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oľnohospodárske družstvo Bzince pod Javorinou\VO\Žľab\SP\"/>
    </mc:Choice>
  </mc:AlternateContent>
  <xr:revisionPtr revIDLastSave="0" documentId="13_ncr:1_{67533194-D6E9-451C-BF16-F9D68AE665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11170823K01 - Betónový nadz..." sheetId="2" r:id="rId2"/>
    <sheet name="111708SO02 - Spevnené plochy" sheetId="3" r:id="rId3"/>
    <sheet name="111708SO03 - Kanalizácia ..." sheetId="4" r:id="rId4"/>
  </sheets>
  <definedNames>
    <definedName name="_xlnm._FilterDatabase" localSheetId="1" hidden="1">'11170823K01 - Betónový nadz...'!$C$127:$K$170</definedName>
    <definedName name="_xlnm._FilterDatabase" localSheetId="2" hidden="1">'111708SO02 - Spevnené plochy'!$C$125:$K$146</definedName>
    <definedName name="_xlnm._FilterDatabase" localSheetId="3" hidden="1">'111708SO03 - Kanalizácia ...'!$C$126:$K$159</definedName>
    <definedName name="_xlnm.Print_Titles" localSheetId="1">'11170823K01 - Betónový nadz...'!$127:$127</definedName>
    <definedName name="_xlnm.Print_Titles" localSheetId="2">'111708SO02 - Spevnené plochy'!$125:$125</definedName>
    <definedName name="_xlnm.Print_Titles" localSheetId="3">'111708SO03 - Kanalizácia ...'!$126:$126</definedName>
    <definedName name="_xlnm.Print_Titles" localSheetId="0">'Rekapitulácia stavby'!$92:$92</definedName>
    <definedName name="_xlnm.Print_Area" localSheetId="1">'11170823K01 - Betónový nadz...'!$C$4:$J$76,'11170823K01 - Betónový nadz...'!$C$113:$J$170</definedName>
    <definedName name="_xlnm.Print_Area" localSheetId="2">'111708SO02 - Spevnené plochy'!$C$4:$J$76,'111708SO02 - Spevnené plochy'!$C$111:$J$146</definedName>
    <definedName name="_xlnm.Print_Area" localSheetId="3">'111708SO03 - Kanalizácia ...'!$C$4:$J$76,'111708SO03 - Kanalizácia ...'!$C$112:$J$159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61" i="4" l="1"/>
  <c r="BI161" i="4"/>
  <c r="BH161" i="4"/>
  <c r="BG161" i="4"/>
  <c r="BE161" i="4"/>
  <c r="T161" i="4"/>
  <c r="R161" i="4"/>
  <c r="R160" i="4" s="1"/>
  <c r="P161" i="4"/>
  <c r="P160" i="4" s="1"/>
  <c r="J161" i="4"/>
  <c r="BF161" i="4" s="1"/>
  <c r="BK160" i="4"/>
  <c r="J160" i="4" s="1"/>
  <c r="T160" i="4"/>
  <c r="F25" i="4"/>
  <c r="F16" i="2"/>
  <c r="J39" i="4"/>
  <c r="J38" i="4"/>
  <c r="AY98" i="1" s="1"/>
  <c r="J37" i="4"/>
  <c r="AX98" i="1"/>
  <c r="BI159" i="4"/>
  <c r="BH159" i="4"/>
  <c r="BG159" i="4"/>
  <c r="BE159" i="4"/>
  <c r="T159" i="4"/>
  <c r="T158" i="4" s="1"/>
  <c r="R159" i="4"/>
  <c r="R158" i="4"/>
  <c r="P159" i="4"/>
  <c r="P158" i="4" s="1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8" i="4"/>
  <c r="BH138" i="4"/>
  <c r="BG138" i="4"/>
  <c r="BE138" i="4"/>
  <c r="T138" i="4"/>
  <c r="T137" i="4" s="1"/>
  <c r="R138" i="4"/>
  <c r="R137" i="4" s="1"/>
  <c r="P138" i="4"/>
  <c r="P137" i="4" s="1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F121" i="4"/>
  <c r="E119" i="4"/>
  <c r="F91" i="4"/>
  <c r="E89" i="4"/>
  <c r="J26" i="4"/>
  <c r="E26" i="4"/>
  <c r="J94" i="4" s="1"/>
  <c r="J25" i="4"/>
  <c r="J23" i="4"/>
  <c r="E23" i="4"/>
  <c r="J22" i="4"/>
  <c r="J20" i="4"/>
  <c r="E20" i="4"/>
  <c r="F124" i="4"/>
  <c r="J19" i="4"/>
  <c r="J17" i="4"/>
  <c r="E17" i="4"/>
  <c r="F93" i="4"/>
  <c r="J16" i="4"/>
  <c r="J14" i="4"/>
  <c r="J91" i="4" s="1"/>
  <c r="E7" i="4"/>
  <c r="E115" i="4" s="1"/>
  <c r="J39" i="3"/>
  <c r="J38" i="3"/>
  <c r="AY97" i="1"/>
  <c r="J37" i="3"/>
  <c r="AX97" i="1" s="1"/>
  <c r="BI146" i="3"/>
  <c r="BH146" i="3"/>
  <c r="BG146" i="3"/>
  <c r="BE146" i="3"/>
  <c r="T146" i="3"/>
  <c r="T145" i="3"/>
  <c r="R146" i="3"/>
  <c r="R145" i="3"/>
  <c r="P146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T132" i="3"/>
  <c r="R133" i="3"/>
  <c r="R132" i="3" s="1"/>
  <c r="P133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F120" i="3"/>
  <c r="E118" i="3"/>
  <c r="F91" i="3"/>
  <c r="E89" i="3"/>
  <c r="J26" i="3"/>
  <c r="E26" i="3"/>
  <c r="J25" i="3"/>
  <c r="J23" i="3"/>
  <c r="E23" i="3"/>
  <c r="J22" i="3"/>
  <c r="J20" i="3"/>
  <c r="E20" i="3"/>
  <c r="F123" i="3" s="1"/>
  <c r="J19" i="3"/>
  <c r="J17" i="3"/>
  <c r="E17" i="3"/>
  <c r="J16" i="3"/>
  <c r="J14" i="3"/>
  <c r="J91" i="3" s="1"/>
  <c r="E7" i="3"/>
  <c r="E114" i="3" s="1"/>
  <c r="J39" i="2"/>
  <c r="J38" i="2"/>
  <c r="AY96" i="1"/>
  <c r="J37" i="2"/>
  <c r="AX96" i="1" s="1"/>
  <c r="BI170" i="2"/>
  <c r="BH170" i="2"/>
  <c r="BG170" i="2"/>
  <c r="BE170" i="2"/>
  <c r="T170" i="2"/>
  <c r="T169" i="2" s="1"/>
  <c r="R170" i="2"/>
  <c r="R169" i="2"/>
  <c r="P170" i="2"/>
  <c r="P169" i="2" s="1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E120" i="2"/>
  <c r="F91" i="2"/>
  <c r="E89" i="2"/>
  <c r="J26" i="2"/>
  <c r="E26" i="2"/>
  <c r="J94" i="2" s="1"/>
  <c r="J25" i="2"/>
  <c r="J23" i="2"/>
  <c r="E23" i="2"/>
  <c r="J93" i="2" s="1"/>
  <c r="J22" i="2"/>
  <c r="J20" i="2"/>
  <c r="E20" i="2"/>
  <c r="F125" i="2" s="1"/>
  <c r="J19" i="2"/>
  <c r="J17" i="2"/>
  <c r="E17" i="2"/>
  <c r="J16" i="2"/>
  <c r="J14" i="2"/>
  <c r="J122" i="2" s="1"/>
  <c r="E7" i="2"/>
  <c r="E85" i="2" s="1"/>
  <c r="AM87" i="1"/>
  <c r="L87" i="1"/>
  <c r="L85" i="1"/>
  <c r="L84" i="1"/>
  <c r="J162" i="2"/>
  <c r="J147" i="2"/>
  <c r="J146" i="2"/>
  <c r="J144" i="2"/>
  <c r="J140" i="2"/>
  <c r="J136" i="2"/>
  <c r="BK133" i="2"/>
  <c r="J159" i="2"/>
  <c r="BK140" i="2"/>
  <c r="BK136" i="2"/>
  <c r="AS95" i="1"/>
  <c r="J168" i="2"/>
  <c r="J166" i="2"/>
  <c r="BK161" i="2"/>
  <c r="BK158" i="2"/>
  <c r="BK156" i="2"/>
  <c r="J154" i="2"/>
  <c r="J151" i="2"/>
  <c r="J146" i="3"/>
  <c r="J141" i="3"/>
  <c r="J130" i="3"/>
  <c r="BK144" i="3"/>
  <c r="BK133" i="3"/>
  <c r="BK135" i="3"/>
  <c r="BK140" i="4"/>
  <c r="BK143" i="4"/>
  <c r="BK133" i="4"/>
  <c r="J155" i="4"/>
  <c r="BK151" i="4"/>
  <c r="BK147" i="4"/>
  <c r="BK136" i="4"/>
  <c r="J130" i="4"/>
  <c r="J156" i="4"/>
  <c r="J153" i="4"/>
  <c r="J148" i="4"/>
  <c r="J143" i="4"/>
  <c r="BK163" i="2"/>
  <c r="J149" i="2"/>
  <c r="J145" i="2"/>
  <c r="BK143" i="2"/>
  <c r="J141" i="2"/>
  <c r="J135" i="2"/>
  <c r="J132" i="2"/>
  <c r="BK142" i="2"/>
  <c r="BK137" i="2"/>
  <c r="J133" i="2"/>
  <c r="BK149" i="2"/>
  <c r="BK170" i="2"/>
  <c r="BK167" i="2"/>
  <c r="BK165" i="2"/>
  <c r="J161" i="2"/>
  <c r="BK157" i="2"/>
  <c r="BK154" i="2"/>
  <c r="J152" i="2"/>
  <c r="J139" i="3"/>
  <c r="BK129" i="3"/>
  <c r="BK142" i="3"/>
  <c r="J133" i="3"/>
  <c r="BK146" i="3"/>
  <c r="BK136" i="3"/>
  <c r="J137" i="3"/>
  <c r="BK142" i="4"/>
  <c r="J132" i="4"/>
  <c r="J142" i="4"/>
  <c r="BK131" i="4"/>
  <c r="BK154" i="4"/>
  <c r="BK149" i="4"/>
  <c r="BK145" i="4"/>
  <c r="BK132" i="4"/>
  <c r="J157" i="4"/>
  <c r="J154" i="4"/>
  <c r="J150" i="4"/>
  <c r="J146" i="4"/>
  <c r="BK135" i="4"/>
  <c r="BK151" i="2"/>
  <c r="BK148" i="2"/>
  <c r="BK145" i="2"/>
  <c r="J143" i="2"/>
  <c r="J139" i="2"/>
  <c r="BK131" i="2"/>
  <c r="BK141" i="2"/>
  <c r="BK135" i="2"/>
  <c r="J131" i="2"/>
  <c r="BK164" i="2"/>
  <c r="BK168" i="2"/>
  <c r="BK166" i="2"/>
  <c r="BK162" i="2"/>
  <c r="J158" i="2"/>
  <c r="J156" i="2"/>
  <c r="J153" i="2"/>
  <c r="J142" i="3"/>
  <c r="J135" i="3"/>
  <c r="J143" i="3"/>
  <c r="BK137" i="3"/>
  <c r="J129" i="3"/>
  <c r="J140" i="3"/>
  <c r="BK140" i="3"/>
  <c r="J145" i="4"/>
  <c r="BK138" i="4"/>
  <c r="BK130" i="4"/>
  <c r="J141" i="4"/>
  <c r="J159" i="4"/>
  <c r="BK156" i="4"/>
  <c r="BK150" i="4"/>
  <c r="BK146" i="4"/>
  <c r="J133" i="4"/>
  <c r="BK159" i="4"/>
  <c r="BK155" i="4"/>
  <c r="J151" i="4"/>
  <c r="J147" i="4"/>
  <c r="J140" i="4"/>
  <c r="BK152" i="2"/>
  <c r="BK147" i="2"/>
  <c r="BK146" i="2"/>
  <c r="BK144" i="2"/>
  <c r="J142" i="2"/>
  <c r="J137" i="2"/>
  <c r="BK134" i="2"/>
  <c r="J164" i="2"/>
  <c r="BK139" i="2"/>
  <c r="J134" i="2"/>
  <c r="BK132" i="2"/>
  <c r="J165" i="2"/>
  <c r="J148" i="2"/>
  <c r="J170" i="2"/>
  <c r="J167" i="2"/>
  <c r="J163" i="2"/>
  <c r="BK159" i="2"/>
  <c r="J157" i="2"/>
  <c r="BK153" i="2"/>
  <c r="BK143" i="3"/>
  <c r="J136" i="3"/>
  <c r="J144" i="3"/>
  <c r="BK139" i="3"/>
  <c r="BK131" i="3"/>
  <c r="BK141" i="3"/>
  <c r="J131" i="3"/>
  <c r="BK130" i="3"/>
  <c r="BK141" i="4"/>
  <c r="J135" i="4"/>
  <c r="J144" i="4"/>
  <c r="J136" i="4"/>
  <c r="BK157" i="4"/>
  <c r="BK153" i="4"/>
  <c r="BK148" i="4"/>
  <c r="J138" i="4"/>
  <c r="J149" i="4"/>
  <c r="BK144" i="4"/>
  <c r="J131" i="4"/>
  <c r="R130" i="2" l="1"/>
  <c r="R138" i="2"/>
  <c r="R150" i="2"/>
  <c r="R155" i="2"/>
  <c r="R160" i="2"/>
  <c r="R128" i="3"/>
  <c r="R134" i="3"/>
  <c r="P138" i="3"/>
  <c r="P127" i="3" s="1"/>
  <c r="P126" i="3" s="1"/>
  <c r="AU97" i="1" s="1"/>
  <c r="T129" i="4"/>
  <c r="T134" i="4"/>
  <c r="R139" i="4"/>
  <c r="T130" i="2"/>
  <c r="T138" i="2"/>
  <c r="T150" i="2"/>
  <c r="T155" i="2"/>
  <c r="BK160" i="2"/>
  <c r="J160" i="2" s="1"/>
  <c r="J104" i="2" s="1"/>
  <c r="T128" i="3"/>
  <c r="BK138" i="3"/>
  <c r="J138" i="3" s="1"/>
  <c r="J103" i="3" s="1"/>
  <c r="R138" i="3"/>
  <c r="R129" i="4"/>
  <c r="P134" i="4"/>
  <c r="T139" i="4"/>
  <c r="R152" i="4"/>
  <c r="BK130" i="2"/>
  <c r="J130" i="2" s="1"/>
  <c r="J100" i="2" s="1"/>
  <c r="P138" i="2"/>
  <c r="P150" i="2"/>
  <c r="P155" i="2"/>
  <c r="T160" i="2"/>
  <c r="BK128" i="3"/>
  <c r="J128" i="3"/>
  <c r="J100" i="3" s="1"/>
  <c r="BK134" i="3"/>
  <c r="J134" i="3"/>
  <c r="J102" i="3" s="1"/>
  <c r="T134" i="3"/>
  <c r="T138" i="3"/>
  <c r="P129" i="4"/>
  <c r="R134" i="4"/>
  <c r="P139" i="4"/>
  <c r="P152" i="4"/>
  <c r="P130" i="2"/>
  <c r="BK138" i="2"/>
  <c r="J138" i="2" s="1"/>
  <c r="J101" i="2" s="1"/>
  <c r="BK150" i="2"/>
  <c r="J150" i="2" s="1"/>
  <c r="J102" i="2" s="1"/>
  <c r="BK155" i="2"/>
  <c r="J155" i="2" s="1"/>
  <c r="J103" i="2" s="1"/>
  <c r="P160" i="2"/>
  <c r="P128" i="3"/>
  <c r="P134" i="3"/>
  <c r="BK129" i="4"/>
  <c r="J129" i="4" s="1"/>
  <c r="J100" i="4" s="1"/>
  <c r="BK134" i="4"/>
  <c r="J134" i="4" s="1"/>
  <c r="J101" i="4" s="1"/>
  <c r="BK139" i="4"/>
  <c r="J139" i="4" s="1"/>
  <c r="J103" i="4" s="1"/>
  <c r="BK152" i="4"/>
  <c r="J152" i="4" s="1"/>
  <c r="J104" i="4" s="1"/>
  <c r="T152" i="4"/>
  <c r="BK145" i="3"/>
  <c r="J145" i="3" s="1"/>
  <c r="J104" i="3" s="1"/>
  <c r="BK137" i="4"/>
  <c r="J137" i="4"/>
  <c r="J102" i="4" s="1"/>
  <c r="BK169" i="2"/>
  <c r="J169" i="2" s="1"/>
  <c r="J105" i="2" s="1"/>
  <c r="J106" i="2"/>
  <c r="BK132" i="3"/>
  <c r="J132" i="3" s="1"/>
  <c r="J101" i="3" s="1"/>
  <c r="BK158" i="4"/>
  <c r="J158" i="4" s="1"/>
  <c r="J105" i="4" s="1"/>
  <c r="J93" i="4"/>
  <c r="BF135" i="4"/>
  <c r="BF143" i="4"/>
  <c r="BF145" i="4"/>
  <c r="BF146" i="4"/>
  <c r="BF149" i="4"/>
  <c r="BF151" i="4"/>
  <c r="BF153" i="4"/>
  <c r="BF154" i="4"/>
  <c r="BF155" i="4"/>
  <c r="BF156" i="4"/>
  <c r="F94" i="4"/>
  <c r="BF130" i="4"/>
  <c r="BF136" i="4"/>
  <c r="BF147" i="4"/>
  <c r="BF148" i="4"/>
  <c r="BF150" i="4"/>
  <c r="BF157" i="4"/>
  <c r="BF159" i="4"/>
  <c r="E85" i="4"/>
  <c r="J121" i="4"/>
  <c r="BF131" i="4"/>
  <c r="BF140" i="4"/>
  <c r="BF142" i="4"/>
  <c r="BF132" i="4"/>
  <c r="BF133" i="4"/>
  <c r="BF138" i="4"/>
  <c r="BF141" i="4"/>
  <c r="BF144" i="4"/>
  <c r="E85" i="3"/>
  <c r="F94" i="3"/>
  <c r="BF129" i="3"/>
  <c r="BF130" i="3"/>
  <c r="BF136" i="3"/>
  <c r="J94" i="3"/>
  <c r="J120" i="3"/>
  <c r="BF140" i="3"/>
  <c r="BF143" i="3"/>
  <c r="J93" i="3"/>
  <c r="BF131" i="3"/>
  <c r="BF135" i="3"/>
  <c r="BF137" i="3"/>
  <c r="BF139" i="3"/>
  <c r="BF142" i="3"/>
  <c r="BF144" i="3"/>
  <c r="BF146" i="3"/>
  <c r="F93" i="3"/>
  <c r="BF133" i="3"/>
  <c r="BF141" i="3"/>
  <c r="BF152" i="2"/>
  <c r="BF153" i="2"/>
  <c r="BF154" i="2"/>
  <c r="BF156" i="2"/>
  <c r="BF157" i="2"/>
  <c r="BF165" i="2"/>
  <c r="BF166" i="2"/>
  <c r="BF167" i="2"/>
  <c r="BF168" i="2"/>
  <c r="BF170" i="2"/>
  <c r="BF159" i="2"/>
  <c r="BF164" i="2"/>
  <c r="F93" i="2"/>
  <c r="F94" i="2"/>
  <c r="E116" i="2"/>
  <c r="BF131" i="2"/>
  <c r="BF132" i="2"/>
  <c r="BF133" i="2"/>
  <c r="BF134" i="2"/>
  <c r="BF136" i="2"/>
  <c r="BF141" i="2"/>
  <c r="BF158" i="2"/>
  <c r="J91" i="2"/>
  <c r="BF135" i="2"/>
  <c r="BF137" i="2"/>
  <c r="BF139" i="2"/>
  <c r="BF140" i="2"/>
  <c r="BF142" i="2"/>
  <c r="BF143" i="2"/>
  <c r="BF144" i="2"/>
  <c r="BF145" i="2"/>
  <c r="BF146" i="2"/>
  <c r="BF147" i="2"/>
  <c r="BF148" i="2"/>
  <c r="BF149" i="2"/>
  <c r="BF151" i="2"/>
  <c r="BF161" i="2"/>
  <c r="BF162" i="2"/>
  <c r="BF163" i="2"/>
  <c r="F38" i="2"/>
  <c r="BC96" i="1" s="1"/>
  <c r="J35" i="3"/>
  <c r="AV97" i="1" s="1"/>
  <c r="F35" i="4"/>
  <c r="AZ98" i="1" s="1"/>
  <c r="F37" i="4"/>
  <c r="BB98" i="1" s="1"/>
  <c r="F39" i="2"/>
  <c r="BD96" i="1" s="1"/>
  <c r="F39" i="3"/>
  <c r="BD97" i="1" s="1"/>
  <c r="F38" i="3"/>
  <c r="BC97" i="1"/>
  <c r="F39" i="4"/>
  <c r="BD98" i="1" s="1"/>
  <c r="AS94" i="1"/>
  <c r="J35" i="2"/>
  <c r="AV96" i="1" s="1"/>
  <c r="F37" i="2"/>
  <c r="BB96" i="1" s="1"/>
  <c r="F35" i="2"/>
  <c r="AZ96" i="1" s="1"/>
  <c r="F35" i="3"/>
  <c r="AZ97" i="1"/>
  <c r="F37" i="3"/>
  <c r="BB97" i="1" s="1"/>
  <c r="J35" i="4"/>
  <c r="AV98" i="1" s="1"/>
  <c r="F38" i="4"/>
  <c r="BC98" i="1" s="1"/>
  <c r="J36" i="4" l="1"/>
  <c r="AW98" i="1" s="1"/>
  <c r="AT98" i="1" s="1"/>
  <c r="F36" i="4"/>
  <c r="P128" i="4"/>
  <c r="P127" i="4"/>
  <c r="AU98" i="1"/>
  <c r="T127" i="3"/>
  <c r="T126" i="3" s="1"/>
  <c r="P129" i="2"/>
  <c r="P128" i="2"/>
  <c r="AU96" i="1"/>
  <c r="R128" i="4"/>
  <c r="R127" i="4" s="1"/>
  <c r="T129" i="2"/>
  <c r="T128" i="2"/>
  <c r="T128" i="4"/>
  <c r="T127" i="4" s="1"/>
  <c r="R127" i="3"/>
  <c r="R126" i="3"/>
  <c r="R129" i="2"/>
  <c r="R128" i="2" s="1"/>
  <c r="BK129" i="2"/>
  <c r="J129" i="2" s="1"/>
  <c r="BK127" i="3"/>
  <c r="J127" i="3" s="1"/>
  <c r="J99" i="3" s="1"/>
  <c r="BK128" i="4"/>
  <c r="J128" i="4"/>
  <c r="J36" i="2"/>
  <c r="AW96" i="1" s="1"/>
  <c r="AT96" i="1" s="1"/>
  <c r="BB95" i="1"/>
  <c r="AX95" i="1" s="1"/>
  <c r="F36" i="2"/>
  <c r="BA96" i="1" s="1"/>
  <c r="AZ95" i="1"/>
  <c r="AV95" i="1" s="1"/>
  <c r="BD95" i="1"/>
  <c r="BD94" i="1" s="1"/>
  <c r="W33" i="1" s="1"/>
  <c r="BC95" i="1"/>
  <c r="AY95" i="1" s="1"/>
  <c r="F36" i="3"/>
  <c r="BA97" i="1" s="1"/>
  <c r="J36" i="3"/>
  <c r="AW97" i="1"/>
  <c r="AT97" i="1" s="1"/>
  <c r="BA98" i="1"/>
  <c r="J99" i="4" l="1"/>
  <c r="J127" i="4"/>
  <c r="J99" i="2"/>
  <c r="J128" i="2"/>
  <c r="BK127" i="4"/>
  <c r="J32" i="4"/>
  <c r="AG98" i="1" s="1"/>
  <c r="BK126" i="3"/>
  <c r="J126" i="3"/>
  <c r="J32" i="3" s="1"/>
  <c r="AG97" i="1" s="1"/>
  <c r="BK128" i="2"/>
  <c r="J32" i="2"/>
  <c r="AG96" i="1" s="1"/>
  <c r="AU95" i="1"/>
  <c r="AU94" i="1" s="1"/>
  <c r="BC94" i="1"/>
  <c r="W32" i="1" s="1"/>
  <c r="BB94" i="1"/>
  <c r="W31" i="1" s="1"/>
  <c r="BA95" i="1"/>
  <c r="AW95" i="1" s="1"/>
  <c r="AT95" i="1" s="1"/>
  <c r="AZ94" i="1"/>
  <c r="W29" i="1" s="1"/>
  <c r="J41" i="4" l="1"/>
  <c r="J41" i="3"/>
  <c r="J41" i="2"/>
  <c r="J98" i="4"/>
  <c r="J98" i="2"/>
  <c r="J98" i="3"/>
  <c r="AN96" i="1"/>
  <c r="AN98" i="1"/>
  <c r="AN97" i="1"/>
  <c r="AG95" i="1"/>
  <c r="AX94" i="1"/>
  <c r="AV94" i="1"/>
  <c r="AK29" i="1" s="1"/>
  <c r="BA94" i="1"/>
  <c r="W30" i="1" s="1"/>
  <c r="AY94" i="1"/>
  <c r="AG94" i="1" l="1"/>
  <c r="AN95" i="1"/>
  <c r="AW94" i="1"/>
  <c r="AK30" i="1" s="1"/>
  <c r="AK26" i="1" l="1"/>
  <c r="AT94" i="1"/>
  <c r="AN94" i="1"/>
  <c r="AK35" i="1" l="1"/>
  <c r="AR29" i="1"/>
</calcChain>
</file>

<file path=xl/sharedStrings.xml><?xml version="1.0" encoding="utf-8"?>
<sst xmlns="http://schemas.openxmlformats.org/spreadsheetml/2006/main" count="1708" uniqueCount="357">
  <si>
    <t>Export Komplet</t>
  </si>
  <si>
    <t/>
  </si>
  <si>
    <t>2.0</t>
  </si>
  <si>
    <t>False</t>
  </si>
  <si>
    <t>{fece9c74-fd77-405f-adb4-0dc39005fe91}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</si>
  <si>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</si>
  <si>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</si>
  <si>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</si>
  <si>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</si>
  <si>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</si>
  <si>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</si>
  <si>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</si>
  <si>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</si>
  <si>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</si>
  <si>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</si>
  <si>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</si>
  <si>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</si>
  <si>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</si>
  <si>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</si>
  <si>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</si>
  <si>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</si>
  <si>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</si>
  <si>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</si>
  <si>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</si>
  <si>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</si>
  <si>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</si>
  <si>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</si>
  <si>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</si>
  <si>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</si>
  <si>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</si>
  <si>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</si>
  <si>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</si>
  <si>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</si>
  <si>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</si>
  <si>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</si>
  <si>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</si>
  <si>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</si>
  <si>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</si>
  <si>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</si>
  <si>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</si>
  <si>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</si>
  <si>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</si>
  <si>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</si>
  <si>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</si>
  <si>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</si>
  <si>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</si>
  <si>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</si>
  <si>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</si>
  <si>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</si>
  <si>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</si>
  <si>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</si>
  <si>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</si>
  <si>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</si>
  <si>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</si>
  <si>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</si>
  <si>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</si>
  <si>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</si>
  <si>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</si>
  <si>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</si>
  <si>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</si>
  <si>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</si>
  <si>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</si>
  <si>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</si>
  <si>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</si>
  <si>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</si>
  <si>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</si>
  <si>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</si>
  <si>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</si>
  <si>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</si>
  <si>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</si>
  <si>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</si>
  <si>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</si>
  <si>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{e3f78dd6-2770-457f-9926-a7f2eb4439a3}</t>
  </si>
  <si>
    <t>/</t>
  </si>
  <si>
    <t>11170823K</t>
  </si>
  <si>
    <t>Betónový nadzemný zásobník siláže - PD Bzince pod Javorinou K</t>
  </si>
  <si>
    <t>Časť</t>
  </si>
  <si>
    <t>2</t>
  </si>
  <si>
    <t>{e0ef2b6d-1de2-4dd9-aeb8-7bfac28e868a}</t>
  </si>
  <si>
    <t>111708SO02</t>
  </si>
  <si>
    <t>Spevnené plochy</t>
  </si>
  <si>
    <t>{ee18de64-531c-4bc5-941f-2b76591c642a}</t>
  </si>
  <si>
    <t>111708SO03</t>
  </si>
  <si>
    <t>Kanalizácia a vodotesná betónová žumpa 20m3</t>
  </si>
  <si>
    <t>{b835e3b4-81d1-4d6e-85b6-150803c19324}</t>
  </si>
  <si>
    <t>KRYCÍ LIST ROZPOČTU</t>
  </si>
  <si>
    <t>Objekt:</t>
  </si>
  <si>
    <t>SO 03.verzia - Projektant</t>
  </si>
  <si>
    <t>Časť: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</si>
  <si>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</si>
  <si>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</si>
  <si>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</si>
  <si>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</si>
  <si>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</si>
  <si>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</si>
  <si>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</si>
  <si>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</si>
  <si>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</si>
  <si>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</si>
  <si>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9 - Ostatné konštrukcie a práce-búranie</t>
  </si>
  <si>
    <t xml:space="preserve">    99 - Presun hmôt HSV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</si>
  <si>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</si>
  <si>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</si>
  <si>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</si>
  <si>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</si>
  <si>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</si>
  <si>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</si>
  <si>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</si>
  <si>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</si>
  <si>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</si>
  <si>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</si>
  <si>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</si>
  <si>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</si>
  <si>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</si>
  <si>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</si>
  <si>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</si>
  <si>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</si>
  <si>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</si>
  <si>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</si>
  <si>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</t>
  </si>
  <si>
    <t>Odstránenie ornice alebo lesnej pôdy s vodorovným premiestnením na hromady v mieste upotrebenia alebo na dočasné skládky so zložením na vzdialenosť do 100 m a do 100 m3</t>
  </si>
  <si>
    <t>m3</t>
  </si>
  <si>
    <t>4</t>
  </si>
  <si>
    <t>131201102.S</t>
  </si>
  <si>
    <t>Výkop nezapaženej jamy v hornine 3, nad 100 do 1000 m3</t>
  </si>
  <si>
    <t>-1056941806</t>
  </si>
  <si>
    <t>3</t>
  </si>
  <si>
    <t>131201109.S</t>
  </si>
  <si>
    <t>Hĺbenie nezapažených jám a zárezov. Príplatok za lepivosť horniny 3</t>
  </si>
  <si>
    <t>161421057</t>
  </si>
  <si>
    <t>132201101</t>
  </si>
  <si>
    <t>Výkop ryhy do šírky 600 mm v horn.3 do 100 m3</t>
  </si>
  <si>
    <t>8</t>
  </si>
  <si>
    <t>5</t>
  </si>
  <si>
    <t>132201109.S</t>
  </si>
  <si>
    <t>Príplatok k cene za lepivosť pri hĺbení rýh šírky do 600 mm zapažených i nezapažených s urovnaním dna v hornine 3</t>
  </si>
  <si>
    <t>1810631766</t>
  </si>
  <si>
    <t>6</t>
  </si>
  <si>
    <t>132201201</t>
  </si>
  <si>
    <t>Výkop ryhy šírky 600-2000mm horn.3 do 100m3</t>
  </si>
  <si>
    <t>10</t>
  </si>
  <si>
    <t>7</t>
  </si>
  <si>
    <t>132201209</t>
  </si>
  <si>
    <t>Hĺbenie rýh šírky nad 600 do 2 000 mm zapažených i nezapažených, s urovnaním dna do predpísaného profilu a spádu, príplatok k cenám za lepivosť horniny 3</t>
  </si>
  <si>
    <t>12</t>
  </si>
  <si>
    <t>Zakladanie</t>
  </si>
  <si>
    <t>215901101</t>
  </si>
  <si>
    <t>Zhutnenie podložia z rastlej horniny 1 až 4 pod násypy, z hornina súdržných do 92 % PS a nesúdržných</t>
  </si>
  <si>
    <t>m2</t>
  </si>
  <si>
    <t>14</t>
  </si>
  <si>
    <t>9</t>
  </si>
  <si>
    <t>271521111.1</t>
  </si>
  <si>
    <t>Vankúše zhutnené pod základy z kameniva hrubého drveného, frakcie 0 - 125 mm, hr.200mm;  /základová doska ZD+ZP/</t>
  </si>
  <si>
    <t>2118707210</t>
  </si>
  <si>
    <t>451579779.S</t>
  </si>
  <si>
    <t>Príplatok za zhotovenie podkladu v sklone z kameniva</t>
  </si>
  <si>
    <t>-1962452121</t>
  </si>
  <si>
    <t>11</t>
  </si>
  <si>
    <t>273321411.S</t>
  </si>
  <si>
    <t>Betón základových dosiek, železový (bez výstuže), tr. C 25/30</t>
  </si>
  <si>
    <t>-1687617592</t>
  </si>
  <si>
    <t>451319779.S</t>
  </si>
  <si>
    <t>Príplatok za zhotovenie podkladu v sklone z betónu železového tr. C 25/30</t>
  </si>
  <si>
    <t>1063524687</t>
  </si>
  <si>
    <t>13</t>
  </si>
  <si>
    <t>273351217</t>
  </si>
  <si>
    <t>Debnenie stien základových dosiek, zhotovenie-tradičné</t>
  </si>
  <si>
    <t>24</t>
  </si>
  <si>
    <t>273351218</t>
  </si>
  <si>
    <t>Debnenie stien základových dosiek, odstránenie-tradičné</t>
  </si>
  <si>
    <t>26</t>
  </si>
  <si>
    <t>15</t>
  </si>
  <si>
    <t>273362422.S</t>
  </si>
  <si>
    <t>Výstuž základových dosiek zo zvár. sietí KARI, priemer drôtu 6/6 mm, veľkosť oka 150x150 mm</t>
  </si>
  <si>
    <t>-167158717</t>
  </si>
  <si>
    <t>16</t>
  </si>
  <si>
    <t>274321411.S</t>
  </si>
  <si>
    <t>Betón základových pásov, železový (bez výstuže), tr. C 25/30</t>
  </si>
  <si>
    <t>527998531</t>
  </si>
  <si>
    <t>17</t>
  </si>
  <si>
    <t>274351215</t>
  </si>
  <si>
    <t>Debnenie stien základových pásov, zhotovenie-dielce</t>
  </si>
  <si>
    <t>36</t>
  </si>
  <si>
    <t>18</t>
  </si>
  <si>
    <t>274351216</t>
  </si>
  <si>
    <t>Debnenie stien základových pásov, odstránenie-dielce</t>
  </si>
  <si>
    <t>38</t>
  </si>
  <si>
    <t>Zvislé a kompletné konštrukcie</t>
  </si>
  <si>
    <t>19</t>
  </si>
  <si>
    <t>382127885</t>
  </si>
  <si>
    <t>Montáž prefabrikov. dielcov silážnych žľabov a hnojísk, oporných stien , hmotnosti do 3 t</t>
  </si>
  <si>
    <t>ks</t>
  </si>
  <si>
    <t>40</t>
  </si>
  <si>
    <t>20</t>
  </si>
  <si>
    <t>M</t>
  </si>
  <si>
    <t>593840000200</t>
  </si>
  <si>
    <t>Oporný múr železobetónový blok 1800/600/600</t>
  </si>
  <si>
    <t>42</t>
  </si>
  <si>
    <t>21</t>
  </si>
  <si>
    <t>593840000320</t>
  </si>
  <si>
    <t>Oporný múr železobetónový blok 1200x600x600</t>
  </si>
  <si>
    <t>44</t>
  </si>
  <si>
    <t>22</t>
  </si>
  <si>
    <t>593840000300</t>
  </si>
  <si>
    <t>Oporný múr železobetónový blok 600/600/600</t>
  </si>
  <si>
    <t>46</t>
  </si>
  <si>
    <t>Vodorovné konštrukcie</t>
  </si>
  <si>
    <t>417321515.S</t>
  </si>
  <si>
    <t>Betón stužujúcich pásov a vencov železový tr. C 25/30</t>
  </si>
  <si>
    <t>284860434</t>
  </si>
  <si>
    <t>417351115</t>
  </si>
  <si>
    <t>Debnenie bočníc stužujúcich pásov a vencov vrátane vzpier zhotovenie</t>
  </si>
  <si>
    <t>52</t>
  </si>
  <si>
    <t>25</t>
  </si>
  <si>
    <t>417351116</t>
  </si>
  <si>
    <t>Debnenie bočníc stužujúcich pásov a vencov vrátane vzpier odstránenie</t>
  </si>
  <si>
    <t>54</t>
  </si>
  <si>
    <t>417361821.S</t>
  </si>
  <si>
    <t>Výstuž stužujúcich pásov a vencov z betonárskej ocele B500 (10505)</t>
  </si>
  <si>
    <t>t</t>
  </si>
  <si>
    <t>392309694</t>
  </si>
  <si>
    <t>Ostatné konštrukcie a práce-búranie</t>
  </si>
  <si>
    <t>27</t>
  </si>
  <si>
    <t>916991112.S</t>
  </si>
  <si>
    <t>Monolit. priekop. žľaby, rigoly, krajníky, obrubníky z bet. zmesi z kam. fr. do 22 mm, pl. od 0,10 do 0,15 m2</t>
  </si>
  <si>
    <t>m</t>
  </si>
  <si>
    <t>-1986508812</t>
  </si>
  <si>
    <t>28</t>
  </si>
  <si>
    <t>919722111</t>
  </si>
  <si>
    <t>Dilatačné škáry rezané v cementobetónovom kryte priečne rezanie škár šírky 2 až 5 mm</t>
  </si>
  <si>
    <t>62</t>
  </si>
  <si>
    <t>29</t>
  </si>
  <si>
    <t>919722212</t>
  </si>
  <si>
    <t>Dilatačné škáry rezané v cementobetónovom kryte priečne zaliatie škár za tepla s tesnením, šírky nad 3 do 9 mm</t>
  </si>
  <si>
    <t>64</t>
  </si>
  <si>
    <t>30</t>
  </si>
  <si>
    <t>961031311</t>
  </si>
  <si>
    <t>Búranie základov alebo vybúranie otvorov prierezovej plochy nad 4 m2 v základoch, tehlových na akúkoľvek maltu -1,800 t</t>
  </si>
  <si>
    <t>66</t>
  </si>
  <si>
    <t>31</t>
  </si>
  <si>
    <t>961055111</t>
  </si>
  <si>
    <t>Búranie základov alebo vybúranie otvorov prierezovej plochy nad 4 m2 v základoch železobetónových -2,400 t</t>
  </si>
  <si>
    <t>68</t>
  </si>
  <si>
    <t>32</t>
  </si>
  <si>
    <t>96116611</t>
  </si>
  <si>
    <t>Reciklácia tehlovej a betónovej sute</t>
  </si>
  <si>
    <t>kpl</t>
  </si>
  <si>
    <t>70</t>
  </si>
  <si>
    <t>33</t>
  </si>
  <si>
    <t>96116622</t>
  </si>
  <si>
    <t>Manipulácia a nakladanie sute, separácia</t>
  </si>
  <si>
    <t>72</t>
  </si>
  <si>
    <t>34</t>
  </si>
  <si>
    <t>96116633</t>
  </si>
  <si>
    <t>Ochranné a pomocné opatrenia</t>
  </si>
  <si>
    <t>74</t>
  </si>
  <si>
    <t>99</t>
  </si>
  <si>
    <t>Presun hmôt HSV</t>
  </si>
  <si>
    <t>35</t>
  </si>
  <si>
    <t>9980210211</t>
  </si>
  <si>
    <t>Presun hmôt</t>
  </si>
  <si>
    <t>76</t>
  </si>
  <si>
    <t>OST</t>
  </si>
  <si>
    <t>Ostatné</t>
  </si>
  <si>
    <t>20250407001</t>
  </si>
  <si>
    <t>Monitorovací systém preplnenia žumpy</t>
  </si>
  <si>
    <t>kpt</t>
  </si>
  <si>
    <t>-1772256099</t>
  </si>
  <si>
    <t>111708SO02 - Spevnené plochy</t>
  </si>
  <si>
    <t xml:space="preserve">    2 - Zakladanie spevnených plôch</t>
  </si>
  <si>
    <t xml:space="preserve">    5 - Komunikácie - spevnené plochy</t>
  </si>
  <si>
    <t xml:space="preserve">    9 - Ostatné konštrukcie a práce</t>
  </si>
  <si>
    <t>122201102</t>
  </si>
  <si>
    <t>Odkopávka a prekopávka nezapažená v hornine 3, nad 100 do 1000 m3</t>
  </si>
  <si>
    <t>122201109</t>
  </si>
  <si>
    <t>Odkopávky a prekopávky nezapažené. Príplatok k cenám za lepivosť horniny 3</t>
  </si>
  <si>
    <t>162301121</t>
  </si>
  <si>
    <t>Vodorovné premiestnenie výkopku po spevnenej ceste z horniny tr.1-4, nad 100 do 1000 m3 na vzdialenosť nad 50 do 500 m</t>
  </si>
  <si>
    <t>Zakladanie spevnených plôch</t>
  </si>
  <si>
    <t>Komunikácie - spevnené plochy</t>
  </si>
  <si>
    <t>564661111</t>
  </si>
  <si>
    <t>Podklad z kameniva hrubého drveného veľ. 63-125 mm s rozprestretím a zhutnením, po zhutnení hr. 200 mm</t>
  </si>
  <si>
    <t>564730111</t>
  </si>
  <si>
    <t>Podklad alebo kryt z kameniva hrubého drveného veľ. 8-16 mm s rozprestretím a zhutnením, po zhutnení hr. 100 mm</t>
  </si>
  <si>
    <t>581150213</t>
  </si>
  <si>
    <t>Kryt cementobetónový cestných komunikácií skupiny CB II pre TDZ II, III a IV hr. 280 mm</t>
  </si>
  <si>
    <t>Ostatné konštrukcie a práce</t>
  </si>
  <si>
    <t>916361113</t>
  </si>
  <si>
    <t>Osadenie cestného obrubníka betónového ležatého so zaliatím a zatrením škár cementovou maltou, so zhotovením lôžka s bočnou oporou z betónu prostého tr. C 20/25</t>
  </si>
  <si>
    <t>592170002400</t>
  </si>
  <si>
    <t>Obrubník PREMAC cestný nábehový, lxšxv 1000x200x150(100) mm</t>
  </si>
  <si>
    <t>916362112</t>
  </si>
  <si>
    <t>Osadenie cestného obrubníka betónového stojatého so zaliatím a zatrením škár cementovou maltou, so zhotovením lôžka s bočnou oporou z betónu prostého tr. C 16/20</t>
  </si>
  <si>
    <t>592170002100</t>
  </si>
  <si>
    <t>Obrubník PREMAC cestný, lxšxv 1000x100x200 mm, skosenie 15/15 mm</t>
  </si>
  <si>
    <t>998224111</t>
  </si>
  <si>
    <t>Presun hmôt pre pozemné komunikácie s krytom monolitickým betónovým akejkoľvek dĺžky objektu</t>
  </si>
  <si>
    <t>111708SO03 - Kanalizácia a vodotesná betónová žumpa 20m3</t>
  </si>
  <si>
    <t xml:space="preserve">    8 - Rúrové vedenie</t>
  </si>
  <si>
    <t>132201102</t>
  </si>
  <si>
    <t>Výkop ryhy do šírky 600 mm v horn.3 nad 100 m3</t>
  </si>
  <si>
    <t>132201109</t>
  </si>
  <si>
    <t>133201101</t>
  </si>
  <si>
    <t>Výkop pre šachty zapaženej, hornina 3 do 100 m3</t>
  </si>
  <si>
    <t>151401601</t>
  </si>
  <si>
    <t>Prepažovanie vzoprenia zapažených stien výkopu pri pažení príložnom, hĺbky do 4 m</t>
  </si>
  <si>
    <t>271573001</t>
  </si>
  <si>
    <t>Násyp pod základové konštrukcie so zhutnením zo štrkopiesku fr. 0-32 mm</t>
  </si>
  <si>
    <t>451541111</t>
  </si>
  <si>
    <t>Lôžko pod potrubie, stoky a drobné objekty, v otvorenom výkope zo štrkodrvy 0-63 mm</t>
  </si>
  <si>
    <t>Rúrové vedenie</t>
  </si>
  <si>
    <t>871354046</t>
  </si>
  <si>
    <t>Montáž kanalizačného PP potrubia korugovaného DN 200</t>
  </si>
  <si>
    <t>286140011300</t>
  </si>
  <si>
    <t>Rúra X-Stream PP s hrdlom vrátane tesnenia SN 8, DN 200 dĺ. 6 m korugovaná pre gravitačnú kanalizáciu, WAVIN</t>
  </si>
  <si>
    <t>894101113</t>
  </si>
  <si>
    <t>Osadenie akumulačnej nádrže železobetónovej, hmotnosti nad 10 t</t>
  </si>
  <si>
    <t>594340000700</t>
  </si>
  <si>
    <t>Akumulačná nádrž AN 20, lxšxv 6000x2300x2000 mm, objem nádrže 20 m3, železobetónová, HYDRO BG</t>
  </si>
  <si>
    <t>894401111</t>
  </si>
  <si>
    <t>Osadenie betónových dielcov pre šachty rovných alebo prechodových skruží TBS</t>
  </si>
  <si>
    <t>592240012800</t>
  </si>
  <si>
    <t>Betónový vyrovnávací prstnenec TBS 13-100, DN 1000, výška 1000 mm, hr. steny 90 mm</t>
  </si>
  <si>
    <t>592240012900</t>
  </si>
  <si>
    <t>Betónový kónus TBS 1-57, DN 576, výška 1000/600 mm, hr. steny 90 mm</t>
  </si>
  <si>
    <t>592240009800</t>
  </si>
  <si>
    <t>Betónová šachtová skruž TZS 6/10, DN 1180, dĺžka 300 mm, hr. steny 90 mm</t>
  </si>
  <si>
    <t>894403021</t>
  </si>
  <si>
    <t>Osadenie betónových dielcov pre šachty dna akéhokoľvek druhu</t>
  </si>
  <si>
    <t>592240012400</t>
  </si>
  <si>
    <t>Betónová šachtová skruž TBS 2-60, DN 600, dĺžka 1000/700 mm, hr. Steny 90 mm</t>
  </si>
  <si>
    <t>899104111</t>
  </si>
  <si>
    <t>Osadenie poklopov liatinových a oceľových vrátane rámov hmotnosti nad 150 kg</t>
  </si>
  <si>
    <t>592240008300</t>
  </si>
  <si>
    <t>Poklop BEGU betón - liatina 1000 PL600/C250 pre zaťaženie do 25 t pre revízne šachty DN630 až 1000, PIPELIFE</t>
  </si>
  <si>
    <t>935114695</t>
  </si>
  <si>
    <t>Osadenie vpustu pre odvodňovací žľab betónový pre vysoké zaťaženie BGZ-S s ochrannou hranou do lôžka z betónu prostého vnútornej šírky 400 mm</t>
  </si>
  <si>
    <t>592270008800</t>
  </si>
  <si>
    <t>Kalový kôš k vpustu NW 300, sklolaminát biely, k zachytávaniu nečistôt, HYDRO BG</t>
  </si>
  <si>
    <t>592270019400</t>
  </si>
  <si>
    <t>Liatinový rošt s pozdĺžnou mriežkou NW 400, lxšxhr 500x447x25 mm, rozmer štrbiny MW 25x14 mm, triedy E 600, bez 4x skrutiek, HYDRO BG</t>
  </si>
  <si>
    <t>592270037200</t>
  </si>
  <si>
    <t>Vpust BG, BGZ-S - bodový NW 300, 400, spodný diel lxšxv 550x500x450 mm s presuvkou DN 200, betónový, HYDRO BG</t>
  </si>
  <si>
    <t>592270037400</t>
  </si>
  <si>
    <t>Vpust BGZ-S NW 400, vrchný diel, betónový, HYDRO BG</t>
  </si>
  <si>
    <t>48</t>
  </si>
  <si>
    <t>998276101</t>
  </si>
  <si>
    <t>Presun hmôt pre rúrové vedenie hĺbené z rúr z plast., hmôt alebo sklolamin. v otvorenom výkope</t>
  </si>
  <si>
    <t>50</t>
  </si>
  <si>
    <t>Bzince pod Javorinou</t>
  </si>
  <si>
    <t>Poľnohospodárske družstvo Bzince pod Javorinou  Ing. Daniel Laššák</t>
  </si>
  <si>
    <t>SK2020382232</t>
  </si>
  <si>
    <t>Ing. arch., Ing. Lukáš Krempaský</t>
  </si>
  <si>
    <t>SK2022562905</t>
  </si>
  <si>
    <t xml:space="preserve"> Bzince pod Javorinou</t>
  </si>
  <si>
    <t>11170823K01 - Betónový nadzemný zásobník siláže - PD Bzince pod Javorinou K</t>
  </si>
  <si>
    <t>11170823K01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</si>
</sst>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  <font>
      <sz val="10"/>
      <name val="Arial"/>
      <family val="2"/>
      <charset val="238"/>
    </font>
    <font>
      <sz val="8"/>
      <name val="Arial CE"/>
    </font>
    <font>
      <sz val="8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4" fillId="0" borderId="0" applyNumberFormat="0" applyFill="0" applyBorder="0" applyAlignment="0" applyProtection="0"/>
    <xf numFmtId="43" fontId="38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43" fontId="4" fillId="0" borderId="3" xfId="2" applyFon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3">
    <cellStyle name="Čiarka" xfId="2" builtinId="3"/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zoomScale="90" zoomScaleNormal="90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6" width="2.6640625" customWidth="1"/>
    <col min="7" max="7" width="5" customWidth="1"/>
    <col min="8" max="8" width="2.6640625" customWidth="1"/>
    <col min="9" max="9" width="4.33203125" customWidth="1"/>
    <col min="10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1.83203125" customWidth="1"/>
    <col min="41" max="41" width="7.5" customWidth="1"/>
    <col min="42" max="42" width="2.1640625" customWidth="1"/>
    <col min="43" max="43" width="11.1640625" hidden="1" customWidth="1"/>
    <col min="44" max="44" width="10.33203125" customWidth="1"/>
    <col min="45" max="47" width="25.83203125" hidden="1" customWidth="1"/>
    <col min="48" max="49" width="21.6640625" hidden="1" customWidth="1"/>
    <col min="50" max="51" width="25" hidden="1" customWidth="1"/>
    <col min="52" max="52" width="7.5" hidden="1" customWidth="1"/>
    <col min="53" max="53" width="18.33203125" hidden="1" customWidth="1"/>
    <col min="54" max="54" width="6.6640625" hidden="1" customWidth="1"/>
    <col min="55" max="55" width="8.33203125" hidden="1" customWidth="1"/>
    <col min="56" max="56" width="7.33203125" hidden="1" customWidth="1"/>
    <col min="57" max="57" width="29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02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204" t="s">
        <v>74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16"/>
      <c r="BS5" s="13" t="s">
        <v>6</v>
      </c>
    </row>
    <row r="6" spans="1:74" ht="36.950000000000003" customHeight="1">
      <c r="B6" s="16"/>
      <c r="D6" s="21" t="s">
        <v>12</v>
      </c>
      <c r="K6" s="206" t="s">
        <v>75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16"/>
      <c r="BS6" s="13" t="s">
        <v>6</v>
      </c>
    </row>
    <row r="7" spans="1:74" ht="12" customHeight="1">
      <c r="B7" s="16"/>
      <c r="D7" s="22" t="s">
        <v>13</v>
      </c>
      <c r="K7" s="20" t="s">
        <v>1</v>
      </c>
      <c r="AK7" s="22" t="s">
        <v>14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15</v>
      </c>
      <c r="K8" s="204" t="s">
        <v>349</v>
      </c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2" t="s">
        <v>17</v>
      </c>
      <c r="AN8" s="163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18</v>
      </c>
      <c r="AK10" s="22" t="s">
        <v>19</v>
      </c>
      <c r="AN10" s="20">
        <v>206784</v>
      </c>
      <c r="AR10" s="16"/>
      <c r="BS10" s="13" t="s">
        <v>6</v>
      </c>
    </row>
    <row r="11" spans="1:74" ht="18.399999999999999" customHeight="1">
      <c r="B11" s="16"/>
      <c r="E11" s="20" t="s">
        <v>16</v>
      </c>
      <c r="K11" s="165" t="s">
        <v>350</v>
      </c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22" t="s">
        <v>20</v>
      </c>
      <c r="AN11" s="164" t="s">
        <v>351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21</v>
      </c>
      <c r="AK13" s="22" t="s">
        <v>19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16</v>
      </c>
      <c r="AK14" s="22" t="s">
        <v>20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22</v>
      </c>
      <c r="AK16" s="22" t="s">
        <v>19</v>
      </c>
      <c r="AN16" s="20">
        <v>43961916</v>
      </c>
      <c r="AR16" s="16"/>
      <c r="BS16" s="13" t="s">
        <v>3</v>
      </c>
    </row>
    <row r="17" spans="2:71" ht="18.399999999999999" customHeight="1">
      <c r="B17" s="16"/>
      <c r="E17" s="20" t="s">
        <v>16</v>
      </c>
      <c r="K17" s="205" t="s">
        <v>352</v>
      </c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K17" s="22" t="s">
        <v>20</v>
      </c>
      <c r="AN17" s="20" t="s">
        <v>353</v>
      </c>
      <c r="AR17" s="16"/>
      <c r="BS17" s="13" t="s">
        <v>23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24</v>
      </c>
      <c r="AK19" s="22" t="s">
        <v>19</v>
      </c>
      <c r="AN19" s="20">
        <v>43961916</v>
      </c>
      <c r="AR19" s="16"/>
      <c r="BS19" s="13" t="s">
        <v>6</v>
      </c>
    </row>
    <row r="20" spans="2:71" ht="18.399999999999999" customHeight="1">
      <c r="B20" s="16"/>
      <c r="E20" s="20" t="s">
        <v>16</v>
      </c>
      <c r="K20" s="205" t="s">
        <v>352</v>
      </c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K20" s="22" t="s">
        <v>20</v>
      </c>
      <c r="AN20" s="20" t="s">
        <v>353</v>
      </c>
      <c r="AR20" s="16"/>
      <c r="BS20" s="13" t="s">
        <v>23</v>
      </c>
    </row>
    <row r="21" spans="2:71" ht="6.95" customHeight="1">
      <c r="B21" s="16"/>
      <c r="AR21" s="16"/>
    </row>
    <row r="22" spans="2:71" ht="12" customHeight="1">
      <c r="B22" s="16"/>
      <c r="D22" s="22" t="s">
        <v>25</v>
      </c>
      <c r="AR22" s="16"/>
    </row>
    <row r="23" spans="2:71" ht="16.5" customHeight="1">
      <c r="B23" s="16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9">
        <f>ROUND(AG94,2)</f>
        <v>0</v>
      </c>
      <c r="AL26" s="200"/>
      <c r="AM26" s="200"/>
      <c r="AN26" s="200"/>
      <c r="AO26" s="20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201" t="s">
        <v>27</v>
      </c>
      <c r="M28" s="201"/>
      <c r="N28" s="201"/>
      <c r="O28" s="201"/>
      <c r="P28" s="201"/>
      <c r="W28" s="201" t="s">
        <v>28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29</v>
      </c>
      <c r="AL28" s="201"/>
      <c r="AM28" s="201"/>
      <c r="AN28" s="201"/>
      <c r="AO28" s="201"/>
      <c r="AR28" s="25"/>
    </row>
    <row r="29" spans="2:71" s="2" customFormat="1" ht="14.45" customHeight="1">
      <c r="B29" s="29"/>
      <c r="D29" s="22" t="s">
        <v>30</v>
      </c>
      <c r="F29" s="30" t="s">
        <v>31</v>
      </c>
      <c r="L29" s="207">
        <v>0.23</v>
      </c>
      <c r="M29" s="208"/>
      <c r="N29" s="208"/>
      <c r="O29" s="208"/>
      <c r="P29" s="208"/>
      <c r="Q29" s="31"/>
      <c r="R29" s="31"/>
      <c r="S29" s="31"/>
      <c r="T29" s="31"/>
      <c r="U29" s="31"/>
      <c r="V29" s="31"/>
      <c r="W29" s="209">
        <f>ROUND(AZ94, 2)</f>
        <v>0</v>
      </c>
      <c r="X29" s="208"/>
      <c r="Y29" s="208"/>
      <c r="Z29" s="208"/>
      <c r="AA29" s="208"/>
      <c r="AB29" s="208"/>
      <c r="AC29" s="208"/>
      <c r="AD29" s="208"/>
      <c r="AE29" s="208"/>
      <c r="AF29" s="31"/>
      <c r="AG29" s="31"/>
      <c r="AH29" s="31"/>
      <c r="AI29" s="31"/>
      <c r="AJ29" s="31"/>
      <c r="AK29" s="209">
        <f>ROUND(AV94, 2)</f>
        <v>0</v>
      </c>
      <c r="AL29" s="208"/>
      <c r="AM29" s="208"/>
      <c r="AN29" s="208"/>
      <c r="AO29" s="208"/>
      <c r="AP29" s="31"/>
      <c r="AQ29" s="31"/>
      <c r="AR29" s="32">
        <f>AK26*1.23</f>
        <v>0</v>
      </c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32</v>
      </c>
      <c r="L30" s="190">
        <v>0.23</v>
      </c>
      <c r="M30" s="191"/>
      <c r="N30" s="191"/>
      <c r="O30" s="191"/>
      <c r="P30" s="191"/>
      <c r="W30" s="192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2">
        <f>ROUND(AW94, 2)</f>
        <v>0</v>
      </c>
      <c r="AL30" s="191"/>
      <c r="AM30" s="191"/>
      <c r="AN30" s="191"/>
      <c r="AO30" s="191"/>
      <c r="AR30" s="29"/>
    </row>
    <row r="31" spans="2:71" s="2" customFormat="1" ht="14.45" hidden="1" customHeight="1">
      <c r="B31" s="29"/>
      <c r="F31" s="22" t="s">
        <v>33</v>
      </c>
      <c r="L31" s="190">
        <v>0.23</v>
      </c>
      <c r="M31" s="191"/>
      <c r="N31" s="191"/>
      <c r="O31" s="191"/>
      <c r="P31" s="191"/>
      <c r="W31" s="192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2">
        <v>0</v>
      </c>
      <c r="AL31" s="191"/>
      <c r="AM31" s="191"/>
      <c r="AN31" s="191"/>
      <c r="AO31" s="191"/>
      <c r="AR31" s="29"/>
    </row>
    <row r="32" spans="2:71" s="2" customFormat="1" ht="14.45" hidden="1" customHeight="1">
      <c r="B32" s="29"/>
      <c r="F32" s="22" t="s">
        <v>34</v>
      </c>
      <c r="L32" s="190">
        <v>0.23</v>
      </c>
      <c r="M32" s="191"/>
      <c r="N32" s="191"/>
      <c r="O32" s="191"/>
      <c r="P32" s="191"/>
      <c r="W32" s="192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2">
        <v>0</v>
      </c>
      <c r="AL32" s="191"/>
      <c r="AM32" s="191"/>
      <c r="AN32" s="191"/>
      <c r="AO32" s="191"/>
      <c r="AR32" s="29"/>
    </row>
    <row r="33" spans="2:52" s="2" customFormat="1" ht="14.45" hidden="1" customHeight="1">
      <c r="B33" s="29"/>
      <c r="F33" s="30" t="s">
        <v>35</v>
      </c>
      <c r="L33" s="207">
        <v>0</v>
      </c>
      <c r="M33" s="208"/>
      <c r="N33" s="208"/>
      <c r="O33" s="208"/>
      <c r="P33" s="208"/>
      <c r="Q33" s="31"/>
      <c r="R33" s="31"/>
      <c r="S33" s="31"/>
      <c r="T33" s="31"/>
      <c r="U33" s="31"/>
      <c r="V33" s="31"/>
      <c r="W33" s="209">
        <f>ROUND(BD94, 2)</f>
        <v>0</v>
      </c>
      <c r="X33" s="208"/>
      <c r="Y33" s="208"/>
      <c r="Z33" s="208"/>
      <c r="AA33" s="208"/>
      <c r="AB33" s="208"/>
      <c r="AC33" s="208"/>
      <c r="AD33" s="208"/>
      <c r="AE33" s="208"/>
      <c r="AF33" s="31"/>
      <c r="AG33" s="31"/>
      <c r="AH33" s="31"/>
      <c r="AI33" s="31"/>
      <c r="AJ33" s="31"/>
      <c r="AK33" s="209">
        <v>0</v>
      </c>
      <c r="AL33" s="208"/>
      <c r="AM33" s="208"/>
      <c r="AN33" s="208"/>
      <c r="AO33" s="208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36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37</v>
      </c>
      <c r="U35" s="35"/>
      <c r="V35" s="35"/>
      <c r="W35" s="35"/>
      <c r="X35" s="189" t="s">
        <v>38</v>
      </c>
      <c r="Y35" s="187"/>
      <c r="Z35" s="187"/>
      <c r="AA35" s="187"/>
      <c r="AB35" s="187"/>
      <c r="AC35" s="35"/>
      <c r="AD35" s="35"/>
      <c r="AE35" s="35"/>
      <c r="AF35" s="35"/>
      <c r="AG35" s="35"/>
      <c r="AH35" s="35"/>
      <c r="AI35" s="35"/>
      <c r="AJ35" s="35"/>
      <c r="AK35" s="186">
        <f>SUM(AK26:AK33)</f>
        <v>0</v>
      </c>
      <c r="AL35" s="187"/>
      <c r="AM35" s="187"/>
      <c r="AN35" s="187"/>
      <c r="AO35" s="188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41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42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41</v>
      </c>
      <c r="AI60" s="27"/>
      <c r="AJ60" s="27"/>
      <c r="AK60" s="27"/>
      <c r="AL60" s="27"/>
      <c r="AM60" s="39" t="s">
        <v>42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43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44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41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42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41</v>
      </c>
      <c r="AI75" s="27"/>
      <c r="AJ75" s="27"/>
      <c r="AK75" s="27"/>
      <c r="AL75" s="27"/>
      <c r="AM75" s="39" t="s">
        <v>42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45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11170823K</v>
      </c>
      <c r="AR84" s="44"/>
    </row>
    <row r="85" spans="1:91" s="4" customFormat="1" ht="36.950000000000003" customHeight="1">
      <c r="B85" s="45"/>
      <c r="C85" s="46" t="s">
        <v>12</v>
      </c>
      <c r="L85" s="193" t="str">
        <f>K6</f>
        <v>Betónový nadzemný zásobník siláže - PD Bzince pod Javorinou K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15</v>
      </c>
      <c r="L87" s="47" t="str">
        <f>IF(K8="","",K8)</f>
        <v>Bzince pod Javorinou</v>
      </c>
      <c r="AI87" s="22" t="s">
        <v>17</v>
      </c>
      <c r="AM87" s="195" t="str">
        <f>IF(AN8= "","",AN8)</f>
        <v/>
      </c>
      <c r="AN87" s="195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18</v>
      </c>
      <c r="L89" s="172" t="s">
        <v>350</v>
      </c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I89" s="22" t="s">
        <v>22</v>
      </c>
      <c r="AK89" s="173" t="s">
        <v>352</v>
      </c>
      <c r="AL89" s="173"/>
      <c r="AM89" s="173"/>
      <c r="AN89" s="173"/>
      <c r="AO89" s="173"/>
      <c r="AP89" s="173"/>
      <c r="AR89" s="25"/>
      <c r="AS89" s="168" t="s">
        <v>46</v>
      </c>
      <c r="AT89" s="16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21</v>
      </c>
      <c r="L90" s="3" t="s">
        <v>16</v>
      </c>
      <c r="AI90" s="22" t="s">
        <v>24</v>
      </c>
      <c r="AK90" s="173" t="s">
        <v>352</v>
      </c>
      <c r="AL90" s="173"/>
      <c r="AM90" s="173"/>
      <c r="AN90" s="173"/>
      <c r="AO90" s="173"/>
      <c r="AP90" s="173"/>
      <c r="AR90" s="25"/>
      <c r="AS90" s="170"/>
      <c r="AT90" s="171"/>
      <c r="BD90" s="52"/>
    </row>
    <row r="91" spans="1:91" s="1" customFormat="1" ht="10.9" customHeight="1">
      <c r="B91" s="25"/>
      <c r="AR91" s="25"/>
      <c r="AS91" s="170"/>
      <c r="AT91" s="171"/>
      <c r="BD91" s="52"/>
    </row>
    <row r="92" spans="1:91" s="1" customFormat="1" ht="29.25" customHeight="1">
      <c r="B92" s="25"/>
      <c r="C92" s="174" t="s">
        <v>47</v>
      </c>
      <c r="D92" s="175"/>
      <c r="E92" s="175"/>
      <c r="F92" s="175"/>
      <c r="G92" s="175"/>
      <c r="H92" s="53"/>
      <c r="I92" s="176" t="s">
        <v>48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8" t="s">
        <v>49</v>
      </c>
      <c r="AH92" s="175"/>
      <c r="AI92" s="175"/>
      <c r="AJ92" s="175"/>
      <c r="AK92" s="175"/>
      <c r="AL92" s="175"/>
      <c r="AM92" s="175"/>
      <c r="AN92" s="176" t="s">
        <v>50</v>
      </c>
      <c r="AO92" s="175"/>
      <c r="AP92" s="177"/>
      <c r="AQ92" s="54" t="s">
        <v>51</v>
      </c>
      <c r="AR92" s="25"/>
      <c r="AS92" s="55" t="s">
        <v>52</v>
      </c>
      <c r="AT92" s="56" t="s">
        <v>53</v>
      </c>
      <c r="AU92" s="56" t="s">
        <v>54</v>
      </c>
      <c r="AV92" s="56" t="s">
        <v>55</v>
      </c>
      <c r="AW92" s="56" t="s">
        <v>56</v>
      </c>
      <c r="AX92" s="56" t="s">
        <v>57</v>
      </c>
      <c r="AY92" s="56" t="s">
        <v>58</v>
      </c>
      <c r="AZ92" s="56" t="s">
        <v>59</v>
      </c>
      <c r="BA92" s="56" t="s">
        <v>60</v>
      </c>
      <c r="BB92" s="56" t="s">
        <v>61</v>
      </c>
      <c r="BC92" s="56" t="s">
        <v>62</v>
      </c>
      <c r="BD92" s="57" t="s">
        <v>63</v>
      </c>
    </row>
    <row r="93" spans="1:91" s="1" customFormat="1" ht="10.9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64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6">
        <f>ROUND(AG95,2)</f>
        <v>0</v>
      </c>
      <c r="AH94" s="196"/>
      <c r="AI94" s="196"/>
      <c r="AJ94" s="196"/>
      <c r="AK94" s="196"/>
      <c r="AL94" s="196"/>
      <c r="AM94" s="196"/>
      <c r="AN94" s="197">
        <f>SUM(AG94,AT94)</f>
        <v>0</v>
      </c>
      <c r="AO94" s="197"/>
      <c r="AP94" s="197"/>
      <c r="AQ94" s="63" t="s">
        <v>1</v>
      </c>
      <c r="AR94" s="166"/>
      <c r="AS94" s="64">
        <f>ROUND(AS95,2)</f>
        <v>0</v>
      </c>
      <c r="AT94" s="65">
        <f>ROUND(SUM(AV94:AW94),2)</f>
        <v>0</v>
      </c>
      <c r="AU94" s="66">
        <f>ROUND(AU95,5)</f>
        <v>5140.1891999999998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65</v>
      </c>
      <c r="BT94" s="68" t="s">
        <v>66</v>
      </c>
      <c r="BU94" s="69" t="s">
        <v>67</v>
      </c>
      <c r="BV94" s="68" t="s">
        <v>68</v>
      </c>
      <c r="BW94" s="68" t="s">
        <v>4</v>
      </c>
      <c r="BX94" s="68" t="s">
        <v>69</v>
      </c>
      <c r="CL94" s="68" t="s">
        <v>1</v>
      </c>
    </row>
    <row r="95" spans="1:91" s="6" customFormat="1" ht="37.5" customHeight="1">
      <c r="B95" s="70"/>
      <c r="C95" s="71"/>
      <c r="D95" s="184" t="s">
        <v>74</v>
      </c>
      <c r="E95" s="184"/>
      <c r="F95" s="184"/>
      <c r="G95" s="184"/>
      <c r="H95" s="184"/>
      <c r="I95" s="72"/>
      <c r="J95" s="184" t="s">
        <v>75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5">
        <f>ROUND(SUM(AG96:AG98),2)</f>
        <v>0</v>
      </c>
      <c r="AH95" s="183"/>
      <c r="AI95" s="183"/>
      <c r="AJ95" s="183"/>
      <c r="AK95" s="183"/>
      <c r="AL95" s="183"/>
      <c r="AM95" s="183"/>
      <c r="AN95" s="182">
        <f>SUM(AG95,AT95)</f>
        <v>0</v>
      </c>
      <c r="AO95" s="183"/>
      <c r="AP95" s="183"/>
      <c r="AQ95" s="73" t="s">
        <v>70</v>
      </c>
      <c r="AR95" s="166"/>
      <c r="AS95" s="74">
        <f>ROUND(SUM(AS96:AS98),2)</f>
        <v>0</v>
      </c>
      <c r="AT95" s="75">
        <f>ROUND(SUM(AV95:AW95),2)</f>
        <v>0</v>
      </c>
      <c r="AU95" s="76">
        <f>ROUND(SUM(AU96:AU98),5)</f>
        <v>5140.1891999999998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ROUND(SUM(AZ96:AZ98),2)</f>
        <v>0</v>
      </c>
      <c r="BA95" s="75">
        <f>ROUND(SUM(BA96:BA98),2)</f>
        <v>0</v>
      </c>
      <c r="BB95" s="75">
        <f>ROUND(SUM(BB96:BB98),2)</f>
        <v>0</v>
      </c>
      <c r="BC95" s="75">
        <f>ROUND(SUM(BC96:BC98),2)</f>
        <v>0</v>
      </c>
      <c r="BD95" s="77">
        <f>ROUND(SUM(BD96:BD98),2)</f>
        <v>0</v>
      </c>
      <c r="BS95" s="78" t="s">
        <v>65</v>
      </c>
      <c r="BT95" s="78" t="s">
        <v>71</v>
      </c>
      <c r="BU95" s="78" t="s">
        <v>67</v>
      </c>
      <c r="BV95" s="78" t="s">
        <v>68</v>
      </c>
      <c r="BW95" s="78" t="s">
        <v>72</v>
      </c>
      <c r="BX95" s="78" t="s">
        <v>4</v>
      </c>
      <c r="CL95" s="78" t="s">
        <v>1</v>
      </c>
      <c r="CM95" s="78" t="s">
        <v>66</v>
      </c>
    </row>
    <row r="96" spans="1:91" s="3" customFormat="1" ht="23.25" customHeight="1">
      <c r="A96" s="79" t="s">
        <v>73</v>
      </c>
      <c r="B96" s="44"/>
      <c r="C96" s="9"/>
      <c r="D96" s="9"/>
      <c r="E96" s="179" t="s">
        <v>356</v>
      </c>
      <c r="F96" s="179"/>
      <c r="G96" s="179"/>
      <c r="H96" s="179"/>
      <c r="I96" s="179"/>
      <c r="J96" s="9"/>
      <c r="K96" s="179" t="s">
        <v>75</v>
      </c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80">
        <f>'11170823K01 - Betónový nadz...'!J32</f>
        <v>0</v>
      </c>
      <c r="AH96" s="181"/>
      <c r="AI96" s="181"/>
      <c r="AJ96" s="181"/>
      <c r="AK96" s="181"/>
      <c r="AL96" s="181"/>
      <c r="AM96" s="181"/>
      <c r="AN96" s="180">
        <f>SUM(AG96,AT96)</f>
        <v>0</v>
      </c>
      <c r="AO96" s="181"/>
      <c r="AP96" s="181"/>
      <c r="AQ96" s="80" t="s">
        <v>76</v>
      </c>
      <c r="AR96" s="166"/>
      <c r="AS96" s="81">
        <v>0</v>
      </c>
      <c r="AT96" s="82">
        <f>ROUND(SUM(AV96:AW96),2)</f>
        <v>0</v>
      </c>
      <c r="AU96" s="83">
        <f>'11170823K01 - Betónový nadz...'!P128</f>
        <v>5140.1891968899999</v>
      </c>
      <c r="AV96" s="82">
        <f>'11170823K01 - Betónový nadz...'!J35</f>
        <v>0</v>
      </c>
      <c r="AW96" s="82">
        <f>'11170823K01 - Betónový nadz...'!J36</f>
        <v>0</v>
      </c>
      <c r="AX96" s="82">
        <f>'11170823K01 - Betónový nadz...'!J37</f>
        <v>0</v>
      </c>
      <c r="AY96" s="82">
        <f>'11170823K01 - Betónový nadz...'!J38</f>
        <v>0</v>
      </c>
      <c r="AZ96" s="82">
        <f>'11170823K01 - Betónový nadz...'!F35</f>
        <v>0</v>
      </c>
      <c r="BA96" s="82">
        <f>'11170823K01 - Betónový nadz...'!F36</f>
        <v>0</v>
      </c>
      <c r="BB96" s="82">
        <f>'11170823K01 - Betónový nadz...'!F37</f>
        <v>0</v>
      </c>
      <c r="BC96" s="82">
        <f>'11170823K01 - Betónový nadz...'!F38</f>
        <v>0</v>
      </c>
      <c r="BD96" s="84">
        <f>'11170823K01 - Betónový nadz...'!F39</f>
        <v>0</v>
      </c>
      <c r="BT96" s="20" t="s">
        <v>77</v>
      </c>
      <c r="BV96" s="20" t="s">
        <v>68</v>
      </c>
      <c r="BW96" s="20" t="s">
        <v>78</v>
      </c>
      <c r="BX96" s="20" t="s">
        <v>72</v>
      </c>
      <c r="CL96" s="20" t="s">
        <v>1</v>
      </c>
    </row>
    <row r="97" spans="1:90" s="3" customFormat="1" ht="23.25" customHeight="1">
      <c r="A97" s="79" t="s">
        <v>73</v>
      </c>
      <c r="B97" s="44"/>
      <c r="C97" s="9"/>
      <c r="D97" s="9"/>
      <c r="E97" s="179" t="s">
        <v>79</v>
      </c>
      <c r="F97" s="179"/>
      <c r="G97" s="179"/>
      <c r="H97" s="179"/>
      <c r="I97" s="179"/>
      <c r="J97" s="9"/>
      <c r="K97" s="179" t="s">
        <v>80</v>
      </c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80">
        <f>'111708SO02 - Spevnené plochy'!J32</f>
        <v>0</v>
      </c>
      <c r="AH97" s="181"/>
      <c r="AI97" s="181"/>
      <c r="AJ97" s="181"/>
      <c r="AK97" s="181"/>
      <c r="AL97" s="181"/>
      <c r="AM97" s="181"/>
      <c r="AN97" s="180">
        <f>SUM(AG97,AT97)</f>
        <v>0</v>
      </c>
      <c r="AO97" s="181"/>
      <c r="AP97" s="181"/>
      <c r="AQ97" s="80" t="s">
        <v>76</v>
      </c>
      <c r="AR97" s="166"/>
      <c r="AS97" s="81">
        <v>0</v>
      </c>
      <c r="AT97" s="82">
        <f>ROUND(SUM(AV97:AW97),2)</f>
        <v>0</v>
      </c>
      <c r="AU97" s="83">
        <f>'111708SO02 - Spevnené plochy'!P126</f>
        <v>0</v>
      </c>
      <c r="AV97" s="82">
        <f>'111708SO02 - Spevnené plochy'!J35</f>
        <v>0</v>
      </c>
      <c r="AW97" s="82">
        <f>'111708SO02 - Spevnené plochy'!J36</f>
        <v>0</v>
      </c>
      <c r="AX97" s="82">
        <f>'111708SO02 - Spevnené plochy'!J37</f>
        <v>0</v>
      </c>
      <c r="AY97" s="82">
        <f>'111708SO02 - Spevnené plochy'!J38</f>
        <v>0</v>
      </c>
      <c r="AZ97" s="82">
        <f>'111708SO02 - Spevnené plochy'!F35</f>
        <v>0</v>
      </c>
      <c r="BA97" s="82">
        <f>'111708SO02 - Spevnené plochy'!F36</f>
        <v>0</v>
      </c>
      <c r="BB97" s="82">
        <f>'111708SO02 - Spevnené plochy'!F37</f>
        <v>0</v>
      </c>
      <c r="BC97" s="82">
        <f>'111708SO02 - Spevnené plochy'!F38</f>
        <v>0</v>
      </c>
      <c r="BD97" s="84">
        <f>'111708SO02 - Spevnené plochy'!F39</f>
        <v>0</v>
      </c>
      <c r="BT97" s="20" t="s">
        <v>77</v>
      </c>
      <c r="BV97" s="20" t="s">
        <v>68</v>
      </c>
      <c r="BW97" s="20" t="s">
        <v>81</v>
      </c>
      <c r="BX97" s="20" t="s">
        <v>72</v>
      </c>
      <c r="CL97" s="20" t="s">
        <v>1</v>
      </c>
    </row>
    <row r="98" spans="1:90" s="3" customFormat="1" ht="23.25" customHeight="1">
      <c r="A98" s="79" t="s">
        <v>73</v>
      </c>
      <c r="B98" s="44"/>
      <c r="C98" s="9"/>
      <c r="D98" s="9"/>
      <c r="E98" s="179" t="s">
        <v>82</v>
      </c>
      <c r="F98" s="179"/>
      <c r="G98" s="179"/>
      <c r="H98" s="179"/>
      <c r="I98" s="179"/>
      <c r="J98" s="9"/>
      <c r="K98" s="179" t="s">
        <v>83</v>
      </c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80">
        <f>'111708SO03 - Kanalizácia ...'!J32</f>
        <v>0</v>
      </c>
      <c r="AH98" s="181"/>
      <c r="AI98" s="181"/>
      <c r="AJ98" s="181"/>
      <c r="AK98" s="181"/>
      <c r="AL98" s="181"/>
      <c r="AM98" s="181"/>
      <c r="AN98" s="180">
        <f>SUM(AG98,AT98)</f>
        <v>0</v>
      </c>
      <c r="AO98" s="181"/>
      <c r="AP98" s="181"/>
      <c r="AQ98" s="80" t="s">
        <v>76</v>
      </c>
      <c r="AR98" s="166"/>
      <c r="AS98" s="85">
        <v>0</v>
      </c>
      <c r="AT98" s="86">
        <f>ROUND(SUM(AV98:AW98),2)</f>
        <v>0</v>
      </c>
      <c r="AU98" s="87">
        <f>'111708SO03 - Kanalizácia ...'!P127</f>
        <v>0</v>
      </c>
      <c r="AV98" s="86">
        <f>'111708SO03 - Kanalizácia ...'!J35</f>
        <v>0</v>
      </c>
      <c r="AW98" s="86">
        <f>'111708SO03 - Kanalizácia ...'!J36</f>
        <v>0</v>
      </c>
      <c r="AX98" s="86">
        <f>'111708SO03 - Kanalizácia ...'!J37</f>
        <v>0</v>
      </c>
      <c r="AY98" s="86">
        <f>'111708SO03 - Kanalizácia ...'!J38</f>
        <v>0</v>
      </c>
      <c r="AZ98" s="86">
        <f>'111708SO03 - Kanalizácia ...'!F35</f>
        <v>0</v>
      </c>
      <c r="BA98" s="86">
        <f>'111708SO03 - Kanalizácia ...'!F36</f>
        <v>0</v>
      </c>
      <c r="BB98" s="86">
        <f>'111708SO03 - Kanalizácia ...'!F37</f>
        <v>0</v>
      </c>
      <c r="BC98" s="86">
        <f>'111708SO03 - Kanalizácia ...'!F38</f>
        <v>0</v>
      </c>
      <c r="BD98" s="88">
        <f>'111708SO03 - Kanalizácia ...'!F39</f>
        <v>0</v>
      </c>
      <c r="BT98" s="20" t="s">
        <v>77</v>
      </c>
      <c r="BV98" s="20" t="s">
        <v>68</v>
      </c>
      <c r="BW98" s="20" t="s">
        <v>84</v>
      </c>
      <c r="BX98" s="20" t="s">
        <v>72</v>
      </c>
      <c r="CL98" s="20" t="s">
        <v>1</v>
      </c>
    </row>
    <row r="99" spans="1:90" s="1" customFormat="1" ht="30" customHeight="1">
      <c r="B99" s="25"/>
      <c r="AR99" s="167"/>
    </row>
    <row r="100" spans="1:90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25"/>
    </row>
  </sheetData>
  <mergeCells count="56">
    <mergeCell ref="W30:AE30"/>
    <mergeCell ref="L30:P30"/>
    <mergeCell ref="AK32:AO32"/>
    <mergeCell ref="AR2:BE2"/>
    <mergeCell ref="K8:AJ8"/>
    <mergeCell ref="K17:AH17"/>
    <mergeCell ref="K20:AB20"/>
    <mergeCell ref="K5:AO5"/>
    <mergeCell ref="K6:AO6"/>
    <mergeCell ref="L85:AO85"/>
    <mergeCell ref="AM87:AN87"/>
    <mergeCell ref="AG94:AM94"/>
    <mergeCell ref="AN94:AP94"/>
    <mergeCell ref="E23:AN23"/>
    <mergeCell ref="AK26:AO26"/>
    <mergeCell ref="AK28:AO28"/>
    <mergeCell ref="L28:P28"/>
    <mergeCell ref="W28:AE28"/>
    <mergeCell ref="L33:P33"/>
    <mergeCell ref="W33:AE33"/>
    <mergeCell ref="AK33:AO33"/>
    <mergeCell ref="W29:AE29"/>
    <mergeCell ref="AK29:AO29"/>
    <mergeCell ref="L29:P29"/>
    <mergeCell ref="AK30:AO30"/>
    <mergeCell ref="AK35:AO35"/>
    <mergeCell ref="X35:AB35"/>
    <mergeCell ref="L31:P31"/>
    <mergeCell ref="AK31:AO31"/>
    <mergeCell ref="W31:AE31"/>
    <mergeCell ref="L32:P32"/>
    <mergeCell ref="W32:AE32"/>
    <mergeCell ref="E96:I96"/>
    <mergeCell ref="K96:AF96"/>
    <mergeCell ref="AN96:AP96"/>
    <mergeCell ref="AG96:AM96"/>
    <mergeCell ref="AN95:AP95"/>
    <mergeCell ref="D95:H95"/>
    <mergeCell ref="AG95:AM95"/>
    <mergeCell ref="J95:AF95"/>
    <mergeCell ref="E98:I98"/>
    <mergeCell ref="K97:AF97"/>
    <mergeCell ref="AG97:AM97"/>
    <mergeCell ref="E97:I97"/>
    <mergeCell ref="AN97:AP97"/>
    <mergeCell ref="K98:AF98"/>
    <mergeCell ref="AN98:AP98"/>
    <mergeCell ref="AG98:AM98"/>
    <mergeCell ref="AS89:AT91"/>
    <mergeCell ref="L89:AG89"/>
    <mergeCell ref="AK89:AP89"/>
    <mergeCell ref="AK90:AP90"/>
    <mergeCell ref="C92:G92"/>
    <mergeCell ref="AN92:AP92"/>
    <mergeCell ref="AG92:AM92"/>
    <mergeCell ref="I92:AF92"/>
  </mergeCells>
  <hyperlinks>
    <hyperlink ref="A96" location="'11170823K - Betónový nadz...'!C2" display="/" xr:uid="{00000000-0004-0000-0000-000000000000}"/>
    <hyperlink ref="A97" location="'111708SO02 - Spevnené plochy'!C2" display="/" xr:uid="{00000000-0004-0000-0000-000001000000}"/>
    <hyperlink ref="A98" location="'111708SO03 - Kanalizácia 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1"/>
  <sheetViews>
    <sheetView showGridLines="0" topLeftCell="A62" workbookViewId="0">
      <selection activeCell="I131" sqref="I131:I17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78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66</v>
      </c>
    </row>
    <row r="4" spans="2:46" ht="24.95" customHeight="1">
      <c r="B4" s="16"/>
      <c r="D4" s="17" t="s">
        <v>85</v>
      </c>
      <c r="L4" s="16"/>
      <c r="M4" s="89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Betónový nadzemný zásobník siláže - PD Bzince pod Javorinou K</v>
      </c>
      <c r="F7" s="212"/>
      <c r="G7" s="212"/>
      <c r="H7" s="212"/>
      <c r="L7" s="16"/>
    </row>
    <row r="8" spans="2:46" ht="12" customHeight="1">
      <c r="B8" s="16"/>
      <c r="D8" s="22" t="s">
        <v>86</v>
      </c>
      <c r="L8" s="16"/>
    </row>
    <row r="9" spans="2:46" s="1" customFormat="1" ht="16.5" customHeight="1">
      <c r="B9" s="25"/>
      <c r="E9" s="211"/>
      <c r="F9" s="210"/>
      <c r="G9" s="210"/>
      <c r="H9" s="210"/>
      <c r="L9" s="25"/>
    </row>
    <row r="10" spans="2:46" s="1" customFormat="1" ht="12" customHeight="1">
      <c r="B10" s="25"/>
      <c r="D10" s="22" t="s">
        <v>88</v>
      </c>
      <c r="L10" s="25"/>
    </row>
    <row r="11" spans="2:46" s="1" customFormat="1" ht="30" customHeight="1">
      <c r="B11" s="25"/>
      <c r="E11" s="193" t="s">
        <v>355</v>
      </c>
      <c r="F11" s="210"/>
      <c r="G11" s="210"/>
      <c r="H11" s="210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13</v>
      </c>
      <c r="F13" s="20" t="s">
        <v>1</v>
      </c>
      <c r="I13" s="22" t="s">
        <v>14</v>
      </c>
      <c r="J13" s="20" t="s">
        <v>1</v>
      </c>
      <c r="L13" s="25"/>
    </row>
    <row r="14" spans="2:46" s="1" customFormat="1" ht="12" customHeight="1">
      <c r="B14" s="25"/>
      <c r="D14" s="22" t="s">
        <v>15</v>
      </c>
      <c r="F14" s="20" t="s">
        <v>354</v>
      </c>
      <c r="I14" s="22" t="s">
        <v>17</v>
      </c>
      <c r="J14" s="48">
        <f>'Rekapitulácia stavby'!AN8</f>
        <v>0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18</v>
      </c>
      <c r="F16" s="1" t="str">
        <f>'Rekapitulácia stavby'!K11</f>
        <v>Poľnohospodárske družstvo Bzince pod Javorinou  Ing. Daniel Laššák</v>
      </c>
      <c r="I16" s="22" t="s">
        <v>19</v>
      </c>
      <c r="J16" s="20">
        <f>IF('Rekapitulácia stavby'!AN10="","",'Rekapitulácia stavby'!AN10)</f>
        <v>206784</v>
      </c>
      <c r="L16" s="25"/>
    </row>
    <row r="17" spans="2:12" s="1" customFormat="1" ht="18" customHeight="1">
      <c r="B17" s="25"/>
      <c r="E17" s="20" t="str">
        <f>IF('Rekapitulácia stavby'!E11="","",'Rekapitulácia stavby'!E11)</f>
        <v xml:space="preserve"> </v>
      </c>
      <c r="I17" s="22" t="s">
        <v>20</v>
      </c>
      <c r="J17" s="20" t="str">
        <f>IF('Rekapitulácia stavby'!AN11="","",'Rekapitulácia stavby'!AN11)</f>
        <v>SK2020382232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21</v>
      </c>
      <c r="I19" s="22" t="s">
        <v>19</v>
      </c>
      <c r="J19" s="20" t="str">
        <f>'Rekapitulácia stavby'!AN13</f>
        <v/>
      </c>
      <c r="L19" s="25"/>
    </row>
    <row r="20" spans="2:12" s="1" customFormat="1" ht="18" customHeight="1">
      <c r="B20" s="25"/>
      <c r="E20" s="204" t="str">
        <f>'Rekapitulácia stavby'!E14</f>
        <v xml:space="preserve"> </v>
      </c>
      <c r="F20" s="204"/>
      <c r="G20" s="204"/>
      <c r="H20" s="204"/>
      <c r="I20" s="22" t="s">
        <v>20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22</v>
      </c>
      <c r="F22" s="1" t="s">
        <v>352</v>
      </c>
      <c r="I22" s="22" t="s">
        <v>19</v>
      </c>
      <c r="J22" s="20">
        <f>IF('Rekapitulácia stavby'!AN16="","",'Rekapitulácia stavby'!AN16)</f>
        <v>43961916</v>
      </c>
      <c r="L22" s="25"/>
    </row>
    <row r="23" spans="2:12" s="1" customFormat="1" ht="18" customHeight="1">
      <c r="B23" s="25"/>
      <c r="E23" s="20" t="str">
        <f>IF('Rekapitulácia stavby'!E17="","",'Rekapitulácia stavby'!E17)</f>
        <v xml:space="preserve"> </v>
      </c>
      <c r="I23" s="22" t="s">
        <v>20</v>
      </c>
      <c r="J23" s="20" t="str">
        <f>IF('Rekapitulácia stavby'!AN17="","",'Rekapitulácia stavby'!AN17)</f>
        <v>SK2022562905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24</v>
      </c>
      <c r="F25" s="1" t="s">
        <v>352</v>
      </c>
      <c r="I25" s="22" t="s">
        <v>19</v>
      </c>
      <c r="J25" s="20">
        <f>IF('Rekapitulácia stavby'!AN19="","",'Rekapitulácia stavby'!AN19)</f>
        <v>43961916</v>
      </c>
      <c r="L25" s="25"/>
    </row>
    <row r="26" spans="2:12" s="1" customFormat="1" ht="18" customHeight="1">
      <c r="B26" s="25"/>
      <c r="E26" s="20" t="str">
        <f>IF('Rekapitulácia stavby'!E20="","",'Rekapitulácia stavby'!E20)</f>
        <v xml:space="preserve"> </v>
      </c>
      <c r="I26" s="22" t="s">
        <v>20</v>
      </c>
      <c r="J26" s="20" t="str">
        <f>IF('Rekapitulácia stavby'!AN20="","",'Rekapitulácia stavby'!AN20)</f>
        <v>SK2022562905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25</v>
      </c>
      <c r="L28" s="25"/>
    </row>
    <row r="29" spans="2:12" s="7" customFormat="1" ht="16.5" customHeight="1">
      <c r="B29" s="90"/>
      <c r="E29" s="198" t="s">
        <v>1</v>
      </c>
      <c r="F29" s="198"/>
      <c r="G29" s="198"/>
      <c r="H29" s="198"/>
      <c r="L29" s="90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91" t="s">
        <v>26</v>
      </c>
      <c r="J32" s="62">
        <f>ROUND(J128, 2)</f>
        <v>0</v>
      </c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28</v>
      </c>
      <c r="I34" s="28" t="s">
        <v>27</v>
      </c>
      <c r="J34" s="28" t="s">
        <v>29</v>
      </c>
      <c r="L34" s="25"/>
    </row>
    <row r="35" spans="2:12" s="1" customFormat="1" ht="14.45" customHeight="1">
      <c r="B35" s="25"/>
      <c r="D35" s="51" t="s">
        <v>30</v>
      </c>
      <c r="E35" s="30" t="s">
        <v>31</v>
      </c>
      <c r="F35" s="92">
        <f>ROUND((SUM(BE128:BE170)),  2)</f>
        <v>0</v>
      </c>
      <c r="G35" s="93"/>
      <c r="H35" s="93"/>
      <c r="I35" s="94">
        <v>0.23</v>
      </c>
      <c r="J35" s="92">
        <f>ROUND(((SUM(BE128:BE170))*I35),  2)</f>
        <v>0</v>
      </c>
      <c r="L35" s="25"/>
    </row>
    <row r="36" spans="2:12" s="1" customFormat="1" ht="14.45" customHeight="1">
      <c r="B36" s="25"/>
      <c r="E36" s="30" t="s">
        <v>32</v>
      </c>
      <c r="F36" s="82">
        <f>ROUND((SUM(BF128:BF170)),  2)</f>
        <v>0</v>
      </c>
      <c r="I36" s="95">
        <v>0.23</v>
      </c>
      <c r="J36" s="82">
        <f>ROUND(((SUM(BF128:BF170))*I36),  2)</f>
        <v>0</v>
      </c>
      <c r="L36" s="25"/>
    </row>
    <row r="37" spans="2:12" s="1" customFormat="1" ht="14.45" hidden="1" customHeight="1">
      <c r="B37" s="25"/>
      <c r="E37" s="22" t="s">
        <v>33</v>
      </c>
      <c r="F37" s="82">
        <f>ROUND((SUM(BG128:BG170)),  2)</f>
        <v>0</v>
      </c>
      <c r="I37" s="95">
        <v>0.23</v>
      </c>
      <c r="J37" s="82">
        <f>0</f>
        <v>0</v>
      </c>
      <c r="L37" s="25"/>
    </row>
    <row r="38" spans="2:12" s="1" customFormat="1" ht="14.45" hidden="1" customHeight="1">
      <c r="B38" s="25"/>
      <c r="E38" s="22" t="s">
        <v>34</v>
      </c>
      <c r="F38" s="82">
        <f>ROUND((SUM(BH128:BH170)),  2)</f>
        <v>0</v>
      </c>
      <c r="I38" s="95">
        <v>0.23</v>
      </c>
      <c r="J38" s="82">
        <f>0</f>
        <v>0</v>
      </c>
      <c r="L38" s="25"/>
    </row>
    <row r="39" spans="2:12" s="1" customFormat="1" ht="14.45" hidden="1" customHeight="1">
      <c r="B39" s="25"/>
      <c r="E39" s="30" t="s">
        <v>35</v>
      </c>
      <c r="F39" s="92">
        <f>ROUND((SUM(BI128:BI170)),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6"/>
      <c r="D41" s="97" t="s">
        <v>36</v>
      </c>
      <c r="E41" s="53"/>
      <c r="F41" s="53"/>
      <c r="G41" s="98" t="s">
        <v>37</v>
      </c>
      <c r="H41" s="99" t="s">
        <v>38</v>
      </c>
      <c r="I41" s="53"/>
      <c r="J41" s="100">
        <f>SUM(J32:J39)</f>
        <v>0</v>
      </c>
      <c r="K41" s="101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41</v>
      </c>
      <c r="E61" s="27"/>
      <c r="F61" s="102" t="s">
        <v>42</v>
      </c>
      <c r="G61" s="39" t="s">
        <v>41</v>
      </c>
      <c r="H61" s="27"/>
      <c r="I61" s="27"/>
      <c r="J61" s="103" t="s">
        <v>42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43</v>
      </c>
      <c r="E65" s="38"/>
      <c r="F65" s="38"/>
      <c r="G65" s="37" t="s">
        <v>44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41</v>
      </c>
      <c r="E76" s="27"/>
      <c r="F76" s="102" t="s">
        <v>42</v>
      </c>
      <c r="G76" s="39" t="s">
        <v>41</v>
      </c>
      <c r="H76" s="27"/>
      <c r="I76" s="27"/>
      <c r="J76" s="103" t="s">
        <v>42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>
      <c r="B82" s="25"/>
      <c r="C82" s="17" t="s">
        <v>89</v>
      </c>
      <c r="L82" s="25"/>
    </row>
    <row r="83" spans="2:12" s="1" customFormat="1" ht="6.95" hidden="1" customHeight="1">
      <c r="B83" s="25"/>
      <c r="L83" s="25"/>
    </row>
    <row r="84" spans="2:12" s="1" customFormat="1" ht="12" hidden="1" customHeight="1">
      <c r="B84" s="25"/>
      <c r="C84" s="22" t="s">
        <v>12</v>
      </c>
      <c r="L84" s="25"/>
    </row>
    <row r="85" spans="2:12" s="1" customFormat="1" ht="16.5" hidden="1" customHeight="1">
      <c r="B85" s="25"/>
      <c r="E85" s="211" t="str">
        <f>E7</f>
        <v>Betónový nadzemný zásobník siláže - PD Bzince pod Javorinou K</v>
      </c>
      <c r="F85" s="212"/>
      <c r="G85" s="212"/>
      <c r="H85" s="212"/>
      <c r="L85" s="25"/>
    </row>
    <row r="86" spans="2:12" ht="12" hidden="1" customHeight="1">
      <c r="B86" s="16"/>
      <c r="C86" s="22" t="s">
        <v>86</v>
      </c>
      <c r="L86" s="16"/>
    </row>
    <row r="87" spans="2:12" s="1" customFormat="1" ht="16.5" hidden="1" customHeight="1">
      <c r="B87" s="25"/>
      <c r="E87" s="211" t="s">
        <v>87</v>
      </c>
      <c r="F87" s="210"/>
      <c r="G87" s="210"/>
      <c r="H87" s="210"/>
      <c r="L87" s="25"/>
    </row>
    <row r="88" spans="2:12" s="1" customFormat="1" ht="12" hidden="1" customHeight="1">
      <c r="B88" s="25"/>
      <c r="C88" s="22" t="s">
        <v>88</v>
      </c>
      <c r="L88" s="25"/>
    </row>
    <row r="89" spans="2:12" s="1" customFormat="1" ht="30" hidden="1" customHeight="1">
      <c r="B89" s="25"/>
      <c r="E89" s="193" t="str">
        <f>E11</f>
        <v>11170823K01 - Betónový nadzemný zásobník siláže - PD Bzince pod Javorinou K</v>
      </c>
      <c r="F89" s="210"/>
      <c r="G89" s="210"/>
      <c r="H89" s="210"/>
      <c r="L89" s="25"/>
    </row>
    <row r="90" spans="2:12" s="1" customFormat="1" ht="6.95" hidden="1" customHeight="1">
      <c r="B90" s="25"/>
      <c r="L90" s="25"/>
    </row>
    <row r="91" spans="2:12" s="1" customFormat="1" ht="12" hidden="1" customHeight="1">
      <c r="B91" s="25"/>
      <c r="C91" s="22" t="s">
        <v>15</v>
      </c>
      <c r="F91" s="20" t="str">
        <f>F14</f>
        <v xml:space="preserve"> Bzince pod Javorinou</v>
      </c>
      <c r="I91" s="22" t="s">
        <v>17</v>
      </c>
      <c r="J91" s="48">
        <f>IF(J14="","",J14)</f>
        <v>0</v>
      </c>
      <c r="L91" s="25"/>
    </row>
    <row r="92" spans="2:12" s="1" customFormat="1" ht="6.95" hidden="1" customHeight="1">
      <c r="B92" s="25"/>
      <c r="L92" s="25"/>
    </row>
    <row r="93" spans="2:12" s="1" customFormat="1" ht="15.2" hidden="1" customHeight="1">
      <c r="B93" s="25"/>
      <c r="C93" s="22" t="s">
        <v>18</v>
      </c>
      <c r="F93" s="20" t="str">
        <f>E17</f>
        <v xml:space="preserve"> </v>
      </c>
      <c r="I93" s="22" t="s">
        <v>22</v>
      </c>
      <c r="J93" s="23" t="str">
        <f>E23</f>
        <v xml:space="preserve"> </v>
      </c>
      <c r="L93" s="25"/>
    </row>
    <row r="94" spans="2:12" s="1" customFormat="1" ht="15.2" hidden="1" customHeight="1">
      <c r="B94" s="25"/>
      <c r="C94" s="22" t="s">
        <v>21</v>
      </c>
      <c r="F94" s="20" t="str">
        <f>IF(E20="","",E20)</f>
        <v xml:space="preserve"> </v>
      </c>
      <c r="I94" s="22" t="s">
        <v>24</v>
      </c>
      <c r="J94" s="23" t="str">
        <f>E26</f>
        <v xml:space="preserve"> </v>
      </c>
      <c r="L94" s="25"/>
    </row>
    <row r="95" spans="2:12" s="1" customFormat="1" ht="10.35" hidden="1" customHeight="1">
      <c r="B95" s="25"/>
      <c r="L95" s="25"/>
    </row>
    <row r="96" spans="2:12" s="1" customFormat="1" ht="29.25" hidden="1" customHeight="1">
      <c r="B96" s="25"/>
      <c r="C96" s="104" t="s">
        <v>90</v>
      </c>
      <c r="D96" s="96"/>
      <c r="E96" s="96"/>
      <c r="F96" s="96"/>
      <c r="G96" s="96"/>
      <c r="H96" s="96"/>
      <c r="I96" s="96"/>
      <c r="J96" s="105" t="s">
        <v>91</v>
      </c>
      <c r="K96" s="96"/>
      <c r="L96" s="25"/>
    </row>
    <row r="97" spans="2:47" s="1" customFormat="1" ht="10.35" hidden="1" customHeight="1">
      <c r="B97" s="25"/>
      <c r="L97" s="25"/>
    </row>
    <row r="98" spans="2:47" s="1" customFormat="1" ht="22.9" hidden="1" customHeight="1">
      <c r="B98" s="25"/>
      <c r="C98" s="106" t="s">
        <v>92</v>
      </c>
      <c r="J98" s="62">
        <f>J128</f>
        <v>0</v>
      </c>
      <c r="L98" s="25"/>
      <c r="AU98" s="13" t="s">
        <v>93</v>
      </c>
    </row>
    <row r="99" spans="2:47" s="8" customFormat="1" ht="24.95" hidden="1" customHeight="1">
      <c r="B99" s="107"/>
      <c r="D99" s="108" t="s">
        <v>94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47" s="9" customFormat="1" ht="19.899999999999999" hidden="1" customHeight="1">
      <c r="B100" s="111"/>
      <c r="D100" s="112" t="s">
        <v>95</v>
      </c>
      <c r="E100" s="113"/>
      <c r="F100" s="113"/>
      <c r="G100" s="113"/>
      <c r="H100" s="113"/>
      <c r="I100" s="113"/>
      <c r="J100" s="114">
        <f>J130</f>
        <v>0</v>
      </c>
      <c r="L100" s="111"/>
    </row>
    <row r="101" spans="2:47" s="9" customFormat="1" ht="19.899999999999999" hidden="1" customHeight="1">
      <c r="B101" s="111"/>
      <c r="D101" s="112" t="s">
        <v>96</v>
      </c>
      <c r="E101" s="113"/>
      <c r="F101" s="113"/>
      <c r="G101" s="113"/>
      <c r="H101" s="113"/>
      <c r="I101" s="113"/>
      <c r="J101" s="114">
        <f>J138</f>
        <v>0</v>
      </c>
      <c r="L101" s="111"/>
    </row>
    <row r="102" spans="2:47" s="9" customFormat="1" ht="19.899999999999999" hidden="1" customHeight="1">
      <c r="B102" s="111"/>
      <c r="D102" s="112" t="s">
        <v>97</v>
      </c>
      <c r="E102" s="113"/>
      <c r="F102" s="113"/>
      <c r="G102" s="113"/>
      <c r="H102" s="113"/>
      <c r="I102" s="113"/>
      <c r="J102" s="114">
        <f>J150</f>
        <v>0</v>
      </c>
      <c r="L102" s="111"/>
    </row>
    <row r="103" spans="2:47" s="9" customFormat="1" ht="19.899999999999999" hidden="1" customHeight="1">
      <c r="B103" s="111"/>
      <c r="D103" s="112" t="s">
        <v>98</v>
      </c>
      <c r="E103" s="113"/>
      <c r="F103" s="113"/>
      <c r="G103" s="113"/>
      <c r="H103" s="113"/>
      <c r="I103" s="113"/>
      <c r="J103" s="114">
        <f>J155</f>
        <v>0</v>
      </c>
      <c r="L103" s="111"/>
    </row>
    <row r="104" spans="2:47" s="9" customFormat="1" ht="19.899999999999999" hidden="1" customHeight="1">
      <c r="B104" s="111"/>
      <c r="D104" s="112" t="s">
        <v>99</v>
      </c>
      <c r="E104" s="113"/>
      <c r="F104" s="113"/>
      <c r="G104" s="113"/>
      <c r="H104" s="113"/>
      <c r="I104" s="113"/>
      <c r="J104" s="114">
        <f>J160</f>
        <v>0</v>
      </c>
      <c r="L104" s="111"/>
    </row>
    <row r="105" spans="2:47" s="9" customFormat="1" ht="19.899999999999999" hidden="1" customHeight="1">
      <c r="B105" s="111"/>
      <c r="D105" s="112" t="s">
        <v>100</v>
      </c>
      <c r="E105" s="113"/>
      <c r="F105" s="113"/>
      <c r="G105" s="113"/>
      <c r="H105" s="113"/>
      <c r="I105" s="113"/>
      <c r="J105" s="114">
        <f>J169</f>
        <v>0</v>
      </c>
      <c r="L105" s="111"/>
    </row>
    <row r="106" spans="2:47" s="8" customFormat="1" ht="24.95" hidden="1" customHeight="1">
      <c r="B106" s="107"/>
      <c r="D106" s="108" t="s">
        <v>101</v>
      </c>
      <c r="E106" s="109"/>
      <c r="F106" s="109"/>
      <c r="G106" s="109"/>
      <c r="H106" s="109"/>
      <c r="I106" s="109"/>
      <c r="J106" s="110">
        <f>'111708SO03 - Kanalizácia ...'!J160</f>
        <v>0</v>
      </c>
      <c r="L106" s="107"/>
    </row>
    <row r="107" spans="2:47" s="1" customFormat="1" ht="21.75" hidden="1" customHeight="1">
      <c r="B107" s="25"/>
      <c r="L107" s="25"/>
    </row>
    <row r="108" spans="2:47" s="1" customFormat="1" ht="6.95" hidden="1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09" spans="2:47" hidden="1"/>
    <row r="110" spans="2:47" hidden="1"/>
    <row r="111" spans="2:47" hidden="1"/>
    <row r="112" spans="2:47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102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12</v>
      </c>
      <c r="L115" s="25"/>
    </row>
    <row r="116" spans="2:63" s="1" customFormat="1" ht="16.5" customHeight="1">
      <c r="B116" s="25"/>
      <c r="E116" s="211" t="str">
        <f>E7</f>
        <v>Betónový nadzemný zásobník siláže - PD Bzince pod Javorinou K</v>
      </c>
      <c r="F116" s="212"/>
      <c r="G116" s="212"/>
      <c r="H116" s="212"/>
      <c r="L116" s="25"/>
    </row>
    <row r="117" spans="2:63" ht="12" customHeight="1">
      <c r="B117" s="16"/>
      <c r="C117" s="22" t="s">
        <v>86</v>
      </c>
      <c r="L117" s="16"/>
    </row>
    <row r="118" spans="2:63" s="1" customFormat="1" ht="16.5" customHeight="1">
      <c r="B118" s="25"/>
      <c r="E118" s="211"/>
      <c r="F118" s="210"/>
      <c r="G118" s="210"/>
      <c r="H118" s="210"/>
      <c r="L118" s="25"/>
    </row>
    <row r="119" spans="2:63" s="1" customFormat="1" ht="12" customHeight="1">
      <c r="B119" s="25"/>
      <c r="C119" s="22" t="s">
        <v>88</v>
      </c>
      <c r="L119" s="25"/>
    </row>
    <row r="120" spans="2:63" s="1" customFormat="1" ht="30" customHeight="1">
      <c r="B120" s="25"/>
      <c r="E120" s="193" t="str">
        <f>E11</f>
        <v>11170823K01 - Betónový nadzemný zásobník siláže - PD Bzince pod Javorinou K</v>
      </c>
      <c r="F120" s="210"/>
      <c r="G120" s="210"/>
      <c r="H120" s="210"/>
      <c r="L120" s="25"/>
    </row>
    <row r="121" spans="2:63" s="1" customFormat="1" ht="6.95" customHeight="1">
      <c r="B121" s="25"/>
      <c r="L121" s="25"/>
    </row>
    <row r="122" spans="2:63" s="1" customFormat="1" ht="12" customHeight="1">
      <c r="B122" s="25"/>
      <c r="C122" s="22" t="s">
        <v>15</v>
      </c>
      <c r="F122" s="20" t="s">
        <v>349</v>
      </c>
      <c r="I122" s="22" t="s">
        <v>17</v>
      </c>
      <c r="J122" s="48">
        <f>IF(J14="","",J14)</f>
        <v>0</v>
      </c>
      <c r="L122" s="25"/>
    </row>
    <row r="123" spans="2:63" s="1" customFormat="1" ht="6.95" customHeight="1">
      <c r="B123" s="25"/>
      <c r="L123" s="25"/>
    </row>
    <row r="124" spans="2:63" s="1" customFormat="1" ht="31.9" customHeight="1">
      <c r="B124" s="25"/>
      <c r="C124" s="22" t="s">
        <v>18</v>
      </c>
      <c r="F124" s="20" t="s">
        <v>350</v>
      </c>
      <c r="I124" s="22" t="s">
        <v>22</v>
      </c>
      <c r="J124" s="23" t="s">
        <v>352</v>
      </c>
      <c r="L124" s="25"/>
    </row>
    <row r="125" spans="2:63" s="1" customFormat="1" ht="27" customHeight="1">
      <c r="B125" s="25"/>
      <c r="C125" s="22" t="s">
        <v>21</v>
      </c>
      <c r="F125" s="20" t="str">
        <f>IF(E20="","",E20)</f>
        <v xml:space="preserve"> </v>
      </c>
      <c r="I125" s="22" t="s">
        <v>24</v>
      </c>
      <c r="J125" s="23" t="s">
        <v>352</v>
      </c>
      <c r="L125" s="25"/>
    </row>
    <row r="126" spans="2:63" s="1" customFormat="1" ht="10.35" customHeight="1">
      <c r="B126" s="25"/>
      <c r="L126" s="25"/>
    </row>
    <row r="127" spans="2:63" s="10" customFormat="1" ht="29.25" customHeight="1">
      <c r="B127" s="115"/>
      <c r="C127" s="116" t="s">
        <v>103</v>
      </c>
      <c r="D127" s="117" t="s">
        <v>51</v>
      </c>
      <c r="E127" s="117" t="s">
        <v>47</v>
      </c>
      <c r="F127" s="117" t="s">
        <v>48</v>
      </c>
      <c r="G127" s="117" t="s">
        <v>104</v>
      </c>
      <c r="H127" s="117" t="s">
        <v>105</v>
      </c>
      <c r="I127" s="117" t="s">
        <v>106</v>
      </c>
      <c r="J127" s="118" t="s">
        <v>91</v>
      </c>
      <c r="K127" s="119" t="s">
        <v>107</v>
      </c>
      <c r="L127" s="115"/>
      <c r="M127" s="55" t="s">
        <v>1</v>
      </c>
      <c r="N127" s="56" t="s">
        <v>30</v>
      </c>
      <c r="O127" s="56" t="s">
        <v>108</v>
      </c>
      <c r="P127" s="56" t="s">
        <v>109</v>
      </c>
      <c r="Q127" s="56" t="s">
        <v>110</v>
      </c>
      <c r="R127" s="56" t="s">
        <v>111</v>
      </c>
      <c r="S127" s="56" t="s">
        <v>112</v>
      </c>
      <c r="T127" s="57" t="s">
        <v>113</v>
      </c>
    </row>
    <row r="128" spans="2:63" s="1" customFormat="1" ht="22.9" customHeight="1">
      <c r="B128" s="25"/>
      <c r="C128" s="60" t="s">
        <v>92</v>
      </c>
      <c r="J128" s="120">
        <f>J129</f>
        <v>0</v>
      </c>
      <c r="L128" s="25"/>
      <c r="M128" s="58"/>
      <c r="N128" s="49"/>
      <c r="O128" s="49"/>
      <c r="P128" s="121">
        <f>P129+'111708SO03 - Kanalizácia ...'!P160</f>
        <v>5140.1891968899999</v>
      </c>
      <c r="Q128" s="49"/>
      <c r="R128" s="121">
        <f>R129+'111708SO03 - Kanalizácia ...'!R160</f>
        <v>8766.8384709183247</v>
      </c>
      <c r="S128" s="49"/>
      <c r="T128" s="122">
        <f>T129+'111708SO03 - Kanalizácia ...'!T160</f>
        <v>0</v>
      </c>
      <c r="AT128" s="13" t="s">
        <v>65</v>
      </c>
      <c r="AU128" s="13" t="s">
        <v>93</v>
      </c>
      <c r="BK128" s="123">
        <f>BK129+'111708SO03 - Kanalizácia ...'!BK160</f>
        <v>0</v>
      </c>
    </row>
    <row r="129" spans="2:65" s="11" customFormat="1" ht="25.9" customHeight="1">
      <c r="B129" s="124"/>
      <c r="D129" s="125" t="s">
        <v>65</v>
      </c>
      <c r="E129" s="126" t="s">
        <v>114</v>
      </c>
      <c r="F129" s="126" t="s">
        <v>115</v>
      </c>
      <c r="J129" s="127">
        <f>BK129</f>
        <v>0</v>
      </c>
      <c r="L129" s="124"/>
      <c r="M129" s="128"/>
      <c r="P129" s="129">
        <f>P130+P138+P150+P155+P160+P169</f>
        <v>5140.1891968899999</v>
      </c>
      <c r="R129" s="129">
        <f>R130+R138+R150+R155+R160+R169</f>
        <v>8766.8384709183247</v>
      </c>
      <c r="T129" s="130">
        <f>T130+T138+T150+T155+T160+T169</f>
        <v>0</v>
      </c>
      <c r="AR129" s="125" t="s">
        <v>71</v>
      </c>
      <c r="AT129" s="131" t="s">
        <v>65</v>
      </c>
      <c r="AU129" s="131" t="s">
        <v>66</v>
      </c>
      <c r="AY129" s="125" t="s">
        <v>116</v>
      </c>
      <c r="BK129" s="132">
        <f>BK130+BK138+BK150+BK155+BK160+BK169</f>
        <v>0</v>
      </c>
    </row>
    <row r="130" spans="2:65" s="11" customFormat="1" ht="22.9" customHeight="1">
      <c r="B130" s="124"/>
      <c r="D130" s="125" t="s">
        <v>65</v>
      </c>
      <c r="E130" s="133" t="s">
        <v>71</v>
      </c>
      <c r="F130" s="133" t="s">
        <v>117</v>
      </c>
      <c r="J130" s="134">
        <f>BK130</f>
        <v>0</v>
      </c>
      <c r="L130" s="124"/>
      <c r="M130" s="128"/>
      <c r="P130" s="129">
        <f>SUM(P131:P137)</f>
        <v>1164.44704</v>
      </c>
      <c r="R130" s="129">
        <f>SUM(R131:R137)</f>
        <v>0</v>
      </c>
      <c r="T130" s="130">
        <f>SUM(T131:T137)</f>
        <v>0</v>
      </c>
      <c r="AR130" s="125" t="s">
        <v>71</v>
      </c>
      <c r="AT130" s="131" t="s">
        <v>65</v>
      </c>
      <c r="AU130" s="131" t="s">
        <v>71</v>
      </c>
      <c r="AY130" s="125" t="s">
        <v>116</v>
      </c>
      <c r="BK130" s="132">
        <f>SUM(BK131:BK137)</f>
        <v>0</v>
      </c>
    </row>
    <row r="131" spans="2:65" s="1" customFormat="1" ht="55.5" customHeight="1">
      <c r="B131" s="135"/>
      <c r="C131" s="136" t="s">
        <v>71</v>
      </c>
      <c r="D131" s="136" t="s">
        <v>118</v>
      </c>
      <c r="E131" s="137" t="s">
        <v>119</v>
      </c>
      <c r="F131" s="138" t="s">
        <v>120</v>
      </c>
      <c r="G131" s="139" t="s">
        <v>121</v>
      </c>
      <c r="H131" s="140">
        <v>663.69</v>
      </c>
      <c r="I131" s="141"/>
      <c r="J131" s="141">
        <f t="shared" ref="J131:J137" si="0">ROUND(I131*H131,2)</f>
        <v>0</v>
      </c>
      <c r="K131" s="142"/>
      <c r="L131" s="25"/>
      <c r="M131" s="143" t="s">
        <v>1</v>
      </c>
      <c r="N131" s="144" t="s">
        <v>32</v>
      </c>
      <c r="O131" s="145">
        <v>0</v>
      </c>
      <c r="P131" s="145">
        <f t="shared" ref="P131:P137" si="1">O131*H131</f>
        <v>0</v>
      </c>
      <c r="Q131" s="145">
        <v>0</v>
      </c>
      <c r="R131" s="145">
        <f t="shared" ref="R131:R137" si="2">Q131*H131</f>
        <v>0</v>
      </c>
      <c r="S131" s="145">
        <v>0</v>
      </c>
      <c r="T131" s="146">
        <f t="shared" ref="T131:T137" si="3">S131*H131</f>
        <v>0</v>
      </c>
      <c r="AR131" s="147" t="s">
        <v>122</v>
      </c>
      <c r="AT131" s="147" t="s">
        <v>118</v>
      </c>
      <c r="AU131" s="147" t="s">
        <v>77</v>
      </c>
      <c r="AY131" s="13" t="s">
        <v>116</v>
      </c>
      <c r="BE131" s="148">
        <f t="shared" ref="BE131:BE137" si="4">IF(N131="základná",J131,0)</f>
        <v>0</v>
      </c>
      <c r="BF131" s="148">
        <f t="shared" ref="BF131:BF137" si="5">IF(N131="znížená",J131,0)</f>
        <v>0</v>
      </c>
      <c r="BG131" s="148">
        <f t="shared" ref="BG131:BG137" si="6">IF(N131="zákl. prenesená",J131,0)</f>
        <v>0</v>
      </c>
      <c r="BH131" s="148">
        <f t="shared" ref="BH131:BH137" si="7">IF(N131="zníž. prenesená",J131,0)</f>
        <v>0</v>
      </c>
      <c r="BI131" s="148">
        <f t="shared" ref="BI131:BI137" si="8">IF(N131="nulová",J131,0)</f>
        <v>0</v>
      </c>
      <c r="BJ131" s="13" t="s">
        <v>77</v>
      </c>
      <c r="BK131" s="148">
        <f t="shared" ref="BK131:BK137" si="9">ROUND(I131*H131,2)</f>
        <v>0</v>
      </c>
      <c r="BL131" s="13" t="s">
        <v>122</v>
      </c>
      <c r="BM131" s="147" t="s">
        <v>77</v>
      </c>
    </row>
    <row r="132" spans="2:65" s="1" customFormat="1" ht="24.2" customHeight="1">
      <c r="B132" s="135"/>
      <c r="C132" s="136" t="s">
        <v>77</v>
      </c>
      <c r="D132" s="136" t="s">
        <v>118</v>
      </c>
      <c r="E132" s="137" t="s">
        <v>123</v>
      </c>
      <c r="F132" s="138" t="s">
        <v>124</v>
      </c>
      <c r="G132" s="139" t="s">
        <v>121</v>
      </c>
      <c r="H132" s="140">
        <v>2392</v>
      </c>
      <c r="I132" s="141"/>
      <c r="J132" s="141">
        <f t="shared" si="0"/>
        <v>0</v>
      </c>
      <c r="K132" s="142"/>
      <c r="L132" s="25"/>
      <c r="M132" s="143" t="s">
        <v>1</v>
      </c>
      <c r="N132" s="144" t="s">
        <v>32</v>
      </c>
      <c r="O132" s="145">
        <v>0.433</v>
      </c>
      <c r="P132" s="145">
        <f t="shared" si="1"/>
        <v>1035.7360000000001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122</v>
      </c>
      <c r="AT132" s="147" t="s">
        <v>118</v>
      </c>
      <c r="AU132" s="147" t="s">
        <v>77</v>
      </c>
      <c r="AY132" s="13" t="s">
        <v>116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77</v>
      </c>
      <c r="BK132" s="148">
        <f t="shared" si="9"/>
        <v>0</v>
      </c>
      <c r="BL132" s="13" t="s">
        <v>122</v>
      </c>
      <c r="BM132" s="147" t="s">
        <v>125</v>
      </c>
    </row>
    <row r="133" spans="2:65" s="1" customFormat="1" ht="24.2" customHeight="1">
      <c r="B133" s="135"/>
      <c r="C133" s="136" t="s">
        <v>126</v>
      </c>
      <c r="D133" s="136" t="s">
        <v>118</v>
      </c>
      <c r="E133" s="137" t="s">
        <v>127</v>
      </c>
      <c r="F133" s="138" t="s">
        <v>128</v>
      </c>
      <c r="G133" s="139" t="s">
        <v>121</v>
      </c>
      <c r="H133" s="140">
        <v>2392</v>
      </c>
      <c r="I133" s="141"/>
      <c r="J133" s="141">
        <f t="shared" si="0"/>
        <v>0</v>
      </c>
      <c r="K133" s="142"/>
      <c r="L133" s="25"/>
      <c r="M133" s="143" t="s">
        <v>1</v>
      </c>
      <c r="N133" s="144" t="s">
        <v>32</v>
      </c>
      <c r="O133" s="145">
        <v>4.2000000000000003E-2</v>
      </c>
      <c r="P133" s="145">
        <f t="shared" si="1"/>
        <v>100.46400000000001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122</v>
      </c>
      <c r="AT133" s="147" t="s">
        <v>118</v>
      </c>
      <c r="AU133" s="147" t="s">
        <v>77</v>
      </c>
      <c r="AY133" s="13" t="s">
        <v>116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77</v>
      </c>
      <c r="BK133" s="148">
        <f t="shared" si="9"/>
        <v>0</v>
      </c>
      <c r="BL133" s="13" t="s">
        <v>122</v>
      </c>
      <c r="BM133" s="147" t="s">
        <v>129</v>
      </c>
    </row>
    <row r="134" spans="2:65" s="1" customFormat="1" ht="21.75" customHeight="1">
      <c r="B134" s="135"/>
      <c r="C134" s="136" t="s">
        <v>122</v>
      </c>
      <c r="D134" s="136" t="s">
        <v>118</v>
      </c>
      <c r="E134" s="137" t="s">
        <v>130</v>
      </c>
      <c r="F134" s="138" t="s">
        <v>131</v>
      </c>
      <c r="G134" s="139" t="s">
        <v>121</v>
      </c>
      <c r="H134" s="140">
        <v>46.08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32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122</v>
      </c>
      <c r="AT134" s="147" t="s">
        <v>118</v>
      </c>
      <c r="AU134" s="147" t="s">
        <v>77</v>
      </c>
      <c r="AY134" s="13" t="s">
        <v>116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77</v>
      </c>
      <c r="BK134" s="148">
        <f t="shared" si="9"/>
        <v>0</v>
      </c>
      <c r="BL134" s="13" t="s">
        <v>122</v>
      </c>
      <c r="BM134" s="147" t="s">
        <v>132</v>
      </c>
    </row>
    <row r="135" spans="2:65" s="1" customFormat="1" ht="37.9" customHeight="1">
      <c r="B135" s="135"/>
      <c r="C135" s="136" t="s">
        <v>133</v>
      </c>
      <c r="D135" s="136" t="s">
        <v>118</v>
      </c>
      <c r="E135" s="137" t="s">
        <v>134</v>
      </c>
      <c r="F135" s="138" t="s">
        <v>135</v>
      </c>
      <c r="G135" s="139" t="s">
        <v>121</v>
      </c>
      <c r="H135" s="140">
        <v>46.08</v>
      </c>
      <c r="I135" s="141"/>
      <c r="J135" s="141">
        <f t="shared" si="0"/>
        <v>0</v>
      </c>
      <c r="K135" s="142"/>
      <c r="L135" s="25"/>
      <c r="M135" s="143" t="s">
        <v>1</v>
      </c>
      <c r="N135" s="144" t="s">
        <v>32</v>
      </c>
      <c r="O135" s="145">
        <v>0.61299999999999999</v>
      </c>
      <c r="P135" s="145">
        <f t="shared" si="1"/>
        <v>28.247039999999998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122</v>
      </c>
      <c r="AT135" s="147" t="s">
        <v>118</v>
      </c>
      <c r="AU135" s="147" t="s">
        <v>77</v>
      </c>
      <c r="AY135" s="13" t="s">
        <v>116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77</v>
      </c>
      <c r="BK135" s="148">
        <f t="shared" si="9"/>
        <v>0</v>
      </c>
      <c r="BL135" s="13" t="s">
        <v>122</v>
      </c>
      <c r="BM135" s="147" t="s">
        <v>136</v>
      </c>
    </row>
    <row r="136" spans="2:65" s="1" customFormat="1" ht="16.5" customHeight="1">
      <c r="B136" s="135"/>
      <c r="C136" s="136" t="s">
        <v>137</v>
      </c>
      <c r="D136" s="136" t="s">
        <v>118</v>
      </c>
      <c r="E136" s="137" t="s">
        <v>138</v>
      </c>
      <c r="F136" s="138" t="s">
        <v>139</v>
      </c>
      <c r="G136" s="139" t="s">
        <v>121</v>
      </c>
      <c r="H136" s="140">
        <v>765.58799999999997</v>
      </c>
      <c r="I136" s="141"/>
      <c r="J136" s="141">
        <f t="shared" si="0"/>
        <v>0</v>
      </c>
      <c r="K136" s="142"/>
      <c r="L136" s="25"/>
      <c r="M136" s="143" t="s">
        <v>1</v>
      </c>
      <c r="N136" s="144" t="s">
        <v>32</v>
      </c>
      <c r="O136" s="145">
        <v>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122</v>
      </c>
      <c r="AT136" s="147" t="s">
        <v>118</v>
      </c>
      <c r="AU136" s="147" t="s">
        <v>77</v>
      </c>
      <c r="AY136" s="13" t="s">
        <v>116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77</v>
      </c>
      <c r="BK136" s="148">
        <f t="shared" si="9"/>
        <v>0</v>
      </c>
      <c r="BL136" s="13" t="s">
        <v>122</v>
      </c>
      <c r="BM136" s="147" t="s">
        <v>140</v>
      </c>
    </row>
    <row r="137" spans="2:65" s="1" customFormat="1" ht="44.25" customHeight="1">
      <c r="B137" s="135"/>
      <c r="C137" s="136" t="s">
        <v>141</v>
      </c>
      <c r="D137" s="136" t="s">
        <v>118</v>
      </c>
      <c r="E137" s="137" t="s">
        <v>142</v>
      </c>
      <c r="F137" s="138" t="s">
        <v>143</v>
      </c>
      <c r="G137" s="139" t="s">
        <v>121</v>
      </c>
      <c r="H137" s="140">
        <v>765.58799999999997</v>
      </c>
      <c r="I137" s="141"/>
      <c r="J137" s="141">
        <f t="shared" si="0"/>
        <v>0</v>
      </c>
      <c r="K137" s="142"/>
      <c r="L137" s="25"/>
      <c r="M137" s="143" t="s">
        <v>1</v>
      </c>
      <c r="N137" s="144" t="s">
        <v>32</v>
      </c>
      <c r="O137" s="145">
        <v>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122</v>
      </c>
      <c r="AT137" s="147" t="s">
        <v>118</v>
      </c>
      <c r="AU137" s="147" t="s">
        <v>77</v>
      </c>
      <c r="AY137" s="13" t="s">
        <v>116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77</v>
      </c>
      <c r="BK137" s="148">
        <f t="shared" si="9"/>
        <v>0</v>
      </c>
      <c r="BL137" s="13" t="s">
        <v>122</v>
      </c>
      <c r="BM137" s="147" t="s">
        <v>144</v>
      </c>
    </row>
    <row r="138" spans="2:65" s="11" customFormat="1" ht="22.9" customHeight="1">
      <c r="B138" s="124"/>
      <c r="D138" s="125" t="s">
        <v>65</v>
      </c>
      <c r="E138" s="133" t="s">
        <v>77</v>
      </c>
      <c r="F138" s="133" t="s">
        <v>145</v>
      </c>
      <c r="J138" s="134">
        <f>BK138</f>
        <v>0</v>
      </c>
      <c r="L138" s="124"/>
      <c r="M138" s="128"/>
      <c r="P138" s="129">
        <f>SUM(P139:P149)</f>
        <v>3770.8688343899998</v>
      </c>
      <c r="R138" s="129">
        <f>SUM(R139:R149)</f>
        <v>8526.5804884839235</v>
      </c>
      <c r="T138" s="130">
        <f>SUM(T139:T149)</f>
        <v>0</v>
      </c>
      <c r="AR138" s="125" t="s">
        <v>71</v>
      </c>
      <c r="AT138" s="131" t="s">
        <v>65</v>
      </c>
      <c r="AU138" s="131" t="s">
        <v>71</v>
      </c>
      <c r="AY138" s="125" t="s">
        <v>116</v>
      </c>
      <c r="BK138" s="132">
        <f>SUM(BK139:BK149)</f>
        <v>0</v>
      </c>
    </row>
    <row r="139" spans="2:65" s="1" customFormat="1" ht="33" customHeight="1">
      <c r="B139" s="135"/>
      <c r="C139" s="136" t="s">
        <v>132</v>
      </c>
      <c r="D139" s="136" t="s">
        <v>118</v>
      </c>
      <c r="E139" s="137" t="s">
        <v>146</v>
      </c>
      <c r="F139" s="138" t="s">
        <v>147</v>
      </c>
      <c r="G139" s="139" t="s">
        <v>148</v>
      </c>
      <c r="H139" s="140">
        <v>4592.32</v>
      </c>
      <c r="I139" s="141"/>
      <c r="J139" s="141">
        <f t="shared" ref="J139:J149" si="10">ROUND(I139*H139,2)</f>
        <v>0</v>
      </c>
      <c r="K139" s="142"/>
      <c r="L139" s="25"/>
      <c r="M139" s="143" t="s">
        <v>1</v>
      </c>
      <c r="N139" s="144" t="s">
        <v>32</v>
      </c>
      <c r="O139" s="145">
        <v>0</v>
      </c>
      <c r="P139" s="145">
        <f t="shared" ref="P139:P149" si="11">O139*H139</f>
        <v>0</v>
      </c>
      <c r="Q139" s="145">
        <v>0</v>
      </c>
      <c r="R139" s="145">
        <f t="shared" ref="R139:R149" si="12">Q139*H139</f>
        <v>0</v>
      </c>
      <c r="S139" s="145">
        <v>0</v>
      </c>
      <c r="T139" s="146">
        <f t="shared" ref="T139:T149" si="13">S139*H139</f>
        <v>0</v>
      </c>
      <c r="AR139" s="147" t="s">
        <v>122</v>
      </c>
      <c r="AT139" s="147" t="s">
        <v>118</v>
      </c>
      <c r="AU139" s="147" t="s">
        <v>77</v>
      </c>
      <c r="AY139" s="13" t="s">
        <v>116</v>
      </c>
      <c r="BE139" s="148">
        <f t="shared" ref="BE139:BE149" si="14">IF(N139="základná",J139,0)</f>
        <v>0</v>
      </c>
      <c r="BF139" s="148">
        <f t="shared" ref="BF139:BF149" si="15">IF(N139="znížená",J139,0)</f>
        <v>0</v>
      </c>
      <c r="BG139" s="148">
        <f t="shared" ref="BG139:BG149" si="16">IF(N139="zákl. prenesená",J139,0)</f>
        <v>0</v>
      </c>
      <c r="BH139" s="148">
        <f t="shared" ref="BH139:BH149" si="17">IF(N139="zníž. prenesená",J139,0)</f>
        <v>0</v>
      </c>
      <c r="BI139" s="148">
        <f t="shared" ref="BI139:BI149" si="18">IF(N139="nulová",J139,0)</f>
        <v>0</v>
      </c>
      <c r="BJ139" s="13" t="s">
        <v>77</v>
      </c>
      <c r="BK139" s="148">
        <f t="shared" ref="BK139:BK149" si="19">ROUND(I139*H139,2)</f>
        <v>0</v>
      </c>
      <c r="BL139" s="13" t="s">
        <v>122</v>
      </c>
      <c r="BM139" s="147" t="s">
        <v>149</v>
      </c>
    </row>
    <row r="140" spans="2:65" s="1" customFormat="1" ht="37.9" customHeight="1">
      <c r="B140" s="135"/>
      <c r="C140" s="136" t="s">
        <v>150</v>
      </c>
      <c r="D140" s="136" t="s">
        <v>118</v>
      </c>
      <c r="E140" s="137" t="s">
        <v>151</v>
      </c>
      <c r="F140" s="138" t="s">
        <v>152</v>
      </c>
      <c r="G140" s="139" t="s">
        <v>121</v>
      </c>
      <c r="H140" s="140">
        <v>2353.4699999999998</v>
      </c>
      <c r="I140" s="141"/>
      <c r="J140" s="141">
        <f t="shared" si="10"/>
        <v>0</v>
      </c>
      <c r="K140" s="142"/>
      <c r="L140" s="25"/>
      <c r="M140" s="143" t="s">
        <v>1</v>
      </c>
      <c r="N140" s="144" t="s">
        <v>32</v>
      </c>
      <c r="O140" s="145">
        <v>1.042</v>
      </c>
      <c r="P140" s="145">
        <f t="shared" si="11"/>
        <v>2452.31574</v>
      </c>
      <c r="Q140" s="145">
        <v>2.0659999999999998</v>
      </c>
      <c r="R140" s="145">
        <f t="shared" si="12"/>
        <v>4862.2690199999988</v>
      </c>
      <c r="S140" s="145">
        <v>0</v>
      </c>
      <c r="T140" s="146">
        <f t="shared" si="13"/>
        <v>0</v>
      </c>
      <c r="AR140" s="147" t="s">
        <v>122</v>
      </c>
      <c r="AT140" s="147" t="s">
        <v>118</v>
      </c>
      <c r="AU140" s="147" t="s">
        <v>77</v>
      </c>
      <c r="AY140" s="13" t="s">
        <v>116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3" t="s">
        <v>77</v>
      </c>
      <c r="BK140" s="148">
        <f t="shared" si="19"/>
        <v>0</v>
      </c>
      <c r="BL140" s="13" t="s">
        <v>122</v>
      </c>
      <c r="BM140" s="147" t="s">
        <v>153</v>
      </c>
    </row>
    <row r="141" spans="2:65" s="1" customFormat="1" ht="21.75" customHeight="1">
      <c r="B141" s="135"/>
      <c r="C141" s="136" t="s">
        <v>140</v>
      </c>
      <c r="D141" s="136" t="s">
        <v>118</v>
      </c>
      <c r="E141" s="137" t="s">
        <v>154</v>
      </c>
      <c r="F141" s="138" t="s">
        <v>155</v>
      </c>
      <c r="G141" s="139" t="s">
        <v>148</v>
      </c>
      <c r="H141" s="140">
        <v>4580.09</v>
      </c>
      <c r="I141" s="141"/>
      <c r="J141" s="141">
        <f t="shared" si="10"/>
        <v>0</v>
      </c>
      <c r="K141" s="142"/>
      <c r="L141" s="25"/>
      <c r="M141" s="143" t="s">
        <v>1</v>
      </c>
      <c r="N141" s="144" t="s">
        <v>32</v>
      </c>
      <c r="O141" s="145">
        <v>8.9999999999999993E-3</v>
      </c>
      <c r="P141" s="145">
        <f t="shared" si="11"/>
        <v>41.22081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122</v>
      </c>
      <c r="AT141" s="147" t="s">
        <v>118</v>
      </c>
      <c r="AU141" s="147" t="s">
        <v>77</v>
      </c>
      <c r="AY141" s="13" t="s">
        <v>116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3" t="s">
        <v>77</v>
      </c>
      <c r="BK141" s="148">
        <f t="shared" si="19"/>
        <v>0</v>
      </c>
      <c r="BL141" s="13" t="s">
        <v>122</v>
      </c>
      <c r="BM141" s="147" t="s">
        <v>156</v>
      </c>
    </row>
    <row r="142" spans="2:65" s="1" customFormat="1" ht="24.2" customHeight="1">
      <c r="B142" s="135"/>
      <c r="C142" s="136" t="s">
        <v>157</v>
      </c>
      <c r="D142" s="136" t="s">
        <v>118</v>
      </c>
      <c r="E142" s="137" t="s">
        <v>158</v>
      </c>
      <c r="F142" s="138" t="s">
        <v>159</v>
      </c>
      <c r="G142" s="139" t="s">
        <v>121</v>
      </c>
      <c r="H142" s="140">
        <v>1125</v>
      </c>
      <c r="I142" s="141"/>
      <c r="J142" s="141">
        <f t="shared" si="10"/>
        <v>0</v>
      </c>
      <c r="K142" s="142"/>
      <c r="L142" s="25"/>
      <c r="M142" s="143" t="s">
        <v>1</v>
      </c>
      <c r="N142" s="144" t="s">
        <v>32</v>
      </c>
      <c r="O142" s="145">
        <v>0.61890999999999996</v>
      </c>
      <c r="P142" s="145">
        <f t="shared" si="11"/>
        <v>696.27374999999995</v>
      </c>
      <c r="Q142" s="145">
        <v>2.4157202039999999</v>
      </c>
      <c r="R142" s="145">
        <f t="shared" si="12"/>
        <v>2717.6852294999999</v>
      </c>
      <c r="S142" s="145">
        <v>0</v>
      </c>
      <c r="T142" s="146">
        <f t="shared" si="13"/>
        <v>0</v>
      </c>
      <c r="AR142" s="147" t="s">
        <v>122</v>
      </c>
      <c r="AT142" s="147" t="s">
        <v>118</v>
      </c>
      <c r="AU142" s="147" t="s">
        <v>77</v>
      </c>
      <c r="AY142" s="13" t="s">
        <v>116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3" t="s">
        <v>77</v>
      </c>
      <c r="BK142" s="148">
        <f t="shared" si="19"/>
        <v>0</v>
      </c>
      <c r="BL142" s="13" t="s">
        <v>122</v>
      </c>
      <c r="BM142" s="147" t="s">
        <v>160</v>
      </c>
    </row>
    <row r="143" spans="2:65" s="1" customFormat="1" ht="24.2" customHeight="1">
      <c r="B143" s="135"/>
      <c r="C143" s="136" t="s">
        <v>144</v>
      </c>
      <c r="D143" s="136" t="s">
        <v>118</v>
      </c>
      <c r="E143" s="137" t="s">
        <v>161</v>
      </c>
      <c r="F143" s="138" t="s">
        <v>162</v>
      </c>
      <c r="G143" s="139" t="s">
        <v>148</v>
      </c>
      <c r="H143" s="140">
        <v>4580.09</v>
      </c>
      <c r="I143" s="141"/>
      <c r="J143" s="141">
        <f t="shared" si="10"/>
        <v>0</v>
      </c>
      <c r="K143" s="142"/>
      <c r="L143" s="25"/>
      <c r="M143" s="143" t="s">
        <v>1</v>
      </c>
      <c r="N143" s="144" t="s">
        <v>32</v>
      </c>
      <c r="O143" s="145">
        <v>2.4E-2</v>
      </c>
      <c r="P143" s="145">
        <f t="shared" si="11"/>
        <v>109.92216000000001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122</v>
      </c>
      <c r="AT143" s="147" t="s">
        <v>118</v>
      </c>
      <c r="AU143" s="147" t="s">
        <v>77</v>
      </c>
      <c r="AY143" s="13" t="s">
        <v>116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3" t="s">
        <v>77</v>
      </c>
      <c r="BK143" s="148">
        <f t="shared" si="19"/>
        <v>0</v>
      </c>
      <c r="BL143" s="13" t="s">
        <v>122</v>
      </c>
      <c r="BM143" s="147" t="s">
        <v>163</v>
      </c>
    </row>
    <row r="144" spans="2:65" s="1" customFormat="1" ht="24.2" customHeight="1">
      <c r="B144" s="135"/>
      <c r="C144" s="136" t="s">
        <v>164</v>
      </c>
      <c r="D144" s="136" t="s">
        <v>118</v>
      </c>
      <c r="E144" s="137" t="s">
        <v>165</v>
      </c>
      <c r="F144" s="138" t="s">
        <v>166</v>
      </c>
      <c r="G144" s="139" t="s">
        <v>148</v>
      </c>
      <c r="H144" s="140">
        <v>28</v>
      </c>
      <c r="I144" s="141"/>
      <c r="J144" s="141">
        <f t="shared" si="10"/>
        <v>0</v>
      </c>
      <c r="K144" s="142"/>
      <c r="L144" s="25"/>
      <c r="M144" s="143" t="s">
        <v>1</v>
      </c>
      <c r="N144" s="144" t="s">
        <v>32</v>
      </c>
      <c r="O144" s="145">
        <v>0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122</v>
      </c>
      <c r="AT144" s="147" t="s">
        <v>118</v>
      </c>
      <c r="AU144" s="147" t="s">
        <v>77</v>
      </c>
      <c r="AY144" s="13" t="s">
        <v>116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3" t="s">
        <v>77</v>
      </c>
      <c r="BK144" s="148">
        <f t="shared" si="19"/>
        <v>0</v>
      </c>
      <c r="BL144" s="13" t="s">
        <v>122</v>
      </c>
      <c r="BM144" s="147" t="s">
        <v>167</v>
      </c>
    </row>
    <row r="145" spans="2:65" s="1" customFormat="1" ht="24.2" customHeight="1">
      <c r="B145" s="135"/>
      <c r="C145" s="136" t="s">
        <v>149</v>
      </c>
      <c r="D145" s="136" t="s">
        <v>118</v>
      </c>
      <c r="E145" s="137" t="s">
        <v>168</v>
      </c>
      <c r="F145" s="138" t="s">
        <v>169</v>
      </c>
      <c r="G145" s="139" t="s">
        <v>148</v>
      </c>
      <c r="H145" s="140">
        <v>28</v>
      </c>
      <c r="I145" s="141"/>
      <c r="J145" s="141">
        <f t="shared" si="10"/>
        <v>0</v>
      </c>
      <c r="K145" s="142"/>
      <c r="L145" s="25"/>
      <c r="M145" s="143" t="s">
        <v>1</v>
      </c>
      <c r="N145" s="144" t="s">
        <v>32</v>
      </c>
      <c r="O145" s="145">
        <v>0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122</v>
      </c>
      <c r="AT145" s="147" t="s">
        <v>118</v>
      </c>
      <c r="AU145" s="147" t="s">
        <v>77</v>
      </c>
      <c r="AY145" s="13" t="s">
        <v>116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3" t="s">
        <v>77</v>
      </c>
      <c r="BK145" s="148">
        <f t="shared" si="19"/>
        <v>0</v>
      </c>
      <c r="BL145" s="13" t="s">
        <v>122</v>
      </c>
      <c r="BM145" s="147" t="s">
        <v>170</v>
      </c>
    </row>
    <row r="146" spans="2:65" s="1" customFormat="1" ht="33" customHeight="1">
      <c r="B146" s="135"/>
      <c r="C146" s="136" t="s">
        <v>171</v>
      </c>
      <c r="D146" s="136" t="s">
        <v>118</v>
      </c>
      <c r="E146" s="137" t="s">
        <v>172</v>
      </c>
      <c r="F146" s="138" t="s">
        <v>173</v>
      </c>
      <c r="G146" s="139" t="s">
        <v>148</v>
      </c>
      <c r="H146" s="140">
        <v>6075</v>
      </c>
      <c r="I146" s="141"/>
      <c r="J146" s="141">
        <f t="shared" si="10"/>
        <v>0</v>
      </c>
      <c r="K146" s="142"/>
      <c r="L146" s="25"/>
      <c r="M146" s="143" t="s">
        <v>1</v>
      </c>
      <c r="N146" s="144" t="s">
        <v>32</v>
      </c>
      <c r="O146" s="145">
        <v>4.0919999999999998E-2</v>
      </c>
      <c r="P146" s="145">
        <f t="shared" si="11"/>
        <v>248.589</v>
      </c>
      <c r="Q146" s="145">
        <v>3.94861E-3</v>
      </c>
      <c r="R146" s="145">
        <f t="shared" si="12"/>
        <v>23.98780575</v>
      </c>
      <c r="S146" s="145">
        <v>0</v>
      </c>
      <c r="T146" s="146">
        <f t="shared" si="13"/>
        <v>0</v>
      </c>
      <c r="AR146" s="147" t="s">
        <v>122</v>
      </c>
      <c r="AT146" s="147" t="s">
        <v>118</v>
      </c>
      <c r="AU146" s="147" t="s">
        <v>77</v>
      </c>
      <c r="AY146" s="13" t="s">
        <v>116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3" t="s">
        <v>77</v>
      </c>
      <c r="BK146" s="148">
        <f t="shared" si="19"/>
        <v>0</v>
      </c>
      <c r="BL146" s="13" t="s">
        <v>122</v>
      </c>
      <c r="BM146" s="147" t="s">
        <v>174</v>
      </c>
    </row>
    <row r="147" spans="2:65" s="1" customFormat="1" ht="24.2" customHeight="1">
      <c r="B147" s="135"/>
      <c r="C147" s="136" t="s">
        <v>175</v>
      </c>
      <c r="D147" s="136" t="s">
        <v>118</v>
      </c>
      <c r="E147" s="137" t="s">
        <v>176</v>
      </c>
      <c r="F147" s="138" t="s">
        <v>177</v>
      </c>
      <c r="G147" s="139" t="s">
        <v>121</v>
      </c>
      <c r="H147" s="140">
        <v>381.93099999999998</v>
      </c>
      <c r="I147" s="141"/>
      <c r="J147" s="141">
        <f t="shared" si="10"/>
        <v>0</v>
      </c>
      <c r="K147" s="142"/>
      <c r="L147" s="25"/>
      <c r="M147" s="143" t="s">
        <v>1</v>
      </c>
      <c r="N147" s="144" t="s">
        <v>32</v>
      </c>
      <c r="O147" s="145">
        <v>0.58269000000000004</v>
      </c>
      <c r="P147" s="145">
        <f t="shared" si="11"/>
        <v>222.54737439000002</v>
      </c>
      <c r="Q147" s="145">
        <v>2.4157202039999999</v>
      </c>
      <c r="R147" s="145">
        <f t="shared" si="12"/>
        <v>922.63843323392393</v>
      </c>
      <c r="S147" s="145">
        <v>0</v>
      </c>
      <c r="T147" s="146">
        <f t="shared" si="13"/>
        <v>0</v>
      </c>
      <c r="AR147" s="147" t="s">
        <v>122</v>
      </c>
      <c r="AT147" s="147" t="s">
        <v>118</v>
      </c>
      <c r="AU147" s="147" t="s">
        <v>77</v>
      </c>
      <c r="AY147" s="13" t="s">
        <v>116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3" t="s">
        <v>77</v>
      </c>
      <c r="BK147" s="148">
        <f t="shared" si="19"/>
        <v>0</v>
      </c>
      <c r="BL147" s="13" t="s">
        <v>122</v>
      </c>
      <c r="BM147" s="147" t="s">
        <v>178</v>
      </c>
    </row>
    <row r="148" spans="2:65" s="1" customFormat="1" ht="21.75" customHeight="1">
      <c r="B148" s="135"/>
      <c r="C148" s="136" t="s">
        <v>179</v>
      </c>
      <c r="D148" s="136" t="s">
        <v>118</v>
      </c>
      <c r="E148" s="137" t="s">
        <v>180</v>
      </c>
      <c r="F148" s="138" t="s">
        <v>181</v>
      </c>
      <c r="G148" s="139" t="s">
        <v>148</v>
      </c>
      <c r="H148" s="140">
        <v>29.1</v>
      </c>
      <c r="I148" s="141"/>
      <c r="J148" s="141">
        <f t="shared" si="10"/>
        <v>0</v>
      </c>
      <c r="K148" s="142"/>
      <c r="L148" s="25"/>
      <c r="M148" s="143" t="s">
        <v>1</v>
      </c>
      <c r="N148" s="144" t="s">
        <v>32</v>
      </c>
      <c r="O148" s="145">
        <v>0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122</v>
      </c>
      <c r="AT148" s="147" t="s">
        <v>118</v>
      </c>
      <c r="AU148" s="147" t="s">
        <v>77</v>
      </c>
      <c r="AY148" s="13" t="s">
        <v>116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3" t="s">
        <v>77</v>
      </c>
      <c r="BK148" s="148">
        <f t="shared" si="19"/>
        <v>0</v>
      </c>
      <c r="BL148" s="13" t="s">
        <v>122</v>
      </c>
      <c r="BM148" s="147" t="s">
        <v>182</v>
      </c>
    </row>
    <row r="149" spans="2:65" s="1" customFormat="1" ht="21.75" customHeight="1">
      <c r="B149" s="135"/>
      <c r="C149" s="136" t="s">
        <v>183</v>
      </c>
      <c r="D149" s="136" t="s">
        <v>118</v>
      </c>
      <c r="E149" s="137" t="s">
        <v>184</v>
      </c>
      <c r="F149" s="138" t="s">
        <v>185</v>
      </c>
      <c r="G149" s="139" t="s">
        <v>148</v>
      </c>
      <c r="H149" s="140">
        <v>29.1</v>
      </c>
      <c r="I149" s="141"/>
      <c r="J149" s="141">
        <f t="shared" si="10"/>
        <v>0</v>
      </c>
      <c r="K149" s="142"/>
      <c r="L149" s="25"/>
      <c r="M149" s="143" t="s">
        <v>1</v>
      </c>
      <c r="N149" s="144" t="s">
        <v>32</v>
      </c>
      <c r="O149" s="145">
        <v>0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122</v>
      </c>
      <c r="AT149" s="147" t="s">
        <v>118</v>
      </c>
      <c r="AU149" s="147" t="s">
        <v>77</v>
      </c>
      <c r="AY149" s="13" t="s">
        <v>116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3" t="s">
        <v>77</v>
      </c>
      <c r="BK149" s="148">
        <f t="shared" si="19"/>
        <v>0</v>
      </c>
      <c r="BL149" s="13" t="s">
        <v>122</v>
      </c>
      <c r="BM149" s="147" t="s">
        <v>186</v>
      </c>
    </row>
    <row r="150" spans="2:65" s="11" customFormat="1" ht="22.9" customHeight="1">
      <c r="B150" s="124"/>
      <c r="D150" s="125" t="s">
        <v>65</v>
      </c>
      <c r="E150" s="133" t="s">
        <v>126</v>
      </c>
      <c r="F150" s="133" t="s">
        <v>187</v>
      </c>
      <c r="J150" s="134">
        <f>BK150</f>
        <v>0</v>
      </c>
      <c r="L150" s="124"/>
      <c r="M150" s="128"/>
      <c r="P150" s="129">
        <f>SUM(P151:P154)</f>
        <v>0</v>
      </c>
      <c r="R150" s="129">
        <f>SUM(R151:R154)</f>
        <v>0</v>
      </c>
      <c r="T150" s="130">
        <f>SUM(T151:T154)</f>
        <v>0</v>
      </c>
      <c r="AR150" s="125" t="s">
        <v>71</v>
      </c>
      <c r="AT150" s="131" t="s">
        <v>65</v>
      </c>
      <c r="AU150" s="131" t="s">
        <v>71</v>
      </c>
      <c r="AY150" s="125" t="s">
        <v>116</v>
      </c>
      <c r="BK150" s="132">
        <f>SUM(BK151:BK154)</f>
        <v>0</v>
      </c>
    </row>
    <row r="151" spans="2:65" s="1" customFormat="1" ht="24.2" customHeight="1">
      <c r="B151" s="135"/>
      <c r="C151" s="136" t="s">
        <v>188</v>
      </c>
      <c r="D151" s="136" t="s">
        <v>118</v>
      </c>
      <c r="E151" s="137" t="s">
        <v>189</v>
      </c>
      <c r="F151" s="138" t="s">
        <v>190</v>
      </c>
      <c r="G151" s="139" t="s">
        <v>191</v>
      </c>
      <c r="H151" s="140">
        <v>716</v>
      </c>
      <c r="I151" s="141"/>
      <c r="J151" s="141">
        <f>ROUND(I151*H151,2)</f>
        <v>0</v>
      </c>
      <c r="K151" s="142"/>
      <c r="L151" s="25"/>
      <c r="M151" s="143" t="s">
        <v>1</v>
      </c>
      <c r="N151" s="144" t="s">
        <v>32</v>
      </c>
      <c r="O151" s="145">
        <v>0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122</v>
      </c>
      <c r="AT151" s="147" t="s">
        <v>118</v>
      </c>
      <c r="AU151" s="147" t="s">
        <v>77</v>
      </c>
      <c r="AY151" s="13" t="s">
        <v>116</v>
      </c>
      <c r="BE151" s="148">
        <f>IF(N151="základná",J151,0)</f>
        <v>0</v>
      </c>
      <c r="BF151" s="148">
        <f>IF(N151="znížená",J151,0)</f>
        <v>0</v>
      </c>
      <c r="BG151" s="148">
        <f>IF(N151="zákl. prenesená",J151,0)</f>
        <v>0</v>
      </c>
      <c r="BH151" s="148">
        <f>IF(N151="zníž. prenesená",J151,0)</f>
        <v>0</v>
      </c>
      <c r="BI151" s="148">
        <f>IF(N151="nulová",J151,0)</f>
        <v>0</v>
      </c>
      <c r="BJ151" s="13" t="s">
        <v>77</v>
      </c>
      <c r="BK151" s="148">
        <f>ROUND(I151*H151,2)</f>
        <v>0</v>
      </c>
      <c r="BL151" s="13" t="s">
        <v>122</v>
      </c>
      <c r="BM151" s="147" t="s">
        <v>192</v>
      </c>
    </row>
    <row r="152" spans="2:65" s="1" customFormat="1" ht="16.5" customHeight="1">
      <c r="B152" s="135"/>
      <c r="C152" s="149" t="s">
        <v>193</v>
      </c>
      <c r="D152" s="149" t="s">
        <v>194</v>
      </c>
      <c r="E152" s="150" t="s">
        <v>195</v>
      </c>
      <c r="F152" s="151" t="s">
        <v>196</v>
      </c>
      <c r="G152" s="152" t="s">
        <v>191</v>
      </c>
      <c r="H152" s="153">
        <v>594</v>
      </c>
      <c r="I152" s="154"/>
      <c r="J152" s="154">
        <f>ROUND(I152*H152,2)</f>
        <v>0</v>
      </c>
      <c r="K152" s="155"/>
      <c r="L152" s="156"/>
      <c r="M152" s="157" t="s">
        <v>1</v>
      </c>
      <c r="N152" s="158" t="s">
        <v>32</v>
      </c>
      <c r="O152" s="145">
        <v>0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132</v>
      </c>
      <c r="AT152" s="147" t="s">
        <v>194</v>
      </c>
      <c r="AU152" s="147" t="s">
        <v>77</v>
      </c>
      <c r="AY152" s="13" t="s">
        <v>116</v>
      </c>
      <c r="BE152" s="148">
        <f>IF(N152="základná",J152,0)</f>
        <v>0</v>
      </c>
      <c r="BF152" s="148">
        <f>IF(N152="znížená",J152,0)</f>
        <v>0</v>
      </c>
      <c r="BG152" s="148">
        <f>IF(N152="zákl. prenesená",J152,0)</f>
        <v>0</v>
      </c>
      <c r="BH152" s="148">
        <f>IF(N152="zníž. prenesená",J152,0)</f>
        <v>0</v>
      </c>
      <c r="BI152" s="148">
        <f>IF(N152="nulová",J152,0)</f>
        <v>0</v>
      </c>
      <c r="BJ152" s="13" t="s">
        <v>77</v>
      </c>
      <c r="BK152" s="148">
        <f>ROUND(I152*H152,2)</f>
        <v>0</v>
      </c>
      <c r="BL152" s="13" t="s">
        <v>122</v>
      </c>
      <c r="BM152" s="147" t="s">
        <v>197</v>
      </c>
    </row>
    <row r="153" spans="2:65" s="1" customFormat="1" ht="16.5" customHeight="1">
      <c r="B153" s="135"/>
      <c r="C153" s="149" t="s">
        <v>198</v>
      </c>
      <c r="D153" s="149" t="s">
        <v>194</v>
      </c>
      <c r="E153" s="150" t="s">
        <v>199</v>
      </c>
      <c r="F153" s="151" t="s">
        <v>200</v>
      </c>
      <c r="G153" s="152" t="s">
        <v>191</v>
      </c>
      <c r="H153" s="153">
        <v>106</v>
      </c>
      <c r="I153" s="154"/>
      <c r="J153" s="154">
        <f>ROUND(I153*H153,2)</f>
        <v>0</v>
      </c>
      <c r="K153" s="155"/>
      <c r="L153" s="156"/>
      <c r="M153" s="157" t="s">
        <v>1</v>
      </c>
      <c r="N153" s="158" t="s">
        <v>32</v>
      </c>
      <c r="O153" s="145">
        <v>0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132</v>
      </c>
      <c r="AT153" s="147" t="s">
        <v>194</v>
      </c>
      <c r="AU153" s="147" t="s">
        <v>77</v>
      </c>
      <c r="AY153" s="13" t="s">
        <v>116</v>
      </c>
      <c r="BE153" s="148">
        <f>IF(N153="základná",J153,0)</f>
        <v>0</v>
      </c>
      <c r="BF153" s="148">
        <f>IF(N153="znížená",J153,0)</f>
        <v>0</v>
      </c>
      <c r="BG153" s="148">
        <f>IF(N153="zákl. prenesená",J153,0)</f>
        <v>0</v>
      </c>
      <c r="BH153" s="148">
        <f>IF(N153="zníž. prenesená",J153,0)</f>
        <v>0</v>
      </c>
      <c r="BI153" s="148">
        <f>IF(N153="nulová",J153,0)</f>
        <v>0</v>
      </c>
      <c r="BJ153" s="13" t="s">
        <v>77</v>
      </c>
      <c r="BK153" s="148">
        <f>ROUND(I153*H153,2)</f>
        <v>0</v>
      </c>
      <c r="BL153" s="13" t="s">
        <v>122</v>
      </c>
      <c r="BM153" s="147" t="s">
        <v>201</v>
      </c>
    </row>
    <row r="154" spans="2:65" s="1" customFormat="1" ht="16.5" customHeight="1">
      <c r="B154" s="135"/>
      <c r="C154" s="149" t="s">
        <v>202</v>
      </c>
      <c r="D154" s="149" t="s">
        <v>194</v>
      </c>
      <c r="E154" s="150" t="s">
        <v>203</v>
      </c>
      <c r="F154" s="151" t="s">
        <v>204</v>
      </c>
      <c r="G154" s="152" t="s">
        <v>191</v>
      </c>
      <c r="H154" s="153">
        <v>16</v>
      </c>
      <c r="I154" s="154"/>
      <c r="J154" s="154">
        <f>ROUND(I154*H154,2)</f>
        <v>0</v>
      </c>
      <c r="K154" s="155"/>
      <c r="L154" s="156"/>
      <c r="M154" s="157" t="s">
        <v>1</v>
      </c>
      <c r="N154" s="158" t="s">
        <v>32</v>
      </c>
      <c r="O154" s="145">
        <v>0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132</v>
      </c>
      <c r="AT154" s="147" t="s">
        <v>194</v>
      </c>
      <c r="AU154" s="147" t="s">
        <v>77</v>
      </c>
      <c r="AY154" s="13" t="s">
        <v>116</v>
      </c>
      <c r="BE154" s="148">
        <f>IF(N154="základná",J154,0)</f>
        <v>0</v>
      </c>
      <c r="BF154" s="148">
        <f>IF(N154="znížená",J154,0)</f>
        <v>0</v>
      </c>
      <c r="BG154" s="148">
        <f>IF(N154="zákl. prenesená",J154,0)</f>
        <v>0</v>
      </c>
      <c r="BH154" s="148">
        <f>IF(N154="zníž. prenesená",J154,0)</f>
        <v>0</v>
      </c>
      <c r="BI154" s="148">
        <f>IF(N154="nulová",J154,0)</f>
        <v>0</v>
      </c>
      <c r="BJ154" s="13" t="s">
        <v>77</v>
      </c>
      <c r="BK154" s="148">
        <f>ROUND(I154*H154,2)</f>
        <v>0</v>
      </c>
      <c r="BL154" s="13" t="s">
        <v>122</v>
      </c>
      <c r="BM154" s="147" t="s">
        <v>205</v>
      </c>
    </row>
    <row r="155" spans="2:65" s="11" customFormat="1" ht="22.9" customHeight="1">
      <c r="B155" s="124"/>
      <c r="D155" s="125" t="s">
        <v>65</v>
      </c>
      <c r="E155" s="133" t="s">
        <v>122</v>
      </c>
      <c r="F155" s="133" t="s">
        <v>206</v>
      </c>
      <c r="J155" s="134">
        <f>BK155</f>
        <v>0</v>
      </c>
      <c r="L155" s="124"/>
      <c r="M155" s="128"/>
      <c r="P155" s="129">
        <f>SUM(P156:P159)</f>
        <v>175.87172249999998</v>
      </c>
      <c r="R155" s="129">
        <f>SUM(R156:R159)</f>
        <v>178.05758923439998</v>
      </c>
      <c r="T155" s="130">
        <f>SUM(T156:T159)</f>
        <v>0</v>
      </c>
      <c r="AR155" s="125" t="s">
        <v>71</v>
      </c>
      <c r="AT155" s="131" t="s">
        <v>65</v>
      </c>
      <c r="AU155" s="131" t="s">
        <v>71</v>
      </c>
      <c r="AY155" s="125" t="s">
        <v>116</v>
      </c>
      <c r="BK155" s="132">
        <f>SUM(BK156:BK159)</f>
        <v>0</v>
      </c>
    </row>
    <row r="156" spans="2:65" s="1" customFormat="1" ht="12">
      <c r="B156" s="135"/>
      <c r="C156" s="136" t="s">
        <v>7</v>
      </c>
      <c r="D156" s="136" t="s">
        <v>118</v>
      </c>
      <c r="E156" s="137" t="s">
        <v>207</v>
      </c>
      <c r="F156" s="138" t="s">
        <v>208</v>
      </c>
      <c r="G156" s="139" t="s">
        <v>121</v>
      </c>
      <c r="H156" s="140">
        <v>73.421999999999997</v>
      </c>
      <c r="I156" s="141"/>
      <c r="J156" s="141">
        <f>ROUND(I156*H156,2)</f>
        <v>0</v>
      </c>
      <c r="K156" s="142"/>
      <c r="L156" s="25"/>
      <c r="M156" s="143" t="s">
        <v>1</v>
      </c>
      <c r="N156" s="144" t="s">
        <v>32</v>
      </c>
      <c r="O156" s="145">
        <v>1.5803499999999999</v>
      </c>
      <c r="P156" s="145">
        <f>O156*H156</f>
        <v>116.03245769999999</v>
      </c>
      <c r="Q156" s="145">
        <v>2.4018647999999998</v>
      </c>
      <c r="R156" s="145">
        <f>Q156*H156</f>
        <v>176.34971734559997</v>
      </c>
      <c r="S156" s="145">
        <v>0</v>
      </c>
      <c r="T156" s="146">
        <f>S156*H156</f>
        <v>0</v>
      </c>
      <c r="AR156" s="147" t="s">
        <v>122</v>
      </c>
      <c r="AT156" s="147" t="s">
        <v>118</v>
      </c>
      <c r="AU156" s="147" t="s">
        <v>77</v>
      </c>
      <c r="AY156" s="13" t="s">
        <v>116</v>
      </c>
      <c r="BE156" s="148">
        <f>IF(N156="základná",J156,0)</f>
        <v>0</v>
      </c>
      <c r="BF156" s="148">
        <f>IF(N156="znížená",J156,0)</f>
        <v>0</v>
      </c>
      <c r="BG156" s="148">
        <f>IF(N156="zákl. prenesená",J156,0)</f>
        <v>0</v>
      </c>
      <c r="BH156" s="148">
        <f>IF(N156="zníž. prenesená",J156,0)</f>
        <v>0</v>
      </c>
      <c r="BI156" s="148">
        <f>IF(N156="nulová",J156,0)</f>
        <v>0</v>
      </c>
      <c r="BJ156" s="13" t="s">
        <v>77</v>
      </c>
      <c r="BK156" s="148">
        <f>ROUND(I156*H156,2)</f>
        <v>0</v>
      </c>
      <c r="BL156" s="13" t="s">
        <v>122</v>
      </c>
      <c r="BM156" s="147" t="s">
        <v>209</v>
      </c>
    </row>
    <row r="157" spans="2:65" s="1" customFormat="1" ht="24.2" customHeight="1">
      <c r="B157" s="135"/>
      <c r="C157" s="136" t="s">
        <v>167</v>
      </c>
      <c r="D157" s="136" t="s">
        <v>118</v>
      </c>
      <c r="E157" s="137" t="s">
        <v>210</v>
      </c>
      <c r="F157" s="138" t="s">
        <v>211</v>
      </c>
      <c r="G157" s="139" t="s">
        <v>148</v>
      </c>
      <c r="H157" s="140">
        <v>246.2</v>
      </c>
      <c r="I157" s="141"/>
      <c r="J157" s="141">
        <f>ROUND(I157*H157,2)</f>
        <v>0</v>
      </c>
      <c r="K157" s="142"/>
      <c r="L157" s="25"/>
      <c r="M157" s="143" t="s">
        <v>1</v>
      </c>
      <c r="N157" s="144" t="s">
        <v>32</v>
      </c>
      <c r="O157" s="145">
        <v>0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122</v>
      </c>
      <c r="AT157" s="147" t="s">
        <v>118</v>
      </c>
      <c r="AU157" s="147" t="s">
        <v>77</v>
      </c>
      <c r="AY157" s="13" t="s">
        <v>116</v>
      </c>
      <c r="BE157" s="148">
        <f>IF(N157="základná",J157,0)</f>
        <v>0</v>
      </c>
      <c r="BF157" s="148">
        <f>IF(N157="znížená",J157,0)</f>
        <v>0</v>
      </c>
      <c r="BG157" s="148">
        <f>IF(N157="zákl. prenesená",J157,0)</f>
        <v>0</v>
      </c>
      <c r="BH157" s="148">
        <f>IF(N157="zníž. prenesená",J157,0)</f>
        <v>0</v>
      </c>
      <c r="BI157" s="148">
        <f>IF(N157="nulová",J157,0)</f>
        <v>0</v>
      </c>
      <c r="BJ157" s="13" t="s">
        <v>77</v>
      </c>
      <c r="BK157" s="148">
        <f>ROUND(I157*H157,2)</f>
        <v>0</v>
      </c>
      <c r="BL157" s="13" t="s">
        <v>122</v>
      </c>
      <c r="BM157" s="147" t="s">
        <v>212</v>
      </c>
    </row>
    <row r="158" spans="2:65" s="1" customFormat="1" ht="24.2" customHeight="1">
      <c r="B158" s="135"/>
      <c r="C158" s="136" t="s">
        <v>213</v>
      </c>
      <c r="D158" s="136" t="s">
        <v>118</v>
      </c>
      <c r="E158" s="137" t="s">
        <v>214</v>
      </c>
      <c r="F158" s="138" t="s">
        <v>215</v>
      </c>
      <c r="G158" s="139" t="s">
        <v>148</v>
      </c>
      <c r="H158" s="140">
        <v>246.2</v>
      </c>
      <c r="I158" s="141"/>
      <c r="J158" s="141">
        <f>ROUND(I158*H158,2)</f>
        <v>0</v>
      </c>
      <c r="K158" s="142"/>
      <c r="L158" s="25"/>
      <c r="M158" s="143" t="s">
        <v>1</v>
      </c>
      <c r="N158" s="144" t="s">
        <v>32</v>
      </c>
      <c r="O158" s="145">
        <v>0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122</v>
      </c>
      <c r="AT158" s="147" t="s">
        <v>118</v>
      </c>
      <c r="AU158" s="147" t="s">
        <v>77</v>
      </c>
      <c r="AY158" s="13" t="s">
        <v>116</v>
      </c>
      <c r="BE158" s="148">
        <f>IF(N158="základná",J158,0)</f>
        <v>0</v>
      </c>
      <c r="BF158" s="148">
        <f>IF(N158="znížená",J158,0)</f>
        <v>0</v>
      </c>
      <c r="BG158" s="148">
        <f>IF(N158="zákl. prenesená",J158,0)</f>
        <v>0</v>
      </c>
      <c r="BH158" s="148">
        <f>IF(N158="zníž. prenesená",J158,0)</f>
        <v>0</v>
      </c>
      <c r="BI158" s="148">
        <f>IF(N158="nulová",J158,0)</f>
        <v>0</v>
      </c>
      <c r="BJ158" s="13" t="s">
        <v>77</v>
      </c>
      <c r="BK158" s="148">
        <f>ROUND(I158*H158,2)</f>
        <v>0</v>
      </c>
      <c r="BL158" s="13" t="s">
        <v>122</v>
      </c>
      <c r="BM158" s="147" t="s">
        <v>216</v>
      </c>
    </row>
    <row r="159" spans="2:65" s="1" customFormat="1" ht="24.2" customHeight="1">
      <c r="B159" s="135"/>
      <c r="C159" s="136" t="s">
        <v>170</v>
      </c>
      <c r="D159" s="136" t="s">
        <v>118</v>
      </c>
      <c r="E159" s="137" t="s">
        <v>217</v>
      </c>
      <c r="F159" s="138" t="s">
        <v>218</v>
      </c>
      <c r="G159" s="139" t="s">
        <v>219</v>
      </c>
      <c r="H159" s="140">
        <v>1.68</v>
      </c>
      <c r="I159" s="141"/>
      <c r="J159" s="141">
        <f>ROUND(I159*H159,2)</f>
        <v>0</v>
      </c>
      <c r="K159" s="142"/>
      <c r="L159" s="25"/>
      <c r="M159" s="143" t="s">
        <v>1</v>
      </c>
      <c r="N159" s="144" t="s">
        <v>32</v>
      </c>
      <c r="O159" s="145">
        <v>35.618609999999997</v>
      </c>
      <c r="P159" s="145">
        <f>O159*H159</f>
        <v>59.839264799999995</v>
      </c>
      <c r="Q159" s="145">
        <v>1.0165904100000001</v>
      </c>
      <c r="R159" s="145">
        <f>Q159*H159</f>
        <v>1.7078718888</v>
      </c>
      <c r="S159" s="145">
        <v>0</v>
      </c>
      <c r="T159" s="146">
        <f>S159*H159</f>
        <v>0</v>
      </c>
      <c r="AR159" s="147" t="s">
        <v>122</v>
      </c>
      <c r="AT159" s="147" t="s">
        <v>118</v>
      </c>
      <c r="AU159" s="147" t="s">
        <v>77</v>
      </c>
      <c r="AY159" s="13" t="s">
        <v>116</v>
      </c>
      <c r="BE159" s="148">
        <f>IF(N159="základná",J159,0)</f>
        <v>0</v>
      </c>
      <c r="BF159" s="148">
        <f>IF(N159="znížená",J159,0)</f>
        <v>0</v>
      </c>
      <c r="BG159" s="148">
        <f>IF(N159="zákl. prenesená",J159,0)</f>
        <v>0</v>
      </c>
      <c r="BH159" s="148">
        <f>IF(N159="zníž. prenesená",J159,0)</f>
        <v>0</v>
      </c>
      <c r="BI159" s="148">
        <f>IF(N159="nulová",J159,0)</f>
        <v>0</v>
      </c>
      <c r="BJ159" s="13" t="s">
        <v>77</v>
      </c>
      <c r="BK159" s="148">
        <f>ROUND(I159*H159,2)</f>
        <v>0</v>
      </c>
      <c r="BL159" s="13" t="s">
        <v>122</v>
      </c>
      <c r="BM159" s="147" t="s">
        <v>220</v>
      </c>
    </row>
    <row r="160" spans="2:65" s="11" customFormat="1" ht="22.9" customHeight="1">
      <c r="B160" s="124"/>
      <c r="D160" s="125" t="s">
        <v>65</v>
      </c>
      <c r="E160" s="133" t="s">
        <v>150</v>
      </c>
      <c r="F160" s="133" t="s">
        <v>221</v>
      </c>
      <c r="J160" s="134">
        <f>BK160</f>
        <v>0</v>
      </c>
      <c r="L160" s="124"/>
      <c r="M160" s="128"/>
      <c r="P160" s="129">
        <f>SUM(P161:P168)</f>
        <v>29.001600000000003</v>
      </c>
      <c r="R160" s="129">
        <f>SUM(R161:R168)</f>
        <v>62.200393200000001</v>
      </c>
      <c r="T160" s="130">
        <f>SUM(T161:T168)</f>
        <v>0</v>
      </c>
      <c r="AR160" s="125" t="s">
        <v>71</v>
      </c>
      <c r="AT160" s="131" t="s">
        <v>65</v>
      </c>
      <c r="AU160" s="131" t="s">
        <v>71</v>
      </c>
      <c r="AY160" s="125" t="s">
        <v>116</v>
      </c>
      <c r="BK160" s="132">
        <f>SUM(BK161:BK168)</f>
        <v>0</v>
      </c>
    </row>
    <row r="161" spans="2:65" s="1" customFormat="1" ht="33" customHeight="1">
      <c r="B161" s="135"/>
      <c r="C161" s="136" t="s">
        <v>222</v>
      </c>
      <c r="D161" s="136" t="s">
        <v>118</v>
      </c>
      <c r="E161" s="137" t="s">
        <v>223</v>
      </c>
      <c r="F161" s="138" t="s">
        <v>224</v>
      </c>
      <c r="G161" s="139" t="s">
        <v>225</v>
      </c>
      <c r="H161" s="140">
        <v>180</v>
      </c>
      <c r="I161" s="141"/>
      <c r="J161" s="141">
        <f t="shared" ref="J161:J168" si="20">ROUND(I161*H161,2)</f>
        <v>0</v>
      </c>
      <c r="K161" s="142"/>
      <c r="L161" s="25"/>
      <c r="M161" s="143" t="s">
        <v>1</v>
      </c>
      <c r="N161" s="144" t="s">
        <v>32</v>
      </c>
      <c r="O161" s="145">
        <v>0.16112000000000001</v>
      </c>
      <c r="P161" s="145">
        <f t="shared" ref="P161:P168" si="21">O161*H161</f>
        <v>29.001600000000003</v>
      </c>
      <c r="Q161" s="145">
        <v>0.34555774</v>
      </c>
      <c r="R161" s="145">
        <f t="shared" ref="R161:R168" si="22">Q161*H161</f>
        <v>62.200393200000001</v>
      </c>
      <c r="S161" s="145">
        <v>0</v>
      </c>
      <c r="T161" s="146">
        <f t="shared" ref="T161:T168" si="23">S161*H161</f>
        <v>0</v>
      </c>
      <c r="AR161" s="147" t="s">
        <v>122</v>
      </c>
      <c r="AT161" s="147" t="s">
        <v>118</v>
      </c>
      <c r="AU161" s="147" t="s">
        <v>77</v>
      </c>
      <c r="AY161" s="13" t="s">
        <v>116</v>
      </c>
      <c r="BE161" s="148">
        <f t="shared" ref="BE161:BE168" si="24">IF(N161="základná",J161,0)</f>
        <v>0</v>
      </c>
      <c r="BF161" s="148">
        <f t="shared" ref="BF161:BF168" si="25">IF(N161="znížená",J161,0)</f>
        <v>0</v>
      </c>
      <c r="BG161" s="148">
        <f t="shared" ref="BG161:BG168" si="26">IF(N161="zákl. prenesená",J161,0)</f>
        <v>0</v>
      </c>
      <c r="BH161" s="148">
        <f t="shared" ref="BH161:BH168" si="27">IF(N161="zníž. prenesená",J161,0)</f>
        <v>0</v>
      </c>
      <c r="BI161" s="148">
        <f t="shared" ref="BI161:BI168" si="28">IF(N161="nulová",J161,0)</f>
        <v>0</v>
      </c>
      <c r="BJ161" s="13" t="s">
        <v>77</v>
      </c>
      <c r="BK161" s="148">
        <f t="shared" ref="BK161:BK168" si="29">ROUND(I161*H161,2)</f>
        <v>0</v>
      </c>
      <c r="BL161" s="13" t="s">
        <v>122</v>
      </c>
      <c r="BM161" s="147" t="s">
        <v>226</v>
      </c>
    </row>
    <row r="162" spans="2:65" s="1" customFormat="1" ht="24.2" customHeight="1">
      <c r="B162" s="135"/>
      <c r="C162" s="136" t="s">
        <v>227</v>
      </c>
      <c r="D162" s="136" t="s">
        <v>118</v>
      </c>
      <c r="E162" s="137" t="s">
        <v>228</v>
      </c>
      <c r="F162" s="138" t="s">
        <v>229</v>
      </c>
      <c r="G162" s="139" t="s">
        <v>225</v>
      </c>
      <c r="H162" s="140">
        <v>382.8</v>
      </c>
      <c r="I162" s="141"/>
      <c r="J162" s="141">
        <f t="shared" si="20"/>
        <v>0</v>
      </c>
      <c r="K162" s="142"/>
      <c r="L162" s="25"/>
      <c r="M162" s="143" t="s">
        <v>1</v>
      </c>
      <c r="N162" s="144" t="s">
        <v>32</v>
      </c>
      <c r="O162" s="145">
        <v>0</v>
      </c>
      <c r="P162" s="145">
        <f t="shared" si="21"/>
        <v>0</v>
      </c>
      <c r="Q162" s="145">
        <v>0</v>
      </c>
      <c r="R162" s="145">
        <f t="shared" si="22"/>
        <v>0</v>
      </c>
      <c r="S162" s="145">
        <v>0</v>
      </c>
      <c r="T162" s="146">
        <f t="shared" si="23"/>
        <v>0</v>
      </c>
      <c r="AR162" s="147" t="s">
        <v>122</v>
      </c>
      <c r="AT162" s="147" t="s">
        <v>118</v>
      </c>
      <c r="AU162" s="147" t="s">
        <v>77</v>
      </c>
      <c r="AY162" s="13" t="s">
        <v>116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3" t="s">
        <v>77</v>
      </c>
      <c r="BK162" s="148">
        <f t="shared" si="29"/>
        <v>0</v>
      </c>
      <c r="BL162" s="13" t="s">
        <v>122</v>
      </c>
      <c r="BM162" s="147" t="s">
        <v>230</v>
      </c>
    </row>
    <row r="163" spans="2:65" s="1" customFormat="1" ht="37.9" customHeight="1">
      <c r="B163" s="135"/>
      <c r="C163" s="136" t="s">
        <v>231</v>
      </c>
      <c r="D163" s="136" t="s">
        <v>118</v>
      </c>
      <c r="E163" s="137" t="s">
        <v>232</v>
      </c>
      <c r="F163" s="138" t="s">
        <v>233</v>
      </c>
      <c r="G163" s="139" t="s">
        <v>225</v>
      </c>
      <c r="H163" s="140">
        <v>382.8</v>
      </c>
      <c r="I163" s="141"/>
      <c r="J163" s="141">
        <f t="shared" si="20"/>
        <v>0</v>
      </c>
      <c r="K163" s="142"/>
      <c r="L163" s="25"/>
      <c r="M163" s="143" t="s">
        <v>1</v>
      </c>
      <c r="N163" s="144" t="s">
        <v>32</v>
      </c>
      <c r="O163" s="145">
        <v>0</v>
      </c>
      <c r="P163" s="145">
        <f t="shared" si="21"/>
        <v>0</v>
      </c>
      <c r="Q163" s="145">
        <v>0</v>
      </c>
      <c r="R163" s="145">
        <f t="shared" si="22"/>
        <v>0</v>
      </c>
      <c r="S163" s="145">
        <v>0</v>
      </c>
      <c r="T163" s="146">
        <f t="shared" si="23"/>
        <v>0</v>
      </c>
      <c r="AR163" s="147" t="s">
        <v>122</v>
      </c>
      <c r="AT163" s="147" t="s">
        <v>118</v>
      </c>
      <c r="AU163" s="147" t="s">
        <v>77</v>
      </c>
      <c r="AY163" s="13" t="s">
        <v>116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3" t="s">
        <v>77</v>
      </c>
      <c r="BK163" s="148">
        <f t="shared" si="29"/>
        <v>0</v>
      </c>
      <c r="BL163" s="13" t="s">
        <v>122</v>
      </c>
      <c r="BM163" s="147" t="s">
        <v>234</v>
      </c>
    </row>
    <row r="164" spans="2:65" s="1" customFormat="1" ht="37.9" customHeight="1">
      <c r="B164" s="135"/>
      <c r="C164" s="136" t="s">
        <v>235</v>
      </c>
      <c r="D164" s="136" t="s">
        <v>118</v>
      </c>
      <c r="E164" s="137" t="s">
        <v>236</v>
      </c>
      <c r="F164" s="138" t="s">
        <v>237</v>
      </c>
      <c r="G164" s="139" t="s">
        <v>121</v>
      </c>
      <c r="H164" s="140">
        <v>450.31900000000002</v>
      </c>
      <c r="I164" s="141"/>
      <c r="J164" s="141">
        <f t="shared" si="20"/>
        <v>0</v>
      </c>
      <c r="K164" s="142"/>
      <c r="L164" s="25"/>
      <c r="M164" s="143" t="s">
        <v>1</v>
      </c>
      <c r="N164" s="144" t="s">
        <v>32</v>
      </c>
      <c r="O164" s="145">
        <v>0</v>
      </c>
      <c r="P164" s="145">
        <f t="shared" si="21"/>
        <v>0</v>
      </c>
      <c r="Q164" s="145">
        <v>0</v>
      </c>
      <c r="R164" s="145">
        <f t="shared" si="22"/>
        <v>0</v>
      </c>
      <c r="S164" s="145">
        <v>0</v>
      </c>
      <c r="T164" s="146">
        <f t="shared" si="23"/>
        <v>0</v>
      </c>
      <c r="AR164" s="147" t="s">
        <v>122</v>
      </c>
      <c r="AT164" s="147" t="s">
        <v>118</v>
      </c>
      <c r="AU164" s="147" t="s">
        <v>77</v>
      </c>
      <c r="AY164" s="13" t="s">
        <v>116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3" t="s">
        <v>77</v>
      </c>
      <c r="BK164" s="148">
        <f t="shared" si="29"/>
        <v>0</v>
      </c>
      <c r="BL164" s="13" t="s">
        <v>122</v>
      </c>
      <c r="BM164" s="147" t="s">
        <v>238</v>
      </c>
    </row>
    <row r="165" spans="2:65" s="1" customFormat="1" ht="33" customHeight="1">
      <c r="B165" s="135"/>
      <c r="C165" s="136" t="s">
        <v>239</v>
      </c>
      <c r="D165" s="136" t="s">
        <v>118</v>
      </c>
      <c r="E165" s="137" t="s">
        <v>240</v>
      </c>
      <c r="F165" s="138" t="s">
        <v>241</v>
      </c>
      <c r="G165" s="139" t="s">
        <v>121</v>
      </c>
      <c r="H165" s="140">
        <v>143.36699999999999</v>
      </c>
      <c r="I165" s="141"/>
      <c r="J165" s="141">
        <f t="shared" si="20"/>
        <v>0</v>
      </c>
      <c r="K165" s="142"/>
      <c r="L165" s="25"/>
      <c r="M165" s="143" t="s">
        <v>1</v>
      </c>
      <c r="N165" s="144" t="s">
        <v>32</v>
      </c>
      <c r="O165" s="145">
        <v>0</v>
      </c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122</v>
      </c>
      <c r="AT165" s="147" t="s">
        <v>118</v>
      </c>
      <c r="AU165" s="147" t="s">
        <v>77</v>
      </c>
      <c r="AY165" s="13" t="s">
        <v>116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3" t="s">
        <v>77</v>
      </c>
      <c r="BK165" s="148">
        <f t="shared" si="29"/>
        <v>0</v>
      </c>
      <c r="BL165" s="13" t="s">
        <v>122</v>
      </c>
      <c r="BM165" s="147" t="s">
        <v>242</v>
      </c>
    </row>
    <row r="166" spans="2:65" s="1" customFormat="1" ht="16.5" customHeight="1">
      <c r="B166" s="135"/>
      <c r="C166" s="149" t="s">
        <v>243</v>
      </c>
      <c r="D166" s="149" t="s">
        <v>194</v>
      </c>
      <c r="E166" s="150" t="s">
        <v>244</v>
      </c>
      <c r="F166" s="151" t="s">
        <v>245</v>
      </c>
      <c r="G166" s="152" t="s">
        <v>246</v>
      </c>
      <c r="H166" s="153">
        <v>1</v>
      </c>
      <c r="I166" s="154"/>
      <c r="J166" s="154">
        <f t="shared" si="20"/>
        <v>0</v>
      </c>
      <c r="K166" s="155"/>
      <c r="L166" s="156"/>
      <c r="M166" s="157" t="s">
        <v>1</v>
      </c>
      <c r="N166" s="158" t="s">
        <v>32</v>
      </c>
      <c r="O166" s="145">
        <v>0</v>
      </c>
      <c r="P166" s="145">
        <f t="shared" si="21"/>
        <v>0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AR166" s="147" t="s">
        <v>132</v>
      </c>
      <c r="AT166" s="147" t="s">
        <v>194</v>
      </c>
      <c r="AU166" s="147" t="s">
        <v>77</v>
      </c>
      <c r="AY166" s="13" t="s">
        <v>116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3" t="s">
        <v>77</v>
      </c>
      <c r="BK166" s="148">
        <f t="shared" si="29"/>
        <v>0</v>
      </c>
      <c r="BL166" s="13" t="s">
        <v>122</v>
      </c>
      <c r="BM166" s="147" t="s">
        <v>247</v>
      </c>
    </row>
    <row r="167" spans="2:65" s="1" customFormat="1" ht="16.5" customHeight="1">
      <c r="B167" s="135"/>
      <c r="C167" s="149" t="s">
        <v>248</v>
      </c>
      <c r="D167" s="149" t="s">
        <v>194</v>
      </c>
      <c r="E167" s="150" t="s">
        <v>249</v>
      </c>
      <c r="F167" s="151" t="s">
        <v>250</v>
      </c>
      <c r="G167" s="152" t="s">
        <v>246</v>
      </c>
      <c r="H167" s="153">
        <v>1</v>
      </c>
      <c r="I167" s="154"/>
      <c r="J167" s="154">
        <f t="shared" si="20"/>
        <v>0</v>
      </c>
      <c r="K167" s="155"/>
      <c r="L167" s="156"/>
      <c r="M167" s="157" t="s">
        <v>1</v>
      </c>
      <c r="N167" s="158" t="s">
        <v>32</v>
      </c>
      <c r="O167" s="145">
        <v>0</v>
      </c>
      <c r="P167" s="145">
        <f t="shared" si="21"/>
        <v>0</v>
      </c>
      <c r="Q167" s="145">
        <v>0</v>
      </c>
      <c r="R167" s="145">
        <f t="shared" si="22"/>
        <v>0</v>
      </c>
      <c r="S167" s="145">
        <v>0</v>
      </c>
      <c r="T167" s="146">
        <f t="shared" si="23"/>
        <v>0</v>
      </c>
      <c r="AR167" s="147" t="s">
        <v>132</v>
      </c>
      <c r="AT167" s="147" t="s">
        <v>194</v>
      </c>
      <c r="AU167" s="147" t="s">
        <v>77</v>
      </c>
      <c r="AY167" s="13" t="s">
        <v>116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3" t="s">
        <v>77</v>
      </c>
      <c r="BK167" s="148">
        <f t="shared" si="29"/>
        <v>0</v>
      </c>
      <c r="BL167" s="13" t="s">
        <v>122</v>
      </c>
      <c r="BM167" s="147" t="s">
        <v>251</v>
      </c>
    </row>
    <row r="168" spans="2:65" s="1" customFormat="1" ht="16.5" customHeight="1">
      <c r="B168" s="135"/>
      <c r="C168" s="149" t="s">
        <v>252</v>
      </c>
      <c r="D168" s="149" t="s">
        <v>194</v>
      </c>
      <c r="E168" s="150" t="s">
        <v>253</v>
      </c>
      <c r="F168" s="151" t="s">
        <v>254</v>
      </c>
      <c r="G168" s="152" t="s">
        <v>246</v>
      </c>
      <c r="H168" s="153">
        <v>1</v>
      </c>
      <c r="I168" s="154"/>
      <c r="J168" s="154">
        <f t="shared" si="20"/>
        <v>0</v>
      </c>
      <c r="K168" s="155"/>
      <c r="L168" s="156"/>
      <c r="M168" s="157" t="s">
        <v>1</v>
      </c>
      <c r="N168" s="158" t="s">
        <v>32</v>
      </c>
      <c r="O168" s="145">
        <v>0</v>
      </c>
      <c r="P168" s="145">
        <f t="shared" si="21"/>
        <v>0</v>
      </c>
      <c r="Q168" s="145">
        <v>0</v>
      </c>
      <c r="R168" s="145">
        <f t="shared" si="22"/>
        <v>0</v>
      </c>
      <c r="S168" s="145">
        <v>0</v>
      </c>
      <c r="T168" s="146">
        <f t="shared" si="23"/>
        <v>0</v>
      </c>
      <c r="AR168" s="147" t="s">
        <v>132</v>
      </c>
      <c r="AT168" s="147" t="s">
        <v>194</v>
      </c>
      <c r="AU168" s="147" t="s">
        <v>77</v>
      </c>
      <c r="AY168" s="13" t="s">
        <v>116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3" t="s">
        <v>77</v>
      </c>
      <c r="BK168" s="148">
        <f t="shared" si="29"/>
        <v>0</v>
      </c>
      <c r="BL168" s="13" t="s">
        <v>122</v>
      </c>
      <c r="BM168" s="147" t="s">
        <v>255</v>
      </c>
    </row>
    <row r="169" spans="2:65" s="11" customFormat="1" ht="22.9" customHeight="1">
      <c r="B169" s="124"/>
      <c r="D169" s="125" t="s">
        <v>65</v>
      </c>
      <c r="E169" s="133" t="s">
        <v>256</v>
      </c>
      <c r="F169" s="133" t="s">
        <v>257</v>
      </c>
      <c r="J169" s="134">
        <f>BK169</f>
        <v>0</v>
      </c>
      <c r="L169" s="124"/>
      <c r="M169" s="128"/>
      <c r="P169" s="129">
        <f>P170</f>
        <v>0</v>
      </c>
      <c r="R169" s="129">
        <f>R170</f>
        <v>0</v>
      </c>
      <c r="T169" s="130">
        <f>T170</f>
        <v>0</v>
      </c>
      <c r="AR169" s="125" t="s">
        <v>71</v>
      </c>
      <c r="AT169" s="131" t="s">
        <v>65</v>
      </c>
      <c r="AU169" s="131" t="s">
        <v>71</v>
      </c>
      <c r="AY169" s="125" t="s">
        <v>116</v>
      </c>
      <c r="BK169" s="132">
        <f>BK170</f>
        <v>0</v>
      </c>
    </row>
    <row r="170" spans="2:65" s="1" customFormat="1" ht="16.5" customHeight="1">
      <c r="B170" s="135"/>
      <c r="C170" s="136" t="s">
        <v>258</v>
      </c>
      <c r="D170" s="136" t="s">
        <v>118</v>
      </c>
      <c r="E170" s="137" t="s">
        <v>259</v>
      </c>
      <c r="F170" s="138" t="s">
        <v>260</v>
      </c>
      <c r="G170" s="139" t="s">
        <v>219</v>
      </c>
      <c r="H170" s="140">
        <v>8766.8379999999997</v>
      </c>
      <c r="I170" s="141"/>
      <c r="J170" s="141">
        <f>ROUND(I170*H170,2)</f>
        <v>0</v>
      </c>
      <c r="K170" s="142"/>
      <c r="L170" s="25"/>
      <c r="M170" s="143" t="s">
        <v>1</v>
      </c>
      <c r="N170" s="144" t="s">
        <v>32</v>
      </c>
      <c r="O170" s="145">
        <v>0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122</v>
      </c>
      <c r="AT170" s="147" t="s">
        <v>118</v>
      </c>
      <c r="AU170" s="147" t="s">
        <v>77</v>
      </c>
      <c r="AY170" s="13" t="s">
        <v>116</v>
      </c>
      <c r="BE170" s="148">
        <f>IF(N170="základná",J170,0)</f>
        <v>0</v>
      </c>
      <c r="BF170" s="148">
        <f>IF(N170="znížená",J170,0)</f>
        <v>0</v>
      </c>
      <c r="BG170" s="148">
        <f>IF(N170="zákl. prenesená",J170,0)</f>
        <v>0</v>
      </c>
      <c r="BH170" s="148">
        <f>IF(N170="zníž. prenesená",J170,0)</f>
        <v>0</v>
      </c>
      <c r="BI170" s="148">
        <f>IF(N170="nulová",J170,0)</f>
        <v>0</v>
      </c>
      <c r="BJ170" s="13" t="s">
        <v>77</v>
      </c>
      <c r="BK170" s="148">
        <f>ROUND(I170*H170,2)</f>
        <v>0</v>
      </c>
      <c r="BL170" s="13" t="s">
        <v>122</v>
      </c>
      <c r="BM170" s="147" t="s">
        <v>261</v>
      </c>
    </row>
    <row r="171" spans="2:65" s="1" customFormat="1" ht="6.95" customHeight="1">
      <c r="B171" s="40"/>
      <c r="C171" s="41"/>
      <c r="D171" s="41"/>
      <c r="E171" s="41"/>
      <c r="F171" s="41"/>
      <c r="G171" s="41"/>
      <c r="H171" s="41"/>
      <c r="I171" s="41"/>
      <c r="J171" s="41"/>
      <c r="K171" s="41"/>
      <c r="L171" s="25"/>
    </row>
  </sheetData>
  <autoFilter ref="C127:K170" xr:uid="{00000000-0009-0000-0000-000001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7"/>
  <sheetViews>
    <sheetView showGridLines="0" topLeftCell="A7" workbookViewId="0">
      <selection activeCell="I129" sqref="I129:I14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81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66</v>
      </c>
    </row>
    <row r="4" spans="2:46" ht="24.95" customHeight="1">
      <c r="B4" s="16"/>
      <c r="D4" s="17" t="s">
        <v>85</v>
      </c>
      <c r="L4" s="16"/>
      <c r="M4" s="89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Betónový nadzemný zásobník siláže - PD Bzince pod Javorinou K</v>
      </c>
      <c r="F7" s="212"/>
      <c r="G7" s="212"/>
      <c r="H7" s="212"/>
      <c r="L7" s="16"/>
    </row>
    <row r="8" spans="2:46" ht="12" customHeight="1">
      <c r="B8" s="16"/>
      <c r="D8" s="22" t="s">
        <v>86</v>
      </c>
      <c r="L8" s="16"/>
    </row>
    <row r="9" spans="2:46" s="1" customFormat="1" ht="16.5" customHeight="1">
      <c r="B9" s="25"/>
      <c r="E9" s="211"/>
      <c r="F9" s="210"/>
      <c r="G9" s="210"/>
      <c r="H9" s="210"/>
      <c r="L9" s="25"/>
    </row>
    <row r="10" spans="2:46" s="1" customFormat="1" ht="12" customHeight="1">
      <c r="B10" s="25"/>
      <c r="D10" s="22" t="s">
        <v>88</v>
      </c>
      <c r="L10" s="25"/>
    </row>
    <row r="11" spans="2:46" s="1" customFormat="1" ht="16.5" customHeight="1">
      <c r="B11" s="25"/>
      <c r="E11" s="193" t="s">
        <v>268</v>
      </c>
      <c r="F11" s="210"/>
      <c r="G11" s="210"/>
      <c r="H11" s="210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13</v>
      </c>
      <c r="F13" s="20" t="s">
        <v>1</v>
      </c>
      <c r="I13" s="22" t="s">
        <v>14</v>
      </c>
      <c r="J13" s="20" t="s">
        <v>1</v>
      </c>
      <c r="L13" s="25"/>
    </row>
    <row r="14" spans="2:46" s="1" customFormat="1" ht="12" customHeight="1">
      <c r="B14" s="25"/>
      <c r="D14" s="22" t="s">
        <v>15</v>
      </c>
      <c r="F14" s="20" t="s">
        <v>354</v>
      </c>
      <c r="I14" s="22" t="s">
        <v>17</v>
      </c>
      <c r="J14" s="48">
        <f>'Rekapitulácia stavby'!AN8</f>
        <v>0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18</v>
      </c>
      <c r="F16" s="1" t="s">
        <v>350</v>
      </c>
      <c r="I16" s="22" t="s">
        <v>19</v>
      </c>
      <c r="J16" s="20">
        <f>IF('Rekapitulácia stavby'!AN10="","",'Rekapitulácia stavby'!AN10)</f>
        <v>206784</v>
      </c>
      <c r="L16" s="25"/>
    </row>
    <row r="17" spans="2:12" s="1" customFormat="1" ht="18" customHeight="1">
      <c r="B17" s="25"/>
      <c r="E17" s="20" t="str">
        <f>IF('Rekapitulácia stavby'!E11="","",'Rekapitulácia stavby'!E11)</f>
        <v xml:space="preserve"> </v>
      </c>
      <c r="I17" s="22" t="s">
        <v>20</v>
      </c>
      <c r="J17" s="20" t="str">
        <f>IF('Rekapitulácia stavby'!AN11="","",'Rekapitulácia stavby'!AN11)</f>
        <v>SK2020382232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21</v>
      </c>
      <c r="I19" s="22" t="s">
        <v>19</v>
      </c>
      <c r="J19" s="20" t="str">
        <f>'Rekapitulácia stavby'!AN13</f>
        <v/>
      </c>
      <c r="L19" s="25"/>
    </row>
    <row r="20" spans="2:12" s="1" customFormat="1" ht="18" customHeight="1">
      <c r="B20" s="25"/>
      <c r="E20" s="204" t="str">
        <f>'Rekapitulácia stavby'!E14</f>
        <v xml:space="preserve"> </v>
      </c>
      <c r="F20" s="204"/>
      <c r="G20" s="204"/>
      <c r="H20" s="204"/>
      <c r="I20" s="22" t="s">
        <v>20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22</v>
      </c>
      <c r="F22" s="1" t="s">
        <v>352</v>
      </c>
      <c r="I22" s="22" t="s">
        <v>19</v>
      </c>
      <c r="J22" s="20">
        <f>IF('Rekapitulácia stavby'!AN16="","",'Rekapitulácia stavby'!AN16)</f>
        <v>43961916</v>
      </c>
      <c r="L22" s="25"/>
    </row>
    <row r="23" spans="2:12" s="1" customFormat="1" ht="18" customHeight="1">
      <c r="B23" s="25"/>
      <c r="E23" s="20" t="str">
        <f>IF('Rekapitulácia stavby'!E17="","",'Rekapitulácia stavby'!E17)</f>
        <v xml:space="preserve"> </v>
      </c>
      <c r="I23" s="22" t="s">
        <v>20</v>
      </c>
      <c r="J23" s="20" t="str">
        <f>IF('Rekapitulácia stavby'!AN17="","",'Rekapitulácia stavby'!AN17)</f>
        <v>SK2022562905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24</v>
      </c>
      <c r="F25" s="1" t="s">
        <v>352</v>
      </c>
      <c r="I25" s="22" t="s">
        <v>19</v>
      </c>
      <c r="J25" s="20">
        <f>IF('Rekapitulácia stavby'!AN19="","",'Rekapitulácia stavby'!AN19)</f>
        <v>43961916</v>
      </c>
      <c r="L25" s="25"/>
    </row>
    <row r="26" spans="2:12" s="1" customFormat="1" ht="18" customHeight="1">
      <c r="B26" s="25"/>
      <c r="E26" s="20" t="str">
        <f>IF('Rekapitulácia stavby'!E20="","",'Rekapitulácia stavby'!E20)</f>
        <v xml:space="preserve"> </v>
      </c>
      <c r="I26" s="22" t="s">
        <v>20</v>
      </c>
      <c r="J26" s="20" t="str">
        <f>IF('Rekapitulácia stavby'!AN20="","",'Rekapitulácia stavby'!AN20)</f>
        <v>SK2022562905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25</v>
      </c>
      <c r="L28" s="25"/>
    </row>
    <row r="29" spans="2:12" s="7" customFormat="1" ht="16.5" customHeight="1">
      <c r="B29" s="90"/>
      <c r="E29" s="198" t="s">
        <v>1</v>
      </c>
      <c r="F29" s="198"/>
      <c r="G29" s="198"/>
      <c r="H29" s="198"/>
      <c r="L29" s="90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91" t="s">
        <v>26</v>
      </c>
      <c r="J32" s="62">
        <f>ROUND(J126, 2)</f>
        <v>0</v>
      </c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28</v>
      </c>
      <c r="I34" s="28" t="s">
        <v>27</v>
      </c>
      <c r="J34" s="28" t="s">
        <v>29</v>
      </c>
      <c r="L34" s="25"/>
    </row>
    <row r="35" spans="2:12" s="1" customFormat="1" ht="14.45" customHeight="1">
      <c r="B35" s="25"/>
      <c r="D35" s="51" t="s">
        <v>30</v>
      </c>
      <c r="E35" s="30" t="s">
        <v>31</v>
      </c>
      <c r="F35" s="92">
        <f>ROUND((SUM(BE126:BE146)),  2)</f>
        <v>0</v>
      </c>
      <c r="G35" s="93"/>
      <c r="H35" s="93"/>
      <c r="I35" s="94">
        <v>0.23</v>
      </c>
      <c r="J35" s="92">
        <f>ROUND(((SUM(BE126:BE146))*I35),  2)</f>
        <v>0</v>
      </c>
      <c r="L35" s="25"/>
    </row>
    <row r="36" spans="2:12" s="1" customFormat="1" ht="14.45" customHeight="1">
      <c r="B36" s="25"/>
      <c r="E36" s="30" t="s">
        <v>32</v>
      </c>
      <c r="F36" s="82">
        <f>ROUND((SUM(BF126:BF146)),  2)</f>
        <v>0</v>
      </c>
      <c r="I36" s="95">
        <v>0.23</v>
      </c>
      <c r="J36" s="82">
        <f>ROUND(((SUM(BF126:BF146))*I36),  2)</f>
        <v>0</v>
      </c>
      <c r="L36" s="25"/>
    </row>
    <row r="37" spans="2:12" s="1" customFormat="1" ht="14.45" hidden="1" customHeight="1">
      <c r="B37" s="25"/>
      <c r="E37" s="22" t="s">
        <v>33</v>
      </c>
      <c r="F37" s="82">
        <f>ROUND((SUM(BG126:BG146)),  2)</f>
        <v>0</v>
      </c>
      <c r="I37" s="95">
        <v>0.23</v>
      </c>
      <c r="J37" s="82">
        <f>0</f>
        <v>0</v>
      </c>
      <c r="L37" s="25"/>
    </row>
    <row r="38" spans="2:12" s="1" customFormat="1" ht="14.45" hidden="1" customHeight="1">
      <c r="B38" s="25"/>
      <c r="E38" s="22" t="s">
        <v>34</v>
      </c>
      <c r="F38" s="82">
        <f>ROUND((SUM(BH126:BH146)),  2)</f>
        <v>0</v>
      </c>
      <c r="I38" s="95">
        <v>0.23</v>
      </c>
      <c r="J38" s="82">
        <f>0</f>
        <v>0</v>
      </c>
      <c r="L38" s="25"/>
    </row>
    <row r="39" spans="2:12" s="1" customFormat="1" ht="14.45" hidden="1" customHeight="1">
      <c r="B39" s="25"/>
      <c r="E39" s="30" t="s">
        <v>35</v>
      </c>
      <c r="F39" s="92">
        <f>ROUND((SUM(BI126:BI146)),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6"/>
      <c r="D41" s="97" t="s">
        <v>36</v>
      </c>
      <c r="E41" s="53"/>
      <c r="F41" s="53"/>
      <c r="G41" s="98" t="s">
        <v>37</v>
      </c>
      <c r="H41" s="99" t="s">
        <v>38</v>
      </c>
      <c r="I41" s="53"/>
      <c r="J41" s="100">
        <f>SUM(J32:J39)</f>
        <v>0</v>
      </c>
      <c r="K41" s="101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41</v>
      </c>
      <c r="E61" s="27"/>
      <c r="F61" s="102" t="s">
        <v>42</v>
      </c>
      <c r="G61" s="39" t="s">
        <v>41</v>
      </c>
      <c r="H61" s="27"/>
      <c r="I61" s="27"/>
      <c r="J61" s="103" t="s">
        <v>42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43</v>
      </c>
      <c r="E65" s="38"/>
      <c r="F65" s="38"/>
      <c r="G65" s="37" t="s">
        <v>44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41</v>
      </c>
      <c r="E76" s="27"/>
      <c r="F76" s="102" t="s">
        <v>42</v>
      </c>
      <c r="G76" s="39" t="s">
        <v>41</v>
      </c>
      <c r="H76" s="27"/>
      <c r="I76" s="27"/>
      <c r="J76" s="103" t="s">
        <v>42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>
      <c r="B82" s="25"/>
      <c r="C82" s="17" t="s">
        <v>89</v>
      </c>
      <c r="L82" s="25"/>
    </row>
    <row r="83" spans="2:12" s="1" customFormat="1" ht="6.95" hidden="1" customHeight="1">
      <c r="B83" s="25"/>
      <c r="L83" s="25"/>
    </row>
    <row r="84" spans="2:12" s="1" customFormat="1" ht="12" hidden="1" customHeight="1">
      <c r="B84" s="25"/>
      <c r="C84" s="22" t="s">
        <v>12</v>
      </c>
      <c r="L84" s="25"/>
    </row>
    <row r="85" spans="2:12" s="1" customFormat="1" ht="16.5" hidden="1" customHeight="1">
      <c r="B85" s="25"/>
      <c r="E85" s="211" t="str">
        <f>E7</f>
        <v>Betónový nadzemný zásobník siláže - PD Bzince pod Javorinou K</v>
      </c>
      <c r="F85" s="212"/>
      <c r="G85" s="212"/>
      <c r="H85" s="212"/>
      <c r="L85" s="25"/>
    </row>
    <row r="86" spans="2:12" ht="12" hidden="1" customHeight="1">
      <c r="B86" s="16"/>
      <c r="C86" s="22" t="s">
        <v>86</v>
      </c>
      <c r="L86" s="16"/>
    </row>
    <row r="87" spans="2:12" s="1" customFormat="1" ht="16.5" hidden="1" customHeight="1">
      <c r="B87" s="25"/>
      <c r="E87" s="211" t="s">
        <v>87</v>
      </c>
      <c r="F87" s="210"/>
      <c r="G87" s="210"/>
      <c r="H87" s="210"/>
      <c r="L87" s="25"/>
    </row>
    <row r="88" spans="2:12" s="1" customFormat="1" ht="12" hidden="1" customHeight="1">
      <c r="B88" s="25"/>
      <c r="C88" s="22" t="s">
        <v>88</v>
      </c>
      <c r="L88" s="25"/>
    </row>
    <row r="89" spans="2:12" s="1" customFormat="1" ht="16.5" hidden="1" customHeight="1">
      <c r="B89" s="25"/>
      <c r="E89" s="193" t="str">
        <f>E11</f>
        <v>111708SO02 - Spevnené plochy</v>
      </c>
      <c r="F89" s="210"/>
      <c r="G89" s="210"/>
      <c r="H89" s="210"/>
      <c r="L89" s="25"/>
    </row>
    <row r="90" spans="2:12" s="1" customFormat="1" ht="6.95" hidden="1" customHeight="1">
      <c r="B90" s="25"/>
      <c r="L90" s="25"/>
    </row>
    <row r="91" spans="2:12" s="1" customFormat="1" ht="12" hidden="1" customHeight="1">
      <c r="B91" s="25"/>
      <c r="C91" s="22" t="s">
        <v>15</v>
      </c>
      <c r="F91" s="20" t="str">
        <f>F14</f>
        <v xml:space="preserve"> Bzince pod Javorinou</v>
      </c>
      <c r="I91" s="22" t="s">
        <v>17</v>
      </c>
      <c r="J91" s="48">
        <f>IF(J14="","",J14)</f>
        <v>0</v>
      </c>
      <c r="L91" s="25"/>
    </row>
    <row r="92" spans="2:12" s="1" customFormat="1" ht="6.95" hidden="1" customHeight="1">
      <c r="B92" s="25"/>
      <c r="L92" s="25"/>
    </row>
    <row r="93" spans="2:12" s="1" customFormat="1" ht="15.2" hidden="1" customHeight="1">
      <c r="B93" s="25"/>
      <c r="C93" s="22" t="s">
        <v>18</v>
      </c>
      <c r="F93" s="20" t="str">
        <f>E17</f>
        <v xml:space="preserve"> </v>
      </c>
      <c r="I93" s="22" t="s">
        <v>22</v>
      </c>
      <c r="J93" s="23" t="str">
        <f>E23</f>
        <v xml:space="preserve"> </v>
      </c>
      <c r="L93" s="25"/>
    </row>
    <row r="94" spans="2:12" s="1" customFormat="1" ht="15.2" hidden="1" customHeight="1">
      <c r="B94" s="25"/>
      <c r="C94" s="22" t="s">
        <v>21</v>
      </c>
      <c r="F94" s="20" t="str">
        <f>IF(E20="","",E20)</f>
        <v xml:space="preserve"> </v>
      </c>
      <c r="I94" s="22" t="s">
        <v>24</v>
      </c>
      <c r="J94" s="23" t="str">
        <f>E26</f>
        <v xml:space="preserve"> </v>
      </c>
      <c r="L94" s="25"/>
    </row>
    <row r="95" spans="2:12" s="1" customFormat="1" ht="10.35" hidden="1" customHeight="1">
      <c r="B95" s="25"/>
      <c r="L95" s="25"/>
    </row>
    <row r="96" spans="2:12" s="1" customFormat="1" ht="29.25" hidden="1" customHeight="1">
      <c r="B96" s="25"/>
      <c r="C96" s="104" t="s">
        <v>90</v>
      </c>
      <c r="D96" s="96"/>
      <c r="E96" s="96"/>
      <c r="F96" s="96"/>
      <c r="G96" s="96"/>
      <c r="H96" s="96"/>
      <c r="I96" s="96"/>
      <c r="J96" s="105" t="s">
        <v>91</v>
      </c>
      <c r="K96" s="96"/>
      <c r="L96" s="25"/>
    </row>
    <row r="97" spans="2:47" s="1" customFormat="1" ht="10.35" hidden="1" customHeight="1">
      <c r="B97" s="25"/>
      <c r="L97" s="25"/>
    </row>
    <row r="98" spans="2:47" s="1" customFormat="1" ht="22.9" hidden="1" customHeight="1">
      <c r="B98" s="25"/>
      <c r="C98" s="106" t="s">
        <v>92</v>
      </c>
      <c r="J98" s="62">
        <f>J126</f>
        <v>0</v>
      </c>
      <c r="L98" s="25"/>
      <c r="AU98" s="13" t="s">
        <v>93</v>
      </c>
    </row>
    <row r="99" spans="2:47" s="8" customFormat="1" ht="24.95" hidden="1" customHeight="1">
      <c r="B99" s="107"/>
      <c r="D99" s="108" t="s">
        <v>94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47" s="9" customFormat="1" ht="19.899999999999999" hidden="1" customHeight="1">
      <c r="B100" s="111"/>
      <c r="D100" s="112" t="s">
        <v>95</v>
      </c>
      <c r="E100" s="113"/>
      <c r="F100" s="113"/>
      <c r="G100" s="113"/>
      <c r="H100" s="113"/>
      <c r="I100" s="113"/>
      <c r="J100" s="114">
        <f>J128</f>
        <v>0</v>
      </c>
      <c r="L100" s="111"/>
    </row>
    <row r="101" spans="2:47" s="9" customFormat="1" ht="19.899999999999999" hidden="1" customHeight="1">
      <c r="B101" s="111"/>
      <c r="D101" s="112" t="s">
        <v>269</v>
      </c>
      <c r="E101" s="113"/>
      <c r="F101" s="113"/>
      <c r="G101" s="113"/>
      <c r="H101" s="113"/>
      <c r="I101" s="113"/>
      <c r="J101" s="114">
        <f>J132</f>
        <v>0</v>
      </c>
      <c r="L101" s="111"/>
    </row>
    <row r="102" spans="2:47" s="9" customFormat="1" ht="19.899999999999999" hidden="1" customHeight="1">
      <c r="B102" s="111"/>
      <c r="D102" s="112" t="s">
        <v>270</v>
      </c>
      <c r="E102" s="113"/>
      <c r="F102" s="113"/>
      <c r="G102" s="113"/>
      <c r="H102" s="113"/>
      <c r="I102" s="113"/>
      <c r="J102" s="114">
        <f>J134</f>
        <v>0</v>
      </c>
      <c r="L102" s="111"/>
    </row>
    <row r="103" spans="2:47" s="9" customFormat="1" ht="19.899999999999999" hidden="1" customHeight="1">
      <c r="B103" s="111"/>
      <c r="D103" s="112" t="s">
        <v>271</v>
      </c>
      <c r="E103" s="113"/>
      <c r="F103" s="113"/>
      <c r="G103" s="113"/>
      <c r="H103" s="113"/>
      <c r="I103" s="113"/>
      <c r="J103" s="114">
        <f>J138</f>
        <v>0</v>
      </c>
      <c r="L103" s="111"/>
    </row>
    <row r="104" spans="2:47" s="9" customFormat="1" ht="19.899999999999999" hidden="1" customHeight="1">
      <c r="B104" s="111"/>
      <c r="D104" s="112" t="s">
        <v>100</v>
      </c>
      <c r="E104" s="113"/>
      <c r="F104" s="113"/>
      <c r="G104" s="113"/>
      <c r="H104" s="113"/>
      <c r="I104" s="113"/>
      <c r="J104" s="114">
        <f>J145</f>
        <v>0</v>
      </c>
      <c r="L104" s="111"/>
    </row>
    <row r="105" spans="2:47" s="1" customFormat="1" ht="21.75" hidden="1" customHeight="1">
      <c r="B105" s="25"/>
      <c r="L105" s="25"/>
    </row>
    <row r="106" spans="2:47" s="1" customFormat="1" ht="6.95" hidden="1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07" spans="2:47" hidden="1"/>
    <row r="108" spans="2:47" hidden="1"/>
    <row r="109" spans="2:47" hidden="1"/>
    <row r="110" spans="2:47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47" s="1" customFormat="1" ht="24.95" customHeight="1">
      <c r="B111" s="25"/>
      <c r="C111" s="17" t="s">
        <v>102</v>
      </c>
      <c r="L111" s="25"/>
    </row>
    <row r="112" spans="2:47" s="1" customFormat="1" ht="6.95" customHeight="1">
      <c r="B112" s="25"/>
      <c r="L112" s="25"/>
    </row>
    <row r="113" spans="2:63" s="1" customFormat="1" ht="12" customHeight="1">
      <c r="B113" s="25"/>
      <c r="C113" s="22" t="s">
        <v>12</v>
      </c>
      <c r="L113" s="25"/>
    </row>
    <row r="114" spans="2:63" s="1" customFormat="1" ht="16.5" customHeight="1">
      <c r="B114" s="25"/>
      <c r="E114" s="211" t="str">
        <f>E7</f>
        <v>Betónový nadzemný zásobník siláže - PD Bzince pod Javorinou K</v>
      </c>
      <c r="F114" s="212"/>
      <c r="G114" s="212"/>
      <c r="H114" s="212"/>
      <c r="L114" s="25"/>
    </row>
    <row r="115" spans="2:63" ht="12" customHeight="1">
      <c r="B115" s="16"/>
      <c r="C115" s="22" t="s">
        <v>86</v>
      </c>
      <c r="L115" s="16"/>
    </row>
    <row r="116" spans="2:63" s="1" customFormat="1" ht="16.5" customHeight="1">
      <c r="B116" s="25"/>
      <c r="E116" s="211"/>
      <c r="F116" s="210"/>
      <c r="G116" s="210"/>
      <c r="H116" s="210"/>
      <c r="L116" s="25"/>
    </row>
    <row r="117" spans="2:63" s="1" customFormat="1" ht="12" customHeight="1">
      <c r="B117" s="25"/>
      <c r="C117" s="22" t="s">
        <v>88</v>
      </c>
      <c r="L117" s="25"/>
    </row>
    <row r="118" spans="2:63" s="1" customFormat="1" ht="16.5" customHeight="1">
      <c r="B118" s="25"/>
      <c r="E118" s="193" t="str">
        <f>E11</f>
        <v>111708SO02 - Spevnené plochy</v>
      </c>
      <c r="F118" s="210"/>
      <c r="G118" s="210"/>
      <c r="H118" s="210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15</v>
      </c>
      <c r="F120" s="20" t="str">
        <f>F14</f>
        <v xml:space="preserve"> Bzince pod Javorinou</v>
      </c>
      <c r="I120" s="22" t="s">
        <v>17</v>
      </c>
      <c r="J120" s="48">
        <f>IF(J14="","",J14)</f>
        <v>0</v>
      </c>
      <c r="L120" s="25"/>
    </row>
    <row r="121" spans="2:63" s="1" customFormat="1" ht="6.95" customHeight="1">
      <c r="B121" s="25"/>
      <c r="L121" s="25"/>
    </row>
    <row r="122" spans="2:63" s="1" customFormat="1" ht="25.5">
      <c r="B122" s="25"/>
      <c r="C122" s="22" t="s">
        <v>18</v>
      </c>
      <c r="F122" s="20" t="s">
        <v>350</v>
      </c>
      <c r="I122" s="22" t="s">
        <v>22</v>
      </c>
      <c r="J122" s="23" t="s">
        <v>352</v>
      </c>
      <c r="L122" s="25"/>
    </row>
    <row r="123" spans="2:63" s="1" customFormat="1" ht="25.5">
      <c r="B123" s="25"/>
      <c r="C123" s="22" t="s">
        <v>21</v>
      </c>
      <c r="F123" s="20" t="str">
        <f>IF(E20="","",E20)</f>
        <v xml:space="preserve"> </v>
      </c>
      <c r="I123" s="22" t="s">
        <v>24</v>
      </c>
      <c r="J123" s="23" t="s">
        <v>352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15"/>
      <c r="C125" s="116" t="s">
        <v>103</v>
      </c>
      <c r="D125" s="117" t="s">
        <v>51</v>
      </c>
      <c r="E125" s="117" t="s">
        <v>47</v>
      </c>
      <c r="F125" s="117" t="s">
        <v>48</v>
      </c>
      <c r="G125" s="117" t="s">
        <v>104</v>
      </c>
      <c r="H125" s="117" t="s">
        <v>105</v>
      </c>
      <c r="I125" s="117" t="s">
        <v>106</v>
      </c>
      <c r="J125" s="118" t="s">
        <v>91</v>
      </c>
      <c r="K125" s="119" t="s">
        <v>107</v>
      </c>
      <c r="L125" s="115"/>
      <c r="M125" s="55" t="s">
        <v>1</v>
      </c>
      <c r="N125" s="56" t="s">
        <v>30</v>
      </c>
      <c r="O125" s="56" t="s">
        <v>108</v>
      </c>
      <c r="P125" s="56" t="s">
        <v>109</v>
      </c>
      <c r="Q125" s="56" t="s">
        <v>110</v>
      </c>
      <c r="R125" s="56" t="s">
        <v>111</v>
      </c>
      <c r="S125" s="56" t="s">
        <v>112</v>
      </c>
      <c r="T125" s="57" t="s">
        <v>113</v>
      </c>
    </row>
    <row r="126" spans="2:63" s="1" customFormat="1" ht="22.9" customHeight="1">
      <c r="B126" s="25"/>
      <c r="C126" s="60" t="s">
        <v>92</v>
      </c>
      <c r="J126" s="120">
        <f>BK126</f>
        <v>0</v>
      </c>
      <c r="L126" s="25"/>
      <c r="M126" s="58"/>
      <c r="N126" s="49"/>
      <c r="O126" s="49"/>
      <c r="P126" s="121">
        <f>P127</f>
        <v>0</v>
      </c>
      <c r="Q126" s="49"/>
      <c r="R126" s="121">
        <f>R127</f>
        <v>0</v>
      </c>
      <c r="S126" s="49"/>
      <c r="T126" s="122">
        <f>T127</f>
        <v>0</v>
      </c>
      <c r="AT126" s="13" t="s">
        <v>65</v>
      </c>
      <c r="AU126" s="13" t="s">
        <v>93</v>
      </c>
      <c r="BK126" s="123">
        <f>BK127</f>
        <v>0</v>
      </c>
    </row>
    <row r="127" spans="2:63" s="11" customFormat="1" ht="25.9" customHeight="1">
      <c r="B127" s="124"/>
      <c r="D127" s="125" t="s">
        <v>65</v>
      </c>
      <c r="E127" s="126" t="s">
        <v>114</v>
      </c>
      <c r="F127" s="126" t="s">
        <v>115</v>
      </c>
      <c r="J127" s="127">
        <f>BK127</f>
        <v>0</v>
      </c>
      <c r="L127" s="124"/>
      <c r="M127" s="128"/>
      <c r="P127" s="129">
        <f>P128+P132+P134+P138+P145</f>
        <v>0</v>
      </c>
      <c r="R127" s="129">
        <f>R128+R132+R134+R138+R145</f>
        <v>0</v>
      </c>
      <c r="T127" s="130">
        <f>T128+T132+T134+T138+T145</f>
        <v>0</v>
      </c>
      <c r="AR127" s="125" t="s">
        <v>71</v>
      </c>
      <c r="AT127" s="131" t="s">
        <v>65</v>
      </c>
      <c r="AU127" s="131" t="s">
        <v>66</v>
      </c>
      <c r="AY127" s="125" t="s">
        <v>116</v>
      </c>
      <c r="BK127" s="132">
        <f>BK128+BK132+BK134+BK138+BK145</f>
        <v>0</v>
      </c>
    </row>
    <row r="128" spans="2:63" s="11" customFormat="1" ht="22.9" customHeight="1">
      <c r="B128" s="124"/>
      <c r="D128" s="125" t="s">
        <v>65</v>
      </c>
      <c r="E128" s="133" t="s">
        <v>71</v>
      </c>
      <c r="F128" s="133" t="s">
        <v>117</v>
      </c>
      <c r="J128" s="134">
        <f>BK128</f>
        <v>0</v>
      </c>
      <c r="L128" s="124"/>
      <c r="M128" s="128"/>
      <c r="P128" s="129">
        <f>SUM(P129:P131)</f>
        <v>0</v>
      </c>
      <c r="R128" s="129">
        <f>SUM(R129:R131)</f>
        <v>0</v>
      </c>
      <c r="T128" s="130">
        <f>SUM(T129:T131)</f>
        <v>0</v>
      </c>
      <c r="AR128" s="125" t="s">
        <v>71</v>
      </c>
      <c r="AT128" s="131" t="s">
        <v>65</v>
      </c>
      <c r="AU128" s="131" t="s">
        <v>71</v>
      </c>
      <c r="AY128" s="125" t="s">
        <v>116</v>
      </c>
      <c r="BK128" s="132">
        <f>SUM(BK129:BK131)</f>
        <v>0</v>
      </c>
    </row>
    <row r="129" spans="2:65" s="1" customFormat="1" ht="24.2" customHeight="1">
      <c r="B129" s="135"/>
      <c r="C129" s="136" t="s">
        <v>71</v>
      </c>
      <c r="D129" s="136" t="s">
        <v>118</v>
      </c>
      <c r="E129" s="137" t="s">
        <v>272</v>
      </c>
      <c r="F129" s="138" t="s">
        <v>273</v>
      </c>
      <c r="G129" s="139" t="s">
        <v>121</v>
      </c>
      <c r="H129" s="140">
        <v>460.53</v>
      </c>
      <c r="I129" s="141"/>
      <c r="J129" s="141">
        <f>ROUND(I129*H129,2)</f>
        <v>0</v>
      </c>
      <c r="K129" s="142"/>
      <c r="L129" s="25"/>
      <c r="M129" s="143" t="s">
        <v>1</v>
      </c>
      <c r="N129" s="144" t="s">
        <v>32</v>
      </c>
      <c r="O129" s="145">
        <v>0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122</v>
      </c>
      <c r="AT129" s="147" t="s">
        <v>118</v>
      </c>
      <c r="AU129" s="147" t="s">
        <v>77</v>
      </c>
      <c r="AY129" s="13" t="s">
        <v>116</v>
      </c>
      <c r="BE129" s="148">
        <f>IF(N129="základná",J129,0)</f>
        <v>0</v>
      </c>
      <c r="BF129" s="148">
        <f>IF(N129="znížená",J129,0)</f>
        <v>0</v>
      </c>
      <c r="BG129" s="148">
        <f>IF(N129="zákl. prenesená",J129,0)</f>
        <v>0</v>
      </c>
      <c r="BH129" s="148">
        <f>IF(N129="zníž. prenesená",J129,0)</f>
        <v>0</v>
      </c>
      <c r="BI129" s="148">
        <f>IF(N129="nulová",J129,0)</f>
        <v>0</v>
      </c>
      <c r="BJ129" s="13" t="s">
        <v>77</v>
      </c>
      <c r="BK129" s="148">
        <f>ROUND(I129*H129,2)</f>
        <v>0</v>
      </c>
      <c r="BL129" s="13" t="s">
        <v>122</v>
      </c>
      <c r="BM129" s="147" t="s">
        <v>77</v>
      </c>
    </row>
    <row r="130" spans="2:65" s="1" customFormat="1" ht="24.2" customHeight="1">
      <c r="B130" s="135"/>
      <c r="C130" s="136" t="s">
        <v>77</v>
      </c>
      <c r="D130" s="136" t="s">
        <v>118</v>
      </c>
      <c r="E130" s="137" t="s">
        <v>274</v>
      </c>
      <c r="F130" s="138" t="s">
        <v>275</v>
      </c>
      <c r="G130" s="139" t="s">
        <v>121</v>
      </c>
      <c r="H130" s="140">
        <v>460.53</v>
      </c>
      <c r="I130" s="141"/>
      <c r="J130" s="141">
        <f>ROUND(I130*H130,2)</f>
        <v>0</v>
      </c>
      <c r="K130" s="142"/>
      <c r="L130" s="25"/>
      <c r="M130" s="143" t="s">
        <v>1</v>
      </c>
      <c r="N130" s="144" t="s">
        <v>32</v>
      </c>
      <c r="O130" s="145">
        <v>0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122</v>
      </c>
      <c r="AT130" s="147" t="s">
        <v>118</v>
      </c>
      <c r="AU130" s="147" t="s">
        <v>77</v>
      </c>
      <c r="AY130" s="13" t="s">
        <v>116</v>
      </c>
      <c r="BE130" s="148">
        <f>IF(N130="základná",J130,0)</f>
        <v>0</v>
      </c>
      <c r="BF130" s="148">
        <f>IF(N130="znížená",J130,0)</f>
        <v>0</v>
      </c>
      <c r="BG130" s="148">
        <f>IF(N130="zákl. prenesená",J130,0)</f>
        <v>0</v>
      </c>
      <c r="BH130" s="148">
        <f>IF(N130="zníž. prenesená",J130,0)</f>
        <v>0</v>
      </c>
      <c r="BI130" s="148">
        <f>IF(N130="nulová",J130,0)</f>
        <v>0</v>
      </c>
      <c r="BJ130" s="13" t="s">
        <v>77</v>
      </c>
      <c r="BK130" s="148">
        <f>ROUND(I130*H130,2)</f>
        <v>0</v>
      </c>
      <c r="BL130" s="13" t="s">
        <v>122</v>
      </c>
      <c r="BM130" s="147" t="s">
        <v>122</v>
      </c>
    </row>
    <row r="131" spans="2:65" s="1" customFormat="1" ht="37.9" customHeight="1">
      <c r="B131" s="135"/>
      <c r="C131" s="136" t="s">
        <v>126</v>
      </c>
      <c r="D131" s="136" t="s">
        <v>118</v>
      </c>
      <c r="E131" s="137" t="s">
        <v>276</v>
      </c>
      <c r="F131" s="138" t="s">
        <v>277</v>
      </c>
      <c r="G131" s="139" t="s">
        <v>121</v>
      </c>
      <c r="H131" s="140">
        <v>460.53</v>
      </c>
      <c r="I131" s="141"/>
      <c r="J131" s="141">
        <f>ROUND(I131*H131,2)</f>
        <v>0</v>
      </c>
      <c r="K131" s="142"/>
      <c r="L131" s="25"/>
      <c r="M131" s="143" t="s">
        <v>1</v>
      </c>
      <c r="N131" s="144" t="s">
        <v>32</v>
      </c>
      <c r="O131" s="145">
        <v>0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122</v>
      </c>
      <c r="AT131" s="147" t="s">
        <v>118</v>
      </c>
      <c r="AU131" s="147" t="s">
        <v>77</v>
      </c>
      <c r="AY131" s="13" t="s">
        <v>116</v>
      </c>
      <c r="BE131" s="148">
        <f>IF(N131="základná",J131,0)</f>
        <v>0</v>
      </c>
      <c r="BF131" s="148">
        <f>IF(N131="znížená",J131,0)</f>
        <v>0</v>
      </c>
      <c r="BG131" s="148">
        <f>IF(N131="zákl. prenesená",J131,0)</f>
        <v>0</v>
      </c>
      <c r="BH131" s="148">
        <f>IF(N131="zníž. prenesená",J131,0)</f>
        <v>0</v>
      </c>
      <c r="BI131" s="148">
        <f>IF(N131="nulová",J131,0)</f>
        <v>0</v>
      </c>
      <c r="BJ131" s="13" t="s">
        <v>77</v>
      </c>
      <c r="BK131" s="148">
        <f>ROUND(I131*H131,2)</f>
        <v>0</v>
      </c>
      <c r="BL131" s="13" t="s">
        <v>122</v>
      </c>
      <c r="BM131" s="147" t="s">
        <v>137</v>
      </c>
    </row>
    <row r="132" spans="2:65" s="11" customFormat="1" ht="22.9" customHeight="1">
      <c r="B132" s="124"/>
      <c r="D132" s="125" t="s">
        <v>65</v>
      </c>
      <c r="E132" s="133" t="s">
        <v>77</v>
      </c>
      <c r="F132" s="133" t="s">
        <v>278</v>
      </c>
      <c r="J132" s="134">
        <f>BK132</f>
        <v>0</v>
      </c>
      <c r="L132" s="124"/>
      <c r="M132" s="128"/>
      <c r="P132" s="129">
        <f>P133</f>
        <v>0</v>
      </c>
      <c r="R132" s="129">
        <f>R133</f>
        <v>0</v>
      </c>
      <c r="T132" s="130">
        <f>T133</f>
        <v>0</v>
      </c>
      <c r="AR132" s="125" t="s">
        <v>71</v>
      </c>
      <c r="AT132" s="131" t="s">
        <v>65</v>
      </c>
      <c r="AU132" s="131" t="s">
        <v>71</v>
      </c>
      <c r="AY132" s="125" t="s">
        <v>116</v>
      </c>
      <c r="BK132" s="132">
        <f>BK133</f>
        <v>0</v>
      </c>
    </row>
    <row r="133" spans="2:65" s="1" customFormat="1" ht="33" customHeight="1">
      <c r="B133" s="135"/>
      <c r="C133" s="136" t="s">
        <v>122</v>
      </c>
      <c r="D133" s="136" t="s">
        <v>118</v>
      </c>
      <c r="E133" s="137" t="s">
        <v>146</v>
      </c>
      <c r="F133" s="138" t="s">
        <v>147</v>
      </c>
      <c r="G133" s="139" t="s">
        <v>148</v>
      </c>
      <c r="H133" s="140">
        <v>1535.1</v>
      </c>
      <c r="I133" s="141"/>
      <c r="J133" s="141">
        <f>ROUND(I133*H133,2)</f>
        <v>0</v>
      </c>
      <c r="K133" s="142"/>
      <c r="L133" s="25"/>
      <c r="M133" s="143" t="s">
        <v>1</v>
      </c>
      <c r="N133" s="144" t="s">
        <v>32</v>
      </c>
      <c r="O133" s="145">
        <v>0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122</v>
      </c>
      <c r="AT133" s="147" t="s">
        <v>118</v>
      </c>
      <c r="AU133" s="147" t="s">
        <v>77</v>
      </c>
      <c r="AY133" s="13" t="s">
        <v>116</v>
      </c>
      <c r="BE133" s="148">
        <f>IF(N133="základná",J133,0)</f>
        <v>0</v>
      </c>
      <c r="BF133" s="148">
        <f>IF(N133="znížená",J133,0)</f>
        <v>0</v>
      </c>
      <c r="BG133" s="148">
        <f>IF(N133="zákl. prenesená",J133,0)</f>
        <v>0</v>
      </c>
      <c r="BH133" s="148">
        <f>IF(N133="zníž. prenesená",J133,0)</f>
        <v>0</v>
      </c>
      <c r="BI133" s="148">
        <f>IF(N133="nulová",J133,0)</f>
        <v>0</v>
      </c>
      <c r="BJ133" s="13" t="s">
        <v>77</v>
      </c>
      <c r="BK133" s="148">
        <f>ROUND(I133*H133,2)</f>
        <v>0</v>
      </c>
      <c r="BL133" s="13" t="s">
        <v>122</v>
      </c>
      <c r="BM133" s="147" t="s">
        <v>132</v>
      </c>
    </row>
    <row r="134" spans="2:65" s="11" customFormat="1" ht="22.9" customHeight="1">
      <c r="B134" s="124"/>
      <c r="D134" s="125" t="s">
        <v>65</v>
      </c>
      <c r="E134" s="133" t="s">
        <v>133</v>
      </c>
      <c r="F134" s="133" t="s">
        <v>279</v>
      </c>
      <c r="J134" s="134">
        <f>BK134</f>
        <v>0</v>
      </c>
      <c r="L134" s="124"/>
      <c r="M134" s="128"/>
      <c r="P134" s="129">
        <f>SUM(P135:P137)</f>
        <v>0</v>
      </c>
      <c r="R134" s="129">
        <f>SUM(R135:R137)</f>
        <v>0</v>
      </c>
      <c r="T134" s="130">
        <f>SUM(T135:T137)</f>
        <v>0</v>
      </c>
      <c r="AR134" s="125" t="s">
        <v>71</v>
      </c>
      <c r="AT134" s="131" t="s">
        <v>65</v>
      </c>
      <c r="AU134" s="131" t="s">
        <v>71</v>
      </c>
      <c r="AY134" s="125" t="s">
        <v>116</v>
      </c>
      <c r="BK134" s="132">
        <f>SUM(BK135:BK137)</f>
        <v>0</v>
      </c>
    </row>
    <row r="135" spans="2:65" s="1" customFormat="1" ht="37.9" customHeight="1">
      <c r="B135" s="135"/>
      <c r="C135" s="136" t="s">
        <v>133</v>
      </c>
      <c r="D135" s="136" t="s">
        <v>118</v>
      </c>
      <c r="E135" s="137" t="s">
        <v>280</v>
      </c>
      <c r="F135" s="138" t="s">
        <v>281</v>
      </c>
      <c r="G135" s="139" t="s">
        <v>148</v>
      </c>
      <c r="H135" s="140">
        <v>1535.1</v>
      </c>
      <c r="I135" s="141"/>
      <c r="J135" s="141">
        <f>ROUND(I135*H135,2)</f>
        <v>0</v>
      </c>
      <c r="K135" s="142"/>
      <c r="L135" s="25"/>
      <c r="M135" s="143" t="s">
        <v>1</v>
      </c>
      <c r="N135" s="144" t="s">
        <v>32</v>
      </c>
      <c r="O135" s="145">
        <v>0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122</v>
      </c>
      <c r="AT135" s="147" t="s">
        <v>118</v>
      </c>
      <c r="AU135" s="147" t="s">
        <v>77</v>
      </c>
      <c r="AY135" s="13" t="s">
        <v>116</v>
      </c>
      <c r="BE135" s="148">
        <f>IF(N135="základná",J135,0)</f>
        <v>0</v>
      </c>
      <c r="BF135" s="148">
        <f>IF(N135="znížená",J135,0)</f>
        <v>0</v>
      </c>
      <c r="BG135" s="148">
        <f>IF(N135="zákl. prenesená",J135,0)</f>
        <v>0</v>
      </c>
      <c r="BH135" s="148">
        <f>IF(N135="zníž. prenesená",J135,0)</f>
        <v>0</v>
      </c>
      <c r="BI135" s="148">
        <f>IF(N135="nulová",J135,0)</f>
        <v>0</v>
      </c>
      <c r="BJ135" s="13" t="s">
        <v>77</v>
      </c>
      <c r="BK135" s="148">
        <f>ROUND(I135*H135,2)</f>
        <v>0</v>
      </c>
      <c r="BL135" s="13" t="s">
        <v>122</v>
      </c>
      <c r="BM135" s="147" t="s">
        <v>140</v>
      </c>
    </row>
    <row r="136" spans="2:65" s="1" customFormat="1" ht="37.9" customHeight="1">
      <c r="B136" s="135"/>
      <c r="C136" s="136" t="s">
        <v>137</v>
      </c>
      <c r="D136" s="136" t="s">
        <v>118</v>
      </c>
      <c r="E136" s="137" t="s">
        <v>282</v>
      </c>
      <c r="F136" s="138" t="s">
        <v>283</v>
      </c>
      <c r="G136" s="139" t="s">
        <v>148</v>
      </c>
      <c r="H136" s="140">
        <v>1535.1</v>
      </c>
      <c r="I136" s="141"/>
      <c r="J136" s="141">
        <f>ROUND(I136*H136,2)</f>
        <v>0</v>
      </c>
      <c r="K136" s="142"/>
      <c r="L136" s="25"/>
      <c r="M136" s="143" t="s">
        <v>1</v>
      </c>
      <c r="N136" s="144" t="s">
        <v>32</v>
      </c>
      <c r="O136" s="145">
        <v>0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122</v>
      </c>
      <c r="AT136" s="147" t="s">
        <v>118</v>
      </c>
      <c r="AU136" s="147" t="s">
        <v>77</v>
      </c>
      <c r="AY136" s="13" t="s">
        <v>116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3" t="s">
        <v>77</v>
      </c>
      <c r="BK136" s="148">
        <f>ROUND(I136*H136,2)</f>
        <v>0</v>
      </c>
      <c r="BL136" s="13" t="s">
        <v>122</v>
      </c>
      <c r="BM136" s="147" t="s">
        <v>144</v>
      </c>
    </row>
    <row r="137" spans="2:65" s="1" customFormat="1" ht="24.2" customHeight="1">
      <c r="B137" s="135"/>
      <c r="C137" s="136" t="s">
        <v>141</v>
      </c>
      <c r="D137" s="136" t="s">
        <v>118</v>
      </c>
      <c r="E137" s="137" t="s">
        <v>284</v>
      </c>
      <c r="F137" s="138" t="s">
        <v>285</v>
      </c>
      <c r="G137" s="139" t="s">
        <v>148</v>
      </c>
      <c r="H137" s="140">
        <v>1535.1</v>
      </c>
      <c r="I137" s="141"/>
      <c r="J137" s="141">
        <f>ROUND(I137*H137,2)</f>
        <v>0</v>
      </c>
      <c r="K137" s="142"/>
      <c r="L137" s="25"/>
      <c r="M137" s="143" t="s">
        <v>1</v>
      </c>
      <c r="N137" s="144" t="s">
        <v>32</v>
      </c>
      <c r="O137" s="145">
        <v>0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122</v>
      </c>
      <c r="AT137" s="147" t="s">
        <v>118</v>
      </c>
      <c r="AU137" s="147" t="s">
        <v>77</v>
      </c>
      <c r="AY137" s="13" t="s">
        <v>116</v>
      </c>
      <c r="BE137" s="148">
        <f>IF(N137="základná",J137,0)</f>
        <v>0</v>
      </c>
      <c r="BF137" s="148">
        <f>IF(N137="znížená",J137,0)</f>
        <v>0</v>
      </c>
      <c r="BG137" s="148">
        <f>IF(N137="zákl. prenesená",J137,0)</f>
        <v>0</v>
      </c>
      <c r="BH137" s="148">
        <f>IF(N137="zníž. prenesená",J137,0)</f>
        <v>0</v>
      </c>
      <c r="BI137" s="148">
        <f>IF(N137="nulová",J137,0)</f>
        <v>0</v>
      </c>
      <c r="BJ137" s="13" t="s">
        <v>77</v>
      </c>
      <c r="BK137" s="148">
        <f>ROUND(I137*H137,2)</f>
        <v>0</v>
      </c>
      <c r="BL137" s="13" t="s">
        <v>122</v>
      </c>
      <c r="BM137" s="147" t="s">
        <v>149</v>
      </c>
    </row>
    <row r="138" spans="2:65" s="11" customFormat="1" ht="22.9" customHeight="1">
      <c r="B138" s="124"/>
      <c r="D138" s="125" t="s">
        <v>65</v>
      </c>
      <c r="E138" s="133" t="s">
        <v>150</v>
      </c>
      <c r="F138" s="133" t="s">
        <v>286</v>
      </c>
      <c r="J138" s="134">
        <f>BK138</f>
        <v>0</v>
      </c>
      <c r="L138" s="124"/>
      <c r="M138" s="128"/>
      <c r="P138" s="129">
        <f>SUM(P139:P144)</f>
        <v>0</v>
      </c>
      <c r="R138" s="129">
        <f>SUM(R139:R144)</f>
        <v>0</v>
      </c>
      <c r="T138" s="130">
        <f>SUM(T139:T144)</f>
        <v>0</v>
      </c>
      <c r="AR138" s="125" t="s">
        <v>71</v>
      </c>
      <c r="AT138" s="131" t="s">
        <v>65</v>
      </c>
      <c r="AU138" s="131" t="s">
        <v>71</v>
      </c>
      <c r="AY138" s="125" t="s">
        <v>116</v>
      </c>
      <c r="BK138" s="132">
        <f>SUM(BK139:BK144)</f>
        <v>0</v>
      </c>
    </row>
    <row r="139" spans="2:65" s="1" customFormat="1" ht="49.15" customHeight="1">
      <c r="B139" s="135"/>
      <c r="C139" s="136" t="s">
        <v>132</v>
      </c>
      <c r="D139" s="136" t="s">
        <v>118</v>
      </c>
      <c r="E139" s="137" t="s">
        <v>287</v>
      </c>
      <c r="F139" s="138" t="s">
        <v>288</v>
      </c>
      <c r="G139" s="139" t="s">
        <v>225</v>
      </c>
      <c r="H139" s="140">
        <v>35</v>
      </c>
      <c r="I139" s="141"/>
      <c r="J139" s="141">
        <f t="shared" ref="J139:J144" si="0">ROUND(I139*H139,2)</f>
        <v>0</v>
      </c>
      <c r="K139" s="142"/>
      <c r="L139" s="25"/>
      <c r="M139" s="143" t="s">
        <v>1</v>
      </c>
      <c r="N139" s="144" t="s">
        <v>32</v>
      </c>
      <c r="O139" s="145">
        <v>0</v>
      </c>
      <c r="P139" s="145">
        <f t="shared" ref="P139:P144" si="1">O139*H139</f>
        <v>0</v>
      </c>
      <c r="Q139" s="145">
        <v>0</v>
      </c>
      <c r="R139" s="145">
        <f t="shared" ref="R139:R144" si="2">Q139*H139</f>
        <v>0</v>
      </c>
      <c r="S139" s="145">
        <v>0</v>
      </c>
      <c r="T139" s="146">
        <f t="shared" ref="T139:T144" si="3">S139*H139</f>
        <v>0</v>
      </c>
      <c r="AR139" s="147" t="s">
        <v>122</v>
      </c>
      <c r="AT139" s="147" t="s">
        <v>118</v>
      </c>
      <c r="AU139" s="147" t="s">
        <v>77</v>
      </c>
      <c r="AY139" s="13" t="s">
        <v>116</v>
      </c>
      <c r="BE139" s="148">
        <f t="shared" ref="BE139:BE144" si="4">IF(N139="základná",J139,0)</f>
        <v>0</v>
      </c>
      <c r="BF139" s="148">
        <f t="shared" ref="BF139:BF144" si="5">IF(N139="znížená",J139,0)</f>
        <v>0</v>
      </c>
      <c r="BG139" s="148">
        <f t="shared" ref="BG139:BG144" si="6">IF(N139="zákl. prenesená",J139,0)</f>
        <v>0</v>
      </c>
      <c r="BH139" s="148">
        <f t="shared" ref="BH139:BH144" si="7">IF(N139="zníž. prenesená",J139,0)</f>
        <v>0</v>
      </c>
      <c r="BI139" s="148">
        <f t="shared" ref="BI139:BI144" si="8">IF(N139="nulová",J139,0)</f>
        <v>0</v>
      </c>
      <c r="BJ139" s="13" t="s">
        <v>77</v>
      </c>
      <c r="BK139" s="148">
        <f t="shared" ref="BK139:BK144" si="9">ROUND(I139*H139,2)</f>
        <v>0</v>
      </c>
      <c r="BL139" s="13" t="s">
        <v>122</v>
      </c>
      <c r="BM139" s="147" t="s">
        <v>175</v>
      </c>
    </row>
    <row r="140" spans="2:65" s="1" customFormat="1" ht="24.2" customHeight="1">
      <c r="B140" s="135"/>
      <c r="C140" s="149" t="s">
        <v>150</v>
      </c>
      <c r="D140" s="149" t="s">
        <v>194</v>
      </c>
      <c r="E140" s="150" t="s">
        <v>289</v>
      </c>
      <c r="F140" s="151" t="s">
        <v>290</v>
      </c>
      <c r="G140" s="152" t="s">
        <v>191</v>
      </c>
      <c r="H140" s="153">
        <v>35.35</v>
      </c>
      <c r="I140" s="154"/>
      <c r="J140" s="154">
        <f t="shared" si="0"/>
        <v>0</v>
      </c>
      <c r="K140" s="155"/>
      <c r="L140" s="156"/>
      <c r="M140" s="157" t="s">
        <v>1</v>
      </c>
      <c r="N140" s="158" t="s">
        <v>32</v>
      </c>
      <c r="O140" s="145">
        <v>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132</v>
      </c>
      <c r="AT140" s="147" t="s">
        <v>194</v>
      </c>
      <c r="AU140" s="147" t="s">
        <v>77</v>
      </c>
      <c r="AY140" s="13" t="s">
        <v>116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77</v>
      </c>
      <c r="BK140" s="148">
        <f t="shared" si="9"/>
        <v>0</v>
      </c>
      <c r="BL140" s="13" t="s">
        <v>122</v>
      </c>
      <c r="BM140" s="147" t="s">
        <v>183</v>
      </c>
    </row>
    <row r="141" spans="2:65" s="1" customFormat="1" ht="49.15" customHeight="1">
      <c r="B141" s="135"/>
      <c r="C141" s="136" t="s">
        <v>140</v>
      </c>
      <c r="D141" s="136" t="s">
        <v>118</v>
      </c>
      <c r="E141" s="137" t="s">
        <v>291</v>
      </c>
      <c r="F141" s="138" t="s">
        <v>292</v>
      </c>
      <c r="G141" s="139" t="s">
        <v>225</v>
      </c>
      <c r="H141" s="140">
        <v>116.67</v>
      </c>
      <c r="I141" s="141"/>
      <c r="J141" s="141">
        <f t="shared" si="0"/>
        <v>0</v>
      </c>
      <c r="K141" s="142"/>
      <c r="L141" s="25"/>
      <c r="M141" s="143" t="s">
        <v>1</v>
      </c>
      <c r="N141" s="144" t="s">
        <v>32</v>
      </c>
      <c r="O141" s="145">
        <v>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122</v>
      </c>
      <c r="AT141" s="147" t="s">
        <v>118</v>
      </c>
      <c r="AU141" s="147" t="s">
        <v>77</v>
      </c>
      <c r="AY141" s="13" t="s">
        <v>116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77</v>
      </c>
      <c r="BK141" s="148">
        <f t="shared" si="9"/>
        <v>0</v>
      </c>
      <c r="BL141" s="13" t="s">
        <v>122</v>
      </c>
      <c r="BM141" s="147" t="s">
        <v>193</v>
      </c>
    </row>
    <row r="142" spans="2:65" s="1" customFormat="1" ht="24.2" customHeight="1">
      <c r="B142" s="135"/>
      <c r="C142" s="149" t="s">
        <v>157</v>
      </c>
      <c r="D142" s="149" t="s">
        <v>194</v>
      </c>
      <c r="E142" s="150" t="s">
        <v>293</v>
      </c>
      <c r="F142" s="151" t="s">
        <v>294</v>
      </c>
      <c r="G142" s="152" t="s">
        <v>191</v>
      </c>
      <c r="H142" s="153">
        <v>117.837</v>
      </c>
      <c r="I142" s="154"/>
      <c r="J142" s="154">
        <f t="shared" si="0"/>
        <v>0</v>
      </c>
      <c r="K142" s="155"/>
      <c r="L142" s="156"/>
      <c r="M142" s="157" t="s">
        <v>1</v>
      </c>
      <c r="N142" s="158" t="s">
        <v>32</v>
      </c>
      <c r="O142" s="145">
        <v>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132</v>
      </c>
      <c r="AT142" s="147" t="s">
        <v>194</v>
      </c>
      <c r="AU142" s="147" t="s">
        <v>77</v>
      </c>
      <c r="AY142" s="13" t="s">
        <v>116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77</v>
      </c>
      <c r="BK142" s="148">
        <f t="shared" si="9"/>
        <v>0</v>
      </c>
      <c r="BL142" s="13" t="s">
        <v>122</v>
      </c>
      <c r="BM142" s="147" t="s">
        <v>202</v>
      </c>
    </row>
    <row r="143" spans="2:65" s="1" customFormat="1" ht="24.2" customHeight="1">
      <c r="B143" s="135"/>
      <c r="C143" s="136" t="s">
        <v>144</v>
      </c>
      <c r="D143" s="136" t="s">
        <v>118</v>
      </c>
      <c r="E143" s="137" t="s">
        <v>228</v>
      </c>
      <c r="F143" s="138" t="s">
        <v>229</v>
      </c>
      <c r="G143" s="139" t="s">
        <v>225</v>
      </c>
      <c r="H143" s="140">
        <v>231.4</v>
      </c>
      <c r="I143" s="141"/>
      <c r="J143" s="141">
        <f t="shared" si="0"/>
        <v>0</v>
      </c>
      <c r="K143" s="142"/>
      <c r="L143" s="25"/>
      <c r="M143" s="143" t="s">
        <v>1</v>
      </c>
      <c r="N143" s="144" t="s">
        <v>32</v>
      </c>
      <c r="O143" s="145">
        <v>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122</v>
      </c>
      <c r="AT143" s="147" t="s">
        <v>118</v>
      </c>
      <c r="AU143" s="147" t="s">
        <v>77</v>
      </c>
      <c r="AY143" s="13" t="s">
        <v>116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77</v>
      </c>
      <c r="BK143" s="148">
        <f t="shared" si="9"/>
        <v>0</v>
      </c>
      <c r="BL143" s="13" t="s">
        <v>122</v>
      </c>
      <c r="BM143" s="147" t="s">
        <v>167</v>
      </c>
    </row>
    <row r="144" spans="2:65" s="1" customFormat="1" ht="37.9" customHeight="1">
      <c r="B144" s="135"/>
      <c r="C144" s="136" t="s">
        <v>164</v>
      </c>
      <c r="D144" s="136" t="s">
        <v>118</v>
      </c>
      <c r="E144" s="137" t="s">
        <v>232</v>
      </c>
      <c r="F144" s="138" t="s">
        <v>233</v>
      </c>
      <c r="G144" s="139" t="s">
        <v>225</v>
      </c>
      <c r="H144" s="140">
        <v>231.4</v>
      </c>
      <c r="I144" s="141"/>
      <c r="J144" s="141">
        <f t="shared" si="0"/>
        <v>0</v>
      </c>
      <c r="K144" s="142"/>
      <c r="L144" s="25"/>
      <c r="M144" s="143" t="s">
        <v>1</v>
      </c>
      <c r="N144" s="144" t="s">
        <v>32</v>
      </c>
      <c r="O144" s="145">
        <v>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122</v>
      </c>
      <c r="AT144" s="147" t="s">
        <v>118</v>
      </c>
      <c r="AU144" s="147" t="s">
        <v>77</v>
      </c>
      <c r="AY144" s="13" t="s">
        <v>116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77</v>
      </c>
      <c r="BK144" s="148">
        <f t="shared" si="9"/>
        <v>0</v>
      </c>
      <c r="BL144" s="13" t="s">
        <v>122</v>
      </c>
      <c r="BM144" s="147" t="s">
        <v>170</v>
      </c>
    </row>
    <row r="145" spans="2:65" s="11" customFormat="1" ht="22.9" customHeight="1">
      <c r="B145" s="124"/>
      <c r="D145" s="125" t="s">
        <v>65</v>
      </c>
      <c r="E145" s="133" t="s">
        <v>256</v>
      </c>
      <c r="F145" s="133" t="s">
        <v>257</v>
      </c>
      <c r="J145" s="134">
        <f>BK145</f>
        <v>0</v>
      </c>
      <c r="L145" s="124"/>
      <c r="M145" s="128"/>
      <c r="P145" s="129">
        <f>P146</f>
        <v>0</v>
      </c>
      <c r="R145" s="129">
        <f>R146</f>
        <v>0</v>
      </c>
      <c r="T145" s="130">
        <f>T146</f>
        <v>0</v>
      </c>
      <c r="AR145" s="125" t="s">
        <v>71</v>
      </c>
      <c r="AT145" s="131" t="s">
        <v>65</v>
      </c>
      <c r="AU145" s="131" t="s">
        <v>71</v>
      </c>
      <c r="AY145" s="125" t="s">
        <v>116</v>
      </c>
      <c r="BK145" s="132">
        <f>BK146</f>
        <v>0</v>
      </c>
    </row>
    <row r="146" spans="2:65" s="1" customFormat="1" ht="33" customHeight="1">
      <c r="B146" s="135"/>
      <c r="C146" s="136" t="s">
        <v>149</v>
      </c>
      <c r="D146" s="136" t="s">
        <v>118</v>
      </c>
      <c r="E146" s="137" t="s">
        <v>295</v>
      </c>
      <c r="F146" s="138" t="s">
        <v>296</v>
      </c>
      <c r="G146" s="139" t="s">
        <v>219</v>
      </c>
      <c r="H146" s="140">
        <v>1931.4659999999999</v>
      </c>
      <c r="I146" s="141"/>
      <c r="J146" s="141">
        <f>ROUND(I146*H146,2)</f>
        <v>0</v>
      </c>
      <c r="K146" s="142"/>
      <c r="L146" s="25"/>
      <c r="M146" s="159" t="s">
        <v>1</v>
      </c>
      <c r="N146" s="160" t="s">
        <v>32</v>
      </c>
      <c r="O146" s="161">
        <v>0</v>
      </c>
      <c r="P146" s="161">
        <f>O146*H146</f>
        <v>0</v>
      </c>
      <c r="Q146" s="161">
        <v>0</v>
      </c>
      <c r="R146" s="161">
        <f>Q146*H146</f>
        <v>0</v>
      </c>
      <c r="S146" s="161">
        <v>0</v>
      </c>
      <c r="T146" s="162">
        <f>S146*H146</f>
        <v>0</v>
      </c>
      <c r="AR146" s="147" t="s">
        <v>122</v>
      </c>
      <c r="AT146" s="147" t="s">
        <v>118</v>
      </c>
      <c r="AU146" s="147" t="s">
        <v>77</v>
      </c>
      <c r="AY146" s="13" t="s">
        <v>116</v>
      </c>
      <c r="BE146" s="148">
        <f>IF(N146="základná",J146,0)</f>
        <v>0</v>
      </c>
      <c r="BF146" s="148">
        <f>IF(N146="znížená",J146,0)</f>
        <v>0</v>
      </c>
      <c r="BG146" s="148">
        <f>IF(N146="zákl. prenesená",J146,0)</f>
        <v>0</v>
      </c>
      <c r="BH146" s="148">
        <f>IF(N146="zníž. prenesená",J146,0)</f>
        <v>0</v>
      </c>
      <c r="BI146" s="148">
        <f>IF(N146="nulová",J146,0)</f>
        <v>0</v>
      </c>
      <c r="BJ146" s="13" t="s">
        <v>77</v>
      </c>
      <c r="BK146" s="148">
        <f>ROUND(I146*H146,2)</f>
        <v>0</v>
      </c>
      <c r="BL146" s="13" t="s">
        <v>122</v>
      </c>
      <c r="BM146" s="147" t="s">
        <v>227</v>
      </c>
    </row>
    <row r="147" spans="2:65" s="1" customFormat="1" ht="6.95" customHeight="1"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25"/>
    </row>
  </sheetData>
  <autoFilter ref="C125:K146" xr:uid="{00000000-0009-0000-0000-000002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2"/>
  <sheetViews>
    <sheetView showGridLines="0" topLeftCell="A47" workbookViewId="0">
      <selection activeCell="I130" sqref="I130:I16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66</v>
      </c>
    </row>
    <row r="4" spans="2:46" ht="24.95" customHeight="1">
      <c r="B4" s="16"/>
      <c r="D4" s="17" t="s">
        <v>85</v>
      </c>
      <c r="L4" s="16"/>
      <c r="M4" s="89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Betónový nadzemný zásobník siláže - PD Bzince pod Javorinou K</v>
      </c>
      <c r="F7" s="212"/>
      <c r="G7" s="212"/>
      <c r="H7" s="212"/>
      <c r="L7" s="16"/>
    </row>
    <row r="8" spans="2:46" ht="12" customHeight="1">
      <c r="B8" s="16"/>
      <c r="D8" s="22" t="s">
        <v>86</v>
      </c>
      <c r="L8" s="16"/>
    </row>
    <row r="9" spans="2:46" s="1" customFormat="1" ht="16.5" customHeight="1">
      <c r="B9" s="25"/>
      <c r="E9" s="211"/>
      <c r="F9" s="210"/>
      <c r="G9" s="210"/>
      <c r="H9" s="210"/>
      <c r="L9" s="25"/>
    </row>
    <row r="10" spans="2:46" s="1" customFormat="1" ht="12" customHeight="1">
      <c r="B10" s="25"/>
      <c r="D10" s="22" t="s">
        <v>88</v>
      </c>
      <c r="L10" s="25"/>
    </row>
    <row r="11" spans="2:46" s="1" customFormat="1" ht="30" customHeight="1">
      <c r="B11" s="25"/>
      <c r="E11" s="193" t="s">
        <v>297</v>
      </c>
      <c r="F11" s="210"/>
      <c r="G11" s="210"/>
      <c r="H11" s="210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13</v>
      </c>
      <c r="F13" s="20" t="s">
        <v>1</v>
      </c>
      <c r="I13" s="22" t="s">
        <v>14</v>
      </c>
      <c r="J13" s="20" t="s">
        <v>1</v>
      </c>
      <c r="L13" s="25"/>
    </row>
    <row r="14" spans="2:46" s="1" customFormat="1" ht="12" customHeight="1">
      <c r="B14" s="25"/>
      <c r="D14" s="22" t="s">
        <v>15</v>
      </c>
      <c r="F14" s="20" t="s">
        <v>354</v>
      </c>
      <c r="I14" s="22" t="s">
        <v>17</v>
      </c>
      <c r="J14" s="48">
        <f>'Rekapitulácia stavby'!AN8</f>
        <v>0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18</v>
      </c>
      <c r="F16" s="1" t="s">
        <v>350</v>
      </c>
      <c r="I16" s="22" t="s">
        <v>19</v>
      </c>
      <c r="J16" s="20">
        <f>IF('Rekapitulácia stavby'!AN10="","",'Rekapitulácia stavby'!AN10)</f>
        <v>206784</v>
      </c>
      <c r="L16" s="25"/>
    </row>
    <row r="17" spans="2:12" s="1" customFormat="1" ht="18" customHeight="1">
      <c r="B17" s="25"/>
      <c r="E17" s="20" t="str">
        <f>IF('Rekapitulácia stavby'!E11="","",'Rekapitulácia stavby'!E11)</f>
        <v xml:space="preserve"> </v>
      </c>
      <c r="I17" s="22" t="s">
        <v>20</v>
      </c>
      <c r="J17" s="20" t="str">
        <f>IF('Rekapitulácia stavby'!AN11="","",'Rekapitulácia stavby'!AN11)</f>
        <v>SK2020382232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21</v>
      </c>
      <c r="I19" s="22" t="s">
        <v>19</v>
      </c>
      <c r="J19" s="20" t="str">
        <f>'Rekapitulácia stavby'!AN13</f>
        <v/>
      </c>
      <c r="L19" s="25"/>
    </row>
    <row r="20" spans="2:12" s="1" customFormat="1" ht="18" customHeight="1">
      <c r="B20" s="25"/>
      <c r="E20" s="204" t="str">
        <f>'Rekapitulácia stavby'!E14</f>
        <v xml:space="preserve"> </v>
      </c>
      <c r="F20" s="204"/>
      <c r="G20" s="204"/>
      <c r="H20" s="204"/>
      <c r="I20" s="22" t="s">
        <v>20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22</v>
      </c>
      <c r="F22" s="1" t="s">
        <v>352</v>
      </c>
      <c r="I22" s="22" t="s">
        <v>19</v>
      </c>
      <c r="J22" s="20">
        <f>IF('Rekapitulácia stavby'!AN16="","",'Rekapitulácia stavby'!AN16)</f>
        <v>43961916</v>
      </c>
      <c r="L22" s="25"/>
    </row>
    <row r="23" spans="2:12" s="1" customFormat="1" ht="18" customHeight="1">
      <c r="B23" s="25"/>
      <c r="E23" s="20" t="str">
        <f>IF('Rekapitulácia stavby'!E17="","",'Rekapitulácia stavby'!E17)</f>
        <v xml:space="preserve"> </v>
      </c>
      <c r="I23" s="22" t="s">
        <v>20</v>
      </c>
      <c r="J23" s="20" t="str">
        <f>IF('Rekapitulácia stavby'!AN17="","",'Rekapitulácia stavby'!AN17)</f>
        <v>SK2022562905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24</v>
      </c>
      <c r="F25" s="1" t="str">
        <f>F22</f>
        <v>Ing. arch., Ing. Lukáš Krempaský</v>
      </c>
      <c r="I25" s="22" t="s">
        <v>19</v>
      </c>
      <c r="J25" s="20">
        <f>IF('Rekapitulácia stavby'!AN19="","",'Rekapitulácia stavby'!AN19)</f>
        <v>43961916</v>
      </c>
      <c r="L25" s="25"/>
    </row>
    <row r="26" spans="2:12" s="1" customFormat="1" ht="18" customHeight="1">
      <c r="B26" s="25"/>
      <c r="E26" s="20" t="str">
        <f>IF('Rekapitulácia stavby'!E20="","",'Rekapitulácia stavby'!E20)</f>
        <v xml:space="preserve"> </v>
      </c>
      <c r="I26" s="22" t="s">
        <v>20</v>
      </c>
      <c r="J26" s="20" t="str">
        <f>IF('Rekapitulácia stavby'!AN20="","",'Rekapitulácia stavby'!AN20)</f>
        <v>SK2022562905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25</v>
      </c>
      <c r="L28" s="25"/>
    </row>
    <row r="29" spans="2:12" s="7" customFormat="1" ht="16.5" customHeight="1">
      <c r="B29" s="90"/>
      <c r="E29" s="198" t="s">
        <v>1</v>
      </c>
      <c r="F29" s="198"/>
      <c r="G29" s="198"/>
      <c r="H29" s="198"/>
      <c r="L29" s="90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91" t="s">
        <v>26</v>
      </c>
      <c r="J32" s="62">
        <f>ROUND(J127, 2)</f>
        <v>0</v>
      </c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28</v>
      </c>
      <c r="I34" s="28" t="s">
        <v>27</v>
      </c>
      <c r="J34" s="28" t="s">
        <v>29</v>
      </c>
      <c r="L34" s="25"/>
    </row>
    <row r="35" spans="2:12" s="1" customFormat="1" ht="14.45" customHeight="1">
      <c r="B35" s="25"/>
      <c r="D35" s="51" t="s">
        <v>30</v>
      </c>
      <c r="E35" s="30" t="s">
        <v>31</v>
      </c>
      <c r="F35" s="92">
        <f>ROUND((SUM(BE127:BE159)),  2)</f>
        <v>0</v>
      </c>
      <c r="G35" s="93"/>
      <c r="H35" s="93"/>
      <c r="I35" s="94">
        <v>0.23</v>
      </c>
      <c r="J35" s="92">
        <f>ROUND(((SUM(BE127:BE159))*I35),  2)</f>
        <v>0</v>
      </c>
      <c r="L35" s="25"/>
    </row>
    <row r="36" spans="2:12" s="1" customFormat="1" ht="14.45" customHeight="1">
      <c r="B36" s="25"/>
      <c r="E36" s="30" t="s">
        <v>32</v>
      </c>
      <c r="F36" s="82">
        <f>ROUND((SUM(BF127:BF161)),  2)</f>
        <v>0</v>
      </c>
      <c r="I36" s="95">
        <v>0.23</v>
      </c>
      <c r="J36" s="82">
        <f>ROUND(((SUM(BF127:BF161))*I36),  2)</f>
        <v>0</v>
      </c>
      <c r="L36" s="25"/>
    </row>
    <row r="37" spans="2:12" s="1" customFormat="1" ht="14.45" hidden="1" customHeight="1">
      <c r="B37" s="25"/>
      <c r="E37" s="22" t="s">
        <v>33</v>
      </c>
      <c r="F37" s="82">
        <f>ROUND((SUM(BG127:BG159)),  2)</f>
        <v>0</v>
      </c>
      <c r="I37" s="95">
        <v>0.23</v>
      </c>
      <c r="J37" s="82">
        <f>0</f>
        <v>0</v>
      </c>
      <c r="L37" s="25"/>
    </row>
    <row r="38" spans="2:12" s="1" customFormat="1" ht="14.45" hidden="1" customHeight="1">
      <c r="B38" s="25"/>
      <c r="E38" s="22" t="s">
        <v>34</v>
      </c>
      <c r="F38" s="82">
        <f>ROUND((SUM(BH127:BH159)),  2)</f>
        <v>0</v>
      </c>
      <c r="I38" s="95">
        <v>0.23</v>
      </c>
      <c r="J38" s="82">
        <f>0</f>
        <v>0</v>
      </c>
      <c r="L38" s="25"/>
    </row>
    <row r="39" spans="2:12" s="1" customFormat="1" ht="14.45" hidden="1" customHeight="1">
      <c r="B39" s="25"/>
      <c r="E39" s="30" t="s">
        <v>35</v>
      </c>
      <c r="F39" s="92">
        <f>ROUND((SUM(BI127:BI159)),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6"/>
      <c r="D41" s="97" t="s">
        <v>36</v>
      </c>
      <c r="E41" s="53"/>
      <c r="F41" s="53"/>
      <c r="G41" s="98" t="s">
        <v>37</v>
      </c>
      <c r="H41" s="99" t="s">
        <v>38</v>
      </c>
      <c r="I41" s="53"/>
      <c r="J41" s="100">
        <f>SUM(J32:J39)</f>
        <v>0</v>
      </c>
      <c r="K41" s="101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41</v>
      </c>
      <c r="E61" s="27"/>
      <c r="F61" s="102" t="s">
        <v>42</v>
      </c>
      <c r="G61" s="39" t="s">
        <v>41</v>
      </c>
      <c r="H61" s="27"/>
      <c r="I61" s="27"/>
      <c r="J61" s="103" t="s">
        <v>42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43</v>
      </c>
      <c r="E65" s="38"/>
      <c r="F65" s="38"/>
      <c r="G65" s="37" t="s">
        <v>44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41</v>
      </c>
      <c r="E76" s="27"/>
      <c r="F76" s="102" t="s">
        <v>42</v>
      </c>
      <c r="G76" s="39" t="s">
        <v>41</v>
      </c>
      <c r="H76" s="27"/>
      <c r="I76" s="27"/>
      <c r="J76" s="103" t="s">
        <v>42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>
      <c r="B82" s="25"/>
      <c r="C82" s="17" t="s">
        <v>89</v>
      </c>
      <c r="L82" s="25"/>
    </row>
    <row r="83" spans="2:12" s="1" customFormat="1" ht="6.95" hidden="1" customHeight="1">
      <c r="B83" s="25"/>
      <c r="L83" s="25"/>
    </row>
    <row r="84" spans="2:12" s="1" customFormat="1" ht="12" hidden="1" customHeight="1">
      <c r="B84" s="25"/>
      <c r="C84" s="22" t="s">
        <v>12</v>
      </c>
      <c r="L84" s="25"/>
    </row>
    <row r="85" spans="2:12" s="1" customFormat="1" ht="16.5" hidden="1" customHeight="1">
      <c r="B85" s="25"/>
      <c r="E85" s="211" t="str">
        <f>E7</f>
        <v>Betónový nadzemný zásobník siláže - PD Bzince pod Javorinou K</v>
      </c>
      <c r="F85" s="212"/>
      <c r="G85" s="212"/>
      <c r="H85" s="212"/>
      <c r="L85" s="25"/>
    </row>
    <row r="86" spans="2:12" ht="12" hidden="1" customHeight="1">
      <c r="B86" s="16"/>
      <c r="C86" s="22" t="s">
        <v>86</v>
      </c>
      <c r="L86" s="16"/>
    </row>
    <row r="87" spans="2:12" s="1" customFormat="1" ht="16.5" hidden="1" customHeight="1">
      <c r="B87" s="25"/>
      <c r="E87" s="211" t="s">
        <v>87</v>
      </c>
      <c r="F87" s="210"/>
      <c r="G87" s="210"/>
      <c r="H87" s="210"/>
      <c r="L87" s="25"/>
    </row>
    <row r="88" spans="2:12" s="1" customFormat="1" ht="12" hidden="1" customHeight="1">
      <c r="B88" s="25"/>
      <c r="C88" s="22" t="s">
        <v>88</v>
      </c>
      <c r="L88" s="25"/>
    </row>
    <row r="89" spans="2:12" s="1" customFormat="1" ht="30" hidden="1" customHeight="1">
      <c r="B89" s="25"/>
      <c r="E89" s="193" t="str">
        <f>E11</f>
        <v>111708SO03 - Kanalizácia a vodotesná betónová žumpa 20m3</v>
      </c>
      <c r="F89" s="210"/>
      <c r="G89" s="210"/>
      <c r="H89" s="210"/>
      <c r="L89" s="25"/>
    </row>
    <row r="90" spans="2:12" s="1" customFormat="1" ht="6.95" hidden="1" customHeight="1">
      <c r="B90" s="25"/>
      <c r="L90" s="25"/>
    </row>
    <row r="91" spans="2:12" s="1" customFormat="1" ht="12" hidden="1" customHeight="1">
      <c r="B91" s="25"/>
      <c r="C91" s="22" t="s">
        <v>15</v>
      </c>
      <c r="F91" s="20" t="str">
        <f>F14</f>
        <v xml:space="preserve"> Bzince pod Javorinou</v>
      </c>
      <c r="I91" s="22" t="s">
        <v>17</v>
      </c>
      <c r="J91" s="48">
        <f>IF(J14="","",J14)</f>
        <v>0</v>
      </c>
      <c r="L91" s="25"/>
    </row>
    <row r="92" spans="2:12" s="1" customFormat="1" ht="6.95" hidden="1" customHeight="1">
      <c r="B92" s="25"/>
      <c r="L92" s="25"/>
    </row>
    <row r="93" spans="2:12" s="1" customFormat="1" ht="15.2" hidden="1" customHeight="1">
      <c r="B93" s="25"/>
      <c r="C93" s="22" t="s">
        <v>18</v>
      </c>
      <c r="F93" s="20" t="str">
        <f>E17</f>
        <v xml:space="preserve"> </v>
      </c>
      <c r="I93" s="22" t="s">
        <v>22</v>
      </c>
      <c r="J93" s="23" t="str">
        <f>E23</f>
        <v xml:space="preserve"> </v>
      </c>
      <c r="L93" s="25"/>
    </row>
    <row r="94" spans="2:12" s="1" customFormat="1" ht="15.2" hidden="1" customHeight="1">
      <c r="B94" s="25"/>
      <c r="C94" s="22" t="s">
        <v>21</v>
      </c>
      <c r="F94" s="20" t="str">
        <f>IF(E20="","",E20)</f>
        <v xml:space="preserve"> </v>
      </c>
      <c r="I94" s="22" t="s">
        <v>24</v>
      </c>
      <c r="J94" s="23" t="str">
        <f>E26</f>
        <v xml:space="preserve"> </v>
      </c>
      <c r="L94" s="25"/>
    </row>
    <row r="95" spans="2:12" s="1" customFormat="1" ht="10.35" hidden="1" customHeight="1">
      <c r="B95" s="25"/>
      <c r="L95" s="25"/>
    </row>
    <row r="96" spans="2:12" s="1" customFormat="1" ht="29.25" hidden="1" customHeight="1">
      <c r="B96" s="25"/>
      <c r="C96" s="104" t="s">
        <v>90</v>
      </c>
      <c r="D96" s="96"/>
      <c r="E96" s="96"/>
      <c r="F96" s="96"/>
      <c r="G96" s="96"/>
      <c r="H96" s="96"/>
      <c r="I96" s="96"/>
      <c r="J96" s="105" t="s">
        <v>91</v>
      </c>
      <c r="K96" s="96"/>
      <c r="L96" s="25"/>
    </row>
    <row r="97" spans="2:47" s="1" customFormat="1" ht="10.35" hidden="1" customHeight="1">
      <c r="B97" s="25"/>
      <c r="L97" s="25"/>
    </row>
    <row r="98" spans="2:47" s="1" customFormat="1" ht="22.9" hidden="1" customHeight="1">
      <c r="B98" s="25"/>
      <c r="C98" s="106" t="s">
        <v>92</v>
      </c>
      <c r="J98" s="62">
        <f>J127</f>
        <v>0</v>
      </c>
      <c r="L98" s="25"/>
      <c r="AU98" s="13" t="s">
        <v>93</v>
      </c>
    </row>
    <row r="99" spans="2:47" s="8" customFormat="1" ht="24.95" hidden="1" customHeight="1">
      <c r="B99" s="107"/>
      <c r="D99" s="108" t="s">
        <v>94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899999999999999" hidden="1" customHeight="1">
      <c r="B100" s="111"/>
      <c r="D100" s="112" t="s">
        <v>95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899999999999999" hidden="1" customHeight="1">
      <c r="B101" s="111"/>
      <c r="D101" s="112" t="s">
        <v>96</v>
      </c>
      <c r="E101" s="113"/>
      <c r="F101" s="113"/>
      <c r="G101" s="113"/>
      <c r="H101" s="113"/>
      <c r="I101" s="113"/>
      <c r="J101" s="114">
        <f>J134</f>
        <v>0</v>
      </c>
      <c r="L101" s="111"/>
    </row>
    <row r="102" spans="2:47" s="9" customFormat="1" ht="19.899999999999999" hidden="1" customHeight="1">
      <c r="B102" s="111"/>
      <c r="D102" s="112" t="s">
        <v>98</v>
      </c>
      <c r="E102" s="113"/>
      <c r="F102" s="113"/>
      <c r="G102" s="113"/>
      <c r="H102" s="113"/>
      <c r="I102" s="113"/>
      <c r="J102" s="114">
        <f>J137</f>
        <v>0</v>
      </c>
      <c r="L102" s="111"/>
    </row>
    <row r="103" spans="2:47" s="9" customFormat="1" ht="19.899999999999999" hidden="1" customHeight="1">
      <c r="B103" s="111"/>
      <c r="D103" s="112" t="s">
        <v>298</v>
      </c>
      <c r="E103" s="113"/>
      <c r="F103" s="113"/>
      <c r="G103" s="113"/>
      <c r="H103" s="113"/>
      <c r="I103" s="113"/>
      <c r="J103" s="114">
        <f>J139</f>
        <v>0</v>
      </c>
      <c r="L103" s="111"/>
    </row>
    <row r="104" spans="2:47" s="9" customFormat="1" ht="19.899999999999999" hidden="1" customHeight="1">
      <c r="B104" s="111"/>
      <c r="D104" s="112" t="s">
        <v>271</v>
      </c>
      <c r="E104" s="113"/>
      <c r="F104" s="113"/>
      <c r="G104" s="113"/>
      <c r="H104" s="113"/>
      <c r="I104" s="113"/>
      <c r="J104" s="114">
        <f>J152</f>
        <v>0</v>
      </c>
      <c r="L104" s="111"/>
    </row>
    <row r="105" spans="2:47" s="9" customFormat="1" ht="19.899999999999999" hidden="1" customHeight="1">
      <c r="B105" s="111"/>
      <c r="D105" s="112" t="s">
        <v>100</v>
      </c>
      <c r="E105" s="113"/>
      <c r="F105" s="113"/>
      <c r="G105" s="113"/>
      <c r="H105" s="113"/>
      <c r="I105" s="113"/>
      <c r="J105" s="114">
        <f>J158</f>
        <v>0</v>
      </c>
      <c r="L105" s="111"/>
    </row>
    <row r="106" spans="2:47" s="1" customFormat="1" ht="21.75" hidden="1" customHeight="1">
      <c r="B106" s="25"/>
      <c r="L106" s="25"/>
    </row>
    <row r="107" spans="2:47" s="1" customFormat="1" ht="6.95" hidden="1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5"/>
    </row>
    <row r="108" spans="2:47" hidden="1"/>
    <row r="109" spans="2:47" hidden="1"/>
    <row r="110" spans="2:47" hidden="1"/>
    <row r="111" spans="2:47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5"/>
    </row>
    <row r="112" spans="2:47" s="1" customFormat="1" ht="24.95" customHeight="1">
      <c r="B112" s="25"/>
      <c r="C112" s="17" t="s">
        <v>102</v>
      </c>
      <c r="L112" s="25"/>
    </row>
    <row r="113" spans="2:63" s="1" customFormat="1" ht="6.95" customHeight="1">
      <c r="B113" s="25"/>
      <c r="L113" s="25"/>
    </row>
    <row r="114" spans="2:63" s="1" customFormat="1" ht="12" customHeight="1">
      <c r="B114" s="25"/>
      <c r="C114" s="22" t="s">
        <v>12</v>
      </c>
      <c r="L114" s="25"/>
    </row>
    <row r="115" spans="2:63" s="1" customFormat="1" ht="16.5" customHeight="1">
      <c r="B115" s="25"/>
      <c r="E115" s="211" t="str">
        <f>E7</f>
        <v>Betónový nadzemný zásobník siláže - PD Bzince pod Javorinou K</v>
      </c>
      <c r="F115" s="212"/>
      <c r="G115" s="212"/>
      <c r="H115" s="212"/>
      <c r="L115" s="25"/>
    </row>
    <row r="116" spans="2:63" ht="12" customHeight="1">
      <c r="B116" s="16"/>
      <c r="C116" s="22" t="s">
        <v>86</v>
      </c>
      <c r="L116" s="16"/>
    </row>
    <row r="117" spans="2:63" s="1" customFormat="1" ht="16.5" customHeight="1">
      <c r="B117" s="25"/>
      <c r="E117" s="211"/>
      <c r="F117" s="210"/>
      <c r="G117" s="210"/>
      <c r="H117" s="210"/>
      <c r="L117" s="25"/>
    </row>
    <row r="118" spans="2:63" s="1" customFormat="1" ht="12" customHeight="1">
      <c r="B118" s="25"/>
      <c r="C118" s="22" t="s">
        <v>88</v>
      </c>
      <c r="L118" s="25"/>
    </row>
    <row r="119" spans="2:63" s="1" customFormat="1" ht="30" customHeight="1">
      <c r="B119" s="25"/>
      <c r="E119" s="193" t="str">
        <f>E11</f>
        <v>111708SO03 - Kanalizácia a vodotesná betónová žumpa 20m3</v>
      </c>
      <c r="F119" s="210"/>
      <c r="G119" s="210"/>
      <c r="H119" s="210"/>
      <c r="L119" s="25"/>
    </row>
    <row r="120" spans="2:63" s="1" customFormat="1" ht="6.95" customHeight="1">
      <c r="B120" s="25"/>
      <c r="L120" s="25"/>
    </row>
    <row r="121" spans="2:63" s="1" customFormat="1" ht="12" customHeight="1">
      <c r="B121" s="25"/>
      <c r="C121" s="22" t="s">
        <v>15</v>
      </c>
      <c r="F121" s="20" t="str">
        <f>F14</f>
        <v xml:space="preserve"> Bzince pod Javorinou</v>
      </c>
      <c r="I121" s="22" t="s">
        <v>17</v>
      </c>
      <c r="J121" s="48">
        <f>IF(J14="","",J14)</f>
        <v>0</v>
      </c>
      <c r="L121" s="25"/>
    </row>
    <row r="122" spans="2:63" s="1" customFormat="1" ht="6.95" customHeight="1">
      <c r="B122" s="25"/>
      <c r="L122" s="25"/>
    </row>
    <row r="123" spans="2:63" s="1" customFormat="1" ht="25.5">
      <c r="B123" s="25"/>
      <c r="C123" s="22" t="s">
        <v>18</v>
      </c>
      <c r="F123" s="20" t="s">
        <v>350</v>
      </c>
      <c r="I123" s="22" t="s">
        <v>22</v>
      </c>
      <c r="J123" s="23" t="s">
        <v>352</v>
      </c>
      <c r="L123" s="25"/>
    </row>
    <row r="124" spans="2:63" s="1" customFormat="1" ht="25.5">
      <c r="B124" s="25"/>
      <c r="C124" s="22" t="s">
        <v>21</v>
      </c>
      <c r="F124" s="20" t="str">
        <f>IF(E20="","",E20)</f>
        <v xml:space="preserve"> </v>
      </c>
      <c r="I124" s="22" t="s">
        <v>24</v>
      </c>
      <c r="J124" s="23" t="s">
        <v>352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15"/>
      <c r="C126" s="116" t="s">
        <v>103</v>
      </c>
      <c r="D126" s="117" t="s">
        <v>51</v>
      </c>
      <c r="E126" s="117" t="s">
        <v>47</v>
      </c>
      <c r="F126" s="117" t="s">
        <v>48</v>
      </c>
      <c r="G126" s="117" t="s">
        <v>104</v>
      </c>
      <c r="H126" s="117" t="s">
        <v>105</v>
      </c>
      <c r="I126" s="117" t="s">
        <v>106</v>
      </c>
      <c r="J126" s="118" t="s">
        <v>91</v>
      </c>
      <c r="K126" s="119" t="s">
        <v>107</v>
      </c>
      <c r="L126" s="115"/>
      <c r="M126" s="55" t="s">
        <v>1</v>
      </c>
      <c r="N126" s="56" t="s">
        <v>30</v>
      </c>
      <c r="O126" s="56" t="s">
        <v>108</v>
      </c>
      <c r="P126" s="56" t="s">
        <v>109</v>
      </c>
      <c r="Q126" s="56" t="s">
        <v>110</v>
      </c>
      <c r="R126" s="56" t="s">
        <v>111</v>
      </c>
      <c r="S126" s="56" t="s">
        <v>112</v>
      </c>
      <c r="T126" s="57" t="s">
        <v>113</v>
      </c>
    </row>
    <row r="127" spans="2:63" s="1" customFormat="1" ht="22.9" customHeight="1">
      <c r="B127" s="25"/>
      <c r="C127" s="60" t="s">
        <v>92</v>
      </c>
      <c r="J127" s="120">
        <f>J128+J160</f>
        <v>0</v>
      </c>
      <c r="L127" s="25"/>
      <c r="M127" s="58"/>
      <c r="N127" s="49"/>
      <c r="O127" s="49"/>
      <c r="P127" s="121">
        <f>P128</f>
        <v>0</v>
      </c>
      <c r="Q127" s="49"/>
      <c r="R127" s="121">
        <f>R128</f>
        <v>0</v>
      </c>
      <c r="S127" s="49"/>
      <c r="T127" s="122">
        <f>T128</f>
        <v>0</v>
      </c>
      <c r="AT127" s="13" t="s">
        <v>65</v>
      </c>
      <c r="AU127" s="13" t="s">
        <v>93</v>
      </c>
      <c r="BK127" s="123">
        <f>BK128</f>
        <v>0</v>
      </c>
    </row>
    <row r="128" spans="2:63" s="11" customFormat="1" ht="25.9" customHeight="1">
      <c r="B128" s="124"/>
      <c r="D128" s="125" t="s">
        <v>65</v>
      </c>
      <c r="E128" s="126" t="s">
        <v>114</v>
      </c>
      <c r="F128" s="126" t="s">
        <v>115</v>
      </c>
      <c r="J128" s="127">
        <f>BK128</f>
        <v>0</v>
      </c>
      <c r="L128" s="124"/>
      <c r="M128" s="128"/>
      <c r="P128" s="129">
        <f>P129+P134+P137+P139+P152+P158</f>
        <v>0</v>
      </c>
      <c r="R128" s="129">
        <f>R129+R134+R137+R139+R152+R158</f>
        <v>0</v>
      </c>
      <c r="T128" s="130">
        <f>T129+T134+T137+T139+T152+T158</f>
        <v>0</v>
      </c>
      <c r="AR128" s="125" t="s">
        <v>71</v>
      </c>
      <c r="AT128" s="131" t="s">
        <v>65</v>
      </c>
      <c r="AU128" s="131" t="s">
        <v>66</v>
      </c>
      <c r="AY128" s="125" t="s">
        <v>116</v>
      </c>
      <c r="BK128" s="132">
        <f>BK129+BK134+BK137+BK139+BK152+BK158</f>
        <v>0</v>
      </c>
    </row>
    <row r="129" spans="2:65" s="11" customFormat="1" ht="22.9" customHeight="1">
      <c r="B129" s="124"/>
      <c r="D129" s="125" t="s">
        <v>65</v>
      </c>
      <c r="E129" s="133" t="s">
        <v>71</v>
      </c>
      <c r="F129" s="133" t="s">
        <v>117</v>
      </c>
      <c r="J129" s="134">
        <f>BK129</f>
        <v>0</v>
      </c>
      <c r="L129" s="124"/>
      <c r="M129" s="128"/>
      <c r="P129" s="129">
        <f>SUM(P130:P133)</f>
        <v>0</v>
      </c>
      <c r="R129" s="129">
        <f>SUM(R130:R133)</f>
        <v>0</v>
      </c>
      <c r="T129" s="130">
        <f>SUM(T130:T133)</f>
        <v>0</v>
      </c>
      <c r="AR129" s="125" t="s">
        <v>71</v>
      </c>
      <c r="AT129" s="131" t="s">
        <v>65</v>
      </c>
      <c r="AU129" s="131" t="s">
        <v>71</v>
      </c>
      <c r="AY129" s="125" t="s">
        <v>116</v>
      </c>
      <c r="BK129" s="132">
        <f>SUM(BK130:BK133)</f>
        <v>0</v>
      </c>
    </row>
    <row r="130" spans="2:65" s="1" customFormat="1" ht="21.75" customHeight="1">
      <c r="B130" s="135"/>
      <c r="C130" s="136" t="s">
        <v>71</v>
      </c>
      <c r="D130" s="136" t="s">
        <v>118</v>
      </c>
      <c r="E130" s="137" t="s">
        <v>299</v>
      </c>
      <c r="F130" s="138" t="s">
        <v>300</v>
      </c>
      <c r="G130" s="139" t="s">
        <v>121</v>
      </c>
      <c r="H130" s="140">
        <v>180.14400000000001</v>
      </c>
      <c r="I130" s="141"/>
      <c r="J130" s="141">
        <f>ROUND(I130*H130,2)</f>
        <v>0</v>
      </c>
      <c r="K130" s="142"/>
      <c r="L130" s="25"/>
      <c r="M130" s="143" t="s">
        <v>1</v>
      </c>
      <c r="N130" s="144" t="s">
        <v>32</v>
      </c>
      <c r="O130" s="145">
        <v>0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122</v>
      </c>
      <c r="AT130" s="147" t="s">
        <v>118</v>
      </c>
      <c r="AU130" s="147" t="s">
        <v>77</v>
      </c>
      <c r="AY130" s="13" t="s">
        <v>116</v>
      </c>
      <c r="BE130" s="148">
        <f>IF(N130="základná",J130,0)</f>
        <v>0</v>
      </c>
      <c r="BF130" s="148">
        <f>IF(N130="znížená",J130,0)</f>
        <v>0</v>
      </c>
      <c r="BG130" s="148">
        <f>IF(N130="zákl. prenesená",J130,0)</f>
        <v>0</v>
      </c>
      <c r="BH130" s="148">
        <f>IF(N130="zníž. prenesená",J130,0)</f>
        <v>0</v>
      </c>
      <c r="BI130" s="148">
        <f>IF(N130="nulová",J130,0)</f>
        <v>0</v>
      </c>
      <c r="BJ130" s="13" t="s">
        <v>77</v>
      </c>
      <c r="BK130" s="148">
        <f>ROUND(I130*H130,2)</f>
        <v>0</v>
      </c>
      <c r="BL130" s="13" t="s">
        <v>122</v>
      </c>
      <c r="BM130" s="147" t="s">
        <v>77</v>
      </c>
    </row>
    <row r="131" spans="2:65" s="1" customFormat="1" ht="37.9" customHeight="1">
      <c r="B131" s="135"/>
      <c r="C131" s="136" t="s">
        <v>77</v>
      </c>
      <c r="D131" s="136" t="s">
        <v>118</v>
      </c>
      <c r="E131" s="137" t="s">
        <v>301</v>
      </c>
      <c r="F131" s="138" t="s">
        <v>135</v>
      </c>
      <c r="G131" s="139" t="s">
        <v>121</v>
      </c>
      <c r="H131" s="140">
        <v>180.14400000000001</v>
      </c>
      <c r="I131" s="141"/>
      <c r="J131" s="141">
        <f>ROUND(I131*H131,2)</f>
        <v>0</v>
      </c>
      <c r="K131" s="142"/>
      <c r="L131" s="25"/>
      <c r="M131" s="143" t="s">
        <v>1</v>
      </c>
      <c r="N131" s="144" t="s">
        <v>32</v>
      </c>
      <c r="O131" s="145">
        <v>0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122</v>
      </c>
      <c r="AT131" s="147" t="s">
        <v>118</v>
      </c>
      <c r="AU131" s="147" t="s">
        <v>77</v>
      </c>
      <c r="AY131" s="13" t="s">
        <v>116</v>
      </c>
      <c r="BE131" s="148">
        <f>IF(N131="základná",J131,0)</f>
        <v>0</v>
      </c>
      <c r="BF131" s="148">
        <f>IF(N131="znížená",J131,0)</f>
        <v>0</v>
      </c>
      <c r="BG131" s="148">
        <f>IF(N131="zákl. prenesená",J131,0)</f>
        <v>0</v>
      </c>
      <c r="BH131" s="148">
        <f>IF(N131="zníž. prenesená",J131,0)</f>
        <v>0</v>
      </c>
      <c r="BI131" s="148">
        <f>IF(N131="nulová",J131,0)</f>
        <v>0</v>
      </c>
      <c r="BJ131" s="13" t="s">
        <v>77</v>
      </c>
      <c r="BK131" s="148">
        <f>ROUND(I131*H131,2)</f>
        <v>0</v>
      </c>
      <c r="BL131" s="13" t="s">
        <v>122</v>
      </c>
      <c r="BM131" s="147" t="s">
        <v>122</v>
      </c>
    </row>
    <row r="132" spans="2:65" s="1" customFormat="1" ht="21.75" customHeight="1">
      <c r="B132" s="135"/>
      <c r="C132" s="136" t="s">
        <v>126</v>
      </c>
      <c r="D132" s="136" t="s">
        <v>118</v>
      </c>
      <c r="E132" s="137" t="s">
        <v>302</v>
      </c>
      <c r="F132" s="138" t="s">
        <v>303</v>
      </c>
      <c r="G132" s="139" t="s">
        <v>121</v>
      </c>
      <c r="H132" s="140">
        <v>8.8000000000000007</v>
      </c>
      <c r="I132" s="141"/>
      <c r="J132" s="141">
        <f>ROUND(I132*H132,2)</f>
        <v>0</v>
      </c>
      <c r="K132" s="142"/>
      <c r="L132" s="25"/>
      <c r="M132" s="143" t="s">
        <v>1</v>
      </c>
      <c r="N132" s="144" t="s">
        <v>32</v>
      </c>
      <c r="O132" s="145">
        <v>0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122</v>
      </c>
      <c r="AT132" s="147" t="s">
        <v>118</v>
      </c>
      <c r="AU132" s="147" t="s">
        <v>77</v>
      </c>
      <c r="AY132" s="13" t="s">
        <v>116</v>
      </c>
      <c r="BE132" s="148">
        <f>IF(N132="základná",J132,0)</f>
        <v>0</v>
      </c>
      <c r="BF132" s="148">
        <f>IF(N132="znížená",J132,0)</f>
        <v>0</v>
      </c>
      <c r="BG132" s="148">
        <f>IF(N132="zákl. prenesená",J132,0)</f>
        <v>0</v>
      </c>
      <c r="BH132" s="148">
        <f>IF(N132="zníž. prenesená",J132,0)</f>
        <v>0</v>
      </c>
      <c r="BI132" s="148">
        <f>IF(N132="nulová",J132,0)</f>
        <v>0</v>
      </c>
      <c r="BJ132" s="13" t="s">
        <v>77</v>
      </c>
      <c r="BK132" s="148">
        <f>ROUND(I132*H132,2)</f>
        <v>0</v>
      </c>
      <c r="BL132" s="13" t="s">
        <v>122</v>
      </c>
      <c r="BM132" s="147" t="s">
        <v>137</v>
      </c>
    </row>
    <row r="133" spans="2:65" s="1" customFormat="1" ht="24.2" customHeight="1">
      <c r="B133" s="135"/>
      <c r="C133" s="136" t="s">
        <v>122</v>
      </c>
      <c r="D133" s="136" t="s">
        <v>118</v>
      </c>
      <c r="E133" s="137" t="s">
        <v>304</v>
      </c>
      <c r="F133" s="138" t="s">
        <v>305</v>
      </c>
      <c r="G133" s="139" t="s">
        <v>148</v>
      </c>
      <c r="H133" s="140">
        <v>48</v>
      </c>
      <c r="I133" s="141"/>
      <c r="J133" s="141">
        <f>ROUND(I133*H133,2)</f>
        <v>0</v>
      </c>
      <c r="K133" s="142"/>
      <c r="L133" s="25"/>
      <c r="M133" s="143" t="s">
        <v>1</v>
      </c>
      <c r="N133" s="144" t="s">
        <v>32</v>
      </c>
      <c r="O133" s="145">
        <v>0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122</v>
      </c>
      <c r="AT133" s="147" t="s">
        <v>118</v>
      </c>
      <c r="AU133" s="147" t="s">
        <v>77</v>
      </c>
      <c r="AY133" s="13" t="s">
        <v>116</v>
      </c>
      <c r="BE133" s="148">
        <f>IF(N133="základná",J133,0)</f>
        <v>0</v>
      </c>
      <c r="BF133" s="148">
        <f>IF(N133="znížená",J133,0)</f>
        <v>0</v>
      </c>
      <c r="BG133" s="148">
        <f>IF(N133="zákl. prenesená",J133,0)</f>
        <v>0</v>
      </c>
      <c r="BH133" s="148">
        <f>IF(N133="zníž. prenesená",J133,0)</f>
        <v>0</v>
      </c>
      <c r="BI133" s="148">
        <f>IF(N133="nulová",J133,0)</f>
        <v>0</v>
      </c>
      <c r="BJ133" s="13" t="s">
        <v>77</v>
      </c>
      <c r="BK133" s="148">
        <f>ROUND(I133*H133,2)</f>
        <v>0</v>
      </c>
      <c r="BL133" s="13" t="s">
        <v>122</v>
      </c>
      <c r="BM133" s="147" t="s">
        <v>132</v>
      </c>
    </row>
    <row r="134" spans="2:65" s="11" customFormat="1" ht="22.9" customHeight="1">
      <c r="B134" s="124"/>
      <c r="D134" s="125" t="s">
        <v>65</v>
      </c>
      <c r="E134" s="133" t="s">
        <v>77</v>
      </c>
      <c r="F134" s="133" t="s">
        <v>145</v>
      </c>
      <c r="J134" s="134">
        <f>BK134</f>
        <v>0</v>
      </c>
      <c r="L134" s="124"/>
      <c r="M134" s="128"/>
      <c r="P134" s="129">
        <f>SUM(P135:P136)</f>
        <v>0</v>
      </c>
      <c r="R134" s="129">
        <f>SUM(R135:R136)</f>
        <v>0</v>
      </c>
      <c r="T134" s="130">
        <f>SUM(T135:T136)</f>
        <v>0</v>
      </c>
      <c r="AR134" s="125" t="s">
        <v>71</v>
      </c>
      <c r="AT134" s="131" t="s">
        <v>65</v>
      </c>
      <c r="AU134" s="131" t="s">
        <v>71</v>
      </c>
      <c r="AY134" s="125" t="s">
        <v>116</v>
      </c>
      <c r="BK134" s="132">
        <f>SUM(BK135:BK136)</f>
        <v>0</v>
      </c>
    </row>
    <row r="135" spans="2:65" s="1" customFormat="1" ht="33" customHeight="1">
      <c r="B135" s="135"/>
      <c r="C135" s="136" t="s">
        <v>133</v>
      </c>
      <c r="D135" s="136" t="s">
        <v>118</v>
      </c>
      <c r="E135" s="137" t="s">
        <v>146</v>
      </c>
      <c r="F135" s="138" t="s">
        <v>147</v>
      </c>
      <c r="G135" s="139" t="s">
        <v>148</v>
      </c>
      <c r="H135" s="140">
        <v>32</v>
      </c>
      <c r="I135" s="141"/>
      <c r="J135" s="141">
        <f>ROUND(I135*H135,2)</f>
        <v>0</v>
      </c>
      <c r="K135" s="142"/>
      <c r="L135" s="25"/>
      <c r="M135" s="143" t="s">
        <v>1</v>
      </c>
      <c r="N135" s="144" t="s">
        <v>32</v>
      </c>
      <c r="O135" s="145">
        <v>0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122</v>
      </c>
      <c r="AT135" s="147" t="s">
        <v>118</v>
      </c>
      <c r="AU135" s="147" t="s">
        <v>77</v>
      </c>
      <c r="AY135" s="13" t="s">
        <v>116</v>
      </c>
      <c r="BE135" s="148">
        <f>IF(N135="základná",J135,0)</f>
        <v>0</v>
      </c>
      <c r="BF135" s="148">
        <f>IF(N135="znížená",J135,0)</f>
        <v>0</v>
      </c>
      <c r="BG135" s="148">
        <f>IF(N135="zákl. prenesená",J135,0)</f>
        <v>0</v>
      </c>
      <c r="BH135" s="148">
        <f>IF(N135="zníž. prenesená",J135,0)</f>
        <v>0</v>
      </c>
      <c r="BI135" s="148">
        <f>IF(N135="nulová",J135,0)</f>
        <v>0</v>
      </c>
      <c r="BJ135" s="13" t="s">
        <v>77</v>
      </c>
      <c r="BK135" s="148">
        <f>ROUND(I135*H135,2)</f>
        <v>0</v>
      </c>
      <c r="BL135" s="13" t="s">
        <v>122</v>
      </c>
      <c r="BM135" s="147" t="s">
        <v>140</v>
      </c>
    </row>
    <row r="136" spans="2:65" s="1" customFormat="1" ht="24.2" customHeight="1">
      <c r="B136" s="135"/>
      <c r="C136" s="136" t="s">
        <v>137</v>
      </c>
      <c r="D136" s="136" t="s">
        <v>118</v>
      </c>
      <c r="E136" s="137" t="s">
        <v>306</v>
      </c>
      <c r="F136" s="138" t="s">
        <v>307</v>
      </c>
      <c r="G136" s="139" t="s">
        <v>121</v>
      </c>
      <c r="H136" s="140">
        <v>3.2</v>
      </c>
      <c r="I136" s="141"/>
      <c r="J136" s="141">
        <f>ROUND(I136*H136,2)</f>
        <v>0</v>
      </c>
      <c r="K136" s="142"/>
      <c r="L136" s="25"/>
      <c r="M136" s="143" t="s">
        <v>1</v>
      </c>
      <c r="N136" s="144" t="s">
        <v>32</v>
      </c>
      <c r="O136" s="145">
        <v>0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122</v>
      </c>
      <c r="AT136" s="147" t="s">
        <v>118</v>
      </c>
      <c r="AU136" s="147" t="s">
        <v>77</v>
      </c>
      <c r="AY136" s="13" t="s">
        <v>116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3" t="s">
        <v>77</v>
      </c>
      <c r="BK136" s="148">
        <f>ROUND(I136*H136,2)</f>
        <v>0</v>
      </c>
      <c r="BL136" s="13" t="s">
        <v>122</v>
      </c>
      <c r="BM136" s="147" t="s">
        <v>144</v>
      </c>
    </row>
    <row r="137" spans="2:65" s="11" customFormat="1" ht="22.9" customHeight="1">
      <c r="B137" s="124"/>
      <c r="D137" s="125" t="s">
        <v>65</v>
      </c>
      <c r="E137" s="133" t="s">
        <v>122</v>
      </c>
      <c r="F137" s="133" t="s">
        <v>206</v>
      </c>
      <c r="J137" s="134">
        <f>BK137</f>
        <v>0</v>
      </c>
      <c r="L137" s="124"/>
      <c r="M137" s="128"/>
      <c r="P137" s="129">
        <f>P138</f>
        <v>0</v>
      </c>
      <c r="R137" s="129">
        <f>R138</f>
        <v>0</v>
      </c>
      <c r="T137" s="130">
        <f>T138</f>
        <v>0</v>
      </c>
      <c r="AR137" s="125" t="s">
        <v>71</v>
      </c>
      <c r="AT137" s="131" t="s">
        <v>65</v>
      </c>
      <c r="AU137" s="131" t="s">
        <v>71</v>
      </c>
      <c r="AY137" s="125" t="s">
        <v>116</v>
      </c>
      <c r="BK137" s="132">
        <f>BK138</f>
        <v>0</v>
      </c>
    </row>
    <row r="138" spans="2:65" s="1" customFormat="1" ht="24.2" customHeight="1">
      <c r="B138" s="135"/>
      <c r="C138" s="136" t="s">
        <v>141</v>
      </c>
      <c r="D138" s="136" t="s">
        <v>118</v>
      </c>
      <c r="E138" s="137" t="s">
        <v>308</v>
      </c>
      <c r="F138" s="138" t="s">
        <v>309</v>
      </c>
      <c r="G138" s="139" t="s">
        <v>121</v>
      </c>
      <c r="H138" s="140">
        <v>67.554000000000002</v>
      </c>
      <c r="I138" s="141"/>
      <c r="J138" s="141">
        <f>ROUND(I138*H138,2)</f>
        <v>0</v>
      </c>
      <c r="K138" s="142"/>
      <c r="L138" s="25"/>
      <c r="M138" s="143" t="s">
        <v>1</v>
      </c>
      <c r="N138" s="144" t="s">
        <v>32</v>
      </c>
      <c r="O138" s="145">
        <v>0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122</v>
      </c>
      <c r="AT138" s="147" t="s">
        <v>118</v>
      </c>
      <c r="AU138" s="147" t="s">
        <v>77</v>
      </c>
      <c r="AY138" s="13" t="s">
        <v>116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3" t="s">
        <v>77</v>
      </c>
      <c r="BK138" s="148">
        <f>ROUND(I138*H138,2)</f>
        <v>0</v>
      </c>
      <c r="BL138" s="13" t="s">
        <v>122</v>
      </c>
      <c r="BM138" s="147" t="s">
        <v>149</v>
      </c>
    </row>
    <row r="139" spans="2:65" s="11" customFormat="1" ht="22.9" customHeight="1">
      <c r="B139" s="124"/>
      <c r="D139" s="125" t="s">
        <v>65</v>
      </c>
      <c r="E139" s="133" t="s">
        <v>132</v>
      </c>
      <c r="F139" s="133" t="s">
        <v>310</v>
      </c>
      <c r="J139" s="134">
        <f>BK139</f>
        <v>0</v>
      </c>
      <c r="L139" s="124"/>
      <c r="M139" s="128"/>
      <c r="P139" s="129">
        <f>SUM(P140:P151)</f>
        <v>0</v>
      </c>
      <c r="R139" s="129">
        <f>SUM(R140:R151)</f>
        <v>0</v>
      </c>
      <c r="T139" s="130">
        <f>SUM(T140:T151)</f>
        <v>0</v>
      </c>
      <c r="AR139" s="125" t="s">
        <v>71</v>
      </c>
      <c r="AT139" s="131" t="s">
        <v>65</v>
      </c>
      <c r="AU139" s="131" t="s">
        <v>71</v>
      </c>
      <c r="AY139" s="125" t="s">
        <v>116</v>
      </c>
      <c r="BK139" s="132">
        <f>SUM(BK140:BK151)</f>
        <v>0</v>
      </c>
    </row>
    <row r="140" spans="2:65" s="1" customFormat="1" ht="24.2" customHeight="1">
      <c r="B140" s="135"/>
      <c r="C140" s="136" t="s">
        <v>132</v>
      </c>
      <c r="D140" s="136" t="s">
        <v>118</v>
      </c>
      <c r="E140" s="137" t="s">
        <v>311</v>
      </c>
      <c r="F140" s="138" t="s">
        <v>312</v>
      </c>
      <c r="G140" s="139" t="s">
        <v>225</v>
      </c>
      <c r="H140" s="140">
        <v>187.65</v>
      </c>
      <c r="I140" s="141"/>
      <c r="J140" s="141">
        <f t="shared" ref="J140:J151" si="0">ROUND(I140*H140,2)</f>
        <v>0</v>
      </c>
      <c r="K140" s="142"/>
      <c r="L140" s="25"/>
      <c r="M140" s="143" t="s">
        <v>1</v>
      </c>
      <c r="N140" s="144" t="s">
        <v>32</v>
      </c>
      <c r="O140" s="145">
        <v>0</v>
      </c>
      <c r="P140" s="145">
        <f t="shared" ref="P140:P151" si="1">O140*H140</f>
        <v>0</v>
      </c>
      <c r="Q140" s="145">
        <v>0</v>
      </c>
      <c r="R140" s="145">
        <f t="shared" ref="R140:R151" si="2">Q140*H140</f>
        <v>0</v>
      </c>
      <c r="S140" s="145">
        <v>0</v>
      </c>
      <c r="T140" s="146">
        <f t="shared" ref="T140:T151" si="3">S140*H140</f>
        <v>0</v>
      </c>
      <c r="AR140" s="147" t="s">
        <v>122</v>
      </c>
      <c r="AT140" s="147" t="s">
        <v>118</v>
      </c>
      <c r="AU140" s="147" t="s">
        <v>77</v>
      </c>
      <c r="AY140" s="13" t="s">
        <v>116</v>
      </c>
      <c r="BE140" s="148">
        <f t="shared" ref="BE140:BE151" si="4">IF(N140="základná",J140,0)</f>
        <v>0</v>
      </c>
      <c r="BF140" s="148">
        <f t="shared" ref="BF140:BF151" si="5">IF(N140="znížená",J140,0)</f>
        <v>0</v>
      </c>
      <c r="BG140" s="148">
        <f t="shared" ref="BG140:BG151" si="6">IF(N140="zákl. prenesená",J140,0)</f>
        <v>0</v>
      </c>
      <c r="BH140" s="148">
        <f t="shared" ref="BH140:BH151" si="7">IF(N140="zníž. prenesená",J140,0)</f>
        <v>0</v>
      </c>
      <c r="BI140" s="148">
        <f t="shared" ref="BI140:BI151" si="8">IF(N140="nulová",J140,0)</f>
        <v>0</v>
      </c>
      <c r="BJ140" s="13" t="s">
        <v>77</v>
      </c>
      <c r="BK140" s="148">
        <f t="shared" ref="BK140:BK151" si="9">ROUND(I140*H140,2)</f>
        <v>0</v>
      </c>
      <c r="BL140" s="13" t="s">
        <v>122</v>
      </c>
      <c r="BM140" s="147" t="s">
        <v>175</v>
      </c>
    </row>
    <row r="141" spans="2:65" s="1" customFormat="1" ht="37.9" customHeight="1">
      <c r="B141" s="135"/>
      <c r="C141" s="149" t="s">
        <v>150</v>
      </c>
      <c r="D141" s="149" t="s">
        <v>194</v>
      </c>
      <c r="E141" s="150" t="s">
        <v>313</v>
      </c>
      <c r="F141" s="151" t="s">
        <v>314</v>
      </c>
      <c r="G141" s="152" t="s">
        <v>191</v>
      </c>
      <c r="H141" s="153">
        <v>31.338000000000001</v>
      </c>
      <c r="I141" s="154"/>
      <c r="J141" s="154">
        <f t="shared" si="0"/>
        <v>0</v>
      </c>
      <c r="K141" s="155"/>
      <c r="L141" s="156"/>
      <c r="M141" s="157" t="s">
        <v>1</v>
      </c>
      <c r="N141" s="158" t="s">
        <v>32</v>
      </c>
      <c r="O141" s="145">
        <v>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132</v>
      </c>
      <c r="AT141" s="147" t="s">
        <v>194</v>
      </c>
      <c r="AU141" s="147" t="s">
        <v>77</v>
      </c>
      <c r="AY141" s="13" t="s">
        <v>116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77</v>
      </c>
      <c r="BK141" s="148">
        <f t="shared" si="9"/>
        <v>0</v>
      </c>
      <c r="BL141" s="13" t="s">
        <v>122</v>
      </c>
      <c r="BM141" s="147" t="s">
        <v>183</v>
      </c>
    </row>
    <row r="142" spans="2:65" s="1" customFormat="1" ht="24.2" customHeight="1">
      <c r="B142" s="135"/>
      <c r="C142" s="136" t="s">
        <v>140</v>
      </c>
      <c r="D142" s="136" t="s">
        <v>118</v>
      </c>
      <c r="E142" s="137" t="s">
        <v>315</v>
      </c>
      <c r="F142" s="138" t="s">
        <v>316</v>
      </c>
      <c r="G142" s="139" t="s">
        <v>191</v>
      </c>
      <c r="H142" s="140">
        <v>1</v>
      </c>
      <c r="I142" s="141"/>
      <c r="J142" s="141">
        <f t="shared" si="0"/>
        <v>0</v>
      </c>
      <c r="K142" s="142"/>
      <c r="L142" s="25"/>
      <c r="M142" s="143" t="s">
        <v>1</v>
      </c>
      <c r="N142" s="144" t="s">
        <v>32</v>
      </c>
      <c r="O142" s="145">
        <v>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122</v>
      </c>
      <c r="AT142" s="147" t="s">
        <v>118</v>
      </c>
      <c r="AU142" s="147" t="s">
        <v>77</v>
      </c>
      <c r="AY142" s="13" t="s">
        <v>116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77</v>
      </c>
      <c r="BK142" s="148">
        <f t="shared" si="9"/>
        <v>0</v>
      </c>
      <c r="BL142" s="13" t="s">
        <v>122</v>
      </c>
      <c r="BM142" s="147" t="s">
        <v>193</v>
      </c>
    </row>
    <row r="143" spans="2:65" s="1" customFormat="1" ht="33" customHeight="1">
      <c r="B143" s="135"/>
      <c r="C143" s="149" t="s">
        <v>157</v>
      </c>
      <c r="D143" s="149" t="s">
        <v>194</v>
      </c>
      <c r="E143" s="150" t="s">
        <v>317</v>
      </c>
      <c r="F143" s="151" t="s">
        <v>318</v>
      </c>
      <c r="G143" s="152" t="s">
        <v>191</v>
      </c>
      <c r="H143" s="153">
        <v>1</v>
      </c>
      <c r="I143" s="154"/>
      <c r="J143" s="154">
        <f t="shared" si="0"/>
        <v>0</v>
      </c>
      <c r="K143" s="155"/>
      <c r="L143" s="156"/>
      <c r="M143" s="157" t="s">
        <v>1</v>
      </c>
      <c r="N143" s="158" t="s">
        <v>32</v>
      </c>
      <c r="O143" s="145">
        <v>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132</v>
      </c>
      <c r="AT143" s="147" t="s">
        <v>194</v>
      </c>
      <c r="AU143" s="147" t="s">
        <v>77</v>
      </c>
      <c r="AY143" s="13" t="s">
        <v>116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77</v>
      </c>
      <c r="BK143" s="148">
        <f t="shared" si="9"/>
        <v>0</v>
      </c>
      <c r="BL143" s="13" t="s">
        <v>122</v>
      </c>
      <c r="BM143" s="147" t="s">
        <v>202</v>
      </c>
    </row>
    <row r="144" spans="2:65" s="1" customFormat="1" ht="24.2" customHeight="1">
      <c r="B144" s="135"/>
      <c r="C144" s="136" t="s">
        <v>144</v>
      </c>
      <c r="D144" s="136" t="s">
        <v>118</v>
      </c>
      <c r="E144" s="137" t="s">
        <v>319</v>
      </c>
      <c r="F144" s="138" t="s">
        <v>320</v>
      </c>
      <c r="G144" s="139" t="s">
        <v>191</v>
      </c>
      <c r="H144" s="140">
        <v>4</v>
      </c>
      <c r="I144" s="141"/>
      <c r="J144" s="141">
        <f t="shared" si="0"/>
        <v>0</v>
      </c>
      <c r="K144" s="142"/>
      <c r="L144" s="25"/>
      <c r="M144" s="143" t="s">
        <v>1</v>
      </c>
      <c r="N144" s="144" t="s">
        <v>32</v>
      </c>
      <c r="O144" s="145">
        <v>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122</v>
      </c>
      <c r="AT144" s="147" t="s">
        <v>118</v>
      </c>
      <c r="AU144" s="147" t="s">
        <v>77</v>
      </c>
      <c r="AY144" s="13" t="s">
        <v>116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77</v>
      </c>
      <c r="BK144" s="148">
        <f t="shared" si="9"/>
        <v>0</v>
      </c>
      <c r="BL144" s="13" t="s">
        <v>122</v>
      </c>
      <c r="BM144" s="147" t="s">
        <v>167</v>
      </c>
    </row>
    <row r="145" spans="2:65" s="1" customFormat="1" ht="24.2" customHeight="1">
      <c r="B145" s="135"/>
      <c r="C145" s="149" t="s">
        <v>164</v>
      </c>
      <c r="D145" s="149" t="s">
        <v>194</v>
      </c>
      <c r="E145" s="150" t="s">
        <v>321</v>
      </c>
      <c r="F145" s="151" t="s">
        <v>322</v>
      </c>
      <c r="G145" s="152" t="s">
        <v>191</v>
      </c>
      <c r="H145" s="153">
        <v>4.04</v>
      </c>
      <c r="I145" s="154"/>
      <c r="J145" s="154">
        <f t="shared" si="0"/>
        <v>0</v>
      </c>
      <c r="K145" s="155"/>
      <c r="L145" s="156"/>
      <c r="M145" s="157" t="s">
        <v>1</v>
      </c>
      <c r="N145" s="158" t="s">
        <v>32</v>
      </c>
      <c r="O145" s="145">
        <v>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132</v>
      </c>
      <c r="AT145" s="147" t="s">
        <v>194</v>
      </c>
      <c r="AU145" s="147" t="s">
        <v>77</v>
      </c>
      <c r="AY145" s="13" t="s">
        <v>116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77</v>
      </c>
      <c r="BK145" s="148">
        <f t="shared" si="9"/>
        <v>0</v>
      </c>
      <c r="BL145" s="13" t="s">
        <v>122</v>
      </c>
      <c r="BM145" s="147" t="s">
        <v>170</v>
      </c>
    </row>
    <row r="146" spans="2:65" s="1" customFormat="1" ht="24.2" customHeight="1">
      <c r="B146" s="135"/>
      <c r="C146" s="149" t="s">
        <v>149</v>
      </c>
      <c r="D146" s="149" t="s">
        <v>194</v>
      </c>
      <c r="E146" s="150" t="s">
        <v>323</v>
      </c>
      <c r="F146" s="151" t="s">
        <v>324</v>
      </c>
      <c r="G146" s="152" t="s">
        <v>191</v>
      </c>
      <c r="H146" s="153">
        <v>4.04</v>
      </c>
      <c r="I146" s="154"/>
      <c r="J146" s="154">
        <f t="shared" si="0"/>
        <v>0</v>
      </c>
      <c r="K146" s="155"/>
      <c r="L146" s="156"/>
      <c r="M146" s="157" t="s">
        <v>1</v>
      </c>
      <c r="N146" s="158" t="s">
        <v>32</v>
      </c>
      <c r="O146" s="145">
        <v>0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132</v>
      </c>
      <c r="AT146" s="147" t="s">
        <v>194</v>
      </c>
      <c r="AU146" s="147" t="s">
        <v>77</v>
      </c>
      <c r="AY146" s="13" t="s">
        <v>116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77</v>
      </c>
      <c r="BK146" s="148">
        <f t="shared" si="9"/>
        <v>0</v>
      </c>
      <c r="BL146" s="13" t="s">
        <v>122</v>
      </c>
      <c r="BM146" s="147" t="s">
        <v>227</v>
      </c>
    </row>
    <row r="147" spans="2:65" s="1" customFormat="1" ht="24.2" customHeight="1">
      <c r="B147" s="135"/>
      <c r="C147" s="149" t="s">
        <v>171</v>
      </c>
      <c r="D147" s="149" t="s">
        <v>194</v>
      </c>
      <c r="E147" s="150" t="s">
        <v>325</v>
      </c>
      <c r="F147" s="151" t="s">
        <v>326</v>
      </c>
      <c r="G147" s="152" t="s">
        <v>191</v>
      </c>
      <c r="H147" s="153">
        <v>4.04</v>
      </c>
      <c r="I147" s="154"/>
      <c r="J147" s="154">
        <f t="shared" si="0"/>
        <v>0</v>
      </c>
      <c r="K147" s="155"/>
      <c r="L147" s="156"/>
      <c r="M147" s="157" t="s">
        <v>1</v>
      </c>
      <c r="N147" s="158" t="s">
        <v>32</v>
      </c>
      <c r="O147" s="145">
        <v>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132</v>
      </c>
      <c r="AT147" s="147" t="s">
        <v>194</v>
      </c>
      <c r="AU147" s="147" t="s">
        <v>77</v>
      </c>
      <c r="AY147" s="13" t="s">
        <v>116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77</v>
      </c>
      <c r="BK147" s="148">
        <f t="shared" si="9"/>
        <v>0</v>
      </c>
      <c r="BL147" s="13" t="s">
        <v>122</v>
      </c>
      <c r="BM147" s="147" t="s">
        <v>235</v>
      </c>
    </row>
    <row r="148" spans="2:65" s="1" customFormat="1" ht="24.2" customHeight="1">
      <c r="B148" s="135"/>
      <c r="C148" s="136" t="s">
        <v>175</v>
      </c>
      <c r="D148" s="136" t="s">
        <v>118</v>
      </c>
      <c r="E148" s="137" t="s">
        <v>327</v>
      </c>
      <c r="F148" s="138" t="s">
        <v>328</v>
      </c>
      <c r="G148" s="139" t="s">
        <v>191</v>
      </c>
      <c r="H148" s="140">
        <v>4</v>
      </c>
      <c r="I148" s="141"/>
      <c r="J148" s="141">
        <f t="shared" si="0"/>
        <v>0</v>
      </c>
      <c r="K148" s="142"/>
      <c r="L148" s="25"/>
      <c r="M148" s="143" t="s">
        <v>1</v>
      </c>
      <c r="N148" s="144" t="s">
        <v>32</v>
      </c>
      <c r="O148" s="145">
        <v>0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122</v>
      </c>
      <c r="AT148" s="147" t="s">
        <v>118</v>
      </c>
      <c r="AU148" s="147" t="s">
        <v>77</v>
      </c>
      <c r="AY148" s="13" t="s">
        <v>116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3" t="s">
        <v>77</v>
      </c>
      <c r="BK148" s="148">
        <f t="shared" si="9"/>
        <v>0</v>
      </c>
      <c r="BL148" s="13" t="s">
        <v>122</v>
      </c>
      <c r="BM148" s="147" t="s">
        <v>243</v>
      </c>
    </row>
    <row r="149" spans="2:65" s="1" customFormat="1" ht="24.2" customHeight="1">
      <c r="B149" s="135"/>
      <c r="C149" s="149" t="s">
        <v>179</v>
      </c>
      <c r="D149" s="149" t="s">
        <v>194</v>
      </c>
      <c r="E149" s="150" t="s">
        <v>329</v>
      </c>
      <c r="F149" s="151" t="s">
        <v>330</v>
      </c>
      <c r="G149" s="152" t="s">
        <v>191</v>
      </c>
      <c r="H149" s="153">
        <v>4.04</v>
      </c>
      <c r="I149" s="154"/>
      <c r="J149" s="154">
        <f t="shared" si="0"/>
        <v>0</v>
      </c>
      <c r="K149" s="155"/>
      <c r="L149" s="156"/>
      <c r="M149" s="157" t="s">
        <v>1</v>
      </c>
      <c r="N149" s="158" t="s">
        <v>32</v>
      </c>
      <c r="O149" s="145">
        <v>0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132</v>
      </c>
      <c r="AT149" s="147" t="s">
        <v>194</v>
      </c>
      <c r="AU149" s="147" t="s">
        <v>77</v>
      </c>
      <c r="AY149" s="13" t="s">
        <v>116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3" t="s">
        <v>77</v>
      </c>
      <c r="BK149" s="148">
        <f t="shared" si="9"/>
        <v>0</v>
      </c>
      <c r="BL149" s="13" t="s">
        <v>122</v>
      </c>
      <c r="BM149" s="147" t="s">
        <v>252</v>
      </c>
    </row>
    <row r="150" spans="2:65" s="1" customFormat="1" ht="24.2" customHeight="1">
      <c r="B150" s="135"/>
      <c r="C150" s="136" t="s">
        <v>183</v>
      </c>
      <c r="D150" s="136" t="s">
        <v>118</v>
      </c>
      <c r="E150" s="137" t="s">
        <v>331</v>
      </c>
      <c r="F150" s="138" t="s">
        <v>332</v>
      </c>
      <c r="G150" s="139" t="s">
        <v>191</v>
      </c>
      <c r="H150" s="140">
        <v>4</v>
      </c>
      <c r="I150" s="141"/>
      <c r="J150" s="141">
        <f t="shared" si="0"/>
        <v>0</v>
      </c>
      <c r="K150" s="142"/>
      <c r="L150" s="25"/>
      <c r="M150" s="143" t="s">
        <v>1</v>
      </c>
      <c r="N150" s="144" t="s">
        <v>32</v>
      </c>
      <c r="O150" s="145">
        <v>0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122</v>
      </c>
      <c r="AT150" s="147" t="s">
        <v>118</v>
      </c>
      <c r="AU150" s="147" t="s">
        <v>77</v>
      </c>
      <c r="AY150" s="13" t="s">
        <v>116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3" t="s">
        <v>77</v>
      </c>
      <c r="BK150" s="148">
        <f t="shared" si="9"/>
        <v>0</v>
      </c>
      <c r="BL150" s="13" t="s">
        <v>122</v>
      </c>
      <c r="BM150" s="147" t="s">
        <v>182</v>
      </c>
    </row>
    <row r="151" spans="2:65" s="1" customFormat="1" ht="37.9" customHeight="1">
      <c r="B151" s="135"/>
      <c r="C151" s="149" t="s">
        <v>188</v>
      </c>
      <c r="D151" s="149" t="s">
        <v>194</v>
      </c>
      <c r="E151" s="150" t="s">
        <v>333</v>
      </c>
      <c r="F151" s="151" t="s">
        <v>334</v>
      </c>
      <c r="G151" s="152" t="s">
        <v>191</v>
      </c>
      <c r="H151" s="153">
        <v>4</v>
      </c>
      <c r="I151" s="154"/>
      <c r="J151" s="154">
        <f t="shared" si="0"/>
        <v>0</v>
      </c>
      <c r="K151" s="155"/>
      <c r="L151" s="156"/>
      <c r="M151" s="157" t="s">
        <v>1</v>
      </c>
      <c r="N151" s="158" t="s">
        <v>32</v>
      </c>
      <c r="O151" s="145">
        <v>0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132</v>
      </c>
      <c r="AT151" s="147" t="s">
        <v>194</v>
      </c>
      <c r="AU151" s="147" t="s">
        <v>77</v>
      </c>
      <c r="AY151" s="13" t="s">
        <v>116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3" t="s">
        <v>77</v>
      </c>
      <c r="BK151" s="148">
        <f t="shared" si="9"/>
        <v>0</v>
      </c>
      <c r="BL151" s="13" t="s">
        <v>122</v>
      </c>
      <c r="BM151" s="147" t="s">
        <v>186</v>
      </c>
    </row>
    <row r="152" spans="2:65" s="11" customFormat="1" ht="22.9" customHeight="1">
      <c r="B152" s="124"/>
      <c r="D152" s="125" t="s">
        <v>65</v>
      </c>
      <c r="E152" s="133" t="s">
        <v>150</v>
      </c>
      <c r="F152" s="133" t="s">
        <v>286</v>
      </c>
      <c r="J152" s="134">
        <f>BK152</f>
        <v>0</v>
      </c>
      <c r="L152" s="124"/>
      <c r="M152" s="128"/>
      <c r="P152" s="129">
        <f>SUM(P153:P157)</f>
        <v>0</v>
      </c>
      <c r="R152" s="129">
        <f>SUM(R153:R157)</f>
        <v>0</v>
      </c>
      <c r="T152" s="130">
        <f>SUM(T153:T157)</f>
        <v>0</v>
      </c>
      <c r="AR152" s="125" t="s">
        <v>71</v>
      </c>
      <c r="AT152" s="131" t="s">
        <v>65</v>
      </c>
      <c r="AU152" s="131" t="s">
        <v>71</v>
      </c>
      <c r="AY152" s="125" t="s">
        <v>116</v>
      </c>
      <c r="BK152" s="132">
        <f>SUM(BK153:BK157)</f>
        <v>0</v>
      </c>
    </row>
    <row r="153" spans="2:65" s="1" customFormat="1" ht="44.25" customHeight="1">
      <c r="B153" s="135"/>
      <c r="C153" s="136" t="s">
        <v>193</v>
      </c>
      <c r="D153" s="136" t="s">
        <v>118</v>
      </c>
      <c r="E153" s="137" t="s">
        <v>335</v>
      </c>
      <c r="F153" s="138" t="s">
        <v>336</v>
      </c>
      <c r="G153" s="139" t="s">
        <v>191</v>
      </c>
      <c r="H153" s="140">
        <v>5</v>
      </c>
      <c r="I153" s="141"/>
      <c r="J153" s="141">
        <f>ROUND(I153*H153,2)</f>
        <v>0</v>
      </c>
      <c r="K153" s="142"/>
      <c r="L153" s="25"/>
      <c r="M153" s="143" t="s">
        <v>1</v>
      </c>
      <c r="N153" s="144" t="s">
        <v>32</v>
      </c>
      <c r="O153" s="145">
        <v>0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122</v>
      </c>
      <c r="AT153" s="147" t="s">
        <v>118</v>
      </c>
      <c r="AU153" s="147" t="s">
        <v>77</v>
      </c>
      <c r="AY153" s="13" t="s">
        <v>116</v>
      </c>
      <c r="BE153" s="148">
        <f>IF(N153="základná",J153,0)</f>
        <v>0</v>
      </c>
      <c r="BF153" s="148">
        <f>IF(N153="znížená",J153,0)</f>
        <v>0</v>
      </c>
      <c r="BG153" s="148">
        <f>IF(N153="zákl. prenesená",J153,0)</f>
        <v>0</v>
      </c>
      <c r="BH153" s="148">
        <f>IF(N153="zníž. prenesená",J153,0)</f>
        <v>0</v>
      </c>
      <c r="BI153" s="148">
        <f>IF(N153="nulová",J153,0)</f>
        <v>0</v>
      </c>
      <c r="BJ153" s="13" t="s">
        <v>77</v>
      </c>
      <c r="BK153" s="148">
        <f>ROUND(I153*H153,2)</f>
        <v>0</v>
      </c>
      <c r="BL153" s="13" t="s">
        <v>122</v>
      </c>
      <c r="BM153" s="147" t="s">
        <v>192</v>
      </c>
    </row>
    <row r="154" spans="2:65" s="1" customFormat="1" ht="24.2" customHeight="1">
      <c r="B154" s="135"/>
      <c r="C154" s="149" t="s">
        <v>198</v>
      </c>
      <c r="D154" s="149" t="s">
        <v>194</v>
      </c>
      <c r="E154" s="150" t="s">
        <v>337</v>
      </c>
      <c r="F154" s="151" t="s">
        <v>338</v>
      </c>
      <c r="G154" s="152" t="s">
        <v>191</v>
      </c>
      <c r="H154" s="153">
        <v>5</v>
      </c>
      <c r="I154" s="154"/>
      <c r="J154" s="154">
        <f>ROUND(I154*H154,2)</f>
        <v>0</v>
      </c>
      <c r="K154" s="155"/>
      <c r="L154" s="156"/>
      <c r="M154" s="157" t="s">
        <v>1</v>
      </c>
      <c r="N154" s="158" t="s">
        <v>32</v>
      </c>
      <c r="O154" s="145">
        <v>0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132</v>
      </c>
      <c r="AT154" s="147" t="s">
        <v>194</v>
      </c>
      <c r="AU154" s="147" t="s">
        <v>77</v>
      </c>
      <c r="AY154" s="13" t="s">
        <v>116</v>
      </c>
      <c r="BE154" s="148">
        <f>IF(N154="základná",J154,0)</f>
        <v>0</v>
      </c>
      <c r="BF154" s="148">
        <f>IF(N154="znížená",J154,0)</f>
        <v>0</v>
      </c>
      <c r="BG154" s="148">
        <f>IF(N154="zákl. prenesená",J154,0)</f>
        <v>0</v>
      </c>
      <c r="BH154" s="148">
        <f>IF(N154="zníž. prenesená",J154,0)</f>
        <v>0</v>
      </c>
      <c r="BI154" s="148">
        <f>IF(N154="nulová",J154,0)</f>
        <v>0</v>
      </c>
      <c r="BJ154" s="13" t="s">
        <v>77</v>
      </c>
      <c r="BK154" s="148">
        <f>ROUND(I154*H154,2)</f>
        <v>0</v>
      </c>
      <c r="BL154" s="13" t="s">
        <v>122</v>
      </c>
      <c r="BM154" s="147" t="s">
        <v>197</v>
      </c>
    </row>
    <row r="155" spans="2:65" s="1" customFormat="1" ht="44.25" customHeight="1">
      <c r="B155" s="135"/>
      <c r="C155" s="149" t="s">
        <v>202</v>
      </c>
      <c r="D155" s="149" t="s">
        <v>194</v>
      </c>
      <c r="E155" s="150" t="s">
        <v>339</v>
      </c>
      <c r="F155" s="151" t="s">
        <v>340</v>
      </c>
      <c r="G155" s="152" t="s">
        <v>191</v>
      </c>
      <c r="H155" s="153">
        <v>5</v>
      </c>
      <c r="I155" s="154"/>
      <c r="J155" s="154">
        <f>ROUND(I155*H155,2)</f>
        <v>0</v>
      </c>
      <c r="K155" s="155"/>
      <c r="L155" s="156"/>
      <c r="M155" s="157" t="s">
        <v>1</v>
      </c>
      <c r="N155" s="158" t="s">
        <v>32</v>
      </c>
      <c r="O155" s="145">
        <v>0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132</v>
      </c>
      <c r="AT155" s="147" t="s">
        <v>194</v>
      </c>
      <c r="AU155" s="147" t="s">
        <v>77</v>
      </c>
      <c r="AY155" s="13" t="s">
        <v>116</v>
      </c>
      <c r="BE155" s="148">
        <f>IF(N155="základná",J155,0)</f>
        <v>0</v>
      </c>
      <c r="BF155" s="148">
        <f>IF(N155="znížená",J155,0)</f>
        <v>0</v>
      </c>
      <c r="BG155" s="148">
        <f>IF(N155="zákl. prenesená",J155,0)</f>
        <v>0</v>
      </c>
      <c r="BH155" s="148">
        <f>IF(N155="zníž. prenesená",J155,0)</f>
        <v>0</v>
      </c>
      <c r="BI155" s="148">
        <f>IF(N155="nulová",J155,0)</f>
        <v>0</v>
      </c>
      <c r="BJ155" s="13" t="s">
        <v>77</v>
      </c>
      <c r="BK155" s="148">
        <f>ROUND(I155*H155,2)</f>
        <v>0</v>
      </c>
      <c r="BL155" s="13" t="s">
        <v>122</v>
      </c>
      <c r="BM155" s="147" t="s">
        <v>201</v>
      </c>
    </row>
    <row r="156" spans="2:65" s="1" customFormat="1" ht="37.9" customHeight="1">
      <c r="B156" s="135"/>
      <c r="C156" s="149" t="s">
        <v>7</v>
      </c>
      <c r="D156" s="149" t="s">
        <v>194</v>
      </c>
      <c r="E156" s="150" t="s">
        <v>341</v>
      </c>
      <c r="F156" s="151" t="s">
        <v>342</v>
      </c>
      <c r="G156" s="152" t="s">
        <v>191</v>
      </c>
      <c r="H156" s="153">
        <v>5</v>
      </c>
      <c r="I156" s="154"/>
      <c r="J156" s="154">
        <f>ROUND(I156*H156,2)</f>
        <v>0</v>
      </c>
      <c r="K156" s="155"/>
      <c r="L156" s="156"/>
      <c r="M156" s="157" t="s">
        <v>1</v>
      </c>
      <c r="N156" s="158" t="s">
        <v>32</v>
      </c>
      <c r="O156" s="145">
        <v>0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132</v>
      </c>
      <c r="AT156" s="147" t="s">
        <v>194</v>
      </c>
      <c r="AU156" s="147" t="s">
        <v>77</v>
      </c>
      <c r="AY156" s="13" t="s">
        <v>116</v>
      </c>
      <c r="BE156" s="148">
        <f>IF(N156="základná",J156,0)</f>
        <v>0</v>
      </c>
      <c r="BF156" s="148">
        <f>IF(N156="znížená",J156,0)</f>
        <v>0</v>
      </c>
      <c r="BG156" s="148">
        <f>IF(N156="zákl. prenesená",J156,0)</f>
        <v>0</v>
      </c>
      <c r="BH156" s="148">
        <f>IF(N156="zníž. prenesená",J156,0)</f>
        <v>0</v>
      </c>
      <c r="BI156" s="148">
        <f>IF(N156="nulová",J156,0)</f>
        <v>0</v>
      </c>
      <c r="BJ156" s="13" t="s">
        <v>77</v>
      </c>
      <c r="BK156" s="148">
        <f>ROUND(I156*H156,2)</f>
        <v>0</v>
      </c>
      <c r="BL156" s="13" t="s">
        <v>122</v>
      </c>
      <c r="BM156" s="147" t="s">
        <v>205</v>
      </c>
    </row>
    <row r="157" spans="2:65" s="1" customFormat="1" ht="24.2" customHeight="1">
      <c r="B157" s="135"/>
      <c r="C157" s="149" t="s">
        <v>167</v>
      </c>
      <c r="D157" s="149" t="s">
        <v>194</v>
      </c>
      <c r="E157" s="150" t="s">
        <v>343</v>
      </c>
      <c r="F157" s="151" t="s">
        <v>344</v>
      </c>
      <c r="G157" s="152" t="s">
        <v>191</v>
      </c>
      <c r="H157" s="153">
        <v>5</v>
      </c>
      <c r="I157" s="154"/>
      <c r="J157" s="154">
        <f>ROUND(I157*H157,2)</f>
        <v>0</v>
      </c>
      <c r="K157" s="155"/>
      <c r="L157" s="156"/>
      <c r="M157" s="157" t="s">
        <v>1</v>
      </c>
      <c r="N157" s="158" t="s">
        <v>32</v>
      </c>
      <c r="O157" s="145">
        <v>0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132</v>
      </c>
      <c r="AT157" s="147" t="s">
        <v>194</v>
      </c>
      <c r="AU157" s="147" t="s">
        <v>77</v>
      </c>
      <c r="AY157" s="13" t="s">
        <v>116</v>
      </c>
      <c r="BE157" s="148">
        <f>IF(N157="základná",J157,0)</f>
        <v>0</v>
      </c>
      <c r="BF157" s="148">
        <f>IF(N157="znížená",J157,0)</f>
        <v>0</v>
      </c>
      <c r="BG157" s="148">
        <f>IF(N157="zákl. prenesená",J157,0)</f>
        <v>0</v>
      </c>
      <c r="BH157" s="148">
        <f>IF(N157="zníž. prenesená",J157,0)</f>
        <v>0</v>
      </c>
      <c r="BI157" s="148">
        <f>IF(N157="nulová",J157,0)</f>
        <v>0</v>
      </c>
      <c r="BJ157" s="13" t="s">
        <v>77</v>
      </c>
      <c r="BK157" s="148">
        <f>ROUND(I157*H157,2)</f>
        <v>0</v>
      </c>
      <c r="BL157" s="13" t="s">
        <v>122</v>
      </c>
      <c r="BM157" s="147" t="s">
        <v>345</v>
      </c>
    </row>
    <row r="158" spans="2:65" s="11" customFormat="1" ht="22.9" customHeight="1">
      <c r="B158" s="124"/>
      <c r="D158" s="125" t="s">
        <v>65</v>
      </c>
      <c r="E158" s="133" t="s">
        <v>256</v>
      </c>
      <c r="F158" s="133" t="s">
        <v>257</v>
      </c>
      <c r="J158" s="134">
        <f>BK158</f>
        <v>0</v>
      </c>
      <c r="L158" s="124"/>
      <c r="M158" s="128"/>
      <c r="P158" s="129">
        <f>P159</f>
        <v>0</v>
      </c>
      <c r="R158" s="129">
        <f>R159</f>
        <v>0</v>
      </c>
      <c r="T158" s="130">
        <f>T159</f>
        <v>0</v>
      </c>
      <c r="AR158" s="125" t="s">
        <v>71</v>
      </c>
      <c r="AT158" s="131" t="s">
        <v>65</v>
      </c>
      <c r="AU158" s="131" t="s">
        <v>71</v>
      </c>
      <c r="AY158" s="125" t="s">
        <v>116</v>
      </c>
      <c r="BK158" s="132">
        <f>BK159</f>
        <v>0</v>
      </c>
    </row>
    <row r="159" spans="2:65" s="1" customFormat="1" ht="33" customHeight="1">
      <c r="B159" s="135"/>
      <c r="C159" s="136" t="s">
        <v>213</v>
      </c>
      <c r="D159" s="136" t="s">
        <v>118</v>
      </c>
      <c r="E159" s="137" t="s">
        <v>346</v>
      </c>
      <c r="F159" s="138" t="s">
        <v>347</v>
      </c>
      <c r="G159" s="139" t="s">
        <v>219</v>
      </c>
      <c r="H159" s="140">
        <v>153.24299999999999</v>
      </c>
      <c r="I159" s="141"/>
      <c r="J159" s="141">
        <f>ROUND(I159*H159,2)</f>
        <v>0</v>
      </c>
      <c r="K159" s="142"/>
      <c r="L159" s="25"/>
      <c r="M159" s="159" t="s">
        <v>1</v>
      </c>
      <c r="N159" s="160" t="s">
        <v>32</v>
      </c>
      <c r="O159" s="161">
        <v>0</v>
      </c>
      <c r="P159" s="161">
        <f>O159*H159</f>
        <v>0</v>
      </c>
      <c r="Q159" s="161">
        <v>0</v>
      </c>
      <c r="R159" s="161">
        <f>Q159*H159</f>
        <v>0</v>
      </c>
      <c r="S159" s="161">
        <v>0</v>
      </c>
      <c r="T159" s="162">
        <f>S159*H159</f>
        <v>0</v>
      </c>
      <c r="AR159" s="147" t="s">
        <v>122</v>
      </c>
      <c r="AT159" s="147" t="s">
        <v>118</v>
      </c>
      <c r="AU159" s="147" t="s">
        <v>77</v>
      </c>
      <c r="AY159" s="13" t="s">
        <v>116</v>
      </c>
      <c r="BE159" s="148">
        <f>IF(N159="základná",J159,0)</f>
        <v>0</v>
      </c>
      <c r="BF159" s="148">
        <f>IF(N159="znížená",J159,0)</f>
        <v>0</v>
      </c>
      <c r="BG159" s="148">
        <f>IF(N159="zákl. prenesená",J159,0)</f>
        <v>0</v>
      </c>
      <c r="BH159" s="148">
        <f>IF(N159="zníž. prenesená",J159,0)</f>
        <v>0</v>
      </c>
      <c r="BI159" s="148">
        <f>IF(N159="nulová",J159,0)</f>
        <v>0</v>
      </c>
      <c r="BJ159" s="13" t="s">
        <v>77</v>
      </c>
      <c r="BK159" s="148">
        <f>ROUND(I159*H159,2)</f>
        <v>0</v>
      </c>
      <c r="BL159" s="13" t="s">
        <v>122</v>
      </c>
      <c r="BM159" s="147" t="s">
        <v>348</v>
      </c>
    </row>
    <row r="160" spans="2:65" s="11" customFormat="1" ht="25.9" customHeight="1">
      <c r="B160" s="124"/>
      <c r="D160" s="125" t="s">
        <v>65</v>
      </c>
      <c r="E160" s="126" t="s">
        <v>262</v>
      </c>
      <c r="F160" s="126" t="s">
        <v>263</v>
      </c>
      <c r="J160" s="127">
        <f>BK160</f>
        <v>0</v>
      </c>
      <c r="L160" s="124"/>
      <c r="M160" s="128"/>
      <c r="P160" s="129">
        <f>P161</f>
        <v>0</v>
      </c>
      <c r="R160" s="129">
        <f>R161</f>
        <v>0</v>
      </c>
      <c r="T160" s="130">
        <f>T161</f>
        <v>0</v>
      </c>
      <c r="AR160" s="125" t="s">
        <v>122</v>
      </c>
      <c r="AT160" s="131" t="s">
        <v>65</v>
      </c>
      <c r="AU160" s="131" t="s">
        <v>66</v>
      </c>
      <c r="AY160" s="125" t="s">
        <v>116</v>
      </c>
      <c r="BK160" s="132">
        <f>BK161</f>
        <v>0</v>
      </c>
    </row>
    <row r="161" spans="2:65" s="1" customFormat="1" ht="16.5" customHeight="1">
      <c r="B161" s="135"/>
      <c r="C161" s="136">
        <v>26</v>
      </c>
      <c r="D161" s="136" t="s">
        <v>118</v>
      </c>
      <c r="E161" s="137" t="s">
        <v>264</v>
      </c>
      <c r="F161" s="138" t="s">
        <v>265</v>
      </c>
      <c r="G161" s="139" t="s">
        <v>266</v>
      </c>
      <c r="H161" s="140">
        <v>1</v>
      </c>
      <c r="I161" s="141"/>
      <c r="J161" s="141">
        <f>ROUND(I161*H161,2)</f>
        <v>0</v>
      </c>
      <c r="K161" s="142"/>
      <c r="L161" s="25"/>
      <c r="M161" s="159" t="s">
        <v>1</v>
      </c>
      <c r="N161" s="160" t="s">
        <v>32</v>
      </c>
      <c r="O161" s="161">
        <v>0</v>
      </c>
      <c r="P161" s="161">
        <f>O161*H161</f>
        <v>0</v>
      </c>
      <c r="Q161" s="161">
        <v>0</v>
      </c>
      <c r="R161" s="161">
        <f>Q161*H161</f>
        <v>0</v>
      </c>
      <c r="S161" s="161">
        <v>0</v>
      </c>
      <c r="T161" s="162">
        <f>S161*H161</f>
        <v>0</v>
      </c>
      <c r="AR161" s="147" t="s">
        <v>122</v>
      </c>
      <c r="AT161" s="147" t="s">
        <v>118</v>
      </c>
      <c r="AU161" s="147" t="s">
        <v>71</v>
      </c>
      <c r="AY161" s="13" t="s">
        <v>116</v>
      </c>
      <c r="BE161" s="148">
        <f>IF(N161="základná",J161,0)</f>
        <v>0</v>
      </c>
      <c r="BF161" s="148">
        <f>IF(N161="znížená",J161,0)</f>
        <v>0</v>
      </c>
      <c r="BG161" s="148">
        <f>IF(N161="zákl. prenesená",J161,0)</f>
        <v>0</v>
      </c>
      <c r="BH161" s="148">
        <f>IF(N161="zníž. prenesená",J161,0)</f>
        <v>0</v>
      </c>
      <c r="BI161" s="148">
        <f>IF(N161="nulová",J161,0)</f>
        <v>0</v>
      </c>
      <c r="BJ161" s="13" t="s">
        <v>77</v>
      </c>
      <c r="BK161" s="148">
        <f>ROUND(I161*H161,2)</f>
        <v>0</v>
      </c>
      <c r="BL161" s="13" t="s">
        <v>122</v>
      </c>
      <c r="BM161" s="147" t="s">
        <v>267</v>
      </c>
    </row>
    <row r="162" spans="2:65" s="1" customFormat="1" ht="6.95" customHeight="1">
      <c r="B162" s="40"/>
      <c r="C162" s="41"/>
      <c r="D162" s="41"/>
      <c r="E162" s="41"/>
      <c r="F162" s="41"/>
      <c r="G162" s="41"/>
      <c r="H162" s="41"/>
      <c r="I162" s="41"/>
      <c r="J162" s="41"/>
      <c r="K162" s="41"/>
      <c r="L162" s="25"/>
    </row>
  </sheetData>
  <autoFilter ref="C126:K159" xr:uid="{00000000-0009-0000-0000-000003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11170823K01 - Betónový nadz...</vt:lpstr>
      <vt:lpstr>111708SO02 - Spevnené plochy</vt:lpstr>
      <vt:lpstr>111708SO03 - Kanalizácia ...</vt:lpstr>
      <vt:lpstr>'11170823K01 - Betónový nadz...'!Názvy_tlače</vt:lpstr>
      <vt:lpstr>'111708SO02 - Spevnené plochy'!Názvy_tlače</vt:lpstr>
      <vt:lpstr>'111708SO03 - Kanalizácia ...'!Názvy_tlače</vt:lpstr>
      <vt:lpstr>'Rekapitulácia stavby'!Názvy_tlače</vt:lpstr>
      <vt:lpstr>'11170823K01 - Betónový nadz...'!Oblasť_tlače</vt:lpstr>
      <vt:lpstr>'111708SO02 - Spevnené plochy'!Oblasť_tlače</vt:lpstr>
      <vt:lpstr>'111708SO03 - Kanalizácia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Boris Haulík</cp:lastModifiedBy>
  <dcterms:created xsi:type="dcterms:W3CDTF">2025-05-29T06:16:53Z</dcterms:created>
  <dcterms:modified xsi:type="dcterms:W3CDTF">2025-06-04T10:46:09Z</dcterms:modified>
</cp:coreProperties>
</file>