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CenkrosData\Export\"/>
    </mc:Choice>
  </mc:AlternateContent>
  <bookViews>
    <workbookView xWindow="0" yWindow="0" windowWidth="0" windowHeight="0"/>
  </bookViews>
  <sheets>
    <sheet name="Rekapitulácia stavby" sheetId="1" r:id="rId1"/>
    <sheet name="06-07-1-2025 - SO - 01 Zn..." sheetId="2" r:id="rId2"/>
    <sheet name="06-07-2-2025 - SO - 02 Hy..." sheetId="3" r:id="rId3"/>
  </sheets>
  <definedNames>
    <definedName name="_xlnm.Print_Area" localSheetId="0">'Rekapitulácia stavby'!$D$4:$AO$76,'Rekapitulácia stavby'!$C$82:$AQ$97</definedName>
    <definedName name="_xlnm.Print_Titles" localSheetId="0">'Rekapitulácia stavby'!$92:$92</definedName>
    <definedName name="_xlnm._FilterDatabase" localSheetId="1" hidden="1">'06-07-1-2025 - SO - 01 Zn...'!$C$122:$K$151</definedName>
    <definedName name="_xlnm.Print_Area" localSheetId="1">'06-07-1-2025 - SO - 01 Zn...'!$C$4:$J$76,'06-07-1-2025 - SO - 01 Zn...'!$C$82:$J$104,'06-07-1-2025 - SO - 01 Zn...'!$C$110:$J$151</definedName>
    <definedName name="_xlnm.Print_Titles" localSheetId="1">'06-07-1-2025 - SO - 01 Zn...'!$122:$122</definedName>
    <definedName name="_xlnm._FilterDatabase" localSheetId="2" hidden="1">'06-07-2-2025 - SO - 02 Hy...'!$C$123:$K$169</definedName>
    <definedName name="_xlnm.Print_Area" localSheetId="2">'06-07-2-2025 - SO - 02 Hy...'!$C$4:$J$76,'06-07-2-2025 - SO - 02 Hy...'!$C$82:$J$105,'06-07-2-2025 - SO - 02 Hy...'!$C$111:$J$169</definedName>
    <definedName name="_xlnm.Print_Titles" localSheetId="2">'06-07-2-2025 - SO - 02 Hy...'!$123:$123</definedName>
  </definedNames>
  <calcPr/>
</workbook>
</file>

<file path=xl/calcChain.xml><?xml version="1.0" encoding="utf-8"?>
<calcChain xmlns="http://schemas.openxmlformats.org/spreadsheetml/2006/main">
  <c i="3" l="1" r="J37"/>
  <c r="J36"/>
  <c i="1" r="AY96"/>
  <c i="3" r="J35"/>
  <c i="1" r="AX96"/>
  <c i="3"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5"/>
  <c r="BH165"/>
  <c r="BG165"/>
  <c r="BE165"/>
  <c r="T165"/>
  <c r="R165"/>
  <c r="P165"/>
  <c r="BI164"/>
  <c r="BH164"/>
  <c r="BG164"/>
  <c r="BE164"/>
  <c r="T164"/>
  <c r="R164"/>
  <c r="P164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5"/>
  <c r="BH135"/>
  <c r="BG135"/>
  <c r="BE135"/>
  <c r="T135"/>
  <c r="T134"/>
  <c r="R135"/>
  <c r="R134"/>
  <c r="P135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J120"/>
  <c r="F120"/>
  <c r="F118"/>
  <c r="E116"/>
  <c r="J91"/>
  <c r="F91"/>
  <c r="F89"/>
  <c r="E87"/>
  <c r="J24"/>
  <c r="E24"/>
  <c r="J121"/>
  <c r="J23"/>
  <c r="J18"/>
  <c r="E18"/>
  <c r="F92"/>
  <c r="J17"/>
  <c r="J12"/>
  <c r="J118"/>
  <c r="E7"/>
  <c r="E85"/>
  <c i="2" r="J37"/>
  <c r="J36"/>
  <c i="1" r="AY95"/>
  <c i="2" r="J35"/>
  <c i="1" r="AX95"/>
  <c i="2" r="BI151"/>
  <c r="BH151"/>
  <c r="BG151"/>
  <c r="BE151"/>
  <c r="T151"/>
  <c r="T150"/>
  <c r="R151"/>
  <c r="R150"/>
  <c r="P151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3"/>
  <c r="BH143"/>
  <c r="BG143"/>
  <c r="BE143"/>
  <c r="T143"/>
  <c r="R143"/>
  <c r="P143"/>
  <c r="BI142"/>
  <c r="BH142"/>
  <c r="BG142"/>
  <c r="BE142"/>
  <c r="T142"/>
  <c r="R142"/>
  <c r="P142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J119"/>
  <c r="F119"/>
  <c r="F117"/>
  <c r="E115"/>
  <c r="J91"/>
  <c r="F91"/>
  <c r="F89"/>
  <c r="E87"/>
  <c r="J24"/>
  <c r="E24"/>
  <c r="J120"/>
  <c r="J23"/>
  <c r="J18"/>
  <c r="E18"/>
  <c r="F120"/>
  <c r="J17"/>
  <c r="J12"/>
  <c r="J117"/>
  <c r="E7"/>
  <c r="E113"/>
  <c i="1" r="L90"/>
  <c r="AM90"/>
  <c r="AM89"/>
  <c r="L89"/>
  <c r="AM87"/>
  <c r="L87"/>
  <c r="L85"/>
  <c r="L84"/>
  <c i="2" r="J149"/>
  <c r="J147"/>
  <c r="J146"/>
  <c r="J145"/>
  <c r="BK143"/>
  <c r="BK142"/>
  <c r="BK140"/>
  <c r="BK139"/>
  <c r="BK138"/>
  <c r="BK137"/>
  <c r="BK136"/>
  <c r="BK133"/>
  <c r="BK132"/>
  <c r="J131"/>
  <c r="BK130"/>
  <c r="BK129"/>
  <c r="BK128"/>
  <c r="BK127"/>
  <c r="J126"/>
  <c r="BK148"/>
  <c r="J148"/>
  <c r="BK151"/>
  <c r="J151"/>
  <c i="3" r="BK165"/>
  <c r="BK161"/>
  <c r="J158"/>
  <c r="BK156"/>
  <c r="BK152"/>
  <c r="BK150"/>
  <c r="J143"/>
  <c r="BK133"/>
  <c r="BK168"/>
  <c r="J165"/>
  <c r="J161"/>
  <c r="J156"/>
  <c r="J153"/>
  <c r="J146"/>
  <c r="BK141"/>
  <c r="BK139"/>
  <c r="BK135"/>
  <c r="BK131"/>
  <c r="BK129"/>
  <c r="BK127"/>
  <c r="J168"/>
  <c r="J164"/>
  <c r="J160"/>
  <c r="BK154"/>
  <c r="BK151"/>
  <c r="BK147"/>
  <c r="BK145"/>
  <c r="BK142"/>
  <c r="J131"/>
  <c r="J129"/>
  <c r="BK159"/>
  <c r="J150"/>
  <c r="J145"/>
  <c r="J142"/>
  <c r="J139"/>
  <c r="J135"/>
  <c r="BK128"/>
  <c i="2" r="BK149"/>
  <c r="BK147"/>
  <c r="BK146"/>
  <c r="BK145"/>
  <c r="J143"/>
  <c r="J142"/>
  <c r="J140"/>
  <c r="J139"/>
  <c r="J138"/>
  <c r="J137"/>
  <c r="J136"/>
  <c r="J133"/>
  <c r="J132"/>
  <c r="BK131"/>
  <c r="J130"/>
  <c r="J129"/>
  <c r="J128"/>
  <c r="J127"/>
  <c r="BK126"/>
  <c i="1" r="AS94"/>
  <c i="3" r="J162"/>
  <c r="BK160"/>
  <c r="J157"/>
  <c r="J155"/>
  <c r="J151"/>
  <c r="J149"/>
  <c r="J141"/>
  <c r="BK169"/>
  <c r="BK167"/>
  <c r="BK164"/>
  <c r="BK158"/>
  <c r="BK155"/>
  <c r="J152"/>
  <c r="BK144"/>
  <c r="J140"/>
  <c r="BK138"/>
  <c r="J133"/>
  <c r="J130"/>
  <c r="J128"/>
  <c r="J169"/>
  <c r="J167"/>
  <c r="BK162"/>
  <c r="J159"/>
  <c r="BK153"/>
  <c r="BK149"/>
  <c r="BK146"/>
  <c r="BK143"/>
  <c r="BK132"/>
  <c r="BK130"/>
  <c r="BK157"/>
  <c r="J154"/>
  <c r="J147"/>
  <c r="J144"/>
  <c r="BK140"/>
  <c r="J138"/>
  <c r="J132"/>
  <c r="J127"/>
  <c i="2" l="1" r="BK125"/>
  <c r="J125"/>
  <c r="J98"/>
  <c r="P125"/>
  <c r="P124"/>
  <c r="R125"/>
  <c r="R124"/>
  <c r="T125"/>
  <c r="T124"/>
  <c r="BK135"/>
  <c r="J135"/>
  <c r="J100"/>
  <c r="P135"/>
  <c r="R135"/>
  <c r="T135"/>
  <c r="BK141"/>
  <c r="J141"/>
  <c r="J101"/>
  <c r="P141"/>
  <c r="R141"/>
  <c r="T141"/>
  <c r="BK144"/>
  <c r="J144"/>
  <c r="J102"/>
  <c r="P144"/>
  <c r="R144"/>
  <c r="T144"/>
  <c i="3" r="BK126"/>
  <c r="J126"/>
  <c r="J98"/>
  <c r="P126"/>
  <c r="P125"/>
  <c r="R126"/>
  <c r="R125"/>
  <c r="T126"/>
  <c r="T125"/>
  <c r="BK137"/>
  <c r="J137"/>
  <c r="J101"/>
  <c r="P137"/>
  <c r="R137"/>
  <c r="T137"/>
  <c r="BK148"/>
  <c r="J148"/>
  <c r="J102"/>
  <c r="P148"/>
  <c r="R148"/>
  <c r="T148"/>
  <c r="BK163"/>
  <c r="J163"/>
  <c r="J103"/>
  <c r="P163"/>
  <c r="R163"/>
  <c r="T163"/>
  <c r="BK166"/>
  <c r="J166"/>
  <c r="J104"/>
  <c r="P166"/>
  <c r="R166"/>
  <c r="T166"/>
  <c i="2" r="BK150"/>
  <c r="J150"/>
  <c r="J103"/>
  <c i="3" r="BK134"/>
  <c r="J134"/>
  <c r="J99"/>
  <c r="E114"/>
  <c r="BF127"/>
  <c r="BF135"/>
  <c r="BF138"/>
  <c r="BF144"/>
  <c r="BF146"/>
  <c r="BF153"/>
  <c r="BF156"/>
  <c r="BF158"/>
  <c r="J89"/>
  <c r="F121"/>
  <c r="BF128"/>
  <c r="BF129"/>
  <c r="BF130"/>
  <c r="BF140"/>
  <c r="BF143"/>
  <c r="BF149"/>
  <c r="BF151"/>
  <c r="BF165"/>
  <c r="BF168"/>
  <c r="BF169"/>
  <c r="J92"/>
  <c r="BF131"/>
  <c r="BF139"/>
  <c r="BF141"/>
  <c r="BF145"/>
  <c r="BF150"/>
  <c r="BF152"/>
  <c r="BF159"/>
  <c r="BF160"/>
  <c r="BF162"/>
  <c r="BF167"/>
  <c r="BF132"/>
  <c r="BF133"/>
  <c r="BF142"/>
  <c r="BF147"/>
  <c r="BF154"/>
  <c r="BF155"/>
  <c r="BF157"/>
  <c r="BF161"/>
  <c r="BF164"/>
  <c i="2" r="BF151"/>
  <c r="BF148"/>
  <c r="E85"/>
  <c r="J89"/>
  <c r="F92"/>
  <c r="J92"/>
  <c r="BF126"/>
  <c r="BF127"/>
  <c r="BF128"/>
  <c r="BF129"/>
  <c r="BF130"/>
  <c r="BF131"/>
  <c r="BF132"/>
  <c r="BF133"/>
  <c r="BF136"/>
  <c r="BF137"/>
  <c r="BF138"/>
  <c r="BF139"/>
  <c r="BF140"/>
  <c r="BF142"/>
  <c r="BF143"/>
  <c r="BF145"/>
  <c r="BF146"/>
  <c r="BF147"/>
  <c r="BF149"/>
  <c r="F33"/>
  <c i="1" r="AZ95"/>
  <c i="2" r="J33"/>
  <c i="1" r="AV95"/>
  <c i="2" r="F36"/>
  <c i="1" r="BC95"/>
  <c i="3" r="F35"/>
  <c i="1" r="BB96"/>
  <c i="3" r="F33"/>
  <c i="1" r="AZ96"/>
  <c i="3" r="F36"/>
  <c i="1" r="BC96"/>
  <c i="2" r="F35"/>
  <c i="1" r="BB95"/>
  <c i="2" r="F37"/>
  <c i="1" r="BD95"/>
  <c i="3" r="J33"/>
  <c i="1" r="AV96"/>
  <c i="3" r="F37"/>
  <c i="1" r="BD96"/>
  <c i="3" l="1" r="T136"/>
  <c r="R136"/>
  <c r="P136"/>
  <c r="T124"/>
  <c r="R124"/>
  <c r="P124"/>
  <c i="1" r="AU96"/>
  <c i="2" r="T134"/>
  <c r="T123"/>
  <c r="R134"/>
  <c r="R123"/>
  <c r="P134"/>
  <c r="P123"/>
  <c i="1" r="AU95"/>
  <c i="2" r="BK124"/>
  <c r="J124"/>
  <c r="J97"/>
  <c r="BK134"/>
  <c r="J134"/>
  <c r="J99"/>
  <c i="3" r="BK125"/>
  <c r="J125"/>
  <c r="J97"/>
  <c r="BK136"/>
  <c r="J136"/>
  <c r="J100"/>
  <c i="2" r="F34"/>
  <c i="1" r="BA95"/>
  <c i="2" r="J34"/>
  <c i="1" r="AW95"/>
  <c r="AT95"/>
  <c r="BC94"/>
  <c r="W32"/>
  <c r="BD94"/>
  <c r="W33"/>
  <c r="BB94"/>
  <c r="AX94"/>
  <c r="AZ94"/>
  <c r="AV94"/>
  <c r="AK29"/>
  <c i="3" r="J34"/>
  <c i="1" r="AW96"/>
  <c r="AT96"/>
  <c i="3" r="F34"/>
  <c i="1" r="BA96"/>
  <c i="2" l="1" r="BK123"/>
  <c r="J123"/>
  <c r="J96"/>
  <c i="3" r="BK124"/>
  <c r="J124"/>
  <c r="J96"/>
  <c i="1" r="AU94"/>
  <c r="BA94"/>
  <c r="W30"/>
  <c r="W29"/>
  <c r="W31"/>
  <c r="AY94"/>
  <c i="3" l="1" r="J30"/>
  <c i="1" r="AG96"/>
  <c i="2" r="J30"/>
  <c i="1" r="AG95"/>
  <c r="AG94"/>
  <c r="AK26"/>
  <c r="AW94"/>
  <c r="AK30"/>
  <c r="AK35"/>
  <c i="3" l="1" r="J39"/>
  <c i="2" r="J39"/>
  <c i="1" r="AN95"/>
  <c r="AN96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<sst xmlns="http://schemas.openxmlformats.org/spreadsheetml/2006/main">
  <si>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</si>
  <si>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</si>
  <si>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</si>
  <si>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</si>
  <si>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{c2d32b11-236f-4368-803f-b1806f7275c3}</t>
  </si>
  <si>
    <t xml:space="preserve">&gt;&gt;  skryté stĺpce  &lt;&lt;</t>
  </si>
  <si>
    <t>0,001</t>
  </si>
  <si>
    <t>23</t>
  </si>
  <si>
    <t>REKAPITULÁCIA STAVBY</t>
  </si>
  <si>
    <t xml:space="preserve">v ---  nižšie sa nachádzajú doplnkové a pomocné údaje k zostavám  --- v</t>
  </si>
  <si>
    <t>Návod na vyplnenie</t>
  </si>
  <si>
    <t>Kód:</t>
  </si>
  <si>
    <t>06-07/2025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</si>
  <si>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</si>
  <si>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</si>
  <si>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Rekonštrukcia strechy poľnohospodárskych objektov</t>
  </si>
  <si>
    <t>JKSO:</t>
  </si>
  <si>
    <t>KS:</t>
  </si>
  <si>
    <t>Miesto:</t>
  </si>
  <si>
    <t>Nové Hony</t>
  </si>
  <si>
    <t>Dátum:</t>
  </si>
  <si>
    <t>17. 6. 2025</t>
  </si>
  <si>
    <t>Objednávateľ:</t>
  </si>
  <si>
    <t>IČO:</t>
  </si>
  <si>
    <t>RIMGAL s.r.o., Rimavská Sobota</t>
  </si>
  <si>
    <t>IČ DPH:</t>
  </si>
  <si>
    <t>Zhotoviteľ:</t>
  </si>
  <si>
    <t>Vyplň údaj</t>
  </si>
  <si>
    <t>Projektant:</t>
  </si>
  <si>
    <t>Mária Daňušová, Rimavská Sobota</t>
  </si>
  <si>
    <t>True</t>
  </si>
  <si>
    <t>0,01</t>
  </si>
  <si>
    <t>Spracovateľ:</t>
  </si>
  <si>
    <t xml:space="preserve"> 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</si>
  <si>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</si>
  <si>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</si>
  <si>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</si>
  <si>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</si>
  <si>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</si>
  <si>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</si>
  <si>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</si>
  <si>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</si>
  <si>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</si>
  <si>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</si>
  <si>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</si>
  <si>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</si>
  <si>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</si>
  <si>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</si>
  <si>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</si>
  <si>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</si>
  <si>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</si>
  <si>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</si>
  <si>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</si>
  <si>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</si>
  <si>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</si>
  <si>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</si>
  <si>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</si>
  <si>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</si>
  <si>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</si>
  <si>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</si>
  <si>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</si>
  <si>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</si>
  <si>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</si>
  <si>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</si>
  <si>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</si>
  <si>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</si>
  <si>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</si>
  <si>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</si>
  <si>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</si>
  <si>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</si>
  <si>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</si>
  <si>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</si>
  <si>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</si>
  <si>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</si>
  <si>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</si>
  <si>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</si>
  <si>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</si>
  <si>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</si>
  <si>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</si>
  <si>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</si>
  <si>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06-07-1/2025</t>
  </si>
  <si>
    <t>SO - 01 Znášková hala (p.č. 128/3)</t>
  </si>
  <si>
    <t>STA</t>
  </si>
  <si>
    <t>1</t>
  </si>
  <si>
    <t>{86617df3-9547-4e09-8541-9f636bb8ecc0}</t>
  </si>
  <si>
    <t>06-07-2/2025</t>
  </si>
  <si>
    <t>SO - 02 Hydináreň č. 3 ( p.č.. 128/9)</t>
  </si>
  <si>
    <t>{bbe71129-4675-44fc-94da-a66c28ee4976}</t>
  </si>
  <si>
    <t>KRYCÍ LIST ROZPOČTU</t>
  </si>
  <si>
    <t>Objekt:</t>
  </si>
  <si>
    <t>06-07-1/2025 - SO - 01 Znášková hala (p.č. 128/3)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</si>
  <si>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</si>
  <si>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</si>
  <si>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</si>
  <si>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</si>
  <si>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</si>
  <si>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</si>
  <si>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9 - Ostatné konštrukcie a práce-búranie</t>
  </si>
  <si>
    <t>PSV - Práce a dodávky PSV</t>
  </si>
  <si>
    <t xml:space="preserve">    764 - Konštrukcie klampiarske</t>
  </si>
  <si>
    <t xml:space="preserve">    765 - Konštrukcie - krytiny tvrdé</t>
  </si>
  <si>
    <t xml:space="preserve">    767 - Konštrukcie doplnkové kovové</t>
  </si>
  <si>
    <t>HZS - Hodinové zúčtovacie sadzby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</si>
  <si>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</si>
  <si>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</si>
  <si>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</si>
  <si>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</si>
  <si>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</si>
  <si>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</si>
  <si>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</si>
  <si>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</si>
  <si>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</si>
  <si>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</si>
  <si>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</si>
  <si>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</si>
  <si>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</si>
  <si>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</si>
  <si>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</si>
  <si>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9</t>
  </si>
  <si>
    <t>Ostatné konštrukcie a práce-búranie</t>
  </si>
  <si>
    <t>K</t>
  </si>
  <si>
    <t>941941041.S</t>
  </si>
  <si>
    <t>Montáž lešenia ľahkého pracovného radového s podlahami šírky nad 1,00 do 1,20 m, výšky do 10 m</t>
  </si>
  <si>
    <t>m2</t>
  </si>
  <si>
    <t>4</t>
  </si>
  <si>
    <t>2</t>
  </si>
  <si>
    <t>1800769743</t>
  </si>
  <si>
    <t>941941291.S</t>
  </si>
  <si>
    <t>Príplatok za prvý a každý ďalší i začatý mesiac použitia lešenia ľahkého pracovného radového s podlahami šírky nad 1,00 do 1,20 m, výšky do 10 m</t>
  </si>
  <si>
    <t>194632997</t>
  </si>
  <si>
    <t>3</t>
  </si>
  <si>
    <t>941941841.S</t>
  </si>
  <si>
    <t>Demontáž lešenia ľahkého pracovného radového s podlahami šírky nad 1,00 do 1,20 m, výšky do 10 m</t>
  </si>
  <si>
    <t>2120698457</t>
  </si>
  <si>
    <t>941955002.S</t>
  </si>
  <si>
    <t>Lešenie ľahké pracovné pomocné s výškou lešeňovej podlahy nad 1,20 do 1,90 m</t>
  </si>
  <si>
    <t>-810633823</t>
  </si>
  <si>
    <t>5</t>
  </si>
  <si>
    <t>979081111.S</t>
  </si>
  <si>
    <t>Odvoz sutiny a vybúraných hmôt na skládku do 1 km</t>
  </si>
  <si>
    <t>t</t>
  </si>
  <si>
    <t>-1096533166</t>
  </si>
  <si>
    <t>6</t>
  </si>
  <si>
    <t>979081121.S</t>
  </si>
  <si>
    <t>Odvoz sutiny a vybúraných hmôt na skládku za každý ďalší 1 km</t>
  </si>
  <si>
    <t>128885863</t>
  </si>
  <si>
    <t>7</t>
  </si>
  <si>
    <t>979082111.S</t>
  </si>
  <si>
    <t>Vnútrostavenisková doprava sutiny a vybúraných hmôt do 10 m</t>
  </si>
  <si>
    <t>-410954519</t>
  </si>
  <si>
    <t>8</t>
  </si>
  <si>
    <t>979089411.S</t>
  </si>
  <si>
    <t>Poplatok za skládku - izolačné materiály a materiály obsahujúce azbest (17 06 ), nebezpečné</t>
  </si>
  <si>
    <t>501300469</t>
  </si>
  <si>
    <t>PSV</t>
  </si>
  <si>
    <t>Práce a dodávky PSV</t>
  </si>
  <si>
    <t>764</t>
  </si>
  <si>
    <t>Konštrukcie klampiarske</t>
  </si>
  <si>
    <t>764331250.S</t>
  </si>
  <si>
    <t>Lemovanie z pozinkovaného PZ plechu, múrov na strechách s tvrdou krytinou r.š. 500 mm</t>
  </si>
  <si>
    <t>m</t>
  </si>
  <si>
    <t>16</t>
  </si>
  <si>
    <t>-2103770407</t>
  </si>
  <si>
    <t>10</t>
  </si>
  <si>
    <t>764352227.S</t>
  </si>
  <si>
    <t>Žľaby z pozinkovaného PZ plechu, pododkvapové polkruhové r.š. 330 mm</t>
  </si>
  <si>
    <t>1667905877</t>
  </si>
  <si>
    <t>11</t>
  </si>
  <si>
    <t>764359212.S</t>
  </si>
  <si>
    <t>Kotlík kónický z pozinkovaného PZ plechu, pre rúry s priemerom od 100 do 125 mm</t>
  </si>
  <si>
    <t>ks</t>
  </si>
  <si>
    <t>-422915006</t>
  </si>
  <si>
    <t>12</t>
  </si>
  <si>
    <t>764751112.S</t>
  </si>
  <si>
    <t>Zvodová rúra kruhová pozink farebný vrátane príslušenstva, priemer 100 mm</t>
  </si>
  <si>
    <t>-1942046087</t>
  </si>
  <si>
    <t>13</t>
  </si>
  <si>
    <t>998764202.S</t>
  </si>
  <si>
    <t>Presun hmôt pre konštrukcie klampiarske v objektoch výšky nad 6 do 12 m</t>
  </si>
  <si>
    <t>%</t>
  </si>
  <si>
    <t>-478817253</t>
  </si>
  <si>
    <t>765</t>
  </si>
  <si>
    <t>Konštrukcie - krytiny tvrdé</t>
  </si>
  <si>
    <t>14</t>
  </si>
  <si>
    <t>765323830.S</t>
  </si>
  <si>
    <t>Demontáž vlnoviek z azbestocementu do sute na drevenej alebo oceľovej konštrukcii, sklon do 45°,-0,02200 t</t>
  </si>
  <si>
    <t>1915459358</t>
  </si>
  <si>
    <t>15</t>
  </si>
  <si>
    <t>998765202.S</t>
  </si>
  <si>
    <t>Presun hmôt pre tvrdé krytiny v objektoch výšky nad 6 do 12 m</t>
  </si>
  <si>
    <t>-1503345177</t>
  </si>
  <si>
    <t>767</t>
  </si>
  <si>
    <t>Konštrukcie doplnkové kovové</t>
  </si>
  <si>
    <t>767397101.S</t>
  </si>
  <si>
    <t>Montáž strešných sendvičových panelov na OK, hrúbky do 80 mm</t>
  </si>
  <si>
    <t>-1948028587</t>
  </si>
  <si>
    <t>17</t>
  </si>
  <si>
    <t>M</t>
  </si>
  <si>
    <t>553260001400.S.1</t>
  </si>
  <si>
    <t xml:space="preserve">Panel sendvičový s polyuretánovým jadrom, hr. jadra 40 mm </t>
  </si>
  <si>
    <t>32</t>
  </si>
  <si>
    <t>-2110869</t>
  </si>
  <si>
    <t>18</t>
  </si>
  <si>
    <t>767411101.S</t>
  </si>
  <si>
    <t>Montáž opláštenia sendvičovými stenovými panelmi s viditeľným spojom na OK, hrúbky do 100 mm</t>
  </si>
  <si>
    <t>-1458916886</t>
  </si>
  <si>
    <t>19</t>
  </si>
  <si>
    <t>553250002300.S</t>
  </si>
  <si>
    <t>Panel sendvičový z tvrdej polyuretánovej peny PIR, hr. jadra 60 mm</t>
  </si>
  <si>
    <t>207036073</t>
  </si>
  <si>
    <t>20</t>
  </si>
  <si>
    <t>998767202.S</t>
  </si>
  <si>
    <t>Presun hmôt pre kovové stavebné doplnkové konštrukcie v objektoch výšky nad 6 do 12 m</t>
  </si>
  <si>
    <t>1161085063</t>
  </si>
  <si>
    <t>HZS</t>
  </si>
  <si>
    <t>Hodinové zúčtovacie sadzby</t>
  </si>
  <si>
    <t>21</t>
  </si>
  <si>
    <t>HZS000113.S</t>
  </si>
  <si>
    <t>Stavebno montážne práce náročné ucelené - odborné, tvorivé remeselné (Tr. 3) v rozsahu viac ako 8 hodín - demontáž plechových vetracích komínov</t>
  </si>
  <si>
    <t>hod</t>
  </si>
  <si>
    <t>512</t>
  </si>
  <si>
    <t>1693860830</t>
  </si>
  <si>
    <t>06-07-2/2025 - SO - 02 Hydináreň č. 3 ( p.č.. 128/9)</t>
  </si>
  <si>
    <t xml:space="preserve">    99 - Presun hmôt HSV</t>
  </si>
  <si>
    <t xml:space="preserve">    762 - Konštrukcie tesárske</t>
  </si>
  <si>
    <t xml:space="preserve">    766 - Konštrukcie stolárske</t>
  </si>
  <si>
    <t>941941031.S</t>
  </si>
  <si>
    <t>Montáž lešenia ľahkého pracovného radového s podlahami šírky od 0,80 do 1,00 m, výšky do 10 m</t>
  </si>
  <si>
    <t>1670181744</t>
  </si>
  <si>
    <t>941941191.S</t>
  </si>
  <si>
    <t>Príplatok za prvý a každý ďalší i začatý mesiac použitia lešenia ľahkého pracovného radového s podlahami šírky od 0,80 do 1,00 m, výšky do 10 m</t>
  </si>
  <si>
    <t>-958472732</t>
  </si>
  <si>
    <t>941941831.S</t>
  </si>
  <si>
    <t>Demontáž lešenia ľahkého pracovného radového s podlahami šírky nad 0,80 do 1,00 m, výšky do 10 m</t>
  </si>
  <si>
    <t>-1937192170</t>
  </si>
  <si>
    <t>-1786430296</t>
  </si>
  <si>
    <t>2052604059</t>
  </si>
  <si>
    <t>1577575757</t>
  </si>
  <si>
    <t>979089012.S</t>
  </si>
  <si>
    <t>Poplatok za skládku - betón, tehly, dlaždice (17 01) ker. krytina</t>
  </si>
  <si>
    <t>-945883989</t>
  </si>
  <si>
    <t>99</t>
  </si>
  <si>
    <t>Presun hmôt HSV</t>
  </si>
  <si>
    <t>999281111.S</t>
  </si>
  <si>
    <t>Presun hmôt pre opravy a údržbu objektov vrátane vonkajších plášťov výšky do 25 m</t>
  </si>
  <si>
    <t>1851886594</t>
  </si>
  <si>
    <t>762</t>
  </si>
  <si>
    <t>Konštrukcie tesárske</t>
  </si>
  <si>
    <t>762331812.S</t>
  </si>
  <si>
    <t>Demontáž viazaných konštrukcií krovov so sklonom do 60°, prierezovej plochy 120 - 224 cm2, -0,01400 t</t>
  </si>
  <si>
    <t>-192233993</t>
  </si>
  <si>
    <t>762332120.S</t>
  </si>
  <si>
    <t>Montáž viazaných konštrukcií krovov striech z reziva priemernej plochy 120 - 224 cm2</t>
  </si>
  <si>
    <t>-48221013</t>
  </si>
  <si>
    <t>605470000400.S</t>
  </si>
  <si>
    <t>Hranoly drevené zo smreku, nehobľované, masív, sušené 14±2%, triedy 3A STN 480055, bez defektov, hniloby, hrčí</t>
  </si>
  <si>
    <t>m3</t>
  </si>
  <si>
    <t>1132752473</t>
  </si>
  <si>
    <t>762341202.S</t>
  </si>
  <si>
    <t>Montáž latovania zložitých striech pre sklon do 60°</t>
  </si>
  <si>
    <t>2006774236</t>
  </si>
  <si>
    <t>605430000203.S</t>
  </si>
  <si>
    <t>Laty a lišty z mäkkého reziva neopracované omietané impregnované akosť I</t>
  </si>
  <si>
    <t>-803661712</t>
  </si>
  <si>
    <t>762341253.S</t>
  </si>
  <si>
    <t>Montáž kontralát pre sklon nad 35°</t>
  </si>
  <si>
    <t>937839373</t>
  </si>
  <si>
    <t>2130343368</t>
  </si>
  <si>
    <t>762342812.S</t>
  </si>
  <si>
    <t>Demontáž latovania striech so sklonom do 60° pri osovej vzdialenosti lát 0,22 - 0,50 m, -0,00500 t</t>
  </si>
  <si>
    <t>-947336303</t>
  </si>
  <si>
    <t>762395000.S</t>
  </si>
  <si>
    <t>Spojovacie prostriedky pre viazané konštrukcie krovov, debnenie a laťovanie, nadstrešné konštr., spádové kliny - svorky, dosky, klince, pásová oceľ, vruty</t>
  </si>
  <si>
    <t>1911657267</t>
  </si>
  <si>
    <t>998762202.S</t>
  </si>
  <si>
    <t>Presun hmôt pre konštrukcie tesárske v objektoch výšky do 12 m</t>
  </si>
  <si>
    <t>-729640778</t>
  </si>
  <si>
    <t>764171102.S</t>
  </si>
  <si>
    <t>Krytina škridloplech pozink farebný veľkoformátová, sklon strechy nad 30° do 45°</t>
  </si>
  <si>
    <t>-1790469887</t>
  </si>
  <si>
    <t>764171232.S</t>
  </si>
  <si>
    <t>Záveterná lišta pozink farebný, r.š. do 370 mm, sklon strechy 30° od 45°</t>
  </si>
  <si>
    <t>-1529425332</t>
  </si>
  <si>
    <t>764171242.S</t>
  </si>
  <si>
    <t>Úžľabie s tesnením pozink farebný, r.š. do 500 mm, sklon strechy od 30° do 45°</t>
  </si>
  <si>
    <t>-1088841041</t>
  </si>
  <si>
    <t>22</t>
  </si>
  <si>
    <t>764171245.S</t>
  </si>
  <si>
    <t>Lemovanie múru bočné pozink farebný, r.š. do 310 mm, sklon strechy 30° od 45°</t>
  </si>
  <si>
    <t>1648655461</t>
  </si>
  <si>
    <t>24</t>
  </si>
  <si>
    <t>764171254.S</t>
  </si>
  <si>
    <t>Hrebenáč oblý s prevetrávacím pásom pozink farebný, r.š. do 410 mm, sklon strechy do 30°</t>
  </si>
  <si>
    <t>-1290202405</t>
  </si>
  <si>
    <t>25</t>
  </si>
  <si>
    <t>764171261.S</t>
  </si>
  <si>
    <t>Čelo hrebenáča - štít pozink farebný, sklon strechy od 30° do 45°</t>
  </si>
  <si>
    <t>181123228</t>
  </si>
  <si>
    <t>27</t>
  </si>
  <si>
    <t>764430430.S</t>
  </si>
  <si>
    <t>Oplechovanie muriva a atík z pozinkovaného farbeného PZf plechu, vrátane rohov r.š. 400 mm</t>
  </si>
  <si>
    <t>461314983</t>
  </si>
  <si>
    <t>28</t>
  </si>
  <si>
    <t>857501795</t>
  </si>
  <si>
    <t>29</t>
  </si>
  <si>
    <t>764751132.S</t>
  </si>
  <si>
    <t>Koleno zvodovej rúry pozink farebný, priemer 100 mm</t>
  </si>
  <si>
    <t>1138741859</t>
  </si>
  <si>
    <t>30</t>
  </si>
  <si>
    <t>764751142.S</t>
  </si>
  <si>
    <t>Koleno výtokové zvodovej rúry pozink farebný, priemer 100 mm</t>
  </si>
  <si>
    <t>-13160760</t>
  </si>
  <si>
    <t>31</t>
  </si>
  <si>
    <t>764761122.S</t>
  </si>
  <si>
    <t>Žľab pododkvapový polkruhový pozink farebný vrátane čela, hákov, rohov, kútov, r.š. 330 mm</t>
  </si>
  <si>
    <t>-545452254</t>
  </si>
  <si>
    <t>764761232.S</t>
  </si>
  <si>
    <t>Kotlík žľabový oválny pozink farebný, rozmer (r.š./D) 330/100 mm</t>
  </si>
  <si>
    <t>454836978</t>
  </si>
  <si>
    <t>33</t>
  </si>
  <si>
    <t>764900002.S</t>
  </si>
  <si>
    <t>Kontaktná paropriepustná fólia pod strešnú krytinu, plošná hmotnosť 140 g/m2</t>
  </si>
  <si>
    <t>1263092725</t>
  </si>
  <si>
    <t>34</t>
  </si>
  <si>
    <t>-1268625738</t>
  </si>
  <si>
    <t>35</t>
  </si>
  <si>
    <t>765311810.S</t>
  </si>
  <si>
    <t>Demontáž keramickej krytiny pálenej uloženej na sucho od 15 ks/m2, do sutiny, sklon strechy do 45°, -0,05t</t>
  </si>
  <si>
    <t>-725201737</t>
  </si>
  <si>
    <t>36</t>
  </si>
  <si>
    <t>765318866.S</t>
  </si>
  <si>
    <t>Demontáž hrebeňa a nárožia z keramickej krytiny pálenej uloženej na sucho, do sutiny, sklon strechy do 45°, -0,02t</t>
  </si>
  <si>
    <t>-1283973260</t>
  </si>
  <si>
    <t>766</t>
  </si>
  <si>
    <t>Konštrukcie stolárske</t>
  </si>
  <si>
    <t>37</t>
  </si>
  <si>
    <t>766641161.S</t>
  </si>
  <si>
    <t>Montáž dverí plastových, vchodových, 1 m obvodu dverí</t>
  </si>
  <si>
    <t>-462321207</t>
  </si>
  <si>
    <t>41</t>
  </si>
  <si>
    <t>611420091020.S</t>
  </si>
  <si>
    <t>Dvere plastové dvojkrídlové plné</t>
  </si>
  <si>
    <t>1582341809</t>
  </si>
  <si>
    <t>40</t>
  </si>
  <si>
    <t>998766202.S</t>
  </si>
  <si>
    <t>Presun hmot pre konštrukcie stolárske v objektoch výšky nad 6 do 12 m</t>
  </si>
  <si>
    <t>-1250413865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</si>
</sst>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0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4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164" fontId="15" fillId="0" borderId="0" xfId="0" applyNumberFormat="1" applyFont="1" applyAlignment="1">
      <alignment horizontal="left" vertical="center"/>
    </xf>
    <xf numFmtId="0" fontId="15" fillId="0" borderId="0" xfId="0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15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left"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3" fillId="0" borderId="0" xfId="0" applyNumberFormat="1" applyFont="1" applyAlignment="1"/>
    <xf numFmtId="166" fontId="31" fillId="0" borderId="12" xfId="0" applyNumberFormat="1" applyFont="1" applyBorder="1" applyAlignment="1"/>
    <xf numFmtId="166" fontId="31" fillId="0" borderId="13" xfId="0" applyNumberFormat="1" applyFont="1" applyBorder="1" applyAlignment="1"/>
    <xf numFmtId="167" fontId="32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33" fillId="0" borderId="22" xfId="0" applyFont="1" applyBorder="1" applyAlignment="1" applyProtection="1">
      <alignment horizontal="center" vertical="center"/>
      <protection locked="0"/>
    </xf>
    <xf numFmtId="49" fontId="33" fillId="0" borderId="22" xfId="0" applyNumberFormat="1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167" fontId="33" fillId="0" borderId="22" xfId="0" applyNumberFormat="1" applyFont="1" applyBorder="1" applyAlignment="1" applyProtection="1">
      <alignment vertical="center"/>
      <protection locked="0"/>
    </xf>
    <xf numFmtId="167" fontId="33" fillId="3" borderId="22" xfId="0" applyNumberFormat="1" applyFont="1" applyFill="1" applyBorder="1" applyAlignment="1" applyProtection="1">
      <alignment vertical="center"/>
      <protection locked="0"/>
    </xf>
    <xf numFmtId="0" fontId="34" fillId="0" borderId="22" xfId="0" applyFont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3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>
      <alignment horizontal="center" vertical="center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="1" customFormat="1" ht="36.96" customHeight="1">
      <c r="AR2" s="14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7</v>
      </c>
    </row>
    <row r="4" s="1" customFormat="1" ht="24.96" customHeight="1">
      <c r="B4" s="18"/>
      <c r="D4" s="19" t="s">
        <v>8</v>
      </c>
      <c r="AR4" s="18"/>
      <c r="AS4" s="20" t="s">
        <v>9</v>
      </c>
      <c r="BE4" s="21" t="s">
        <v>10</v>
      </c>
      <c r="BS4" s="15" t="s">
        <v>6</v>
      </c>
    </row>
    <row r="5" s="1" customFormat="1" ht="12" customHeight="1">
      <c r="B5" s="18"/>
      <c r="D5" s="22" t="s">
        <v>11</v>
      </c>
      <c r="K5" s="23" t="s">
        <v>12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R5" s="18"/>
      <c r="BE5" s="24" t="s">
        <v>13</v>
      </c>
      <c r="BS5" s="15" t="s">
        <v>6</v>
      </c>
    </row>
    <row r="6" s="1" customFormat="1" ht="36.96" customHeight="1">
      <c r="B6" s="18"/>
      <c r="D6" s="25" t="s">
        <v>14</v>
      </c>
      <c r="K6" s="26" t="s">
        <v>15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R6" s="18"/>
      <c r="BE6" s="27"/>
      <c r="BS6" s="15" t="s">
        <v>6</v>
      </c>
    </row>
    <row r="7" s="1" customFormat="1" ht="12" customHeight="1">
      <c r="B7" s="18"/>
      <c r="D7" s="28" t="s">
        <v>16</v>
      </c>
      <c r="K7" s="23" t="s">
        <v>1</v>
      </c>
      <c r="AK7" s="28" t="s">
        <v>17</v>
      </c>
      <c r="AN7" s="23" t="s">
        <v>1</v>
      </c>
      <c r="AR7" s="18"/>
      <c r="BE7" s="27"/>
      <c r="BS7" s="15" t="s">
        <v>6</v>
      </c>
    </row>
    <row r="8" s="1" customFormat="1" ht="12" customHeight="1">
      <c r="B8" s="18"/>
      <c r="D8" s="28" t="s">
        <v>18</v>
      </c>
      <c r="K8" s="23" t="s">
        <v>19</v>
      </c>
      <c r="AK8" s="28" t="s">
        <v>20</v>
      </c>
      <c r="AN8" s="29" t="s">
        <v>21</v>
      </c>
      <c r="AR8" s="18"/>
      <c r="BE8" s="27"/>
      <c r="BS8" s="15" t="s">
        <v>6</v>
      </c>
    </row>
    <row r="9" s="1" customFormat="1" ht="14.4" customHeight="1">
      <c r="B9" s="18"/>
      <c r="AR9" s="18"/>
      <c r="BE9" s="27"/>
      <c r="BS9" s="15" t="s">
        <v>6</v>
      </c>
    </row>
    <row r="10" s="1" customFormat="1" ht="12" customHeight="1">
      <c r="B10" s="18"/>
      <c r="D10" s="28" t="s">
        <v>22</v>
      </c>
      <c r="AK10" s="28" t="s">
        <v>23</v>
      </c>
      <c r="AN10" s="23" t="s">
        <v>1</v>
      </c>
      <c r="AR10" s="18"/>
      <c r="BE10" s="27"/>
      <c r="BS10" s="15" t="s">
        <v>6</v>
      </c>
    </row>
    <row r="11" s="1" customFormat="1" ht="18.48" customHeight="1">
      <c r="B11" s="18"/>
      <c r="E11" s="23" t="s">
        <v>24</v>
      </c>
      <c r="AK11" s="28" t="s">
        <v>25</v>
      </c>
      <c r="AN11" s="23" t="s">
        <v>1</v>
      </c>
      <c r="AR11" s="18"/>
      <c r="BE11" s="27"/>
      <c r="BS11" s="15" t="s">
        <v>6</v>
      </c>
    </row>
    <row r="12" s="1" customFormat="1" ht="6.96" customHeight="1">
      <c r="B12" s="18"/>
      <c r="AR12" s="18"/>
      <c r="BE12" s="27"/>
      <c r="BS12" s="15" t="s">
        <v>6</v>
      </c>
    </row>
    <row r="13" s="1" customFormat="1" ht="12" customHeight="1">
      <c r="B13" s="18"/>
      <c r="D13" s="28" t="s">
        <v>26</v>
      </c>
      <c r="AK13" s="28" t="s">
        <v>23</v>
      </c>
      <c r="AN13" s="30" t="s">
        <v>27</v>
      </c>
      <c r="AR13" s="18"/>
      <c r="BE13" s="27"/>
      <c r="BS13" s="15" t="s">
        <v>6</v>
      </c>
    </row>
    <row r="14">
      <c r="B14" s="18"/>
      <c r="E14" s="30" t="s">
        <v>27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28" t="s">
        <v>25</v>
      </c>
      <c r="AN14" s="30" t="s">
        <v>27</v>
      </c>
      <c r="AR14" s="18"/>
      <c r="BE14" s="27"/>
      <c r="BS14" s="15" t="s">
        <v>6</v>
      </c>
    </row>
    <row r="15" s="1" customFormat="1" ht="6.96" customHeight="1">
      <c r="B15" s="18"/>
      <c r="AR15" s="18"/>
      <c r="BE15" s="27"/>
      <c r="BS15" s="15" t="s">
        <v>3</v>
      </c>
    </row>
    <row r="16" s="1" customFormat="1" ht="12" customHeight="1">
      <c r="B16" s="18"/>
      <c r="D16" s="28" t="s">
        <v>28</v>
      </c>
      <c r="AK16" s="28" t="s">
        <v>23</v>
      </c>
      <c r="AN16" s="23" t="s">
        <v>1</v>
      </c>
      <c r="AR16" s="18"/>
      <c r="BE16" s="27"/>
      <c r="BS16" s="15" t="s">
        <v>3</v>
      </c>
    </row>
    <row r="17" s="1" customFormat="1" ht="18.48" customHeight="1">
      <c r="B17" s="18"/>
      <c r="E17" s="23" t="s">
        <v>29</v>
      </c>
      <c r="AK17" s="28" t="s">
        <v>25</v>
      </c>
      <c r="AN17" s="23" t="s">
        <v>1</v>
      </c>
      <c r="AR17" s="18"/>
      <c r="BE17" s="27"/>
      <c r="BS17" s="15" t="s">
        <v>30</v>
      </c>
    </row>
    <row r="18" s="1" customFormat="1" ht="6.96" customHeight="1">
      <c r="B18" s="18"/>
      <c r="AR18" s="18"/>
      <c r="BE18" s="27"/>
      <c r="BS18" s="15" t="s">
        <v>31</v>
      </c>
    </row>
    <row r="19" s="1" customFormat="1" ht="12" customHeight="1">
      <c r="B19" s="18"/>
      <c r="D19" s="28" t="s">
        <v>32</v>
      </c>
      <c r="AK19" s="28" t="s">
        <v>23</v>
      </c>
      <c r="AN19" s="23" t="s">
        <v>1</v>
      </c>
      <c r="AR19" s="18"/>
      <c r="BE19" s="27"/>
      <c r="BS19" s="15" t="s">
        <v>31</v>
      </c>
    </row>
    <row r="20" s="1" customFormat="1" ht="18.48" customHeight="1">
      <c r="B20" s="18"/>
      <c r="E20" s="23" t="s">
        <v>33</v>
      </c>
      <c r="AK20" s="28" t="s">
        <v>25</v>
      </c>
      <c r="AN20" s="23" t="s">
        <v>1</v>
      </c>
      <c r="AR20" s="18"/>
      <c r="BE20" s="27"/>
      <c r="BS20" s="15" t="s">
        <v>30</v>
      </c>
    </row>
    <row r="21" s="1" customFormat="1" ht="6.96" customHeight="1">
      <c r="B21" s="18"/>
      <c r="AR21" s="18"/>
      <c r="BE21" s="27"/>
    </row>
    <row r="22" s="1" customFormat="1" ht="12" customHeight="1">
      <c r="B22" s="18"/>
      <c r="D22" s="28" t="s">
        <v>34</v>
      </c>
      <c r="AR22" s="18"/>
      <c r="BE22" s="27"/>
    </row>
    <row r="23" s="1" customFormat="1" ht="16.5" customHeight="1">
      <c r="B23" s="18"/>
      <c r="E23" s="32" t="s">
        <v>1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R23" s="18"/>
      <c r="BE23" s="27"/>
    </row>
    <row r="24" s="1" customFormat="1" ht="6.96" customHeight="1">
      <c r="B24" s="18"/>
      <c r="AR24" s="18"/>
      <c r="BE24" s="27"/>
    </row>
    <row r="25" s="1" customFormat="1" ht="6.96" customHeight="1">
      <c r="B25" s="18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R25" s="18"/>
      <c r="BE25" s="27"/>
    </row>
    <row r="26" s="2" customFormat="1" ht="25.92" customHeight="1">
      <c r="A26" s="34"/>
      <c r="B26" s="35"/>
      <c r="C26" s="34"/>
      <c r="D26" s="36" t="s">
        <v>35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8">
        <f>ROUND(AG94,2)</f>
        <v>0</v>
      </c>
      <c r="AL26" s="37"/>
      <c r="AM26" s="37"/>
      <c r="AN26" s="37"/>
      <c r="AO26" s="37"/>
      <c r="AP26" s="34"/>
      <c r="AQ26" s="34"/>
      <c r="AR26" s="35"/>
      <c r="BE26" s="27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5"/>
      <c r="BE27" s="27"/>
    </row>
    <row r="28" s="2" customForma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39" t="s">
        <v>36</v>
      </c>
      <c r="M28" s="39"/>
      <c r="N28" s="39"/>
      <c r="O28" s="39"/>
      <c r="P28" s="39"/>
      <c r="Q28" s="34"/>
      <c r="R28" s="34"/>
      <c r="S28" s="34"/>
      <c r="T28" s="34"/>
      <c r="U28" s="34"/>
      <c r="V28" s="34"/>
      <c r="W28" s="39" t="s">
        <v>37</v>
      </c>
      <c r="X28" s="39"/>
      <c r="Y28" s="39"/>
      <c r="Z28" s="39"/>
      <c r="AA28" s="39"/>
      <c r="AB28" s="39"/>
      <c r="AC28" s="39"/>
      <c r="AD28" s="39"/>
      <c r="AE28" s="39"/>
      <c r="AF28" s="34"/>
      <c r="AG28" s="34"/>
      <c r="AH28" s="34"/>
      <c r="AI28" s="34"/>
      <c r="AJ28" s="34"/>
      <c r="AK28" s="39" t="s">
        <v>38</v>
      </c>
      <c r="AL28" s="39"/>
      <c r="AM28" s="39"/>
      <c r="AN28" s="39"/>
      <c r="AO28" s="39"/>
      <c r="AP28" s="34"/>
      <c r="AQ28" s="34"/>
      <c r="AR28" s="35"/>
      <c r="BE28" s="27"/>
    </row>
    <row r="29" s="3" customFormat="1" ht="14.4" customHeight="1">
      <c r="A29" s="3"/>
      <c r="B29" s="40"/>
      <c r="C29" s="3"/>
      <c r="D29" s="28" t="s">
        <v>39</v>
      </c>
      <c r="E29" s="3"/>
      <c r="F29" s="41" t="s">
        <v>40</v>
      </c>
      <c r="G29" s="3"/>
      <c r="H29" s="3"/>
      <c r="I29" s="3"/>
      <c r="J29" s="3"/>
      <c r="K29" s="3"/>
      <c r="L29" s="42">
        <v>0.23000000000000001</v>
      </c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4">
        <f>ROUND(AZ94, 2)</f>
        <v>0</v>
      </c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4">
        <f>ROUND(AV94, 2)</f>
        <v>0</v>
      </c>
      <c r="AL29" s="43"/>
      <c r="AM29" s="43"/>
      <c r="AN29" s="43"/>
      <c r="AO29" s="43"/>
      <c r="AP29" s="43"/>
      <c r="AQ29" s="43"/>
      <c r="AR29" s="45"/>
      <c r="AS29" s="43"/>
      <c r="AT29" s="43"/>
      <c r="AU29" s="43"/>
      <c r="AV29" s="43"/>
      <c r="AW29" s="43"/>
      <c r="AX29" s="43"/>
      <c r="AY29" s="43"/>
      <c r="AZ29" s="43"/>
      <c r="BE29" s="46"/>
    </row>
    <row r="30" s="3" customFormat="1" ht="14.4" customHeight="1">
      <c r="A30" s="3"/>
      <c r="B30" s="40"/>
      <c r="C30" s="3"/>
      <c r="D30" s="3"/>
      <c r="E30" s="3"/>
      <c r="F30" s="41" t="s">
        <v>41</v>
      </c>
      <c r="G30" s="3"/>
      <c r="H30" s="3"/>
      <c r="I30" s="3"/>
      <c r="J30" s="3"/>
      <c r="K30" s="3"/>
      <c r="L30" s="42">
        <v>0.23000000000000001</v>
      </c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4">
        <f>ROUND(BA94, 2)</f>
        <v>0</v>
      </c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4">
        <f>ROUND(AW94, 2)</f>
        <v>0</v>
      </c>
      <c r="AL30" s="43"/>
      <c r="AM30" s="43"/>
      <c r="AN30" s="43"/>
      <c r="AO30" s="43"/>
      <c r="AP30" s="43"/>
      <c r="AQ30" s="43"/>
      <c r="AR30" s="45"/>
      <c r="AS30" s="43"/>
      <c r="AT30" s="43"/>
      <c r="AU30" s="43"/>
      <c r="AV30" s="43"/>
      <c r="AW30" s="43"/>
      <c r="AX30" s="43"/>
      <c r="AY30" s="43"/>
      <c r="AZ30" s="43"/>
      <c r="BE30" s="46"/>
    </row>
    <row r="31" hidden="1" s="3" customFormat="1" ht="14.4" customHeight="1">
      <c r="A31" s="3"/>
      <c r="B31" s="40"/>
      <c r="C31" s="3"/>
      <c r="D31" s="3"/>
      <c r="E31" s="3"/>
      <c r="F31" s="28" t="s">
        <v>42</v>
      </c>
      <c r="G31" s="3"/>
      <c r="H31" s="3"/>
      <c r="I31" s="3"/>
      <c r="J31" s="3"/>
      <c r="K31" s="3"/>
      <c r="L31" s="47">
        <v>0.23000000000000001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8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8">
        <v>0</v>
      </c>
      <c r="AL31" s="3"/>
      <c r="AM31" s="3"/>
      <c r="AN31" s="3"/>
      <c r="AO31" s="3"/>
      <c r="AP31" s="3"/>
      <c r="AQ31" s="3"/>
      <c r="AR31" s="40"/>
      <c r="BE31" s="46"/>
    </row>
    <row r="32" hidden="1" s="3" customFormat="1" ht="14.4" customHeight="1">
      <c r="A32" s="3"/>
      <c r="B32" s="40"/>
      <c r="C32" s="3"/>
      <c r="D32" s="3"/>
      <c r="E32" s="3"/>
      <c r="F32" s="28" t="s">
        <v>43</v>
      </c>
      <c r="G32" s="3"/>
      <c r="H32" s="3"/>
      <c r="I32" s="3"/>
      <c r="J32" s="3"/>
      <c r="K32" s="3"/>
      <c r="L32" s="47">
        <v>0.23000000000000001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8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8">
        <v>0</v>
      </c>
      <c r="AL32" s="3"/>
      <c r="AM32" s="3"/>
      <c r="AN32" s="3"/>
      <c r="AO32" s="3"/>
      <c r="AP32" s="3"/>
      <c r="AQ32" s="3"/>
      <c r="AR32" s="40"/>
      <c r="BE32" s="46"/>
    </row>
    <row r="33" hidden="1" s="3" customFormat="1" ht="14.4" customHeight="1">
      <c r="A33" s="3"/>
      <c r="B33" s="40"/>
      <c r="C33" s="3"/>
      <c r="D33" s="3"/>
      <c r="E33" s="3"/>
      <c r="F33" s="41" t="s">
        <v>44</v>
      </c>
      <c r="G33" s="3"/>
      <c r="H33" s="3"/>
      <c r="I33" s="3"/>
      <c r="J33" s="3"/>
      <c r="K33" s="3"/>
      <c r="L33" s="42">
        <v>0</v>
      </c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4">
        <f>ROUND(BD94, 2)</f>
        <v>0</v>
      </c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4">
        <v>0</v>
      </c>
      <c r="AL33" s="43"/>
      <c r="AM33" s="43"/>
      <c r="AN33" s="43"/>
      <c r="AO33" s="43"/>
      <c r="AP33" s="43"/>
      <c r="AQ33" s="43"/>
      <c r="AR33" s="45"/>
      <c r="AS33" s="43"/>
      <c r="AT33" s="43"/>
      <c r="AU33" s="43"/>
      <c r="AV33" s="43"/>
      <c r="AW33" s="43"/>
      <c r="AX33" s="43"/>
      <c r="AY33" s="43"/>
      <c r="AZ33" s="43"/>
      <c r="BE33" s="46"/>
    </row>
    <row r="34" s="2" customFormat="1" ht="6.96" customHeight="1">
      <c r="A34" s="34"/>
      <c r="B34" s="35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5"/>
      <c r="BE34" s="27"/>
    </row>
    <row r="35" s="2" customFormat="1" ht="25.92" customHeight="1">
      <c r="A35" s="34"/>
      <c r="B35" s="35"/>
      <c r="C35" s="49"/>
      <c r="D35" s="50" t="s">
        <v>45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46</v>
      </c>
      <c r="U35" s="51"/>
      <c r="V35" s="51"/>
      <c r="W35" s="51"/>
      <c r="X35" s="53" t="s">
        <v>47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35"/>
      <c r="BE35" s="34"/>
    </row>
    <row r="36" s="2" customFormat="1" ht="6.96" customHeight="1">
      <c r="A36" s="34"/>
      <c r="B36" s="35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5"/>
      <c r="BE36" s="34"/>
    </row>
    <row r="37" s="2" customFormat="1" ht="14.4" customHeight="1">
      <c r="A37" s="34"/>
      <c r="B37" s="35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5"/>
      <c r="BE37" s="34"/>
    </row>
    <row r="38" s="1" customFormat="1" ht="14.4" customHeight="1">
      <c r="B38" s="18"/>
      <c r="AR38" s="18"/>
    </row>
    <row r="39" s="1" customFormat="1" ht="14.4" customHeight="1">
      <c r="B39" s="18"/>
      <c r="AR39" s="18"/>
    </row>
    <row r="40" s="1" customFormat="1" ht="14.4" customHeight="1">
      <c r="B40" s="18"/>
      <c r="AR40" s="18"/>
    </row>
    <row r="41" s="1" customFormat="1" ht="14.4" customHeight="1">
      <c r="B41" s="18"/>
      <c r="AR41" s="18"/>
    </row>
    <row r="42" s="1" customFormat="1" ht="14.4" customHeight="1">
      <c r="B42" s="18"/>
      <c r="AR42" s="18"/>
    </row>
    <row r="43" s="1" customFormat="1" ht="14.4" customHeight="1">
      <c r="B43" s="18"/>
      <c r="AR43" s="18"/>
    </row>
    <row r="44" s="1" customFormat="1" ht="14.4" customHeight="1">
      <c r="B44" s="18"/>
      <c r="AR44" s="18"/>
    </row>
    <row r="45" s="1" customFormat="1" ht="14.4" customHeight="1">
      <c r="B45" s="18"/>
      <c r="AR45" s="18"/>
    </row>
    <row r="46" s="1" customFormat="1" ht="14.4" customHeight="1">
      <c r="B46" s="18"/>
      <c r="AR46" s="18"/>
    </row>
    <row r="47" s="1" customFormat="1" ht="14.4" customHeight="1">
      <c r="B47" s="18"/>
      <c r="AR47" s="18"/>
    </row>
    <row r="48" s="1" customFormat="1" ht="14.4" customHeight="1">
      <c r="B48" s="18"/>
      <c r="AR48" s="18"/>
    </row>
    <row r="49" s="2" customFormat="1" ht="14.4" customHeight="1">
      <c r="B49" s="56"/>
      <c r="D49" s="57" t="s">
        <v>48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7" t="s">
        <v>49</v>
      </c>
      <c r="AI49" s="58"/>
      <c r="AJ49" s="58"/>
      <c r="AK49" s="58"/>
      <c r="AL49" s="58"/>
      <c r="AM49" s="58"/>
      <c r="AN49" s="58"/>
      <c r="AO49" s="58"/>
      <c r="AR49" s="56"/>
    </row>
    <row r="50">
      <c r="B50" s="18"/>
      <c r="AR50" s="18"/>
    </row>
    <row r="51">
      <c r="B51" s="18"/>
      <c r="AR51" s="18"/>
    </row>
    <row r="52">
      <c r="B52" s="18"/>
      <c r="AR52" s="18"/>
    </row>
    <row r="53">
      <c r="B53" s="18"/>
      <c r="AR53" s="18"/>
    </row>
    <row r="54">
      <c r="B54" s="18"/>
      <c r="AR54" s="18"/>
    </row>
    <row r="55">
      <c r="B55" s="18"/>
      <c r="AR55" s="18"/>
    </row>
    <row r="56">
      <c r="B56" s="18"/>
      <c r="AR56" s="18"/>
    </row>
    <row r="57">
      <c r="B57" s="18"/>
      <c r="AR57" s="18"/>
    </row>
    <row r="58">
      <c r="B58" s="18"/>
      <c r="AR58" s="18"/>
    </row>
    <row r="59">
      <c r="B59" s="18"/>
      <c r="AR59" s="18"/>
    </row>
    <row r="60" s="2" customFormat="1">
      <c r="A60" s="34"/>
      <c r="B60" s="35"/>
      <c r="C60" s="34"/>
      <c r="D60" s="59" t="s">
        <v>50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59" t="s">
        <v>51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59" t="s">
        <v>50</v>
      </c>
      <c r="AI60" s="37"/>
      <c r="AJ60" s="37"/>
      <c r="AK60" s="37"/>
      <c r="AL60" s="37"/>
      <c r="AM60" s="59" t="s">
        <v>51</v>
      </c>
      <c r="AN60" s="37"/>
      <c r="AO60" s="37"/>
      <c r="AP60" s="34"/>
      <c r="AQ60" s="34"/>
      <c r="AR60" s="35"/>
      <c r="BE60" s="34"/>
    </row>
    <row r="61">
      <c r="B61" s="18"/>
      <c r="AR61" s="18"/>
    </row>
    <row r="62">
      <c r="B62" s="18"/>
      <c r="AR62" s="18"/>
    </row>
    <row r="63">
      <c r="B63" s="18"/>
      <c r="AR63" s="18"/>
    </row>
    <row r="64" s="2" customFormat="1">
      <c r="A64" s="34"/>
      <c r="B64" s="35"/>
      <c r="C64" s="34"/>
      <c r="D64" s="57" t="s">
        <v>52</v>
      </c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57" t="s">
        <v>53</v>
      </c>
      <c r="AI64" s="60"/>
      <c r="AJ64" s="60"/>
      <c r="AK64" s="60"/>
      <c r="AL64" s="60"/>
      <c r="AM64" s="60"/>
      <c r="AN64" s="60"/>
      <c r="AO64" s="60"/>
      <c r="AP64" s="34"/>
      <c r="AQ64" s="34"/>
      <c r="AR64" s="35"/>
      <c r="BE64" s="34"/>
    </row>
    <row r="65">
      <c r="B65" s="18"/>
      <c r="AR65" s="18"/>
    </row>
    <row r="66">
      <c r="B66" s="18"/>
      <c r="AR66" s="18"/>
    </row>
    <row r="67">
      <c r="B67" s="18"/>
      <c r="AR67" s="18"/>
    </row>
    <row r="68">
      <c r="B68" s="18"/>
      <c r="AR68" s="18"/>
    </row>
    <row r="69">
      <c r="B69" s="18"/>
      <c r="AR69" s="18"/>
    </row>
    <row r="70">
      <c r="B70" s="18"/>
      <c r="AR70" s="18"/>
    </row>
    <row r="71">
      <c r="B71" s="18"/>
      <c r="AR71" s="18"/>
    </row>
    <row r="72">
      <c r="B72" s="18"/>
      <c r="AR72" s="18"/>
    </row>
    <row r="73">
      <c r="B73" s="18"/>
      <c r="AR73" s="18"/>
    </row>
    <row r="74">
      <c r="B74" s="18"/>
      <c r="AR74" s="18"/>
    </row>
    <row r="75" s="2" customFormat="1">
      <c r="A75" s="34"/>
      <c r="B75" s="35"/>
      <c r="C75" s="34"/>
      <c r="D75" s="59" t="s">
        <v>50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59" t="s">
        <v>51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59" t="s">
        <v>50</v>
      </c>
      <c r="AI75" s="37"/>
      <c r="AJ75" s="37"/>
      <c r="AK75" s="37"/>
      <c r="AL75" s="37"/>
      <c r="AM75" s="59" t="s">
        <v>51</v>
      </c>
      <c r="AN75" s="37"/>
      <c r="AO75" s="37"/>
      <c r="AP75" s="34"/>
      <c r="AQ75" s="34"/>
      <c r="AR75" s="35"/>
      <c r="BE75" s="34"/>
    </row>
    <row r="76" s="2" customFormat="1">
      <c r="A76" s="34"/>
      <c r="B76" s="35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5"/>
      <c r="BE76" s="34"/>
    </row>
    <row r="77" s="2" customFormat="1" ht="6.96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35"/>
      <c r="B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35"/>
      <c r="BE81" s="34"/>
    </row>
    <row r="82" s="2" customFormat="1" ht="24.96" customHeight="1">
      <c r="A82" s="34"/>
      <c r="B82" s="35"/>
      <c r="C82" s="19" t="s">
        <v>54</v>
      </c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5"/>
      <c r="B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5"/>
      <c r="BE83" s="34"/>
    </row>
    <row r="84" s="4" customFormat="1" ht="12" customHeight="1">
      <c r="A84" s="4"/>
      <c r="B84" s="65"/>
      <c r="C84" s="28" t="s">
        <v>11</v>
      </c>
      <c r="D84" s="4"/>
      <c r="E84" s="4"/>
      <c r="F84" s="4"/>
      <c r="G84" s="4"/>
      <c r="H84" s="4"/>
      <c r="I84" s="4"/>
      <c r="J84" s="4"/>
      <c r="K84" s="4"/>
      <c r="L84" s="4" t="str">
        <f>K5</f>
        <v>06-07/2025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5"/>
      <c r="BE84" s="4"/>
    </row>
    <row r="85" s="5" customFormat="1" ht="36.96" customHeight="1">
      <c r="A85" s="5"/>
      <c r="B85" s="66"/>
      <c r="C85" s="67" t="s">
        <v>14</v>
      </c>
      <c r="D85" s="5"/>
      <c r="E85" s="5"/>
      <c r="F85" s="5"/>
      <c r="G85" s="5"/>
      <c r="H85" s="5"/>
      <c r="I85" s="5"/>
      <c r="J85" s="5"/>
      <c r="K85" s="5"/>
      <c r="L85" s="68" t="str">
        <f>K6</f>
        <v>Rekonštrukcia strechy poľnohospodárskych objektov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6"/>
      <c r="BE85" s="5"/>
    </row>
    <row r="86" s="2" customFormat="1" ht="6.96" customHeight="1">
      <c r="A86" s="34"/>
      <c r="B86" s="35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5"/>
      <c r="BE86" s="34"/>
    </row>
    <row r="87" s="2" customFormat="1" ht="12" customHeight="1">
      <c r="A87" s="34"/>
      <c r="B87" s="35"/>
      <c r="C87" s="28" t="s">
        <v>18</v>
      </c>
      <c r="D87" s="34"/>
      <c r="E87" s="34"/>
      <c r="F87" s="34"/>
      <c r="G87" s="34"/>
      <c r="H87" s="34"/>
      <c r="I87" s="34"/>
      <c r="J87" s="34"/>
      <c r="K87" s="34"/>
      <c r="L87" s="69" t="str">
        <f>IF(K8="","",K8)</f>
        <v>Nové Hony</v>
      </c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28" t="s">
        <v>20</v>
      </c>
      <c r="AJ87" s="34"/>
      <c r="AK87" s="34"/>
      <c r="AL87" s="34"/>
      <c r="AM87" s="70" t="str">
        <f>IF(AN8= "","",AN8)</f>
        <v>17. 6. 2025</v>
      </c>
      <c r="AN87" s="70"/>
      <c r="AO87" s="34"/>
      <c r="AP87" s="34"/>
      <c r="AQ87" s="34"/>
      <c r="AR87" s="35"/>
      <c r="B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5"/>
      <c r="BE88" s="34"/>
    </row>
    <row r="89" s="2" customFormat="1" ht="25.65" customHeight="1">
      <c r="A89" s="34"/>
      <c r="B89" s="35"/>
      <c r="C89" s="28" t="s">
        <v>22</v>
      </c>
      <c r="D89" s="34"/>
      <c r="E89" s="34"/>
      <c r="F89" s="34"/>
      <c r="G89" s="34"/>
      <c r="H89" s="34"/>
      <c r="I89" s="34"/>
      <c r="J89" s="34"/>
      <c r="K89" s="34"/>
      <c r="L89" s="4" t="str">
        <f>IF(E11= "","",E11)</f>
        <v>RIMGAL s.r.o., Rimavská Sobota</v>
      </c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28" t="s">
        <v>28</v>
      </c>
      <c r="AJ89" s="34"/>
      <c r="AK89" s="34"/>
      <c r="AL89" s="34"/>
      <c r="AM89" s="71" t="str">
        <f>IF(E17="","",E17)</f>
        <v>Mária Daňušová, Rimavská Sobota</v>
      </c>
      <c r="AN89" s="4"/>
      <c r="AO89" s="4"/>
      <c r="AP89" s="4"/>
      <c r="AQ89" s="34"/>
      <c r="AR89" s="35"/>
      <c r="AS89" s="72" t="s">
        <v>55</v>
      </c>
      <c r="AT89" s="73"/>
      <c r="AU89" s="74"/>
      <c r="AV89" s="74"/>
      <c r="AW89" s="74"/>
      <c r="AX89" s="74"/>
      <c r="AY89" s="74"/>
      <c r="AZ89" s="74"/>
      <c r="BA89" s="74"/>
      <c r="BB89" s="74"/>
      <c r="BC89" s="74"/>
      <c r="BD89" s="75"/>
      <c r="BE89" s="34"/>
    </row>
    <row r="90" s="2" customFormat="1" ht="15.15" customHeight="1">
      <c r="A90" s="34"/>
      <c r="B90" s="35"/>
      <c r="C90" s="28" t="s">
        <v>26</v>
      </c>
      <c r="D90" s="34"/>
      <c r="E90" s="34"/>
      <c r="F90" s="34"/>
      <c r="G90" s="34"/>
      <c r="H90" s="34"/>
      <c r="I90" s="34"/>
      <c r="J90" s="34"/>
      <c r="K90" s="34"/>
      <c r="L90" s="4" t="str">
        <f>IF(E14= "Vyplň údaj","",E14)</f>
        <v/>
      </c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28" t="s">
        <v>32</v>
      </c>
      <c r="AJ90" s="34"/>
      <c r="AK90" s="34"/>
      <c r="AL90" s="34"/>
      <c r="AM90" s="71" t="str">
        <f>IF(E20="","",E20)</f>
        <v xml:space="preserve"> </v>
      </c>
      <c r="AN90" s="4"/>
      <c r="AO90" s="4"/>
      <c r="AP90" s="4"/>
      <c r="AQ90" s="34"/>
      <c r="AR90" s="35"/>
      <c r="AS90" s="76"/>
      <c r="AT90" s="77"/>
      <c r="AU90" s="78"/>
      <c r="AV90" s="78"/>
      <c r="AW90" s="78"/>
      <c r="AX90" s="78"/>
      <c r="AY90" s="78"/>
      <c r="AZ90" s="78"/>
      <c r="BA90" s="78"/>
      <c r="BB90" s="78"/>
      <c r="BC90" s="78"/>
      <c r="BD90" s="79"/>
      <c r="BE90" s="34"/>
    </row>
    <row r="91" s="2" customFormat="1" ht="10.8" customHeight="1">
      <c r="A91" s="34"/>
      <c r="B91" s="35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5"/>
      <c r="AS91" s="76"/>
      <c r="AT91" s="77"/>
      <c r="AU91" s="78"/>
      <c r="AV91" s="78"/>
      <c r="AW91" s="78"/>
      <c r="AX91" s="78"/>
      <c r="AY91" s="78"/>
      <c r="AZ91" s="78"/>
      <c r="BA91" s="78"/>
      <c r="BB91" s="78"/>
      <c r="BC91" s="78"/>
      <c r="BD91" s="79"/>
      <c r="BE91" s="34"/>
    </row>
    <row r="92" s="2" customFormat="1" ht="29.28" customHeight="1">
      <c r="A92" s="34"/>
      <c r="B92" s="35"/>
      <c r="C92" s="80" t="s">
        <v>56</v>
      </c>
      <c r="D92" s="81"/>
      <c r="E92" s="81"/>
      <c r="F92" s="81"/>
      <c r="G92" s="81"/>
      <c r="H92" s="82"/>
      <c r="I92" s="83" t="s">
        <v>57</v>
      </c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  <c r="AC92" s="81"/>
      <c r="AD92" s="81"/>
      <c r="AE92" s="81"/>
      <c r="AF92" s="81"/>
      <c r="AG92" s="84" t="s">
        <v>58</v>
      </c>
      <c r="AH92" s="81"/>
      <c r="AI92" s="81"/>
      <c r="AJ92" s="81"/>
      <c r="AK92" s="81"/>
      <c r="AL92" s="81"/>
      <c r="AM92" s="81"/>
      <c r="AN92" s="83" t="s">
        <v>59</v>
      </c>
      <c r="AO92" s="81"/>
      <c r="AP92" s="85"/>
      <c r="AQ92" s="86" t="s">
        <v>60</v>
      </c>
      <c r="AR92" s="35"/>
      <c r="AS92" s="87" t="s">
        <v>61</v>
      </c>
      <c r="AT92" s="88" t="s">
        <v>62</v>
      </c>
      <c r="AU92" s="88" t="s">
        <v>63</v>
      </c>
      <c r="AV92" s="88" t="s">
        <v>64</v>
      </c>
      <c r="AW92" s="88" t="s">
        <v>65</v>
      </c>
      <c r="AX92" s="88" t="s">
        <v>66</v>
      </c>
      <c r="AY92" s="88" t="s">
        <v>67</v>
      </c>
      <c r="AZ92" s="88" t="s">
        <v>68</v>
      </c>
      <c r="BA92" s="88" t="s">
        <v>69</v>
      </c>
      <c r="BB92" s="88" t="s">
        <v>70</v>
      </c>
      <c r="BC92" s="88" t="s">
        <v>71</v>
      </c>
      <c r="BD92" s="89" t="s">
        <v>72</v>
      </c>
      <c r="BE92" s="34"/>
    </row>
    <row r="93" s="2" customFormat="1" ht="10.8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5"/>
      <c r="AS93" s="90"/>
      <c r="AT93" s="91"/>
      <c r="AU93" s="91"/>
      <c r="AV93" s="91"/>
      <c r="AW93" s="91"/>
      <c r="AX93" s="91"/>
      <c r="AY93" s="91"/>
      <c r="AZ93" s="91"/>
      <c r="BA93" s="91"/>
      <c r="BB93" s="91"/>
      <c r="BC93" s="91"/>
      <c r="BD93" s="92"/>
      <c r="BE93" s="34"/>
    </row>
    <row r="94" s="6" customFormat="1" ht="32.4" customHeight="1">
      <c r="A94" s="6"/>
      <c r="B94" s="93"/>
      <c r="C94" s="94" t="s">
        <v>73</v>
      </c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  <c r="AA94" s="95"/>
      <c r="AB94" s="95"/>
      <c r="AC94" s="95"/>
      <c r="AD94" s="95"/>
      <c r="AE94" s="95"/>
      <c r="AF94" s="95"/>
      <c r="AG94" s="96">
        <f>ROUND(SUM(AG95:AG96),2)</f>
        <v>0</v>
      </c>
      <c r="AH94" s="96"/>
      <c r="AI94" s="96"/>
      <c r="AJ94" s="96"/>
      <c r="AK94" s="96"/>
      <c r="AL94" s="96"/>
      <c r="AM94" s="96"/>
      <c r="AN94" s="97">
        <f>SUM(AG94,AT94)</f>
        <v>0</v>
      </c>
      <c r="AO94" s="97"/>
      <c r="AP94" s="97"/>
      <c r="AQ94" s="98" t="s">
        <v>1</v>
      </c>
      <c r="AR94" s="93"/>
      <c r="AS94" s="99">
        <f>ROUND(SUM(AS95:AS96),2)</f>
        <v>0</v>
      </c>
      <c r="AT94" s="100">
        <f>ROUND(SUM(AV94:AW94),2)</f>
        <v>0</v>
      </c>
      <c r="AU94" s="101">
        <f>ROUND(SUM(AU95:AU96),5)</f>
        <v>0</v>
      </c>
      <c r="AV94" s="100">
        <f>ROUND(AZ94*L29,2)</f>
        <v>0</v>
      </c>
      <c r="AW94" s="100">
        <f>ROUND(BA94*L30,2)</f>
        <v>0</v>
      </c>
      <c r="AX94" s="100">
        <f>ROUND(BB94*L29,2)</f>
        <v>0</v>
      </c>
      <c r="AY94" s="100">
        <f>ROUND(BC94*L30,2)</f>
        <v>0</v>
      </c>
      <c r="AZ94" s="100">
        <f>ROUND(SUM(AZ95:AZ96),2)</f>
        <v>0</v>
      </c>
      <c r="BA94" s="100">
        <f>ROUND(SUM(BA95:BA96),2)</f>
        <v>0</v>
      </c>
      <c r="BB94" s="100">
        <f>ROUND(SUM(BB95:BB96),2)</f>
        <v>0</v>
      </c>
      <c r="BC94" s="100">
        <f>ROUND(SUM(BC95:BC96),2)</f>
        <v>0</v>
      </c>
      <c r="BD94" s="102">
        <f>ROUND(SUM(BD95:BD96),2)</f>
        <v>0</v>
      </c>
      <c r="BE94" s="6"/>
      <c r="BS94" s="103" t="s">
        <v>74</v>
      </c>
      <c r="BT94" s="103" t="s">
        <v>75</v>
      </c>
      <c r="BU94" s="104" t="s">
        <v>76</v>
      </c>
      <c r="BV94" s="103" t="s">
        <v>77</v>
      </c>
      <c r="BW94" s="103" t="s">
        <v>4</v>
      </c>
      <c r="BX94" s="103" t="s">
        <v>78</v>
      </c>
      <c r="CL94" s="103" t="s">
        <v>1</v>
      </c>
    </row>
    <row r="95" s="7" customFormat="1" ht="24.75" customHeight="1">
      <c r="A95" s="105" t="s">
        <v>79</v>
      </c>
      <c r="B95" s="106"/>
      <c r="C95" s="107"/>
      <c r="D95" s="108" t="s">
        <v>80</v>
      </c>
      <c r="E95" s="108"/>
      <c r="F95" s="108"/>
      <c r="G95" s="108"/>
      <c r="H95" s="108"/>
      <c r="I95" s="109"/>
      <c r="J95" s="108" t="s">
        <v>81</v>
      </c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  <c r="AA95" s="108"/>
      <c r="AB95" s="108"/>
      <c r="AC95" s="108"/>
      <c r="AD95" s="108"/>
      <c r="AE95" s="108"/>
      <c r="AF95" s="108"/>
      <c r="AG95" s="110">
        <f>'06-07-1-2025 - SO - 01 Zn...'!J30</f>
        <v>0</v>
      </c>
      <c r="AH95" s="109"/>
      <c r="AI95" s="109"/>
      <c r="AJ95" s="109"/>
      <c r="AK95" s="109"/>
      <c r="AL95" s="109"/>
      <c r="AM95" s="109"/>
      <c r="AN95" s="110">
        <f>SUM(AG95,AT95)</f>
        <v>0</v>
      </c>
      <c r="AO95" s="109"/>
      <c r="AP95" s="109"/>
      <c r="AQ95" s="111" t="s">
        <v>82</v>
      </c>
      <c r="AR95" s="106"/>
      <c r="AS95" s="112">
        <v>0</v>
      </c>
      <c r="AT95" s="113">
        <f>ROUND(SUM(AV95:AW95),2)</f>
        <v>0</v>
      </c>
      <c r="AU95" s="114">
        <f>'06-07-1-2025 - SO - 01 Zn...'!P123</f>
        <v>0</v>
      </c>
      <c r="AV95" s="113">
        <f>'06-07-1-2025 - SO - 01 Zn...'!J33</f>
        <v>0</v>
      </c>
      <c r="AW95" s="113">
        <f>'06-07-1-2025 - SO - 01 Zn...'!J34</f>
        <v>0</v>
      </c>
      <c r="AX95" s="113">
        <f>'06-07-1-2025 - SO - 01 Zn...'!J35</f>
        <v>0</v>
      </c>
      <c r="AY95" s="113">
        <f>'06-07-1-2025 - SO - 01 Zn...'!J36</f>
        <v>0</v>
      </c>
      <c r="AZ95" s="113">
        <f>'06-07-1-2025 - SO - 01 Zn...'!F33</f>
        <v>0</v>
      </c>
      <c r="BA95" s="113">
        <f>'06-07-1-2025 - SO - 01 Zn...'!F34</f>
        <v>0</v>
      </c>
      <c r="BB95" s="113">
        <f>'06-07-1-2025 - SO - 01 Zn...'!F35</f>
        <v>0</v>
      </c>
      <c r="BC95" s="113">
        <f>'06-07-1-2025 - SO - 01 Zn...'!F36</f>
        <v>0</v>
      </c>
      <c r="BD95" s="115">
        <f>'06-07-1-2025 - SO - 01 Zn...'!F37</f>
        <v>0</v>
      </c>
      <c r="BE95" s="7"/>
      <c r="BT95" s="116" t="s">
        <v>83</v>
      </c>
      <c r="BV95" s="116" t="s">
        <v>77</v>
      </c>
      <c r="BW95" s="116" t="s">
        <v>84</v>
      </c>
      <c r="BX95" s="116" t="s">
        <v>4</v>
      </c>
      <c r="CL95" s="116" t="s">
        <v>1</v>
      </c>
      <c r="CM95" s="116" t="s">
        <v>75</v>
      </c>
    </row>
    <row r="96" s="7" customFormat="1" ht="24.75" customHeight="1">
      <c r="A96" s="105" t="s">
        <v>79</v>
      </c>
      <c r="B96" s="106"/>
      <c r="C96" s="107"/>
      <c r="D96" s="108" t="s">
        <v>85</v>
      </c>
      <c r="E96" s="108"/>
      <c r="F96" s="108"/>
      <c r="G96" s="108"/>
      <c r="H96" s="108"/>
      <c r="I96" s="109"/>
      <c r="J96" s="108" t="s">
        <v>86</v>
      </c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08"/>
      <c r="AA96" s="108"/>
      <c r="AB96" s="108"/>
      <c r="AC96" s="108"/>
      <c r="AD96" s="108"/>
      <c r="AE96" s="108"/>
      <c r="AF96" s="108"/>
      <c r="AG96" s="110">
        <f>'06-07-2-2025 - SO - 02 Hy...'!J30</f>
        <v>0</v>
      </c>
      <c r="AH96" s="109"/>
      <c r="AI96" s="109"/>
      <c r="AJ96" s="109"/>
      <c r="AK96" s="109"/>
      <c r="AL96" s="109"/>
      <c r="AM96" s="109"/>
      <c r="AN96" s="110">
        <f>SUM(AG96,AT96)</f>
        <v>0</v>
      </c>
      <c r="AO96" s="109"/>
      <c r="AP96" s="109"/>
      <c r="AQ96" s="111" t="s">
        <v>82</v>
      </c>
      <c r="AR96" s="106"/>
      <c r="AS96" s="117">
        <v>0</v>
      </c>
      <c r="AT96" s="118">
        <f>ROUND(SUM(AV96:AW96),2)</f>
        <v>0</v>
      </c>
      <c r="AU96" s="119">
        <f>'06-07-2-2025 - SO - 02 Hy...'!P124</f>
        <v>0</v>
      </c>
      <c r="AV96" s="118">
        <f>'06-07-2-2025 - SO - 02 Hy...'!J33</f>
        <v>0</v>
      </c>
      <c r="AW96" s="118">
        <f>'06-07-2-2025 - SO - 02 Hy...'!J34</f>
        <v>0</v>
      </c>
      <c r="AX96" s="118">
        <f>'06-07-2-2025 - SO - 02 Hy...'!J35</f>
        <v>0</v>
      </c>
      <c r="AY96" s="118">
        <f>'06-07-2-2025 - SO - 02 Hy...'!J36</f>
        <v>0</v>
      </c>
      <c r="AZ96" s="118">
        <f>'06-07-2-2025 - SO - 02 Hy...'!F33</f>
        <v>0</v>
      </c>
      <c r="BA96" s="118">
        <f>'06-07-2-2025 - SO - 02 Hy...'!F34</f>
        <v>0</v>
      </c>
      <c r="BB96" s="118">
        <f>'06-07-2-2025 - SO - 02 Hy...'!F35</f>
        <v>0</v>
      </c>
      <c r="BC96" s="118">
        <f>'06-07-2-2025 - SO - 02 Hy...'!F36</f>
        <v>0</v>
      </c>
      <c r="BD96" s="120">
        <f>'06-07-2-2025 - SO - 02 Hy...'!F37</f>
        <v>0</v>
      </c>
      <c r="BE96" s="7"/>
      <c r="BT96" s="116" t="s">
        <v>83</v>
      </c>
      <c r="BV96" s="116" t="s">
        <v>77</v>
      </c>
      <c r="BW96" s="116" t="s">
        <v>87</v>
      </c>
      <c r="BX96" s="116" t="s">
        <v>4</v>
      </c>
      <c r="CL96" s="116" t="s">
        <v>1</v>
      </c>
      <c r="CM96" s="116" t="s">
        <v>75</v>
      </c>
    </row>
    <row r="97" s="2" customFormat="1" ht="30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5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  <row r="98" s="2" customFormat="1" ht="6.96" customHeight="1">
      <c r="A98" s="34"/>
      <c r="B98" s="61"/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2"/>
      <c r="AC98" s="62"/>
      <c r="AD98" s="62"/>
      <c r="AE98" s="62"/>
      <c r="AF98" s="62"/>
      <c r="AG98" s="62"/>
      <c r="AH98" s="62"/>
      <c r="AI98" s="62"/>
      <c r="AJ98" s="62"/>
      <c r="AK98" s="62"/>
      <c r="AL98" s="62"/>
      <c r="AM98" s="62"/>
      <c r="AN98" s="62"/>
      <c r="AO98" s="62"/>
      <c r="AP98" s="62"/>
      <c r="AQ98" s="62"/>
      <c r="AR98" s="35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</sheetData>
  <mergeCells count="46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06-07-1-2025 - SO - 01 Zn...'!C2" display="/"/>
    <hyperlink ref="A96" location="'06-07-2-2025 - SO - 02 Hy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84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88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14</v>
      </c>
      <c r="L6" s="18"/>
    </row>
    <row r="7" s="1" customFormat="1" ht="16.5" customHeight="1">
      <c r="B7" s="18"/>
      <c r="E7" s="122" t="str">
        <f>'Rekapitulácia stavby'!K6</f>
        <v>Rekonštrukcia strechy poľnohospodárskych objektov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89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90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16</v>
      </c>
      <c r="E11" s="34"/>
      <c r="F11" s="23" t="s">
        <v>1</v>
      </c>
      <c r="G11" s="34"/>
      <c r="H11" s="34"/>
      <c r="I11" s="28" t="s">
        <v>17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18</v>
      </c>
      <c r="E12" s="34"/>
      <c r="F12" s="23" t="s">
        <v>19</v>
      </c>
      <c r="G12" s="34"/>
      <c r="H12" s="34"/>
      <c r="I12" s="28" t="s">
        <v>20</v>
      </c>
      <c r="J12" s="70" t="str">
        <f>'Rekapitulácia stavby'!AN8</f>
        <v>17. 6. 2025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22</v>
      </c>
      <c r="E14" s="34"/>
      <c r="F14" s="34"/>
      <c r="G14" s="34"/>
      <c r="H14" s="34"/>
      <c r="I14" s="28" t="s">
        <v>23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24</v>
      </c>
      <c r="F15" s="34"/>
      <c r="G15" s="34"/>
      <c r="H15" s="34"/>
      <c r="I15" s="28" t="s">
        <v>25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26</v>
      </c>
      <c r="E17" s="34"/>
      <c r="F17" s="34"/>
      <c r="G17" s="34"/>
      <c r="H17" s="34"/>
      <c r="I17" s="28" t="s">
        <v>23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25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28</v>
      </c>
      <c r="E20" s="34"/>
      <c r="F20" s="34"/>
      <c r="G20" s="34"/>
      <c r="H20" s="34"/>
      <c r="I20" s="28" t="s">
        <v>23</v>
      </c>
      <c r="J20" s="23" t="s">
        <v>1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">
        <v>29</v>
      </c>
      <c r="F21" s="34"/>
      <c r="G21" s="34"/>
      <c r="H21" s="34"/>
      <c r="I21" s="28" t="s">
        <v>25</v>
      </c>
      <c r="J21" s="23" t="s">
        <v>1</v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23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25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34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35"/>
      <c r="C30" s="34"/>
      <c r="D30" s="126" t="s">
        <v>35</v>
      </c>
      <c r="E30" s="34"/>
      <c r="F30" s="34"/>
      <c r="G30" s="34"/>
      <c r="H30" s="34"/>
      <c r="I30" s="34"/>
      <c r="J30" s="97">
        <f>ROUND(J123,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34"/>
      <c r="F32" s="39" t="s">
        <v>37</v>
      </c>
      <c r="G32" s="34"/>
      <c r="H32" s="34"/>
      <c r="I32" s="39" t="s">
        <v>36</v>
      </c>
      <c r="J32" s="39" t="s">
        <v>38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35"/>
      <c r="C33" s="34"/>
      <c r="D33" s="127" t="s">
        <v>39</v>
      </c>
      <c r="E33" s="41" t="s">
        <v>40</v>
      </c>
      <c r="F33" s="128">
        <f>ROUND((SUM(BE123:BE151)),  2)</f>
        <v>0</v>
      </c>
      <c r="G33" s="129"/>
      <c r="H33" s="129"/>
      <c r="I33" s="130">
        <v>0.23000000000000001</v>
      </c>
      <c r="J33" s="128">
        <f>ROUND(((SUM(BE123:BE151))*I33),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41" t="s">
        <v>41</v>
      </c>
      <c r="F34" s="128">
        <f>ROUND((SUM(BF123:BF151)),  2)</f>
        <v>0</v>
      </c>
      <c r="G34" s="129"/>
      <c r="H34" s="129"/>
      <c r="I34" s="130">
        <v>0.23000000000000001</v>
      </c>
      <c r="J34" s="128">
        <f>ROUND(((SUM(BF123:BF151))*I34),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42</v>
      </c>
      <c r="F35" s="131">
        <f>ROUND((SUM(BG123:BG151)),  2)</f>
        <v>0</v>
      </c>
      <c r="G35" s="34"/>
      <c r="H35" s="34"/>
      <c r="I35" s="132">
        <v>0.23000000000000001</v>
      </c>
      <c r="J35" s="131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43</v>
      </c>
      <c r="F36" s="131">
        <f>ROUND((SUM(BH123:BH151)),  2)</f>
        <v>0</v>
      </c>
      <c r="G36" s="34"/>
      <c r="H36" s="34"/>
      <c r="I36" s="132">
        <v>0.23000000000000001</v>
      </c>
      <c r="J36" s="131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44</v>
      </c>
      <c r="F37" s="128">
        <f>ROUND((SUM(BI123:BI151)),  2)</f>
        <v>0</v>
      </c>
      <c r="G37" s="129"/>
      <c r="H37" s="129"/>
      <c r="I37" s="130">
        <v>0</v>
      </c>
      <c r="J37" s="128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35"/>
      <c r="C39" s="133"/>
      <c r="D39" s="134" t="s">
        <v>45</v>
      </c>
      <c r="E39" s="82"/>
      <c r="F39" s="82"/>
      <c r="G39" s="135" t="s">
        <v>46</v>
      </c>
      <c r="H39" s="136" t="s">
        <v>47</v>
      </c>
      <c r="I39" s="82"/>
      <c r="J39" s="137">
        <f>SUM(J30:J37)</f>
        <v>0</v>
      </c>
      <c r="K39" s="138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39" t="s">
        <v>51</v>
      </c>
      <c r="G61" s="59" t="s">
        <v>50</v>
      </c>
      <c r="H61" s="37"/>
      <c r="I61" s="37"/>
      <c r="J61" s="140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39" t="s">
        <v>51</v>
      </c>
      <c r="G76" s="59" t="s">
        <v>50</v>
      </c>
      <c r="H76" s="37"/>
      <c r="I76" s="37"/>
      <c r="J76" s="140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91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14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22" t="str">
        <f>E7</f>
        <v>Rekonštrukcia strechy poľnohospodárskych objektov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89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>06-07-1/2025 - SO - 01 Znášková hala (p.č. 128/3)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18</v>
      </c>
      <c r="D89" s="34"/>
      <c r="E89" s="34"/>
      <c r="F89" s="23" t="str">
        <f>F12</f>
        <v>Nové Hony</v>
      </c>
      <c r="G89" s="34"/>
      <c r="H89" s="34"/>
      <c r="I89" s="28" t="s">
        <v>20</v>
      </c>
      <c r="J89" s="70" t="str">
        <f>IF(J12="","",J12)</f>
        <v>17. 6. 2025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25.65" customHeight="1">
      <c r="A91" s="34"/>
      <c r="B91" s="35"/>
      <c r="C91" s="28" t="s">
        <v>22</v>
      </c>
      <c r="D91" s="34"/>
      <c r="E91" s="34"/>
      <c r="F91" s="23" t="str">
        <f>E15</f>
        <v>RIMGAL s.r.o., Rimavská Sobota</v>
      </c>
      <c r="G91" s="34"/>
      <c r="H91" s="34"/>
      <c r="I91" s="28" t="s">
        <v>28</v>
      </c>
      <c r="J91" s="32" t="str">
        <f>E21</f>
        <v>Mária Daňušová, Rimavská Sobota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26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 xml:space="preserve"> 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1" t="s">
        <v>92</v>
      </c>
      <c r="D94" s="133"/>
      <c r="E94" s="133"/>
      <c r="F94" s="133"/>
      <c r="G94" s="133"/>
      <c r="H94" s="133"/>
      <c r="I94" s="133"/>
      <c r="J94" s="142" t="s">
        <v>93</v>
      </c>
      <c r="K94" s="133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3" t="s">
        <v>94</v>
      </c>
      <c r="D96" s="34"/>
      <c r="E96" s="34"/>
      <c r="F96" s="34"/>
      <c r="G96" s="34"/>
      <c r="H96" s="34"/>
      <c r="I96" s="34"/>
      <c r="J96" s="97">
        <f>J123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95</v>
      </c>
    </row>
    <row r="97" s="9" customFormat="1" ht="24.96" customHeight="1">
      <c r="A97" s="9"/>
      <c r="B97" s="144"/>
      <c r="C97" s="9"/>
      <c r="D97" s="145" t="s">
        <v>96</v>
      </c>
      <c r="E97" s="146"/>
      <c r="F97" s="146"/>
      <c r="G97" s="146"/>
      <c r="H97" s="146"/>
      <c r="I97" s="146"/>
      <c r="J97" s="147">
        <f>J124</f>
        <v>0</v>
      </c>
      <c r="K97" s="9"/>
      <c r="L97" s="14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8"/>
      <c r="C98" s="10"/>
      <c r="D98" s="149" t="s">
        <v>97</v>
      </c>
      <c r="E98" s="150"/>
      <c r="F98" s="150"/>
      <c r="G98" s="150"/>
      <c r="H98" s="150"/>
      <c r="I98" s="150"/>
      <c r="J98" s="151">
        <f>J125</f>
        <v>0</v>
      </c>
      <c r="K98" s="10"/>
      <c r="L98" s="14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44"/>
      <c r="C99" s="9"/>
      <c r="D99" s="145" t="s">
        <v>98</v>
      </c>
      <c r="E99" s="146"/>
      <c r="F99" s="146"/>
      <c r="G99" s="146"/>
      <c r="H99" s="146"/>
      <c r="I99" s="146"/>
      <c r="J99" s="147">
        <f>J134</f>
        <v>0</v>
      </c>
      <c r="K99" s="9"/>
      <c r="L99" s="14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48"/>
      <c r="C100" s="10"/>
      <c r="D100" s="149" t="s">
        <v>99</v>
      </c>
      <c r="E100" s="150"/>
      <c r="F100" s="150"/>
      <c r="G100" s="150"/>
      <c r="H100" s="150"/>
      <c r="I100" s="150"/>
      <c r="J100" s="151">
        <f>J135</f>
        <v>0</v>
      </c>
      <c r="K100" s="10"/>
      <c r="L100" s="14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8"/>
      <c r="C101" s="10"/>
      <c r="D101" s="149" t="s">
        <v>100</v>
      </c>
      <c r="E101" s="150"/>
      <c r="F101" s="150"/>
      <c r="G101" s="150"/>
      <c r="H101" s="150"/>
      <c r="I101" s="150"/>
      <c r="J101" s="151">
        <f>J141</f>
        <v>0</v>
      </c>
      <c r="K101" s="10"/>
      <c r="L101" s="14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48"/>
      <c r="C102" s="10"/>
      <c r="D102" s="149" t="s">
        <v>101</v>
      </c>
      <c r="E102" s="150"/>
      <c r="F102" s="150"/>
      <c r="G102" s="150"/>
      <c r="H102" s="150"/>
      <c r="I102" s="150"/>
      <c r="J102" s="151">
        <f>J144</f>
        <v>0</v>
      </c>
      <c r="K102" s="10"/>
      <c r="L102" s="14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44"/>
      <c r="C103" s="9"/>
      <c r="D103" s="145" t="s">
        <v>102</v>
      </c>
      <c r="E103" s="146"/>
      <c r="F103" s="146"/>
      <c r="G103" s="146"/>
      <c r="H103" s="146"/>
      <c r="I103" s="146"/>
      <c r="J103" s="147">
        <f>J150</f>
        <v>0</v>
      </c>
      <c r="K103" s="9"/>
      <c r="L103" s="144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2" customFormat="1" ht="21.84" customHeight="1">
      <c r="A104" s="34"/>
      <c r="B104" s="35"/>
      <c r="C104" s="34"/>
      <c r="D104" s="34"/>
      <c r="E104" s="34"/>
      <c r="F104" s="34"/>
      <c r="G104" s="34"/>
      <c r="H104" s="34"/>
      <c r="I104" s="34"/>
      <c r="J104" s="34"/>
      <c r="K104" s="34"/>
      <c r="L104" s="56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5" s="2" customFormat="1" ht="6.96" customHeight="1">
      <c r="A105" s="34"/>
      <c r="B105" s="61"/>
      <c r="C105" s="62"/>
      <c r="D105" s="62"/>
      <c r="E105" s="62"/>
      <c r="F105" s="62"/>
      <c r="G105" s="62"/>
      <c r="H105" s="62"/>
      <c r="I105" s="62"/>
      <c r="J105" s="62"/>
      <c r="K105" s="62"/>
      <c r="L105" s="56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9" s="2" customFormat="1" ht="6.96" customHeight="1">
      <c r="A109" s="34"/>
      <c r="B109" s="63"/>
      <c r="C109" s="64"/>
      <c r="D109" s="64"/>
      <c r="E109" s="64"/>
      <c r="F109" s="64"/>
      <c r="G109" s="64"/>
      <c r="H109" s="64"/>
      <c r="I109" s="64"/>
      <c r="J109" s="64"/>
      <c r="K109" s="64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24.96" customHeight="1">
      <c r="A110" s="34"/>
      <c r="B110" s="35"/>
      <c r="C110" s="19" t="s">
        <v>103</v>
      </c>
      <c r="D110" s="34"/>
      <c r="E110" s="34"/>
      <c r="F110" s="34"/>
      <c r="G110" s="34"/>
      <c r="H110" s="34"/>
      <c r="I110" s="34"/>
      <c r="J110" s="34"/>
      <c r="K110" s="3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6.96" customHeight="1">
      <c r="A111" s="34"/>
      <c r="B111" s="35"/>
      <c r="C111" s="34"/>
      <c r="D111" s="34"/>
      <c r="E111" s="34"/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12" customHeight="1">
      <c r="A112" s="34"/>
      <c r="B112" s="35"/>
      <c r="C112" s="28" t="s">
        <v>14</v>
      </c>
      <c r="D112" s="34"/>
      <c r="E112" s="34"/>
      <c r="F112" s="34"/>
      <c r="G112" s="34"/>
      <c r="H112" s="34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16.5" customHeight="1">
      <c r="A113" s="34"/>
      <c r="B113" s="35"/>
      <c r="C113" s="34"/>
      <c r="D113" s="34"/>
      <c r="E113" s="122" t="str">
        <f>E7</f>
        <v>Rekonštrukcia strechy poľnohospodárskych objektov</v>
      </c>
      <c r="F113" s="28"/>
      <c r="G113" s="28"/>
      <c r="H113" s="28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2" customHeight="1">
      <c r="A114" s="34"/>
      <c r="B114" s="35"/>
      <c r="C114" s="28" t="s">
        <v>89</v>
      </c>
      <c r="D114" s="34"/>
      <c r="E114" s="34"/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6.5" customHeight="1">
      <c r="A115" s="34"/>
      <c r="B115" s="35"/>
      <c r="C115" s="34"/>
      <c r="D115" s="34"/>
      <c r="E115" s="68" t="str">
        <f>E9</f>
        <v>06-07-1/2025 - SO - 01 Znášková hala (p.č. 128/3)</v>
      </c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6.96" customHeight="1">
      <c r="A116" s="34"/>
      <c r="B116" s="35"/>
      <c r="C116" s="34"/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2" customHeight="1">
      <c r="A117" s="34"/>
      <c r="B117" s="35"/>
      <c r="C117" s="28" t="s">
        <v>18</v>
      </c>
      <c r="D117" s="34"/>
      <c r="E117" s="34"/>
      <c r="F117" s="23" t="str">
        <f>F12</f>
        <v>Nové Hony</v>
      </c>
      <c r="G117" s="34"/>
      <c r="H117" s="34"/>
      <c r="I117" s="28" t="s">
        <v>20</v>
      </c>
      <c r="J117" s="70" t="str">
        <f>IF(J12="","",J12)</f>
        <v>17. 6. 2025</v>
      </c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6.96" customHeight="1">
      <c r="A118" s="34"/>
      <c r="B118" s="35"/>
      <c r="C118" s="34"/>
      <c r="D118" s="34"/>
      <c r="E118" s="34"/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25.65" customHeight="1">
      <c r="A119" s="34"/>
      <c r="B119" s="35"/>
      <c r="C119" s="28" t="s">
        <v>22</v>
      </c>
      <c r="D119" s="34"/>
      <c r="E119" s="34"/>
      <c r="F119" s="23" t="str">
        <f>E15</f>
        <v>RIMGAL s.r.o., Rimavská Sobota</v>
      </c>
      <c r="G119" s="34"/>
      <c r="H119" s="34"/>
      <c r="I119" s="28" t="s">
        <v>28</v>
      </c>
      <c r="J119" s="32" t="str">
        <f>E21</f>
        <v>Mária Daňušová, Rimavská Sobota</v>
      </c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5.15" customHeight="1">
      <c r="A120" s="34"/>
      <c r="B120" s="35"/>
      <c r="C120" s="28" t="s">
        <v>26</v>
      </c>
      <c r="D120" s="34"/>
      <c r="E120" s="34"/>
      <c r="F120" s="23" t="str">
        <f>IF(E18="","",E18)</f>
        <v>Vyplň údaj</v>
      </c>
      <c r="G120" s="34"/>
      <c r="H120" s="34"/>
      <c r="I120" s="28" t="s">
        <v>32</v>
      </c>
      <c r="J120" s="32" t="str">
        <f>E24</f>
        <v xml:space="preserve"> </v>
      </c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0.32" customHeight="1">
      <c r="A121" s="34"/>
      <c r="B121" s="35"/>
      <c r="C121" s="34"/>
      <c r="D121" s="34"/>
      <c r="E121" s="34"/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11" customFormat="1" ht="29.28" customHeight="1">
      <c r="A122" s="152"/>
      <c r="B122" s="153"/>
      <c r="C122" s="154" t="s">
        <v>104</v>
      </c>
      <c r="D122" s="155" t="s">
        <v>60</v>
      </c>
      <c r="E122" s="155" t="s">
        <v>56</v>
      </c>
      <c r="F122" s="155" t="s">
        <v>57</v>
      </c>
      <c r="G122" s="155" t="s">
        <v>105</v>
      </c>
      <c r="H122" s="155" t="s">
        <v>106</v>
      </c>
      <c r="I122" s="155" t="s">
        <v>107</v>
      </c>
      <c r="J122" s="156" t="s">
        <v>93</v>
      </c>
      <c r="K122" s="157" t="s">
        <v>108</v>
      </c>
      <c r="L122" s="158"/>
      <c r="M122" s="87" t="s">
        <v>1</v>
      </c>
      <c r="N122" s="88" t="s">
        <v>39</v>
      </c>
      <c r="O122" s="88" t="s">
        <v>109</v>
      </c>
      <c r="P122" s="88" t="s">
        <v>110</v>
      </c>
      <c r="Q122" s="88" t="s">
        <v>111</v>
      </c>
      <c r="R122" s="88" t="s">
        <v>112</v>
      </c>
      <c r="S122" s="88" t="s">
        <v>113</v>
      </c>
      <c r="T122" s="89" t="s">
        <v>114</v>
      </c>
      <c r="U122" s="152"/>
      <c r="V122" s="152"/>
      <c r="W122" s="152"/>
      <c r="X122" s="152"/>
      <c r="Y122" s="152"/>
      <c r="Z122" s="152"/>
      <c r="AA122" s="152"/>
      <c r="AB122" s="152"/>
      <c r="AC122" s="152"/>
      <c r="AD122" s="152"/>
      <c r="AE122" s="152"/>
    </row>
    <row r="123" s="2" customFormat="1" ht="22.8" customHeight="1">
      <c r="A123" s="34"/>
      <c r="B123" s="35"/>
      <c r="C123" s="94" t="s">
        <v>94</v>
      </c>
      <c r="D123" s="34"/>
      <c r="E123" s="34"/>
      <c r="F123" s="34"/>
      <c r="G123" s="34"/>
      <c r="H123" s="34"/>
      <c r="I123" s="34"/>
      <c r="J123" s="159">
        <f>BK123</f>
        <v>0</v>
      </c>
      <c r="K123" s="34"/>
      <c r="L123" s="35"/>
      <c r="M123" s="90"/>
      <c r="N123" s="74"/>
      <c r="O123" s="91"/>
      <c r="P123" s="160">
        <f>P124+P134+P150</f>
        <v>0</v>
      </c>
      <c r="Q123" s="91"/>
      <c r="R123" s="160">
        <f>R124+R134+R150</f>
        <v>35.215592640000004</v>
      </c>
      <c r="S123" s="91"/>
      <c r="T123" s="161">
        <f>T124+T134+T150</f>
        <v>31.648319999999998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T123" s="15" t="s">
        <v>74</v>
      </c>
      <c r="AU123" s="15" t="s">
        <v>95</v>
      </c>
      <c r="BK123" s="162">
        <f>BK124+BK134+BK150</f>
        <v>0</v>
      </c>
    </row>
    <row r="124" s="12" customFormat="1" ht="25.92" customHeight="1">
      <c r="A124" s="12"/>
      <c r="B124" s="163"/>
      <c r="C124" s="12"/>
      <c r="D124" s="164" t="s">
        <v>74</v>
      </c>
      <c r="E124" s="165" t="s">
        <v>115</v>
      </c>
      <c r="F124" s="165" t="s">
        <v>116</v>
      </c>
      <c r="G124" s="12"/>
      <c r="H124" s="12"/>
      <c r="I124" s="166"/>
      <c r="J124" s="167">
        <f>BK124</f>
        <v>0</v>
      </c>
      <c r="K124" s="12"/>
      <c r="L124" s="163"/>
      <c r="M124" s="168"/>
      <c r="N124" s="169"/>
      <c r="O124" s="169"/>
      <c r="P124" s="170">
        <f>P125</f>
        <v>0</v>
      </c>
      <c r="Q124" s="169"/>
      <c r="R124" s="170">
        <f>R125</f>
        <v>16.985714400000003</v>
      </c>
      <c r="S124" s="169"/>
      <c r="T124" s="171">
        <f>T125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64" t="s">
        <v>83</v>
      </c>
      <c r="AT124" s="172" t="s">
        <v>74</v>
      </c>
      <c r="AU124" s="172" t="s">
        <v>75</v>
      </c>
      <c r="AY124" s="164" t="s">
        <v>117</v>
      </c>
      <c r="BK124" s="173">
        <f>BK125</f>
        <v>0</v>
      </c>
    </row>
    <row r="125" s="12" customFormat="1" ht="22.8" customHeight="1">
      <c r="A125" s="12"/>
      <c r="B125" s="163"/>
      <c r="C125" s="12"/>
      <c r="D125" s="164" t="s">
        <v>74</v>
      </c>
      <c r="E125" s="174" t="s">
        <v>118</v>
      </c>
      <c r="F125" s="174" t="s">
        <v>119</v>
      </c>
      <c r="G125" s="12"/>
      <c r="H125" s="12"/>
      <c r="I125" s="166"/>
      <c r="J125" s="175">
        <f>BK125</f>
        <v>0</v>
      </c>
      <c r="K125" s="12"/>
      <c r="L125" s="163"/>
      <c r="M125" s="168"/>
      <c r="N125" s="169"/>
      <c r="O125" s="169"/>
      <c r="P125" s="170">
        <f>SUM(P126:P133)</f>
        <v>0</v>
      </c>
      <c r="Q125" s="169"/>
      <c r="R125" s="170">
        <f>SUM(R126:R133)</f>
        <v>16.985714400000003</v>
      </c>
      <c r="S125" s="169"/>
      <c r="T125" s="171">
        <f>SUM(T126:T133)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164" t="s">
        <v>83</v>
      </c>
      <c r="AT125" s="172" t="s">
        <v>74</v>
      </c>
      <c r="AU125" s="172" t="s">
        <v>83</v>
      </c>
      <c r="AY125" s="164" t="s">
        <v>117</v>
      </c>
      <c r="BK125" s="173">
        <f>SUM(BK126:BK133)</f>
        <v>0</v>
      </c>
    </row>
    <row r="126" s="2" customFormat="1" ht="33" customHeight="1">
      <c r="A126" s="34"/>
      <c r="B126" s="176"/>
      <c r="C126" s="177" t="s">
        <v>83</v>
      </c>
      <c r="D126" s="177" t="s">
        <v>120</v>
      </c>
      <c r="E126" s="178" t="s">
        <v>121</v>
      </c>
      <c r="F126" s="179" t="s">
        <v>122</v>
      </c>
      <c r="G126" s="180" t="s">
        <v>123</v>
      </c>
      <c r="H126" s="181">
        <v>325</v>
      </c>
      <c r="I126" s="182"/>
      <c r="J126" s="181">
        <f>ROUND(I126*H126,3)</f>
        <v>0</v>
      </c>
      <c r="K126" s="183"/>
      <c r="L126" s="35"/>
      <c r="M126" s="184" t="s">
        <v>1</v>
      </c>
      <c r="N126" s="185" t="s">
        <v>41</v>
      </c>
      <c r="O126" s="78"/>
      <c r="P126" s="186">
        <f>O126*H126</f>
        <v>0</v>
      </c>
      <c r="Q126" s="186">
        <v>0.02571</v>
      </c>
      <c r="R126" s="186">
        <f>Q126*H126</f>
        <v>8.3557500000000005</v>
      </c>
      <c r="S126" s="186">
        <v>0</v>
      </c>
      <c r="T126" s="187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88" t="s">
        <v>124</v>
      </c>
      <c r="AT126" s="188" t="s">
        <v>120</v>
      </c>
      <c r="AU126" s="188" t="s">
        <v>125</v>
      </c>
      <c r="AY126" s="15" t="s">
        <v>117</v>
      </c>
      <c r="BE126" s="189">
        <f>IF(N126="základná",J126,0)</f>
        <v>0</v>
      </c>
      <c r="BF126" s="189">
        <f>IF(N126="znížená",J126,0)</f>
        <v>0</v>
      </c>
      <c r="BG126" s="189">
        <f>IF(N126="zákl. prenesená",J126,0)</f>
        <v>0</v>
      </c>
      <c r="BH126" s="189">
        <f>IF(N126="zníž. prenesená",J126,0)</f>
        <v>0</v>
      </c>
      <c r="BI126" s="189">
        <f>IF(N126="nulová",J126,0)</f>
        <v>0</v>
      </c>
      <c r="BJ126" s="15" t="s">
        <v>125</v>
      </c>
      <c r="BK126" s="190">
        <f>ROUND(I126*H126,3)</f>
        <v>0</v>
      </c>
      <c r="BL126" s="15" t="s">
        <v>124</v>
      </c>
      <c r="BM126" s="188" t="s">
        <v>126</v>
      </c>
    </row>
    <row r="127" s="2" customFormat="1" ht="44.25" customHeight="1">
      <c r="A127" s="34"/>
      <c r="B127" s="176"/>
      <c r="C127" s="177" t="s">
        <v>125</v>
      </c>
      <c r="D127" s="177" t="s">
        <v>120</v>
      </c>
      <c r="E127" s="178" t="s">
        <v>127</v>
      </c>
      <c r="F127" s="179" t="s">
        <v>128</v>
      </c>
      <c r="G127" s="180" t="s">
        <v>123</v>
      </c>
      <c r="H127" s="181">
        <v>325</v>
      </c>
      <c r="I127" s="182"/>
      <c r="J127" s="181">
        <f>ROUND(I127*H127,3)</f>
        <v>0</v>
      </c>
      <c r="K127" s="183"/>
      <c r="L127" s="35"/>
      <c r="M127" s="184" t="s">
        <v>1</v>
      </c>
      <c r="N127" s="185" t="s">
        <v>41</v>
      </c>
      <c r="O127" s="78"/>
      <c r="P127" s="186">
        <f>O127*H127</f>
        <v>0</v>
      </c>
      <c r="Q127" s="186">
        <v>0</v>
      </c>
      <c r="R127" s="186">
        <f>Q127*H127</f>
        <v>0</v>
      </c>
      <c r="S127" s="186">
        <v>0</v>
      </c>
      <c r="T127" s="187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88" t="s">
        <v>124</v>
      </c>
      <c r="AT127" s="188" t="s">
        <v>120</v>
      </c>
      <c r="AU127" s="188" t="s">
        <v>125</v>
      </c>
      <c r="AY127" s="15" t="s">
        <v>117</v>
      </c>
      <c r="BE127" s="189">
        <f>IF(N127="základná",J127,0)</f>
        <v>0</v>
      </c>
      <c r="BF127" s="189">
        <f>IF(N127="znížená",J127,0)</f>
        <v>0</v>
      </c>
      <c r="BG127" s="189">
        <f>IF(N127="zákl. prenesená",J127,0)</f>
        <v>0</v>
      </c>
      <c r="BH127" s="189">
        <f>IF(N127="zníž. prenesená",J127,0)</f>
        <v>0</v>
      </c>
      <c r="BI127" s="189">
        <f>IF(N127="nulová",J127,0)</f>
        <v>0</v>
      </c>
      <c r="BJ127" s="15" t="s">
        <v>125</v>
      </c>
      <c r="BK127" s="190">
        <f>ROUND(I127*H127,3)</f>
        <v>0</v>
      </c>
      <c r="BL127" s="15" t="s">
        <v>124</v>
      </c>
      <c r="BM127" s="188" t="s">
        <v>129</v>
      </c>
    </row>
    <row r="128" s="2" customFormat="1" ht="33" customHeight="1">
      <c r="A128" s="34"/>
      <c r="B128" s="176"/>
      <c r="C128" s="177" t="s">
        <v>130</v>
      </c>
      <c r="D128" s="177" t="s">
        <v>120</v>
      </c>
      <c r="E128" s="178" t="s">
        <v>131</v>
      </c>
      <c r="F128" s="179" t="s">
        <v>132</v>
      </c>
      <c r="G128" s="180" t="s">
        <v>123</v>
      </c>
      <c r="H128" s="181">
        <v>325</v>
      </c>
      <c r="I128" s="182"/>
      <c r="J128" s="181">
        <f>ROUND(I128*H128,3)</f>
        <v>0</v>
      </c>
      <c r="K128" s="183"/>
      <c r="L128" s="35"/>
      <c r="M128" s="184" t="s">
        <v>1</v>
      </c>
      <c r="N128" s="185" t="s">
        <v>41</v>
      </c>
      <c r="O128" s="78"/>
      <c r="P128" s="186">
        <f>O128*H128</f>
        <v>0</v>
      </c>
      <c r="Q128" s="186">
        <v>0.02571</v>
      </c>
      <c r="R128" s="186">
        <f>Q128*H128</f>
        <v>8.3557500000000005</v>
      </c>
      <c r="S128" s="186">
        <v>0</v>
      </c>
      <c r="T128" s="187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88" t="s">
        <v>124</v>
      </c>
      <c r="AT128" s="188" t="s">
        <v>120</v>
      </c>
      <c r="AU128" s="188" t="s">
        <v>125</v>
      </c>
      <c r="AY128" s="15" t="s">
        <v>117</v>
      </c>
      <c r="BE128" s="189">
        <f>IF(N128="základná",J128,0)</f>
        <v>0</v>
      </c>
      <c r="BF128" s="189">
        <f>IF(N128="znížená",J128,0)</f>
        <v>0</v>
      </c>
      <c r="BG128" s="189">
        <f>IF(N128="zákl. prenesená",J128,0)</f>
        <v>0</v>
      </c>
      <c r="BH128" s="189">
        <f>IF(N128="zníž. prenesená",J128,0)</f>
        <v>0</v>
      </c>
      <c r="BI128" s="189">
        <f>IF(N128="nulová",J128,0)</f>
        <v>0</v>
      </c>
      <c r="BJ128" s="15" t="s">
        <v>125</v>
      </c>
      <c r="BK128" s="190">
        <f>ROUND(I128*H128,3)</f>
        <v>0</v>
      </c>
      <c r="BL128" s="15" t="s">
        <v>124</v>
      </c>
      <c r="BM128" s="188" t="s">
        <v>133</v>
      </c>
    </row>
    <row r="129" s="2" customFormat="1" ht="24.15" customHeight="1">
      <c r="A129" s="34"/>
      <c r="B129" s="176"/>
      <c r="C129" s="177" t="s">
        <v>124</v>
      </c>
      <c r="D129" s="177" t="s">
        <v>120</v>
      </c>
      <c r="E129" s="178" t="s">
        <v>134</v>
      </c>
      <c r="F129" s="179" t="s">
        <v>135</v>
      </c>
      <c r="G129" s="180" t="s">
        <v>123</v>
      </c>
      <c r="H129" s="181">
        <v>142.08000000000001</v>
      </c>
      <c r="I129" s="182"/>
      <c r="J129" s="181">
        <f>ROUND(I129*H129,3)</f>
        <v>0</v>
      </c>
      <c r="K129" s="183"/>
      <c r="L129" s="35"/>
      <c r="M129" s="184" t="s">
        <v>1</v>
      </c>
      <c r="N129" s="185" t="s">
        <v>41</v>
      </c>
      <c r="O129" s="78"/>
      <c r="P129" s="186">
        <f>O129*H129</f>
        <v>0</v>
      </c>
      <c r="Q129" s="186">
        <v>0.0019300000000000001</v>
      </c>
      <c r="R129" s="186">
        <f>Q129*H129</f>
        <v>0.27421440000000002</v>
      </c>
      <c r="S129" s="186">
        <v>0</v>
      </c>
      <c r="T129" s="187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88" t="s">
        <v>124</v>
      </c>
      <c r="AT129" s="188" t="s">
        <v>120</v>
      </c>
      <c r="AU129" s="188" t="s">
        <v>125</v>
      </c>
      <c r="AY129" s="15" t="s">
        <v>117</v>
      </c>
      <c r="BE129" s="189">
        <f>IF(N129="základná",J129,0)</f>
        <v>0</v>
      </c>
      <c r="BF129" s="189">
        <f>IF(N129="znížená",J129,0)</f>
        <v>0</v>
      </c>
      <c r="BG129" s="189">
        <f>IF(N129="zákl. prenesená",J129,0)</f>
        <v>0</v>
      </c>
      <c r="BH129" s="189">
        <f>IF(N129="zníž. prenesená",J129,0)</f>
        <v>0</v>
      </c>
      <c r="BI129" s="189">
        <f>IF(N129="nulová",J129,0)</f>
        <v>0</v>
      </c>
      <c r="BJ129" s="15" t="s">
        <v>125</v>
      </c>
      <c r="BK129" s="190">
        <f>ROUND(I129*H129,3)</f>
        <v>0</v>
      </c>
      <c r="BL129" s="15" t="s">
        <v>124</v>
      </c>
      <c r="BM129" s="188" t="s">
        <v>136</v>
      </c>
    </row>
    <row r="130" s="2" customFormat="1" ht="21.75" customHeight="1">
      <c r="A130" s="34"/>
      <c r="B130" s="176"/>
      <c r="C130" s="177" t="s">
        <v>137</v>
      </c>
      <c r="D130" s="177" t="s">
        <v>120</v>
      </c>
      <c r="E130" s="178" t="s">
        <v>138</v>
      </c>
      <c r="F130" s="179" t="s">
        <v>139</v>
      </c>
      <c r="G130" s="180" t="s">
        <v>140</v>
      </c>
      <c r="H130" s="181">
        <v>31.648</v>
      </c>
      <c r="I130" s="182"/>
      <c r="J130" s="181">
        <f>ROUND(I130*H130,3)</f>
        <v>0</v>
      </c>
      <c r="K130" s="183"/>
      <c r="L130" s="35"/>
      <c r="M130" s="184" t="s">
        <v>1</v>
      </c>
      <c r="N130" s="185" t="s">
        <v>41</v>
      </c>
      <c r="O130" s="78"/>
      <c r="P130" s="186">
        <f>O130*H130</f>
        <v>0</v>
      </c>
      <c r="Q130" s="186">
        <v>0</v>
      </c>
      <c r="R130" s="186">
        <f>Q130*H130</f>
        <v>0</v>
      </c>
      <c r="S130" s="186">
        <v>0</v>
      </c>
      <c r="T130" s="187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88" t="s">
        <v>124</v>
      </c>
      <c r="AT130" s="188" t="s">
        <v>120</v>
      </c>
      <c r="AU130" s="188" t="s">
        <v>125</v>
      </c>
      <c r="AY130" s="15" t="s">
        <v>117</v>
      </c>
      <c r="BE130" s="189">
        <f>IF(N130="základná",J130,0)</f>
        <v>0</v>
      </c>
      <c r="BF130" s="189">
        <f>IF(N130="znížená",J130,0)</f>
        <v>0</v>
      </c>
      <c r="BG130" s="189">
        <f>IF(N130="zákl. prenesená",J130,0)</f>
        <v>0</v>
      </c>
      <c r="BH130" s="189">
        <f>IF(N130="zníž. prenesená",J130,0)</f>
        <v>0</v>
      </c>
      <c r="BI130" s="189">
        <f>IF(N130="nulová",J130,0)</f>
        <v>0</v>
      </c>
      <c r="BJ130" s="15" t="s">
        <v>125</v>
      </c>
      <c r="BK130" s="190">
        <f>ROUND(I130*H130,3)</f>
        <v>0</v>
      </c>
      <c r="BL130" s="15" t="s">
        <v>124</v>
      </c>
      <c r="BM130" s="188" t="s">
        <v>141</v>
      </c>
    </row>
    <row r="131" s="2" customFormat="1" ht="24.15" customHeight="1">
      <c r="A131" s="34"/>
      <c r="B131" s="176"/>
      <c r="C131" s="177" t="s">
        <v>142</v>
      </c>
      <c r="D131" s="177" t="s">
        <v>120</v>
      </c>
      <c r="E131" s="178" t="s">
        <v>143</v>
      </c>
      <c r="F131" s="179" t="s">
        <v>144</v>
      </c>
      <c r="G131" s="180" t="s">
        <v>140</v>
      </c>
      <c r="H131" s="181">
        <v>3663</v>
      </c>
      <c r="I131" s="182"/>
      <c r="J131" s="181">
        <f>ROUND(I131*H131,3)</f>
        <v>0</v>
      </c>
      <c r="K131" s="183"/>
      <c r="L131" s="35"/>
      <c r="M131" s="184" t="s">
        <v>1</v>
      </c>
      <c r="N131" s="185" t="s">
        <v>41</v>
      </c>
      <c r="O131" s="78"/>
      <c r="P131" s="186">
        <f>O131*H131</f>
        <v>0</v>
      </c>
      <c r="Q131" s="186">
        <v>0</v>
      </c>
      <c r="R131" s="186">
        <f>Q131*H131</f>
        <v>0</v>
      </c>
      <c r="S131" s="186">
        <v>0</v>
      </c>
      <c r="T131" s="187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88" t="s">
        <v>124</v>
      </c>
      <c r="AT131" s="188" t="s">
        <v>120</v>
      </c>
      <c r="AU131" s="188" t="s">
        <v>125</v>
      </c>
      <c r="AY131" s="15" t="s">
        <v>117</v>
      </c>
      <c r="BE131" s="189">
        <f>IF(N131="základná",J131,0)</f>
        <v>0</v>
      </c>
      <c r="BF131" s="189">
        <f>IF(N131="znížená",J131,0)</f>
        <v>0</v>
      </c>
      <c r="BG131" s="189">
        <f>IF(N131="zákl. prenesená",J131,0)</f>
        <v>0</v>
      </c>
      <c r="BH131" s="189">
        <f>IF(N131="zníž. prenesená",J131,0)</f>
        <v>0</v>
      </c>
      <c r="BI131" s="189">
        <f>IF(N131="nulová",J131,0)</f>
        <v>0</v>
      </c>
      <c r="BJ131" s="15" t="s">
        <v>125</v>
      </c>
      <c r="BK131" s="190">
        <f>ROUND(I131*H131,3)</f>
        <v>0</v>
      </c>
      <c r="BL131" s="15" t="s">
        <v>124</v>
      </c>
      <c r="BM131" s="188" t="s">
        <v>145</v>
      </c>
    </row>
    <row r="132" s="2" customFormat="1" ht="24.15" customHeight="1">
      <c r="A132" s="34"/>
      <c r="B132" s="176"/>
      <c r="C132" s="177" t="s">
        <v>146</v>
      </c>
      <c r="D132" s="177" t="s">
        <v>120</v>
      </c>
      <c r="E132" s="178" t="s">
        <v>147</v>
      </c>
      <c r="F132" s="179" t="s">
        <v>148</v>
      </c>
      <c r="G132" s="180" t="s">
        <v>140</v>
      </c>
      <c r="H132" s="181">
        <v>31.648</v>
      </c>
      <c r="I132" s="182"/>
      <c r="J132" s="181">
        <f>ROUND(I132*H132,3)</f>
        <v>0</v>
      </c>
      <c r="K132" s="183"/>
      <c r="L132" s="35"/>
      <c r="M132" s="184" t="s">
        <v>1</v>
      </c>
      <c r="N132" s="185" t="s">
        <v>41</v>
      </c>
      <c r="O132" s="78"/>
      <c r="P132" s="186">
        <f>O132*H132</f>
        <v>0</v>
      </c>
      <c r="Q132" s="186">
        <v>0</v>
      </c>
      <c r="R132" s="186">
        <f>Q132*H132</f>
        <v>0</v>
      </c>
      <c r="S132" s="186">
        <v>0</v>
      </c>
      <c r="T132" s="187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88" t="s">
        <v>124</v>
      </c>
      <c r="AT132" s="188" t="s">
        <v>120</v>
      </c>
      <c r="AU132" s="188" t="s">
        <v>125</v>
      </c>
      <c r="AY132" s="15" t="s">
        <v>117</v>
      </c>
      <c r="BE132" s="189">
        <f>IF(N132="základná",J132,0)</f>
        <v>0</v>
      </c>
      <c r="BF132" s="189">
        <f>IF(N132="znížená",J132,0)</f>
        <v>0</v>
      </c>
      <c r="BG132" s="189">
        <f>IF(N132="zákl. prenesená",J132,0)</f>
        <v>0</v>
      </c>
      <c r="BH132" s="189">
        <f>IF(N132="zníž. prenesená",J132,0)</f>
        <v>0</v>
      </c>
      <c r="BI132" s="189">
        <f>IF(N132="nulová",J132,0)</f>
        <v>0</v>
      </c>
      <c r="BJ132" s="15" t="s">
        <v>125</v>
      </c>
      <c r="BK132" s="190">
        <f>ROUND(I132*H132,3)</f>
        <v>0</v>
      </c>
      <c r="BL132" s="15" t="s">
        <v>124</v>
      </c>
      <c r="BM132" s="188" t="s">
        <v>149</v>
      </c>
    </row>
    <row r="133" s="2" customFormat="1" ht="33" customHeight="1">
      <c r="A133" s="34"/>
      <c r="B133" s="176"/>
      <c r="C133" s="177" t="s">
        <v>150</v>
      </c>
      <c r="D133" s="177" t="s">
        <v>120</v>
      </c>
      <c r="E133" s="178" t="s">
        <v>151</v>
      </c>
      <c r="F133" s="179" t="s">
        <v>152</v>
      </c>
      <c r="G133" s="180" t="s">
        <v>140</v>
      </c>
      <c r="H133" s="181">
        <v>31.648</v>
      </c>
      <c r="I133" s="182"/>
      <c r="J133" s="181">
        <f>ROUND(I133*H133,3)</f>
        <v>0</v>
      </c>
      <c r="K133" s="183"/>
      <c r="L133" s="35"/>
      <c r="M133" s="184" t="s">
        <v>1</v>
      </c>
      <c r="N133" s="185" t="s">
        <v>41</v>
      </c>
      <c r="O133" s="78"/>
      <c r="P133" s="186">
        <f>O133*H133</f>
        <v>0</v>
      </c>
      <c r="Q133" s="186">
        <v>0</v>
      </c>
      <c r="R133" s="186">
        <f>Q133*H133</f>
        <v>0</v>
      </c>
      <c r="S133" s="186">
        <v>0</v>
      </c>
      <c r="T133" s="187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88" t="s">
        <v>124</v>
      </c>
      <c r="AT133" s="188" t="s">
        <v>120</v>
      </c>
      <c r="AU133" s="188" t="s">
        <v>125</v>
      </c>
      <c r="AY133" s="15" t="s">
        <v>117</v>
      </c>
      <c r="BE133" s="189">
        <f>IF(N133="základná",J133,0)</f>
        <v>0</v>
      </c>
      <c r="BF133" s="189">
        <f>IF(N133="znížená",J133,0)</f>
        <v>0</v>
      </c>
      <c r="BG133" s="189">
        <f>IF(N133="zákl. prenesená",J133,0)</f>
        <v>0</v>
      </c>
      <c r="BH133" s="189">
        <f>IF(N133="zníž. prenesená",J133,0)</f>
        <v>0</v>
      </c>
      <c r="BI133" s="189">
        <f>IF(N133="nulová",J133,0)</f>
        <v>0</v>
      </c>
      <c r="BJ133" s="15" t="s">
        <v>125</v>
      </c>
      <c r="BK133" s="190">
        <f>ROUND(I133*H133,3)</f>
        <v>0</v>
      </c>
      <c r="BL133" s="15" t="s">
        <v>124</v>
      </c>
      <c r="BM133" s="188" t="s">
        <v>153</v>
      </c>
    </row>
    <row r="134" s="12" customFormat="1" ht="25.92" customHeight="1">
      <c r="A134" s="12"/>
      <c r="B134" s="163"/>
      <c r="C134" s="12"/>
      <c r="D134" s="164" t="s">
        <v>74</v>
      </c>
      <c r="E134" s="165" t="s">
        <v>154</v>
      </c>
      <c r="F134" s="165" t="s">
        <v>155</v>
      </c>
      <c r="G134" s="12"/>
      <c r="H134" s="12"/>
      <c r="I134" s="166"/>
      <c r="J134" s="167">
        <f>BK134</f>
        <v>0</v>
      </c>
      <c r="K134" s="12"/>
      <c r="L134" s="163"/>
      <c r="M134" s="168"/>
      <c r="N134" s="169"/>
      <c r="O134" s="169"/>
      <c r="P134" s="170">
        <f>P135+P141+P144</f>
        <v>0</v>
      </c>
      <c r="Q134" s="169"/>
      <c r="R134" s="170">
        <f>R135+R141+R144</f>
        <v>18.229878240000001</v>
      </c>
      <c r="S134" s="169"/>
      <c r="T134" s="171">
        <f>T135+T141+T144</f>
        <v>31.648319999999998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64" t="s">
        <v>125</v>
      </c>
      <c r="AT134" s="172" t="s">
        <v>74</v>
      </c>
      <c r="AU134" s="172" t="s">
        <v>75</v>
      </c>
      <c r="AY134" s="164" t="s">
        <v>117</v>
      </c>
      <c r="BK134" s="173">
        <f>BK135+BK141+BK144</f>
        <v>0</v>
      </c>
    </row>
    <row r="135" s="12" customFormat="1" ht="22.8" customHeight="1">
      <c r="A135" s="12"/>
      <c r="B135" s="163"/>
      <c r="C135" s="12"/>
      <c r="D135" s="164" t="s">
        <v>74</v>
      </c>
      <c r="E135" s="174" t="s">
        <v>156</v>
      </c>
      <c r="F135" s="174" t="s">
        <v>157</v>
      </c>
      <c r="G135" s="12"/>
      <c r="H135" s="12"/>
      <c r="I135" s="166"/>
      <c r="J135" s="175">
        <f>BK135</f>
        <v>0</v>
      </c>
      <c r="K135" s="12"/>
      <c r="L135" s="163"/>
      <c r="M135" s="168"/>
      <c r="N135" s="169"/>
      <c r="O135" s="169"/>
      <c r="P135" s="170">
        <f>SUM(P136:P140)</f>
        <v>0</v>
      </c>
      <c r="Q135" s="169"/>
      <c r="R135" s="170">
        <f>SUM(R136:R140)</f>
        <v>0.71478560000000002</v>
      </c>
      <c r="S135" s="169"/>
      <c r="T135" s="171">
        <f>SUM(T136:T140)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164" t="s">
        <v>125</v>
      </c>
      <c r="AT135" s="172" t="s">
        <v>74</v>
      </c>
      <c r="AU135" s="172" t="s">
        <v>83</v>
      </c>
      <c r="AY135" s="164" t="s">
        <v>117</v>
      </c>
      <c r="BK135" s="173">
        <f>SUM(BK136:BK140)</f>
        <v>0</v>
      </c>
    </row>
    <row r="136" s="2" customFormat="1" ht="24.15" customHeight="1">
      <c r="A136" s="34"/>
      <c r="B136" s="176"/>
      <c r="C136" s="177" t="s">
        <v>118</v>
      </c>
      <c r="D136" s="177" t="s">
        <v>120</v>
      </c>
      <c r="E136" s="178" t="s">
        <v>158</v>
      </c>
      <c r="F136" s="179" t="s">
        <v>159</v>
      </c>
      <c r="G136" s="180" t="s">
        <v>160</v>
      </c>
      <c r="H136" s="181">
        <v>118.40000000000001</v>
      </c>
      <c r="I136" s="182"/>
      <c r="J136" s="181">
        <f>ROUND(I136*H136,3)</f>
        <v>0</v>
      </c>
      <c r="K136" s="183"/>
      <c r="L136" s="35"/>
      <c r="M136" s="184" t="s">
        <v>1</v>
      </c>
      <c r="N136" s="185" t="s">
        <v>41</v>
      </c>
      <c r="O136" s="78"/>
      <c r="P136" s="186">
        <f>O136*H136</f>
        <v>0</v>
      </c>
      <c r="Q136" s="186">
        <v>0.0028999999999999998</v>
      </c>
      <c r="R136" s="186">
        <f>Q136*H136</f>
        <v>0.34336</v>
      </c>
      <c r="S136" s="186">
        <v>0</v>
      </c>
      <c r="T136" s="187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88" t="s">
        <v>161</v>
      </c>
      <c r="AT136" s="188" t="s">
        <v>120</v>
      </c>
      <c r="AU136" s="188" t="s">
        <v>125</v>
      </c>
      <c r="AY136" s="15" t="s">
        <v>117</v>
      </c>
      <c r="BE136" s="189">
        <f>IF(N136="základná",J136,0)</f>
        <v>0</v>
      </c>
      <c r="BF136" s="189">
        <f>IF(N136="znížená",J136,0)</f>
        <v>0</v>
      </c>
      <c r="BG136" s="189">
        <f>IF(N136="zákl. prenesená",J136,0)</f>
        <v>0</v>
      </c>
      <c r="BH136" s="189">
        <f>IF(N136="zníž. prenesená",J136,0)</f>
        <v>0</v>
      </c>
      <c r="BI136" s="189">
        <f>IF(N136="nulová",J136,0)</f>
        <v>0</v>
      </c>
      <c r="BJ136" s="15" t="s">
        <v>125</v>
      </c>
      <c r="BK136" s="190">
        <f>ROUND(I136*H136,3)</f>
        <v>0</v>
      </c>
      <c r="BL136" s="15" t="s">
        <v>161</v>
      </c>
      <c r="BM136" s="188" t="s">
        <v>162</v>
      </c>
    </row>
    <row r="137" s="2" customFormat="1" ht="24.15" customHeight="1">
      <c r="A137" s="34"/>
      <c r="B137" s="176"/>
      <c r="C137" s="177" t="s">
        <v>163</v>
      </c>
      <c r="D137" s="177" t="s">
        <v>120</v>
      </c>
      <c r="E137" s="178" t="s">
        <v>164</v>
      </c>
      <c r="F137" s="179" t="s">
        <v>165</v>
      </c>
      <c r="G137" s="180" t="s">
        <v>160</v>
      </c>
      <c r="H137" s="181">
        <v>118.40000000000001</v>
      </c>
      <c r="I137" s="182"/>
      <c r="J137" s="181">
        <f>ROUND(I137*H137,3)</f>
        <v>0</v>
      </c>
      <c r="K137" s="183"/>
      <c r="L137" s="35"/>
      <c r="M137" s="184" t="s">
        <v>1</v>
      </c>
      <c r="N137" s="185" t="s">
        <v>41</v>
      </c>
      <c r="O137" s="78"/>
      <c r="P137" s="186">
        <f>O137*H137</f>
        <v>0</v>
      </c>
      <c r="Q137" s="186">
        <v>0.00248</v>
      </c>
      <c r="R137" s="186">
        <f>Q137*H137</f>
        <v>0.293632</v>
      </c>
      <c r="S137" s="186">
        <v>0</v>
      </c>
      <c r="T137" s="187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88" t="s">
        <v>161</v>
      </c>
      <c r="AT137" s="188" t="s">
        <v>120</v>
      </c>
      <c r="AU137" s="188" t="s">
        <v>125</v>
      </c>
      <c r="AY137" s="15" t="s">
        <v>117</v>
      </c>
      <c r="BE137" s="189">
        <f>IF(N137="základná",J137,0)</f>
        <v>0</v>
      </c>
      <c r="BF137" s="189">
        <f>IF(N137="znížená",J137,0)</f>
        <v>0</v>
      </c>
      <c r="BG137" s="189">
        <f>IF(N137="zákl. prenesená",J137,0)</f>
        <v>0</v>
      </c>
      <c r="BH137" s="189">
        <f>IF(N137="zníž. prenesená",J137,0)</f>
        <v>0</v>
      </c>
      <c r="BI137" s="189">
        <f>IF(N137="nulová",J137,0)</f>
        <v>0</v>
      </c>
      <c r="BJ137" s="15" t="s">
        <v>125</v>
      </c>
      <c r="BK137" s="190">
        <f>ROUND(I137*H137,3)</f>
        <v>0</v>
      </c>
      <c r="BL137" s="15" t="s">
        <v>161</v>
      </c>
      <c r="BM137" s="188" t="s">
        <v>166</v>
      </c>
    </row>
    <row r="138" s="2" customFormat="1" ht="24.15" customHeight="1">
      <c r="A138" s="34"/>
      <c r="B138" s="176"/>
      <c r="C138" s="177" t="s">
        <v>167</v>
      </c>
      <c r="D138" s="177" t="s">
        <v>120</v>
      </c>
      <c r="E138" s="178" t="s">
        <v>168</v>
      </c>
      <c r="F138" s="179" t="s">
        <v>169</v>
      </c>
      <c r="G138" s="180" t="s">
        <v>170</v>
      </c>
      <c r="H138" s="181">
        <v>10</v>
      </c>
      <c r="I138" s="182"/>
      <c r="J138" s="181">
        <f>ROUND(I138*H138,3)</f>
        <v>0</v>
      </c>
      <c r="K138" s="183"/>
      <c r="L138" s="35"/>
      <c r="M138" s="184" t="s">
        <v>1</v>
      </c>
      <c r="N138" s="185" t="s">
        <v>41</v>
      </c>
      <c r="O138" s="78"/>
      <c r="P138" s="186">
        <f>O138*H138</f>
        <v>0</v>
      </c>
      <c r="Q138" s="186">
        <v>0.0010568000000000001</v>
      </c>
      <c r="R138" s="186">
        <f>Q138*H138</f>
        <v>0.010568000000000001</v>
      </c>
      <c r="S138" s="186">
        <v>0</v>
      </c>
      <c r="T138" s="187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88" t="s">
        <v>161</v>
      </c>
      <c r="AT138" s="188" t="s">
        <v>120</v>
      </c>
      <c r="AU138" s="188" t="s">
        <v>125</v>
      </c>
      <c r="AY138" s="15" t="s">
        <v>117</v>
      </c>
      <c r="BE138" s="189">
        <f>IF(N138="základná",J138,0)</f>
        <v>0</v>
      </c>
      <c r="BF138" s="189">
        <f>IF(N138="znížená",J138,0)</f>
        <v>0</v>
      </c>
      <c r="BG138" s="189">
        <f>IF(N138="zákl. prenesená",J138,0)</f>
        <v>0</v>
      </c>
      <c r="BH138" s="189">
        <f>IF(N138="zníž. prenesená",J138,0)</f>
        <v>0</v>
      </c>
      <c r="BI138" s="189">
        <f>IF(N138="nulová",J138,0)</f>
        <v>0</v>
      </c>
      <c r="BJ138" s="15" t="s">
        <v>125</v>
      </c>
      <c r="BK138" s="190">
        <f>ROUND(I138*H138,3)</f>
        <v>0</v>
      </c>
      <c r="BL138" s="15" t="s">
        <v>161</v>
      </c>
      <c r="BM138" s="188" t="s">
        <v>171</v>
      </c>
    </row>
    <row r="139" s="2" customFormat="1" ht="24.15" customHeight="1">
      <c r="A139" s="34"/>
      <c r="B139" s="176"/>
      <c r="C139" s="177" t="s">
        <v>172</v>
      </c>
      <c r="D139" s="177" t="s">
        <v>120</v>
      </c>
      <c r="E139" s="178" t="s">
        <v>173</v>
      </c>
      <c r="F139" s="179" t="s">
        <v>174</v>
      </c>
      <c r="G139" s="180" t="s">
        <v>160</v>
      </c>
      <c r="H139" s="181">
        <v>32</v>
      </c>
      <c r="I139" s="182"/>
      <c r="J139" s="181">
        <f>ROUND(I139*H139,3)</f>
        <v>0</v>
      </c>
      <c r="K139" s="183"/>
      <c r="L139" s="35"/>
      <c r="M139" s="184" t="s">
        <v>1</v>
      </c>
      <c r="N139" s="185" t="s">
        <v>41</v>
      </c>
      <c r="O139" s="78"/>
      <c r="P139" s="186">
        <f>O139*H139</f>
        <v>0</v>
      </c>
      <c r="Q139" s="186">
        <v>0.0021007999999999999</v>
      </c>
      <c r="R139" s="186">
        <f>Q139*H139</f>
        <v>0.067225599999999996</v>
      </c>
      <c r="S139" s="186">
        <v>0</v>
      </c>
      <c r="T139" s="187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88" t="s">
        <v>161</v>
      </c>
      <c r="AT139" s="188" t="s">
        <v>120</v>
      </c>
      <c r="AU139" s="188" t="s">
        <v>125</v>
      </c>
      <c r="AY139" s="15" t="s">
        <v>117</v>
      </c>
      <c r="BE139" s="189">
        <f>IF(N139="základná",J139,0)</f>
        <v>0</v>
      </c>
      <c r="BF139" s="189">
        <f>IF(N139="znížená",J139,0)</f>
        <v>0</v>
      </c>
      <c r="BG139" s="189">
        <f>IF(N139="zákl. prenesená",J139,0)</f>
        <v>0</v>
      </c>
      <c r="BH139" s="189">
        <f>IF(N139="zníž. prenesená",J139,0)</f>
        <v>0</v>
      </c>
      <c r="BI139" s="189">
        <f>IF(N139="nulová",J139,0)</f>
        <v>0</v>
      </c>
      <c r="BJ139" s="15" t="s">
        <v>125</v>
      </c>
      <c r="BK139" s="190">
        <f>ROUND(I139*H139,3)</f>
        <v>0</v>
      </c>
      <c r="BL139" s="15" t="s">
        <v>161</v>
      </c>
      <c r="BM139" s="188" t="s">
        <v>175</v>
      </c>
    </row>
    <row r="140" s="2" customFormat="1" ht="24.15" customHeight="1">
      <c r="A140" s="34"/>
      <c r="B140" s="176"/>
      <c r="C140" s="177" t="s">
        <v>176</v>
      </c>
      <c r="D140" s="177" t="s">
        <v>120</v>
      </c>
      <c r="E140" s="178" t="s">
        <v>177</v>
      </c>
      <c r="F140" s="179" t="s">
        <v>178</v>
      </c>
      <c r="G140" s="180" t="s">
        <v>179</v>
      </c>
      <c r="H140" s="182"/>
      <c r="I140" s="182"/>
      <c r="J140" s="181">
        <f>ROUND(I140*H140,3)</f>
        <v>0</v>
      </c>
      <c r="K140" s="183"/>
      <c r="L140" s="35"/>
      <c r="M140" s="184" t="s">
        <v>1</v>
      </c>
      <c r="N140" s="185" t="s">
        <v>41</v>
      </c>
      <c r="O140" s="78"/>
      <c r="P140" s="186">
        <f>O140*H140</f>
        <v>0</v>
      </c>
      <c r="Q140" s="186">
        <v>0</v>
      </c>
      <c r="R140" s="186">
        <f>Q140*H140</f>
        <v>0</v>
      </c>
      <c r="S140" s="186">
        <v>0</v>
      </c>
      <c r="T140" s="187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88" t="s">
        <v>161</v>
      </c>
      <c r="AT140" s="188" t="s">
        <v>120</v>
      </c>
      <c r="AU140" s="188" t="s">
        <v>125</v>
      </c>
      <c r="AY140" s="15" t="s">
        <v>117</v>
      </c>
      <c r="BE140" s="189">
        <f>IF(N140="základná",J140,0)</f>
        <v>0</v>
      </c>
      <c r="BF140" s="189">
        <f>IF(N140="znížená",J140,0)</f>
        <v>0</v>
      </c>
      <c r="BG140" s="189">
        <f>IF(N140="zákl. prenesená",J140,0)</f>
        <v>0</v>
      </c>
      <c r="BH140" s="189">
        <f>IF(N140="zníž. prenesená",J140,0)</f>
        <v>0</v>
      </c>
      <c r="BI140" s="189">
        <f>IF(N140="nulová",J140,0)</f>
        <v>0</v>
      </c>
      <c r="BJ140" s="15" t="s">
        <v>125</v>
      </c>
      <c r="BK140" s="190">
        <f>ROUND(I140*H140,3)</f>
        <v>0</v>
      </c>
      <c r="BL140" s="15" t="s">
        <v>161</v>
      </c>
      <c r="BM140" s="188" t="s">
        <v>180</v>
      </c>
    </row>
    <row r="141" s="12" customFormat="1" ht="22.8" customHeight="1">
      <c r="A141" s="12"/>
      <c r="B141" s="163"/>
      <c r="C141" s="12"/>
      <c r="D141" s="164" t="s">
        <v>74</v>
      </c>
      <c r="E141" s="174" t="s">
        <v>181</v>
      </c>
      <c r="F141" s="174" t="s">
        <v>182</v>
      </c>
      <c r="G141" s="12"/>
      <c r="H141" s="12"/>
      <c r="I141" s="166"/>
      <c r="J141" s="175">
        <f>BK141</f>
        <v>0</v>
      </c>
      <c r="K141" s="12"/>
      <c r="L141" s="163"/>
      <c r="M141" s="168"/>
      <c r="N141" s="169"/>
      <c r="O141" s="169"/>
      <c r="P141" s="170">
        <f>SUM(P142:P143)</f>
        <v>0</v>
      </c>
      <c r="Q141" s="169"/>
      <c r="R141" s="170">
        <f>SUM(R142:R143)</f>
        <v>0.2445552</v>
      </c>
      <c r="S141" s="169"/>
      <c r="T141" s="171">
        <f>SUM(T142:T143)</f>
        <v>31.648319999999998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164" t="s">
        <v>125</v>
      </c>
      <c r="AT141" s="172" t="s">
        <v>74</v>
      </c>
      <c r="AU141" s="172" t="s">
        <v>83</v>
      </c>
      <c r="AY141" s="164" t="s">
        <v>117</v>
      </c>
      <c r="BK141" s="173">
        <f>SUM(BK142:BK143)</f>
        <v>0</v>
      </c>
    </row>
    <row r="142" s="2" customFormat="1" ht="37.8" customHeight="1">
      <c r="A142" s="34"/>
      <c r="B142" s="176"/>
      <c r="C142" s="177" t="s">
        <v>183</v>
      </c>
      <c r="D142" s="177" t="s">
        <v>120</v>
      </c>
      <c r="E142" s="178" t="s">
        <v>184</v>
      </c>
      <c r="F142" s="179" t="s">
        <v>185</v>
      </c>
      <c r="G142" s="180" t="s">
        <v>123</v>
      </c>
      <c r="H142" s="181">
        <v>1438.56</v>
      </c>
      <c r="I142" s="182"/>
      <c r="J142" s="181">
        <f>ROUND(I142*H142,3)</f>
        <v>0</v>
      </c>
      <c r="K142" s="183"/>
      <c r="L142" s="35"/>
      <c r="M142" s="184" t="s">
        <v>1</v>
      </c>
      <c r="N142" s="185" t="s">
        <v>41</v>
      </c>
      <c r="O142" s="78"/>
      <c r="P142" s="186">
        <f>O142*H142</f>
        <v>0</v>
      </c>
      <c r="Q142" s="186">
        <v>0.00017000000000000001</v>
      </c>
      <c r="R142" s="186">
        <f>Q142*H142</f>
        <v>0.2445552</v>
      </c>
      <c r="S142" s="186">
        <v>0.021999999999999999</v>
      </c>
      <c r="T142" s="187">
        <f>S142*H142</f>
        <v>31.648319999999998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88" t="s">
        <v>161</v>
      </c>
      <c r="AT142" s="188" t="s">
        <v>120</v>
      </c>
      <c r="AU142" s="188" t="s">
        <v>125</v>
      </c>
      <c r="AY142" s="15" t="s">
        <v>117</v>
      </c>
      <c r="BE142" s="189">
        <f>IF(N142="základná",J142,0)</f>
        <v>0</v>
      </c>
      <c r="BF142" s="189">
        <f>IF(N142="znížená",J142,0)</f>
        <v>0</v>
      </c>
      <c r="BG142" s="189">
        <f>IF(N142="zákl. prenesená",J142,0)</f>
        <v>0</v>
      </c>
      <c r="BH142" s="189">
        <f>IF(N142="zníž. prenesená",J142,0)</f>
        <v>0</v>
      </c>
      <c r="BI142" s="189">
        <f>IF(N142="nulová",J142,0)</f>
        <v>0</v>
      </c>
      <c r="BJ142" s="15" t="s">
        <v>125</v>
      </c>
      <c r="BK142" s="190">
        <f>ROUND(I142*H142,3)</f>
        <v>0</v>
      </c>
      <c r="BL142" s="15" t="s">
        <v>161</v>
      </c>
      <c r="BM142" s="188" t="s">
        <v>186</v>
      </c>
    </row>
    <row r="143" s="2" customFormat="1" ht="24.15" customHeight="1">
      <c r="A143" s="34"/>
      <c r="B143" s="176"/>
      <c r="C143" s="177" t="s">
        <v>187</v>
      </c>
      <c r="D143" s="177" t="s">
        <v>120</v>
      </c>
      <c r="E143" s="178" t="s">
        <v>188</v>
      </c>
      <c r="F143" s="179" t="s">
        <v>189</v>
      </c>
      <c r="G143" s="180" t="s">
        <v>179</v>
      </c>
      <c r="H143" s="182"/>
      <c r="I143" s="182"/>
      <c r="J143" s="181">
        <f>ROUND(I143*H143,3)</f>
        <v>0</v>
      </c>
      <c r="K143" s="183"/>
      <c r="L143" s="35"/>
      <c r="M143" s="184" t="s">
        <v>1</v>
      </c>
      <c r="N143" s="185" t="s">
        <v>41</v>
      </c>
      <c r="O143" s="78"/>
      <c r="P143" s="186">
        <f>O143*H143</f>
        <v>0</v>
      </c>
      <c r="Q143" s="186">
        <v>0</v>
      </c>
      <c r="R143" s="186">
        <f>Q143*H143</f>
        <v>0</v>
      </c>
      <c r="S143" s="186">
        <v>0</v>
      </c>
      <c r="T143" s="187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88" t="s">
        <v>161</v>
      </c>
      <c r="AT143" s="188" t="s">
        <v>120</v>
      </c>
      <c r="AU143" s="188" t="s">
        <v>125</v>
      </c>
      <c r="AY143" s="15" t="s">
        <v>117</v>
      </c>
      <c r="BE143" s="189">
        <f>IF(N143="základná",J143,0)</f>
        <v>0</v>
      </c>
      <c r="BF143" s="189">
        <f>IF(N143="znížená",J143,0)</f>
        <v>0</v>
      </c>
      <c r="BG143" s="189">
        <f>IF(N143="zákl. prenesená",J143,0)</f>
        <v>0</v>
      </c>
      <c r="BH143" s="189">
        <f>IF(N143="zníž. prenesená",J143,0)</f>
        <v>0</v>
      </c>
      <c r="BI143" s="189">
        <f>IF(N143="nulová",J143,0)</f>
        <v>0</v>
      </c>
      <c r="BJ143" s="15" t="s">
        <v>125</v>
      </c>
      <c r="BK143" s="190">
        <f>ROUND(I143*H143,3)</f>
        <v>0</v>
      </c>
      <c r="BL143" s="15" t="s">
        <v>161</v>
      </c>
      <c r="BM143" s="188" t="s">
        <v>190</v>
      </c>
    </row>
    <row r="144" s="12" customFormat="1" ht="22.8" customHeight="1">
      <c r="A144" s="12"/>
      <c r="B144" s="163"/>
      <c r="C144" s="12"/>
      <c r="D144" s="164" t="s">
        <v>74</v>
      </c>
      <c r="E144" s="174" t="s">
        <v>191</v>
      </c>
      <c r="F144" s="174" t="s">
        <v>192</v>
      </c>
      <c r="G144" s="12"/>
      <c r="H144" s="12"/>
      <c r="I144" s="166"/>
      <c r="J144" s="175">
        <f>BK144</f>
        <v>0</v>
      </c>
      <c r="K144" s="12"/>
      <c r="L144" s="163"/>
      <c r="M144" s="168"/>
      <c r="N144" s="169"/>
      <c r="O144" s="169"/>
      <c r="P144" s="170">
        <f>SUM(P145:P149)</f>
        <v>0</v>
      </c>
      <c r="Q144" s="169"/>
      <c r="R144" s="170">
        <f>SUM(R145:R149)</f>
        <v>17.270537440000002</v>
      </c>
      <c r="S144" s="169"/>
      <c r="T144" s="171">
        <f>SUM(T145:T149)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164" t="s">
        <v>125</v>
      </c>
      <c r="AT144" s="172" t="s">
        <v>74</v>
      </c>
      <c r="AU144" s="172" t="s">
        <v>83</v>
      </c>
      <c r="AY144" s="164" t="s">
        <v>117</v>
      </c>
      <c r="BK144" s="173">
        <f>SUM(BK145:BK149)</f>
        <v>0</v>
      </c>
    </row>
    <row r="145" s="2" customFormat="1" ht="24.15" customHeight="1">
      <c r="A145" s="34"/>
      <c r="B145" s="176"/>
      <c r="C145" s="177" t="s">
        <v>161</v>
      </c>
      <c r="D145" s="177" t="s">
        <v>120</v>
      </c>
      <c r="E145" s="178" t="s">
        <v>193</v>
      </c>
      <c r="F145" s="179" t="s">
        <v>194</v>
      </c>
      <c r="G145" s="180" t="s">
        <v>123</v>
      </c>
      <c r="H145" s="181">
        <v>1438.56</v>
      </c>
      <c r="I145" s="182"/>
      <c r="J145" s="181">
        <f>ROUND(I145*H145,3)</f>
        <v>0</v>
      </c>
      <c r="K145" s="183"/>
      <c r="L145" s="35"/>
      <c r="M145" s="184" t="s">
        <v>1</v>
      </c>
      <c r="N145" s="185" t="s">
        <v>41</v>
      </c>
      <c r="O145" s="78"/>
      <c r="P145" s="186">
        <f>O145*H145</f>
        <v>0</v>
      </c>
      <c r="Q145" s="186">
        <v>0.00040000000000000002</v>
      </c>
      <c r="R145" s="186">
        <f>Q145*H145</f>
        <v>0.57542400000000005</v>
      </c>
      <c r="S145" s="186">
        <v>0</v>
      </c>
      <c r="T145" s="187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88" t="s">
        <v>161</v>
      </c>
      <c r="AT145" s="188" t="s">
        <v>120</v>
      </c>
      <c r="AU145" s="188" t="s">
        <v>125</v>
      </c>
      <c r="AY145" s="15" t="s">
        <v>117</v>
      </c>
      <c r="BE145" s="189">
        <f>IF(N145="základná",J145,0)</f>
        <v>0</v>
      </c>
      <c r="BF145" s="189">
        <f>IF(N145="znížená",J145,0)</f>
        <v>0</v>
      </c>
      <c r="BG145" s="189">
        <f>IF(N145="zákl. prenesená",J145,0)</f>
        <v>0</v>
      </c>
      <c r="BH145" s="189">
        <f>IF(N145="zníž. prenesená",J145,0)</f>
        <v>0</v>
      </c>
      <c r="BI145" s="189">
        <f>IF(N145="nulová",J145,0)</f>
        <v>0</v>
      </c>
      <c r="BJ145" s="15" t="s">
        <v>125</v>
      </c>
      <c r="BK145" s="190">
        <f>ROUND(I145*H145,3)</f>
        <v>0</v>
      </c>
      <c r="BL145" s="15" t="s">
        <v>161</v>
      </c>
      <c r="BM145" s="188" t="s">
        <v>195</v>
      </c>
    </row>
    <row r="146" s="2" customFormat="1" ht="24.15" customHeight="1">
      <c r="A146" s="34"/>
      <c r="B146" s="176"/>
      <c r="C146" s="191" t="s">
        <v>196</v>
      </c>
      <c r="D146" s="191" t="s">
        <v>197</v>
      </c>
      <c r="E146" s="192" t="s">
        <v>198</v>
      </c>
      <c r="F146" s="193" t="s">
        <v>199</v>
      </c>
      <c r="G146" s="194" t="s">
        <v>123</v>
      </c>
      <c r="H146" s="195">
        <v>1451.52</v>
      </c>
      <c r="I146" s="196"/>
      <c r="J146" s="195">
        <f>ROUND(I146*H146,3)</f>
        <v>0</v>
      </c>
      <c r="K146" s="197"/>
      <c r="L146" s="198"/>
      <c r="M146" s="199" t="s">
        <v>1</v>
      </c>
      <c r="N146" s="200" t="s">
        <v>41</v>
      </c>
      <c r="O146" s="78"/>
      <c r="P146" s="186">
        <f>O146*H146</f>
        <v>0</v>
      </c>
      <c r="Q146" s="186">
        <v>0.010840000000000001</v>
      </c>
      <c r="R146" s="186">
        <f>Q146*H146</f>
        <v>15.734476800000001</v>
      </c>
      <c r="S146" s="186">
        <v>0</v>
      </c>
      <c r="T146" s="187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88" t="s">
        <v>200</v>
      </c>
      <c r="AT146" s="188" t="s">
        <v>197</v>
      </c>
      <c r="AU146" s="188" t="s">
        <v>125</v>
      </c>
      <c r="AY146" s="15" t="s">
        <v>117</v>
      </c>
      <c r="BE146" s="189">
        <f>IF(N146="základná",J146,0)</f>
        <v>0</v>
      </c>
      <c r="BF146" s="189">
        <f>IF(N146="znížená",J146,0)</f>
        <v>0</v>
      </c>
      <c r="BG146" s="189">
        <f>IF(N146="zákl. prenesená",J146,0)</f>
        <v>0</v>
      </c>
      <c r="BH146" s="189">
        <f>IF(N146="zníž. prenesená",J146,0)</f>
        <v>0</v>
      </c>
      <c r="BI146" s="189">
        <f>IF(N146="nulová",J146,0)</f>
        <v>0</v>
      </c>
      <c r="BJ146" s="15" t="s">
        <v>125</v>
      </c>
      <c r="BK146" s="190">
        <f>ROUND(I146*H146,3)</f>
        <v>0</v>
      </c>
      <c r="BL146" s="15" t="s">
        <v>161</v>
      </c>
      <c r="BM146" s="188" t="s">
        <v>201</v>
      </c>
    </row>
    <row r="147" s="2" customFormat="1" ht="33" customHeight="1">
      <c r="A147" s="34"/>
      <c r="B147" s="176"/>
      <c r="C147" s="177" t="s">
        <v>202</v>
      </c>
      <c r="D147" s="177" t="s">
        <v>120</v>
      </c>
      <c r="E147" s="178" t="s">
        <v>203</v>
      </c>
      <c r="F147" s="179" t="s">
        <v>204</v>
      </c>
      <c r="G147" s="180" t="s">
        <v>123</v>
      </c>
      <c r="H147" s="181">
        <v>82.879999999999995</v>
      </c>
      <c r="I147" s="182"/>
      <c r="J147" s="181">
        <f>ROUND(I147*H147,3)</f>
        <v>0</v>
      </c>
      <c r="K147" s="183"/>
      <c r="L147" s="35"/>
      <c r="M147" s="184" t="s">
        <v>1</v>
      </c>
      <c r="N147" s="185" t="s">
        <v>41</v>
      </c>
      <c r="O147" s="78"/>
      <c r="P147" s="186">
        <f>O147*H147</f>
        <v>0</v>
      </c>
      <c r="Q147" s="186">
        <v>0.00040000000000000002</v>
      </c>
      <c r="R147" s="186">
        <f>Q147*H147</f>
        <v>0.033152000000000001</v>
      </c>
      <c r="S147" s="186">
        <v>0</v>
      </c>
      <c r="T147" s="187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88" t="s">
        <v>161</v>
      </c>
      <c r="AT147" s="188" t="s">
        <v>120</v>
      </c>
      <c r="AU147" s="188" t="s">
        <v>125</v>
      </c>
      <c r="AY147" s="15" t="s">
        <v>117</v>
      </c>
      <c r="BE147" s="189">
        <f>IF(N147="základná",J147,0)</f>
        <v>0</v>
      </c>
      <c r="BF147" s="189">
        <f>IF(N147="znížená",J147,0)</f>
        <v>0</v>
      </c>
      <c r="BG147" s="189">
        <f>IF(N147="zákl. prenesená",J147,0)</f>
        <v>0</v>
      </c>
      <c r="BH147" s="189">
        <f>IF(N147="zníž. prenesená",J147,0)</f>
        <v>0</v>
      </c>
      <c r="BI147" s="189">
        <f>IF(N147="nulová",J147,0)</f>
        <v>0</v>
      </c>
      <c r="BJ147" s="15" t="s">
        <v>125</v>
      </c>
      <c r="BK147" s="190">
        <f>ROUND(I147*H147,3)</f>
        <v>0</v>
      </c>
      <c r="BL147" s="15" t="s">
        <v>161</v>
      </c>
      <c r="BM147" s="188" t="s">
        <v>205</v>
      </c>
    </row>
    <row r="148" s="2" customFormat="1" ht="24.15" customHeight="1">
      <c r="A148" s="34"/>
      <c r="B148" s="176"/>
      <c r="C148" s="191" t="s">
        <v>206</v>
      </c>
      <c r="D148" s="191" t="s">
        <v>197</v>
      </c>
      <c r="E148" s="192" t="s">
        <v>207</v>
      </c>
      <c r="F148" s="193" t="s">
        <v>208</v>
      </c>
      <c r="G148" s="194" t="s">
        <v>123</v>
      </c>
      <c r="H148" s="195">
        <v>83.707999999999998</v>
      </c>
      <c r="I148" s="196"/>
      <c r="J148" s="195">
        <f>ROUND(I148*H148,3)</f>
        <v>0</v>
      </c>
      <c r="K148" s="197"/>
      <c r="L148" s="198"/>
      <c r="M148" s="199" t="s">
        <v>1</v>
      </c>
      <c r="N148" s="200" t="s">
        <v>41</v>
      </c>
      <c r="O148" s="78"/>
      <c r="P148" s="186">
        <f>O148*H148</f>
        <v>0</v>
      </c>
      <c r="Q148" s="186">
        <v>0.01108</v>
      </c>
      <c r="R148" s="186">
        <f>Q148*H148</f>
        <v>0.92748463999999997</v>
      </c>
      <c r="S148" s="186">
        <v>0</v>
      </c>
      <c r="T148" s="187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88" t="s">
        <v>200</v>
      </c>
      <c r="AT148" s="188" t="s">
        <v>197</v>
      </c>
      <c r="AU148" s="188" t="s">
        <v>125</v>
      </c>
      <c r="AY148" s="15" t="s">
        <v>117</v>
      </c>
      <c r="BE148" s="189">
        <f>IF(N148="základná",J148,0)</f>
        <v>0</v>
      </c>
      <c r="BF148" s="189">
        <f>IF(N148="znížená",J148,0)</f>
        <v>0</v>
      </c>
      <c r="BG148" s="189">
        <f>IF(N148="zákl. prenesená",J148,0)</f>
        <v>0</v>
      </c>
      <c r="BH148" s="189">
        <f>IF(N148="zníž. prenesená",J148,0)</f>
        <v>0</v>
      </c>
      <c r="BI148" s="189">
        <f>IF(N148="nulová",J148,0)</f>
        <v>0</v>
      </c>
      <c r="BJ148" s="15" t="s">
        <v>125</v>
      </c>
      <c r="BK148" s="190">
        <f>ROUND(I148*H148,3)</f>
        <v>0</v>
      </c>
      <c r="BL148" s="15" t="s">
        <v>161</v>
      </c>
      <c r="BM148" s="188" t="s">
        <v>209</v>
      </c>
    </row>
    <row r="149" s="2" customFormat="1" ht="24.15" customHeight="1">
      <c r="A149" s="34"/>
      <c r="B149" s="176"/>
      <c r="C149" s="177" t="s">
        <v>210</v>
      </c>
      <c r="D149" s="177" t="s">
        <v>120</v>
      </c>
      <c r="E149" s="178" t="s">
        <v>211</v>
      </c>
      <c r="F149" s="179" t="s">
        <v>212</v>
      </c>
      <c r="G149" s="180" t="s">
        <v>179</v>
      </c>
      <c r="H149" s="182"/>
      <c r="I149" s="182"/>
      <c r="J149" s="181">
        <f>ROUND(I149*H149,3)</f>
        <v>0</v>
      </c>
      <c r="K149" s="183"/>
      <c r="L149" s="35"/>
      <c r="M149" s="184" t="s">
        <v>1</v>
      </c>
      <c r="N149" s="185" t="s">
        <v>41</v>
      </c>
      <c r="O149" s="78"/>
      <c r="P149" s="186">
        <f>O149*H149</f>
        <v>0</v>
      </c>
      <c r="Q149" s="186">
        <v>0</v>
      </c>
      <c r="R149" s="186">
        <f>Q149*H149</f>
        <v>0</v>
      </c>
      <c r="S149" s="186">
        <v>0</v>
      </c>
      <c r="T149" s="187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88" t="s">
        <v>161</v>
      </c>
      <c r="AT149" s="188" t="s">
        <v>120</v>
      </c>
      <c r="AU149" s="188" t="s">
        <v>125</v>
      </c>
      <c r="AY149" s="15" t="s">
        <v>117</v>
      </c>
      <c r="BE149" s="189">
        <f>IF(N149="základná",J149,0)</f>
        <v>0</v>
      </c>
      <c r="BF149" s="189">
        <f>IF(N149="znížená",J149,0)</f>
        <v>0</v>
      </c>
      <c r="BG149" s="189">
        <f>IF(N149="zákl. prenesená",J149,0)</f>
        <v>0</v>
      </c>
      <c r="BH149" s="189">
        <f>IF(N149="zníž. prenesená",J149,0)</f>
        <v>0</v>
      </c>
      <c r="BI149" s="189">
        <f>IF(N149="nulová",J149,0)</f>
        <v>0</v>
      </c>
      <c r="BJ149" s="15" t="s">
        <v>125</v>
      </c>
      <c r="BK149" s="190">
        <f>ROUND(I149*H149,3)</f>
        <v>0</v>
      </c>
      <c r="BL149" s="15" t="s">
        <v>161</v>
      </c>
      <c r="BM149" s="188" t="s">
        <v>213</v>
      </c>
    </row>
    <row r="150" s="12" customFormat="1" ht="25.92" customHeight="1">
      <c r="A150" s="12"/>
      <c r="B150" s="163"/>
      <c r="C150" s="12"/>
      <c r="D150" s="164" t="s">
        <v>74</v>
      </c>
      <c r="E150" s="165" t="s">
        <v>214</v>
      </c>
      <c r="F150" s="165" t="s">
        <v>215</v>
      </c>
      <c r="G150" s="12"/>
      <c r="H150" s="12"/>
      <c r="I150" s="166"/>
      <c r="J150" s="167">
        <f>BK150</f>
        <v>0</v>
      </c>
      <c r="K150" s="12"/>
      <c r="L150" s="163"/>
      <c r="M150" s="168"/>
      <c r="N150" s="169"/>
      <c r="O150" s="169"/>
      <c r="P150" s="170">
        <f>P151</f>
        <v>0</v>
      </c>
      <c r="Q150" s="169"/>
      <c r="R150" s="170">
        <f>R151</f>
        <v>0</v>
      </c>
      <c r="S150" s="169"/>
      <c r="T150" s="171">
        <f>T151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164" t="s">
        <v>124</v>
      </c>
      <c r="AT150" s="172" t="s">
        <v>74</v>
      </c>
      <c r="AU150" s="172" t="s">
        <v>75</v>
      </c>
      <c r="AY150" s="164" t="s">
        <v>117</v>
      </c>
      <c r="BK150" s="173">
        <f>BK151</f>
        <v>0</v>
      </c>
    </row>
    <row r="151" s="2" customFormat="1" ht="44.25" customHeight="1">
      <c r="A151" s="34"/>
      <c r="B151" s="176"/>
      <c r="C151" s="177" t="s">
        <v>216</v>
      </c>
      <c r="D151" s="177" t="s">
        <v>120</v>
      </c>
      <c r="E151" s="178" t="s">
        <v>217</v>
      </c>
      <c r="F151" s="179" t="s">
        <v>218</v>
      </c>
      <c r="G151" s="180" t="s">
        <v>219</v>
      </c>
      <c r="H151" s="181">
        <v>18</v>
      </c>
      <c r="I151" s="182"/>
      <c r="J151" s="181">
        <f>ROUND(I151*H151,3)</f>
        <v>0</v>
      </c>
      <c r="K151" s="183"/>
      <c r="L151" s="35"/>
      <c r="M151" s="201" t="s">
        <v>1</v>
      </c>
      <c r="N151" s="202" t="s">
        <v>41</v>
      </c>
      <c r="O151" s="203"/>
      <c r="P151" s="204">
        <f>O151*H151</f>
        <v>0</v>
      </c>
      <c r="Q151" s="204">
        <v>0</v>
      </c>
      <c r="R151" s="204">
        <f>Q151*H151</f>
        <v>0</v>
      </c>
      <c r="S151" s="204">
        <v>0</v>
      </c>
      <c r="T151" s="205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88" t="s">
        <v>220</v>
      </c>
      <c r="AT151" s="188" t="s">
        <v>120</v>
      </c>
      <c r="AU151" s="188" t="s">
        <v>83</v>
      </c>
      <c r="AY151" s="15" t="s">
        <v>117</v>
      </c>
      <c r="BE151" s="189">
        <f>IF(N151="základná",J151,0)</f>
        <v>0</v>
      </c>
      <c r="BF151" s="189">
        <f>IF(N151="znížená",J151,0)</f>
        <v>0</v>
      </c>
      <c r="BG151" s="189">
        <f>IF(N151="zákl. prenesená",J151,0)</f>
        <v>0</v>
      </c>
      <c r="BH151" s="189">
        <f>IF(N151="zníž. prenesená",J151,0)</f>
        <v>0</v>
      </c>
      <c r="BI151" s="189">
        <f>IF(N151="nulová",J151,0)</f>
        <v>0</v>
      </c>
      <c r="BJ151" s="15" t="s">
        <v>125</v>
      </c>
      <c r="BK151" s="190">
        <f>ROUND(I151*H151,3)</f>
        <v>0</v>
      </c>
      <c r="BL151" s="15" t="s">
        <v>220</v>
      </c>
      <c r="BM151" s="188" t="s">
        <v>221</v>
      </c>
    </row>
    <row r="152" s="2" customFormat="1" ht="6.96" customHeight="1">
      <c r="A152" s="34"/>
      <c r="B152" s="61"/>
      <c r="C152" s="62"/>
      <c r="D152" s="62"/>
      <c r="E152" s="62"/>
      <c r="F152" s="62"/>
      <c r="G152" s="62"/>
      <c r="H152" s="62"/>
      <c r="I152" s="62"/>
      <c r="J152" s="62"/>
      <c r="K152" s="62"/>
      <c r="L152" s="35"/>
      <c r="M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</row>
  </sheetData>
  <autoFilter ref="C122:K151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88</v>
      </c>
      <c r="L4" s="18"/>
      <c r="M4" s="121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14</v>
      </c>
      <c r="L6" s="18"/>
    </row>
    <row r="7" s="1" customFormat="1" ht="16.5" customHeight="1">
      <c r="B7" s="18"/>
      <c r="E7" s="122" t="str">
        <f>'Rekapitulácia stavby'!K6</f>
        <v>Rekonštrukcia strechy poľnohospodárskych objektov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89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222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16</v>
      </c>
      <c r="E11" s="34"/>
      <c r="F11" s="23" t="s">
        <v>1</v>
      </c>
      <c r="G11" s="34"/>
      <c r="H11" s="34"/>
      <c r="I11" s="28" t="s">
        <v>17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18</v>
      </c>
      <c r="E12" s="34"/>
      <c r="F12" s="23" t="s">
        <v>19</v>
      </c>
      <c r="G12" s="34"/>
      <c r="H12" s="34"/>
      <c r="I12" s="28" t="s">
        <v>20</v>
      </c>
      <c r="J12" s="70" t="str">
        <f>'Rekapitulácia stavby'!AN8</f>
        <v>17. 6. 2025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22</v>
      </c>
      <c r="E14" s="34"/>
      <c r="F14" s="34"/>
      <c r="G14" s="34"/>
      <c r="H14" s="34"/>
      <c r="I14" s="28" t="s">
        <v>23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24</v>
      </c>
      <c r="F15" s="34"/>
      <c r="G15" s="34"/>
      <c r="H15" s="34"/>
      <c r="I15" s="28" t="s">
        <v>25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26</v>
      </c>
      <c r="E17" s="34"/>
      <c r="F17" s="34"/>
      <c r="G17" s="34"/>
      <c r="H17" s="34"/>
      <c r="I17" s="28" t="s">
        <v>23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25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28</v>
      </c>
      <c r="E20" s="34"/>
      <c r="F20" s="34"/>
      <c r="G20" s="34"/>
      <c r="H20" s="34"/>
      <c r="I20" s="28" t="s">
        <v>23</v>
      </c>
      <c r="J20" s="23" t="s">
        <v>1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">
        <v>29</v>
      </c>
      <c r="F21" s="34"/>
      <c r="G21" s="34"/>
      <c r="H21" s="34"/>
      <c r="I21" s="28" t="s">
        <v>25</v>
      </c>
      <c r="J21" s="23" t="s">
        <v>1</v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23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25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34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35"/>
      <c r="C30" s="34"/>
      <c r="D30" s="126" t="s">
        <v>35</v>
      </c>
      <c r="E30" s="34"/>
      <c r="F30" s="34"/>
      <c r="G30" s="34"/>
      <c r="H30" s="34"/>
      <c r="I30" s="34"/>
      <c r="J30" s="97">
        <f>ROUND(J124,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34"/>
      <c r="F32" s="39" t="s">
        <v>37</v>
      </c>
      <c r="G32" s="34"/>
      <c r="H32" s="34"/>
      <c r="I32" s="39" t="s">
        <v>36</v>
      </c>
      <c r="J32" s="39" t="s">
        <v>38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35"/>
      <c r="C33" s="34"/>
      <c r="D33" s="127" t="s">
        <v>39</v>
      </c>
      <c r="E33" s="41" t="s">
        <v>40</v>
      </c>
      <c r="F33" s="128">
        <f>ROUND((SUM(BE124:BE169)),  2)</f>
        <v>0</v>
      </c>
      <c r="G33" s="129"/>
      <c r="H33" s="129"/>
      <c r="I33" s="130">
        <v>0.23000000000000001</v>
      </c>
      <c r="J33" s="128">
        <f>ROUND(((SUM(BE124:BE169))*I33),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41" t="s">
        <v>41</v>
      </c>
      <c r="F34" s="128">
        <f>ROUND((SUM(BF124:BF169)),  2)</f>
        <v>0</v>
      </c>
      <c r="G34" s="129"/>
      <c r="H34" s="129"/>
      <c r="I34" s="130">
        <v>0.23000000000000001</v>
      </c>
      <c r="J34" s="128">
        <f>ROUND(((SUM(BF124:BF169))*I34),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42</v>
      </c>
      <c r="F35" s="131">
        <f>ROUND((SUM(BG124:BG169)),  2)</f>
        <v>0</v>
      </c>
      <c r="G35" s="34"/>
      <c r="H35" s="34"/>
      <c r="I35" s="132">
        <v>0.23000000000000001</v>
      </c>
      <c r="J35" s="131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43</v>
      </c>
      <c r="F36" s="131">
        <f>ROUND((SUM(BH124:BH169)),  2)</f>
        <v>0</v>
      </c>
      <c r="G36" s="34"/>
      <c r="H36" s="34"/>
      <c r="I36" s="132">
        <v>0.23000000000000001</v>
      </c>
      <c r="J36" s="131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44</v>
      </c>
      <c r="F37" s="128">
        <f>ROUND((SUM(BI124:BI169)),  2)</f>
        <v>0</v>
      </c>
      <c r="G37" s="129"/>
      <c r="H37" s="129"/>
      <c r="I37" s="130">
        <v>0</v>
      </c>
      <c r="J37" s="128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35"/>
      <c r="C39" s="133"/>
      <c r="D39" s="134" t="s">
        <v>45</v>
      </c>
      <c r="E39" s="82"/>
      <c r="F39" s="82"/>
      <c r="G39" s="135" t="s">
        <v>46</v>
      </c>
      <c r="H39" s="136" t="s">
        <v>47</v>
      </c>
      <c r="I39" s="82"/>
      <c r="J39" s="137">
        <f>SUM(J30:J37)</f>
        <v>0</v>
      </c>
      <c r="K39" s="138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39" t="s">
        <v>51</v>
      </c>
      <c r="G61" s="59" t="s">
        <v>50</v>
      </c>
      <c r="H61" s="37"/>
      <c r="I61" s="37"/>
      <c r="J61" s="140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39" t="s">
        <v>51</v>
      </c>
      <c r="G76" s="59" t="s">
        <v>50</v>
      </c>
      <c r="H76" s="37"/>
      <c r="I76" s="37"/>
      <c r="J76" s="140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91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14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22" t="str">
        <f>E7</f>
        <v>Rekonštrukcia strechy poľnohospodárskych objektov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89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>06-07-2/2025 - SO - 02 Hydináreň č. 3 ( p.č.. 128/9)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18</v>
      </c>
      <c r="D89" s="34"/>
      <c r="E89" s="34"/>
      <c r="F89" s="23" t="str">
        <f>F12</f>
        <v>Nové Hony</v>
      </c>
      <c r="G89" s="34"/>
      <c r="H89" s="34"/>
      <c r="I89" s="28" t="s">
        <v>20</v>
      </c>
      <c r="J89" s="70" t="str">
        <f>IF(J12="","",J12)</f>
        <v>17. 6. 2025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25.65" customHeight="1">
      <c r="A91" s="34"/>
      <c r="B91" s="35"/>
      <c r="C91" s="28" t="s">
        <v>22</v>
      </c>
      <c r="D91" s="34"/>
      <c r="E91" s="34"/>
      <c r="F91" s="23" t="str">
        <f>E15</f>
        <v>RIMGAL s.r.o., Rimavská Sobota</v>
      </c>
      <c r="G91" s="34"/>
      <c r="H91" s="34"/>
      <c r="I91" s="28" t="s">
        <v>28</v>
      </c>
      <c r="J91" s="32" t="str">
        <f>E21</f>
        <v>Mária Daňušová, Rimavská Sobota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26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 xml:space="preserve"> 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1" t="s">
        <v>92</v>
      </c>
      <c r="D94" s="133"/>
      <c r="E94" s="133"/>
      <c r="F94" s="133"/>
      <c r="G94" s="133"/>
      <c r="H94" s="133"/>
      <c r="I94" s="133"/>
      <c r="J94" s="142" t="s">
        <v>93</v>
      </c>
      <c r="K94" s="133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3" t="s">
        <v>94</v>
      </c>
      <c r="D96" s="34"/>
      <c r="E96" s="34"/>
      <c r="F96" s="34"/>
      <c r="G96" s="34"/>
      <c r="H96" s="34"/>
      <c r="I96" s="34"/>
      <c r="J96" s="97">
        <f>J124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95</v>
      </c>
    </row>
    <row r="97" s="9" customFormat="1" ht="24.96" customHeight="1">
      <c r="A97" s="9"/>
      <c r="B97" s="144"/>
      <c r="C97" s="9"/>
      <c r="D97" s="145" t="s">
        <v>96</v>
      </c>
      <c r="E97" s="146"/>
      <c r="F97" s="146"/>
      <c r="G97" s="146"/>
      <c r="H97" s="146"/>
      <c r="I97" s="146"/>
      <c r="J97" s="147">
        <f>J125</f>
        <v>0</v>
      </c>
      <c r="K97" s="9"/>
      <c r="L97" s="14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8"/>
      <c r="C98" s="10"/>
      <c r="D98" s="149" t="s">
        <v>97</v>
      </c>
      <c r="E98" s="150"/>
      <c r="F98" s="150"/>
      <c r="G98" s="150"/>
      <c r="H98" s="150"/>
      <c r="I98" s="150"/>
      <c r="J98" s="151">
        <f>J126</f>
        <v>0</v>
      </c>
      <c r="K98" s="10"/>
      <c r="L98" s="14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8"/>
      <c r="C99" s="10"/>
      <c r="D99" s="149" t="s">
        <v>223</v>
      </c>
      <c r="E99" s="150"/>
      <c r="F99" s="150"/>
      <c r="G99" s="150"/>
      <c r="H99" s="150"/>
      <c r="I99" s="150"/>
      <c r="J99" s="151">
        <f>J134</f>
        <v>0</v>
      </c>
      <c r="K99" s="10"/>
      <c r="L99" s="14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44"/>
      <c r="C100" s="9"/>
      <c r="D100" s="145" t="s">
        <v>98</v>
      </c>
      <c r="E100" s="146"/>
      <c r="F100" s="146"/>
      <c r="G100" s="146"/>
      <c r="H100" s="146"/>
      <c r="I100" s="146"/>
      <c r="J100" s="147">
        <f>J136</f>
        <v>0</v>
      </c>
      <c r="K100" s="9"/>
      <c r="L100" s="144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48"/>
      <c r="C101" s="10"/>
      <c r="D101" s="149" t="s">
        <v>224</v>
      </c>
      <c r="E101" s="150"/>
      <c r="F101" s="150"/>
      <c r="G101" s="150"/>
      <c r="H101" s="150"/>
      <c r="I101" s="150"/>
      <c r="J101" s="151">
        <f>J137</f>
        <v>0</v>
      </c>
      <c r="K101" s="10"/>
      <c r="L101" s="14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48"/>
      <c r="C102" s="10"/>
      <c r="D102" s="149" t="s">
        <v>99</v>
      </c>
      <c r="E102" s="150"/>
      <c r="F102" s="150"/>
      <c r="G102" s="150"/>
      <c r="H102" s="150"/>
      <c r="I102" s="150"/>
      <c r="J102" s="151">
        <f>J148</f>
        <v>0</v>
      </c>
      <c r="K102" s="10"/>
      <c r="L102" s="14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48"/>
      <c r="C103" s="10"/>
      <c r="D103" s="149" t="s">
        <v>100</v>
      </c>
      <c r="E103" s="150"/>
      <c r="F103" s="150"/>
      <c r="G103" s="150"/>
      <c r="H103" s="150"/>
      <c r="I103" s="150"/>
      <c r="J103" s="151">
        <f>J163</f>
        <v>0</v>
      </c>
      <c r="K103" s="10"/>
      <c r="L103" s="14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48"/>
      <c r="C104" s="10"/>
      <c r="D104" s="149" t="s">
        <v>225</v>
      </c>
      <c r="E104" s="150"/>
      <c r="F104" s="150"/>
      <c r="G104" s="150"/>
      <c r="H104" s="150"/>
      <c r="I104" s="150"/>
      <c r="J104" s="151">
        <f>J166</f>
        <v>0</v>
      </c>
      <c r="K104" s="10"/>
      <c r="L104" s="14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4"/>
      <c r="B105" s="35"/>
      <c r="C105" s="34"/>
      <c r="D105" s="34"/>
      <c r="E105" s="34"/>
      <c r="F105" s="34"/>
      <c r="G105" s="34"/>
      <c r="H105" s="34"/>
      <c r="I105" s="34"/>
      <c r="J105" s="34"/>
      <c r="K105" s="34"/>
      <c r="L105" s="56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6" s="2" customFormat="1" ht="6.96" customHeight="1">
      <c r="A106" s="34"/>
      <c r="B106" s="61"/>
      <c r="C106" s="62"/>
      <c r="D106" s="62"/>
      <c r="E106" s="62"/>
      <c r="F106" s="62"/>
      <c r="G106" s="62"/>
      <c r="H106" s="62"/>
      <c r="I106" s="62"/>
      <c r="J106" s="62"/>
      <c r="K106" s="62"/>
      <c r="L106" s="56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10" s="2" customFormat="1" ht="6.96" customHeight="1">
      <c r="A110" s="34"/>
      <c r="B110" s="63"/>
      <c r="C110" s="64"/>
      <c r="D110" s="64"/>
      <c r="E110" s="64"/>
      <c r="F110" s="64"/>
      <c r="G110" s="64"/>
      <c r="H110" s="64"/>
      <c r="I110" s="64"/>
      <c r="J110" s="64"/>
      <c r="K110" s="6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24.96" customHeight="1">
      <c r="A111" s="34"/>
      <c r="B111" s="35"/>
      <c r="C111" s="19" t="s">
        <v>103</v>
      </c>
      <c r="D111" s="34"/>
      <c r="E111" s="34"/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6.96" customHeight="1">
      <c r="A112" s="34"/>
      <c r="B112" s="35"/>
      <c r="C112" s="34"/>
      <c r="D112" s="34"/>
      <c r="E112" s="34"/>
      <c r="F112" s="34"/>
      <c r="G112" s="34"/>
      <c r="H112" s="34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12" customHeight="1">
      <c r="A113" s="34"/>
      <c r="B113" s="35"/>
      <c r="C113" s="28" t="s">
        <v>14</v>
      </c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6.5" customHeight="1">
      <c r="A114" s="34"/>
      <c r="B114" s="35"/>
      <c r="C114" s="34"/>
      <c r="D114" s="34"/>
      <c r="E114" s="122" t="str">
        <f>E7</f>
        <v>Rekonštrukcia strechy poľnohospodárskych objektov</v>
      </c>
      <c r="F114" s="28"/>
      <c r="G114" s="28"/>
      <c r="H114" s="28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2" customHeight="1">
      <c r="A115" s="34"/>
      <c r="B115" s="35"/>
      <c r="C115" s="28" t="s">
        <v>89</v>
      </c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6.5" customHeight="1">
      <c r="A116" s="34"/>
      <c r="B116" s="35"/>
      <c r="C116" s="34"/>
      <c r="D116" s="34"/>
      <c r="E116" s="68" t="str">
        <f>E9</f>
        <v>06-07-2/2025 - SO - 02 Hydináreň č. 3 ( p.č.. 128/9)</v>
      </c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6.96" customHeight="1">
      <c r="A117" s="34"/>
      <c r="B117" s="35"/>
      <c r="C117" s="34"/>
      <c r="D117" s="34"/>
      <c r="E117" s="34"/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2" customHeight="1">
      <c r="A118" s="34"/>
      <c r="B118" s="35"/>
      <c r="C118" s="28" t="s">
        <v>18</v>
      </c>
      <c r="D118" s="34"/>
      <c r="E118" s="34"/>
      <c r="F118" s="23" t="str">
        <f>F12</f>
        <v>Nové Hony</v>
      </c>
      <c r="G118" s="34"/>
      <c r="H118" s="34"/>
      <c r="I118" s="28" t="s">
        <v>20</v>
      </c>
      <c r="J118" s="70" t="str">
        <f>IF(J12="","",J12)</f>
        <v>17. 6. 2025</v>
      </c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6.96" customHeight="1">
      <c r="A119" s="34"/>
      <c r="B119" s="35"/>
      <c r="C119" s="34"/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25.65" customHeight="1">
      <c r="A120" s="34"/>
      <c r="B120" s="35"/>
      <c r="C120" s="28" t="s">
        <v>22</v>
      </c>
      <c r="D120" s="34"/>
      <c r="E120" s="34"/>
      <c r="F120" s="23" t="str">
        <f>E15</f>
        <v>RIMGAL s.r.o., Rimavská Sobota</v>
      </c>
      <c r="G120" s="34"/>
      <c r="H120" s="34"/>
      <c r="I120" s="28" t="s">
        <v>28</v>
      </c>
      <c r="J120" s="32" t="str">
        <f>E21</f>
        <v>Mária Daňušová, Rimavská Sobota</v>
      </c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5.15" customHeight="1">
      <c r="A121" s="34"/>
      <c r="B121" s="35"/>
      <c r="C121" s="28" t="s">
        <v>26</v>
      </c>
      <c r="D121" s="34"/>
      <c r="E121" s="34"/>
      <c r="F121" s="23" t="str">
        <f>IF(E18="","",E18)</f>
        <v>Vyplň údaj</v>
      </c>
      <c r="G121" s="34"/>
      <c r="H121" s="34"/>
      <c r="I121" s="28" t="s">
        <v>32</v>
      </c>
      <c r="J121" s="32" t="str">
        <f>E24</f>
        <v xml:space="preserve"> </v>
      </c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0.32" customHeight="1">
      <c r="A122" s="34"/>
      <c r="B122" s="35"/>
      <c r="C122" s="34"/>
      <c r="D122" s="34"/>
      <c r="E122" s="34"/>
      <c r="F122" s="34"/>
      <c r="G122" s="34"/>
      <c r="H122" s="34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11" customFormat="1" ht="29.28" customHeight="1">
      <c r="A123" s="152"/>
      <c r="B123" s="153"/>
      <c r="C123" s="154" t="s">
        <v>104</v>
      </c>
      <c r="D123" s="155" t="s">
        <v>60</v>
      </c>
      <c r="E123" s="155" t="s">
        <v>56</v>
      </c>
      <c r="F123" s="155" t="s">
        <v>57</v>
      </c>
      <c r="G123" s="155" t="s">
        <v>105</v>
      </c>
      <c r="H123" s="155" t="s">
        <v>106</v>
      </c>
      <c r="I123" s="155" t="s">
        <v>107</v>
      </c>
      <c r="J123" s="156" t="s">
        <v>93</v>
      </c>
      <c r="K123" s="157" t="s">
        <v>108</v>
      </c>
      <c r="L123" s="158"/>
      <c r="M123" s="87" t="s">
        <v>1</v>
      </c>
      <c r="N123" s="88" t="s">
        <v>39</v>
      </c>
      <c r="O123" s="88" t="s">
        <v>109</v>
      </c>
      <c r="P123" s="88" t="s">
        <v>110</v>
      </c>
      <c r="Q123" s="88" t="s">
        <v>111</v>
      </c>
      <c r="R123" s="88" t="s">
        <v>112</v>
      </c>
      <c r="S123" s="88" t="s">
        <v>113</v>
      </c>
      <c r="T123" s="89" t="s">
        <v>114</v>
      </c>
      <c r="U123" s="152"/>
      <c r="V123" s="152"/>
      <c r="W123" s="152"/>
      <c r="X123" s="152"/>
      <c r="Y123" s="152"/>
      <c r="Z123" s="152"/>
      <c r="AA123" s="152"/>
      <c r="AB123" s="152"/>
      <c r="AC123" s="152"/>
      <c r="AD123" s="152"/>
      <c r="AE123" s="152"/>
    </row>
    <row r="124" s="2" customFormat="1" ht="22.8" customHeight="1">
      <c r="A124" s="34"/>
      <c r="B124" s="35"/>
      <c r="C124" s="94" t="s">
        <v>94</v>
      </c>
      <c r="D124" s="34"/>
      <c r="E124" s="34"/>
      <c r="F124" s="34"/>
      <c r="G124" s="34"/>
      <c r="H124" s="34"/>
      <c r="I124" s="34"/>
      <c r="J124" s="159">
        <f>BK124</f>
        <v>0</v>
      </c>
      <c r="K124" s="34"/>
      <c r="L124" s="35"/>
      <c r="M124" s="90"/>
      <c r="N124" s="74"/>
      <c r="O124" s="91"/>
      <c r="P124" s="160">
        <f>P125+P136</f>
        <v>0</v>
      </c>
      <c r="Q124" s="91"/>
      <c r="R124" s="160">
        <f>R125+R136</f>
        <v>24.498770319999998</v>
      </c>
      <c r="S124" s="91"/>
      <c r="T124" s="161">
        <f>T125+T136</f>
        <v>23.917000000000002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T124" s="15" t="s">
        <v>74</v>
      </c>
      <c r="AU124" s="15" t="s">
        <v>95</v>
      </c>
      <c r="BK124" s="162">
        <f>BK125+BK136</f>
        <v>0</v>
      </c>
    </row>
    <row r="125" s="12" customFormat="1" ht="25.92" customHeight="1">
      <c r="A125" s="12"/>
      <c r="B125" s="163"/>
      <c r="C125" s="12"/>
      <c r="D125" s="164" t="s">
        <v>74</v>
      </c>
      <c r="E125" s="165" t="s">
        <v>115</v>
      </c>
      <c r="F125" s="165" t="s">
        <v>116</v>
      </c>
      <c r="G125" s="12"/>
      <c r="H125" s="12"/>
      <c r="I125" s="166"/>
      <c r="J125" s="167">
        <f>BK125</f>
        <v>0</v>
      </c>
      <c r="K125" s="12"/>
      <c r="L125" s="163"/>
      <c r="M125" s="168"/>
      <c r="N125" s="169"/>
      <c r="O125" s="169"/>
      <c r="P125" s="170">
        <f>P126+P134</f>
        <v>0</v>
      </c>
      <c r="Q125" s="169"/>
      <c r="R125" s="170">
        <f>R126+R134</f>
        <v>18.0551046</v>
      </c>
      <c r="S125" s="169"/>
      <c r="T125" s="171">
        <f>T126+T134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164" t="s">
        <v>83</v>
      </c>
      <c r="AT125" s="172" t="s">
        <v>74</v>
      </c>
      <c r="AU125" s="172" t="s">
        <v>75</v>
      </c>
      <c r="AY125" s="164" t="s">
        <v>117</v>
      </c>
      <c r="BK125" s="173">
        <f>BK126+BK134</f>
        <v>0</v>
      </c>
    </row>
    <row r="126" s="12" customFormat="1" ht="22.8" customHeight="1">
      <c r="A126" s="12"/>
      <c r="B126" s="163"/>
      <c r="C126" s="12"/>
      <c r="D126" s="164" t="s">
        <v>74</v>
      </c>
      <c r="E126" s="174" t="s">
        <v>118</v>
      </c>
      <c r="F126" s="174" t="s">
        <v>119</v>
      </c>
      <c r="G126" s="12"/>
      <c r="H126" s="12"/>
      <c r="I126" s="166"/>
      <c r="J126" s="175">
        <f>BK126</f>
        <v>0</v>
      </c>
      <c r="K126" s="12"/>
      <c r="L126" s="163"/>
      <c r="M126" s="168"/>
      <c r="N126" s="169"/>
      <c r="O126" s="169"/>
      <c r="P126" s="170">
        <f>SUM(P127:P133)</f>
        <v>0</v>
      </c>
      <c r="Q126" s="169"/>
      <c r="R126" s="170">
        <f>SUM(R127:R133)</f>
        <v>18.0551046</v>
      </c>
      <c r="S126" s="169"/>
      <c r="T126" s="171">
        <f>SUM(T127:T133)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164" t="s">
        <v>83</v>
      </c>
      <c r="AT126" s="172" t="s">
        <v>74</v>
      </c>
      <c r="AU126" s="172" t="s">
        <v>83</v>
      </c>
      <c r="AY126" s="164" t="s">
        <v>117</v>
      </c>
      <c r="BK126" s="173">
        <f>SUM(BK127:BK133)</f>
        <v>0</v>
      </c>
    </row>
    <row r="127" s="2" customFormat="1" ht="33" customHeight="1">
      <c r="A127" s="34"/>
      <c r="B127" s="176"/>
      <c r="C127" s="177" t="s">
        <v>83</v>
      </c>
      <c r="D127" s="177" t="s">
        <v>120</v>
      </c>
      <c r="E127" s="178" t="s">
        <v>226</v>
      </c>
      <c r="F127" s="179" t="s">
        <v>227</v>
      </c>
      <c r="G127" s="180" t="s">
        <v>123</v>
      </c>
      <c r="H127" s="181">
        <v>351.13</v>
      </c>
      <c r="I127" s="182"/>
      <c r="J127" s="181">
        <f>ROUND(I127*H127,3)</f>
        <v>0</v>
      </c>
      <c r="K127" s="183"/>
      <c r="L127" s="35"/>
      <c r="M127" s="184" t="s">
        <v>1</v>
      </c>
      <c r="N127" s="185" t="s">
        <v>41</v>
      </c>
      <c r="O127" s="78"/>
      <c r="P127" s="186">
        <f>O127*H127</f>
        <v>0</v>
      </c>
      <c r="Q127" s="186">
        <v>0.02571</v>
      </c>
      <c r="R127" s="186">
        <f>Q127*H127</f>
        <v>9.0275523</v>
      </c>
      <c r="S127" s="186">
        <v>0</v>
      </c>
      <c r="T127" s="187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88" t="s">
        <v>124</v>
      </c>
      <c r="AT127" s="188" t="s">
        <v>120</v>
      </c>
      <c r="AU127" s="188" t="s">
        <v>125</v>
      </c>
      <c r="AY127" s="15" t="s">
        <v>117</v>
      </c>
      <c r="BE127" s="189">
        <f>IF(N127="základná",J127,0)</f>
        <v>0</v>
      </c>
      <c r="BF127" s="189">
        <f>IF(N127="znížená",J127,0)</f>
        <v>0</v>
      </c>
      <c r="BG127" s="189">
        <f>IF(N127="zákl. prenesená",J127,0)</f>
        <v>0</v>
      </c>
      <c r="BH127" s="189">
        <f>IF(N127="zníž. prenesená",J127,0)</f>
        <v>0</v>
      </c>
      <c r="BI127" s="189">
        <f>IF(N127="nulová",J127,0)</f>
        <v>0</v>
      </c>
      <c r="BJ127" s="15" t="s">
        <v>125</v>
      </c>
      <c r="BK127" s="190">
        <f>ROUND(I127*H127,3)</f>
        <v>0</v>
      </c>
      <c r="BL127" s="15" t="s">
        <v>124</v>
      </c>
      <c r="BM127" s="188" t="s">
        <v>228</v>
      </c>
    </row>
    <row r="128" s="2" customFormat="1" ht="44.25" customHeight="1">
      <c r="A128" s="34"/>
      <c r="B128" s="176"/>
      <c r="C128" s="177" t="s">
        <v>125</v>
      </c>
      <c r="D128" s="177" t="s">
        <v>120</v>
      </c>
      <c r="E128" s="178" t="s">
        <v>229</v>
      </c>
      <c r="F128" s="179" t="s">
        <v>230</v>
      </c>
      <c r="G128" s="180" t="s">
        <v>123</v>
      </c>
      <c r="H128" s="181">
        <v>351.13</v>
      </c>
      <c r="I128" s="182"/>
      <c r="J128" s="181">
        <f>ROUND(I128*H128,3)</f>
        <v>0</v>
      </c>
      <c r="K128" s="183"/>
      <c r="L128" s="35"/>
      <c r="M128" s="184" t="s">
        <v>1</v>
      </c>
      <c r="N128" s="185" t="s">
        <v>41</v>
      </c>
      <c r="O128" s="78"/>
      <c r="P128" s="186">
        <f>O128*H128</f>
        <v>0</v>
      </c>
      <c r="Q128" s="186">
        <v>0</v>
      </c>
      <c r="R128" s="186">
        <f>Q128*H128</f>
        <v>0</v>
      </c>
      <c r="S128" s="186">
        <v>0</v>
      </c>
      <c r="T128" s="187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88" t="s">
        <v>124</v>
      </c>
      <c r="AT128" s="188" t="s">
        <v>120</v>
      </c>
      <c r="AU128" s="188" t="s">
        <v>125</v>
      </c>
      <c r="AY128" s="15" t="s">
        <v>117</v>
      </c>
      <c r="BE128" s="189">
        <f>IF(N128="základná",J128,0)</f>
        <v>0</v>
      </c>
      <c r="BF128" s="189">
        <f>IF(N128="znížená",J128,0)</f>
        <v>0</v>
      </c>
      <c r="BG128" s="189">
        <f>IF(N128="zákl. prenesená",J128,0)</f>
        <v>0</v>
      </c>
      <c r="BH128" s="189">
        <f>IF(N128="zníž. prenesená",J128,0)</f>
        <v>0</v>
      </c>
      <c r="BI128" s="189">
        <f>IF(N128="nulová",J128,0)</f>
        <v>0</v>
      </c>
      <c r="BJ128" s="15" t="s">
        <v>125</v>
      </c>
      <c r="BK128" s="190">
        <f>ROUND(I128*H128,3)</f>
        <v>0</v>
      </c>
      <c r="BL128" s="15" t="s">
        <v>124</v>
      </c>
      <c r="BM128" s="188" t="s">
        <v>231</v>
      </c>
    </row>
    <row r="129" s="2" customFormat="1" ht="33" customHeight="1">
      <c r="A129" s="34"/>
      <c r="B129" s="176"/>
      <c r="C129" s="177" t="s">
        <v>130</v>
      </c>
      <c r="D129" s="177" t="s">
        <v>120</v>
      </c>
      <c r="E129" s="178" t="s">
        <v>232</v>
      </c>
      <c r="F129" s="179" t="s">
        <v>233</v>
      </c>
      <c r="G129" s="180" t="s">
        <v>123</v>
      </c>
      <c r="H129" s="181">
        <v>351.13</v>
      </c>
      <c r="I129" s="182"/>
      <c r="J129" s="181">
        <f>ROUND(I129*H129,3)</f>
        <v>0</v>
      </c>
      <c r="K129" s="183"/>
      <c r="L129" s="35"/>
      <c r="M129" s="184" t="s">
        <v>1</v>
      </c>
      <c r="N129" s="185" t="s">
        <v>41</v>
      </c>
      <c r="O129" s="78"/>
      <c r="P129" s="186">
        <f>O129*H129</f>
        <v>0</v>
      </c>
      <c r="Q129" s="186">
        <v>0.02571</v>
      </c>
      <c r="R129" s="186">
        <f>Q129*H129</f>
        <v>9.0275523</v>
      </c>
      <c r="S129" s="186">
        <v>0</v>
      </c>
      <c r="T129" s="187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88" t="s">
        <v>124</v>
      </c>
      <c r="AT129" s="188" t="s">
        <v>120</v>
      </c>
      <c r="AU129" s="188" t="s">
        <v>125</v>
      </c>
      <c r="AY129" s="15" t="s">
        <v>117</v>
      </c>
      <c r="BE129" s="189">
        <f>IF(N129="základná",J129,0)</f>
        <v>0</v>
      </c>
      <c r="BF129" s="189">
        <f>IF(N129="znížená",J129,0)</f>
        <v>0</v>
      </c>
      <c r="BG129" s="189">
        <f>IF(N129="zákl. prenesená",J129,0)</f>
        <v>0</v>
      </c>
      <c r="BH129" s="189">
        <f>IF(N129="zníž. prenesená",J129,0)</f>
        <v>0</v>
      </c>
      <c r="BI129" s="189">
        <f>IF(N129="nulová",J129,0)</f>
        <v>0</v>
      </c>
      <c r="BJ129" s="15" t="s">
        <v>125</v>
      </c>
      <c r="BK129" s="190">
        <f>ROUND(I129*H129,3)</f>
        <v>0</v>
      </c>
      <c r="BL129" s="15" t="s">
        <v>124</v>
      </c>
      <c r="BM129" s="188" t="s">
        <v>234</v>
      </c>
    </row>
    <row r="130" s="2" customFormat="1" ht="21.75" customHeight="1">
      <c r="A130" s="34"/>
      <c r="B130" s="176"/>
      <c r="C130" s="177" t="s">
        <v>124</v>
      </c>
      <c r="D130" s="177" t="s">
        <v>120</v>
      </c>
      <c r="E130" s="178" t="s">
        <v>138</v>
      </c>
      <c r="F130" s="179" t="s">
        <v>139</v>
      </c>
      <c r="G130" s="180" t="s">
        <v>140</v>
      </c>
      <c r="H130" s="181">
        <v>16.863</v>
      </c>
      <c r="I130" s="182"/>
      <c r="J130" s="181">
        <f>ROUND(I130*H130,3)</f>
        <v>0</v>
      </c>
      <c r="K130" s="183"/>
      <c r="L130" s="35"/>
      <c r="M130" s="184" t="s">
        <v>1</v>
      </c>
      <c r="N130" s="185" t="s">
        <v>41</v>
      </c>
      <c r="O130" s="78"/>
      <c r="P130" s="186">
        <f>O130*H130</f>
        <v>0</v>
      </c>
      <c r="Q130" s="186">
        <v>0</v>
      </c>
      <c r="R130" s="186">
        <f>Q130*H130</f>
        <v>0</v>
      </c>
      <c r="S130" s="186">
        <v>0</v>
      </c>
      <c r="T130" s="187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88" t="s">
        <v>124</v>
      </c>
      <c r="AT130" s="188" t="s">
        <v>120</v>
      </c>
      <c r="AU130" s="188" t="s">
        <v>125</v>
      </c>
      <c r="AY130" s="15" t="s">
        <v>117</v>
      </c>
      <c r="BE130" s="189">
        <f>IF(N130="základná",J130,0)</f>
        <v>0</v>
      </c>
      <c r="BF130" s="189">
        <f>IF(N130="znížená",J130,0)</f>
        <v>0</v>
      </c>
      <c r="BG130" s="189">
        <f>IF(N130="zákl. prenesená",J130,0)</f>
        <v>0</v>
      </c>
      <c r="BH130" s="189">
        <f>IF(N130="zníž. prenesená",J130,0)</f>
        <v>0</v>
      </c>
      <c r="BI130" s="189">
        <f>IF(N130="nulová",J130,0)</f>
        <v>0</v>
      </c>
      <c r="BJ130" s="15" t="s">
        <v>125</v>
      </c>
      <c r="BK130" s="190">
        <f>ROUND(I130*H130,3)</f>
        <v>0</v>
      </c>
      <c r="BL130" s="15" t="s">
        <v>124</v>
      </c>
      <c r="BM130" s="188" t="s">
        <v>235</v>
      </c>
    </row>
    <row r="131" s="2" customFormat="1" ht="24.15" customHeight="1">
      <c r="A131" s="34"/>
      <c r="B131" s="176"/>
      <c r="C131" s="177" t="s">
        <v>137</v>
      </c>
      <c r="D131" s="177" t="s">
        <v>120</v>
      </c>
      <c r="E131" s="178" t="s">
        <v>143</v>
      </c>
      <c r="F131" s="179" t="s">
        <v>144</v>
      </c>
      <c r="G131" s="180" t="s">
        <v>140</v>
      </c>
      <c r="H131" s="181">
        <v>252.94499999999999</v>
      </c>
      <c r="I131" s="182"/>
      <c r="J131" s="181">
        <f>ROUND(I131*H131,3)</f>
        <v>0</v>
      </c>
      <c r="K131" s="183"/>
      <c r="L131" s="35"/>
      <c r="M131" s="184" t="s">
        <v>1</v>
      </c>
      <c r="N131" s="185" t="s">
        <v>41</v>
      </c>
      <c r="O131" s="78"/>
      <c r="P131" s="186">
        <f>O131*H131</f>
        <v>0</v>
      </c>
      <c r="Q131" s="186">
        <v>0</v>
      </c>
      <c r="R131" s="186">
        <f>Q131*H131</f>
        <v>0</v>
      </c>
      <c r="S131" s="186">
        <v>0</v>
      </c>
      <c r="T131" s="187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88" t="s">
        <v>124</v>
      </c>
      <c r="AT131" s="188" t="s">
        <v>120</v>
      </c>
      <c r="AU131" s="188" t="s">
        <v>125</v>
      </c>
      <c r="AY131" s="15" t="s">
        <v>117</v>
      </c>
      <c r="BE131" s="189">
        <f>IF(N131="základná",J131,0)</f>
        <v>0</v>
      </c>
      <c r="BF131" s="189">
        <f>IF(N131="znížená",J131,0)</f>
        <v>0</v>
      </c>
      <c r="BG131" s="189">
        <f>IF(N131="zákl. prenesená",J131,0)</f>
        <v>0</v>
      </c>
      <c r="BH131" s="189">
        <f>IF(N131="zníž. prenesená",J131,0)</f>
        <v>0</v>
      </c>
      <c r="BI131" s="189">
        <f>IF(N131="nulová",J131,0)</f>
        <v>0</v>
      </c>
      <c r="BJ131" s="15" t="s">
        <v>125</v>
      </c>
      <c r="BK131" s="190">
        <f>ROUND(I131*H131,3)</f>
        <v>0</v>
      </c>
      <c r="BL131" s="15" t="s">
        <v>124</v>
      </c>
      <c r="BM131" s="188" t="s">
        <v>236</v>
      </c>
    </row>
    <row r="132" s="2" customFormat="1" ht="24.15" customHeight="1">
      <c r="A132" s="34"/>
      <c r="B132" s="176"/>
      <c r="C132" s="177" t="s">
        <v>142</v>
      </c>
      <c r="D132" s="177" t="s">
        <v>120</v>
      </c>
      <c r="E132" s="178" t="s">
        <v>147</v>
      </c>
      <c r="F132" s="179" t="s">
        <v>148</v>
      </c>
      <c r="G132" s="180" t="s">
        <v>140</v>
      </c>
      <c r="H132" s="181">
        <v>16.863</v>
      </c>
      <c r="I132" s="182"/>
      <c r="J132" s="181">
        <f>ROUND(I132*H132,3)</f>
        <v>0</v>
      </c>
      <c r="K132" s="183"/>
      <c r="L132" s="35"/>
      <c r="M132" s="184" t="s">
        <v>1</v>
      </c>
      <c r="N132" s="185" t="s">
        <v>41</v>
      </c>
      <c r="O132" s="78"/>
      <c r="P132" s="186">
        <f>O132*H132</f>
        <v>0</v>
      </c>
      <c r="Q132" s="186">
        <v>0</v>
      </c>
      <c r="R132" s="186">
        <f>Q132*H132</f>
        <v>0</v>
      </c>
      <c r="S132" s="186">
        <v>0</v>
      </c>
      <c r="T132" s="187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88" t="s">
        <v>124</v>
      </c>
      <c r="AT132" s="188" t="s">
        <v>120</v>
      </c>
      <c r="AU132" s="188" t="s">
        <v>125</v>
      </c>
      <c r="AY132" s="15" t="s">
        <v>117</v>
      </c>
      <c r="BE132" s="189">
        <f>IF(N132="základná",J132,0)</f>
        <v>0</v>
      </c>
      <c r="BF132" s="189">
        <f>IF(N132="znížená",J132,0)</f>
        <v>0</v>
      </c>
      <c r="BG132" s="189">
        <f>IF(N132="zákl. prenesená",J132,0)</f>
        <v>0</v>
      </c>
      <c r="BH132" s="189">
        <f>IF(N132="zníž. prenesená",J132,0)</f>
        <v>0</v>
      </c>
      <c r="BI132" s="189">
        <f>IF(N132="nulová",J132,0)</f>
        <v>0</v>
      </c>
      <c r="BJ132" s="15" t="s">
        <v>125</v>
      </c>
      <c r="BK132" s="190">
        <f>ROUND(I132*H132,3)</f>
        <v>0</v>
      </c>
      <c r="BL132" s="15" t="s">
        <v>124</v>
      </c>
      <c r="BM132" s="188" t="s">
        <v>237</v>
      </c>
    </row>
    <row r="133" s="2" customFormat="1" ht="24.15" customHeight="1">
      <c r="A133" s="34"/>
      <c r="B133" s="176"/>
      <c r="C133" s="177" t="s">
        <v>146</v>
      </c>
      <c r="D133" s="177" t="s">
        <v>120</v>
      </c>
      <c r="E133" s="178" t="s">
        <v>238</v>
      </c>
      <c r="F133" s="179" t="s">
        <v>239</v>
      </c>
      <c r="G133" s="180" t="s">
        <v>140</v>
      </c>
      <c r="H133" s="181">
        <v>23.917000000000002</v>
      </c>
      <c r="I133" s="182"/>
      <c r="J133" s="181">
        <f>ROUND(I133*H133,3)</f>
        <v>0</v>
      </c>
      <c r="K133" s="183"/>
      <c r="L133" s="35"/>
      <c r="M133" s="184" t="s">
        <v>1</v>
      </c>
      <c r="N133" s="185" t="s">
        <v>41</v>
      </c>
      <c r="O133" s="78"/>
      <c r="P133" s="186">
        <f>O133*H133</f>
        <v>0</v>
      </c>
      <c r="Q133" s="186">
        <v>0</v>
      </c>
      <c r="R133" s="186">
        <f>Q133*H133</f>
        <v>0</v>
      </c>
      <c r="S133" s="186">
        <v>0</v>
      </c>
      <c r="T133" s="187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88" t="s">
        <v>124</v>
      </c>
      <c r="AT133" s="188" t="s">
        <v>120</v>
      </c>
      <c r="AU133" s="188" t="s">
        <v>125</v>
      </c>
      <c r="AY133" s="15" t="s">
        <v>117</v>
      </c>
      <c r="BE133" s="189">
        <f>IF(N133="základná",J133,0)</f>
        <v>0</v>
      </c>
      <c r="BF133" s="189">
        <f>IF(N133="znížená",J133,0)</f>
        <v>0</v>
      </c>
      <c r="BG133" s="189">
        <f>IF(N133="zákl. prenesená",J133,0)</f>
        <v>0</v>
      </c>
      <c r="BH133" s="189">
        <f>IF(N133="zníž. prenesená",J133,0)</f>
        <v>0</v>
      </c>
      <c r="BI133" s="189">
        <f>IF(N133="nulová",J133,0)</f>
        <v>0</v>
      </c>
      <c r="BJ133" s="15" t="s">
        <v>125</v>
      </c>
      <c r="BK133" s="190">
        <f>ROUND(I133*H133,3)</f>
        <v>0</v>
      </c>
      <c r="BL133" s="15" t="s">
        <v>124</v>
      </c>
      <c r="BM133" s="188" t="s">
        <v>240</v>
      </c>
    </row>
    <row r="134" s="12" customFormat="1" ht="22.8" customHeight="1">
      <c r="A134" s="12"/>
      <c r="B134" s="163"/>
      <c r="C134" s="12"/>
      <c r="D134" s="164" t="s">
        <v>74</v>
      </c>
      <c r="E134" s="174" t="s">
        <v>241</v>
      </c>
      <c r="F134" s="174" t="s">
        <v>242</v>
      </c>
      <c r="G134" s="12"/>
      <c r="H134" s="12"/>
      <c r="I134" s="166"/>
      <c r="J134" s="175">
        <f>BK134</f>
        <v>0</v>
      </c>
      <c r="K134" s="12"/>
      <c r="L134" s="163"/>
      <c r="M134" s="168"/>
      <c r="N134" s="169"/>
      <c r="O134" s="169"/>
      <c r="P134" s="170">
        <f>P135</f>
        <v>0</v>
      </c>
      <c r="Q134" s="169"/>
      <c r="R134" s="170">
        <f>R135</f>
        <v>0</v>
      </c>
      <c r="S134" s="169"/>
      <c r="T134" s="171">
        <f>T135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64" t="s">
        <v>83</v>
      </c>
      <c r="AT134" s="172" t="s">
        <v>74</v>
      </c>
      <c r="AU134" s="172" t="s">
        <v>83</v>
      </c>
      <c r="AY134" s="164" t="s">
        <v>117</v>
      </c>
      <c r="BK134" s="173">
        <f>BK135</f>
        <v>0</v>
      </c>
    </row>
    <row r="135" s="2" customFormat="1" ht="24.15" customHeight="1">
      <c r="A135" s="34"/>
      <c r="B135" s="176"/>
      <c r="C135" s="177" t="s">
        <v>150</v>
      </c>
      <c r="D135" s="177" t="s">
        <v>120</v>
      </c>
      <c r="E135" s="178" t="s">
        <v>243</v>
      </c>
      <c r="F135" s="179" t="s">
        <v>244</v>
      </c>
      <c r="G135" s="180" t="s">
        <v>140</v>
      </c>
      <c r="H135" s="181">
        <v>23.265999999999998</v>
      </c>
      <c r="I135" s="182"/>
      <c r="J135" s="181">
        <f>ROUND(I135*H135,3)</f>
        <v>0</v>
      </c>
      <c r="K135" s="183"/>
      <c r="L135" s="35"/>
      <c r="M135" s="184" t="s">
        <v>1</v>
      </c>
      <c r="N135" s="185" t="s">
        <v>41</v>
      </c>
      <c r="O135" s="78"/>
      <c r="P135" s="186">
        <f>O135*H135</f>
        <v>0</v>
      </c>
      <c r="Q135" s="186">
        <v>0</v>
      </c>
      <c r="R135" s="186">
        <f>Q135*H135</f>
        <v>0</v>
      </c>
      <c r="S135" s="186">
        <v>0</v>
      </c>
      <c r="T135" s="187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88" t="s">
        <v>124</v>
      </c>
      <c r="AT135" s="188" t="s">
        <v>120</v>
      </c>
      <c r="AU135" s="188" t="s">
        <v>125</v>
      </c>
      <c r="AY135" s="15" t="s">
        <v>117</v>
      </c>
      <c r="BE135" s="189">
        <f>IF(N135="základná",J135,0)</f>
        <v>0</v>
      </c>
      <c r="BF135" s="189">
        <f>IF(N135="znížená",J135,0)</f>
        <v>0</v>
      </c>
      <c r="BG135" s="189">
        <f>IF(N135="zákl. prenesená",J135,0)</f>
        <v>0</v>
      </c>
      <c r="BH135" s="189">
        <f>IF(N135="zníž. prenesená",J135,0)</f>
        <v>0</v>
      </c>
      <c r="BI135" s="189">
        <f>IF(N135="nulová",J135,0)</f>
        <v>0</v>
      </c>
      <c r="BJ135" s="15" t="s">
        <v>125</v>
      </c>
      <c r="BK135" s="190">
        <f>ROUND(I135*H135,3)</f>
        <v>0</v>
      </c>
      <c r="BL135" s="15" t="s">
        <v>124</v>
      </c>
      <c r="BM135" s="188" t="s">
        <v>245</v>
      </c>
    </row>
    <row r="136" s="12" customFormat="1" ht="25.92" customHeight="1">
      <c r="A136" s="12"/>
      <c r="B136" s="163"/>
      <c r="C136" s="12"/>
      <c r="D136" s="164" t="s">
        <v>74</v>
      </c>
      <c r="E136" s="165" t="s">
        <v>154</v>
      </c>
      <c r="F136" s="165" t="s">
        <v>155</v>
      </c>
      <c r="G136" s="12"/>
      <c r="H136" s="12"/>
      <c r="I136" s="166"/>
      <c r="J136" s="167">
        <f>BK136</f>
        <v>0</v>
      </c>
      <c r="K136" s="12"/>
      <c r="L136" s="163"/>
      <c r="M136" s="168"/>
      <c r="N136" s="169"/>
      <c r="O136" s="169"/>
      <c r="P136" s="170">
        <f>P137+P148+P163+P166</f>
        <v>0</v>
      </c>
      <c r="Q136" s="169"/>
      <c r="R136" s="170">
        <f>R137+R148+R163+R166</f>
        <v>6.4436657199999994</v>
      </c>
      <c r="S136" s="169"/>
      <c r="T136" s="171">
        <f>T137+T148+T163+T166</f>
        <v>23.917000000000002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164" t="s">
        <v>125</v>
      </c>
      <c r="AT136" s="172" t="s">
        <v>74</v>
      </c>
      <c r="AU136" s="172" t="s">
        <v>75</v>
      </c>
      <c r="AY136" s="164" t="s">
        <v>117</v>
      </c>
      <c r="BK136" s="173">
        <f>BK137+BK148+BK163+BK166</f>
        <v>0</v>
      </c>
    </row>
    <row r="137" s="12" customFormat="1" ht="22.8" customHeight="1">
      <c r="A137" s="12"/>
      <c r="B137" s="163"/>
      <c r="C137" s="12"/>
      <c r="D137" s="164" t="s">
        <v>74</v>
      </c>
      <c r="E137" s="174" t="s">
        <v>246</v>
      </c>
      <c r="F137" s="174" t="s">
        <v>247</v>
      </c>
      <c r="G137" s="12"/>
      <c r="H137" s="12"/>
      <c r="I137" s="166"/>
      <c r="J137" s="175">
        <f>BK137</f>
        <v>0</v>
      </c>
      <c r="K137" s="12"/>
      <c r="L137" s="163"/>
      <c r="M137" s="168"/>
      <c r="N137" s="169"/>
      <c r="O137" s="169"/>
      <c r="P137" s="170">
        <f>SUM(P138:P147)</f>
        <v>0</v>
      </c>
      <c r="Q137" s="169"/>
      <c r="R137" s="170">
        <f>SUM(R138:R147)</f>
        <v>3.6636459999999995</v>
      </c>
      <c r="S137" s="169"/>
      <c r="T137" s="171">
        <f>SUM(T138:T147)</f>
        <v>3.6369999999999996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164" t="s">
        <v>125</v>
      </c>
      <c r="AT137" s="172" t="s">
        <v>74</v>
      </c>
      <c r="AU137" s="172" t="s">
        <v>83</v>
      </c>
      <c r="AY137" s="164" t="s">
        <v>117</v>
      </c>
      <c r="BK137" s="173">
        <f>SUM(BK138:BK147)</f>
        <v>0</v>
      </c>
    </row>
    <row r="138" s="2" customFormat="1" ht="33" customHeight="1">
      <c r="A138" s="34"/>
      <c r="B138" s="176"/>
      <c r="C138" s="177" t="s">
        <v>118</v>
      </c>
      <c r="D138" s="177" t="s">
        <v>120</v>
      </c>
      <c r="E138" s="178" t="s">
        <v>248</v>
      </c>
      <c r="F138" s="179" t="s">
        <v>249</v>
      </c>
      <c r="G138" s="180" t="s">
        <v>160</v>
      </c>
      <c r="H138" s="181">
        <v>120</v>
      </c>
      <c r="I138" s="182"/>
      <c r="J138" s="181">
        <f>ROUND(I138*H138,3)</f>
        <v>0</v>
      </c>
      <c r="K138" s="183"/>
      <c r="L138" s="35"/>
      <c r="M138" s="184" t="s">
        <v>1</v>
      </c>
      <c r="N138" s="185" t="s">
        <v>41</v>
      </c>
      <c r="O138" s="78"/>
      <c r="P138" s="186">
        <f>O138*H138</f>
        <v>0</v>
      </c>
      <c r="Q138" s="186">
        <v>0</v>
      </c>
      <c r="R138" s="186">
        <f>Q138*H138</f>
        <v>0</v>
      </c>
      <c r="S138" s="186">
        <v>0.014</v>
      </c>
      <c r="T138" s="187">
        <f>S138*H138</f>
        <v>1.6799999999999999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88" t="s">
        <v>161</v>
      </c>
      <c r="AT138" s="188" t="s">
        <v>120</v>
      </c>
      <c r="AU138" s="188" t="s">
        <v>125</v>
      </c>
      <c r="AY138" s="15" t="s">
        <v>117</v>
      </c>
      <c r="BE138" s="189">
        <f>IF(N138="základná",J138,0)</f>
        <v>0</v>
      </c>
      <c r="BF138" s="189">
        <f>IF(N138="znížená",J138,0)</f>
        <v>0</v>
      </c>
      <c r="BG138" s="189">
        <f>IF(N138="zákl. prenesená",J138,0)</f>
        <v>0</v>
      </c>
      <c r="BH138" s="189">
        <f>IF(N138="zníž. prenesená",J138,0)</f>
        <v>0</v>
      </c>
      <c r="BI138" s="189">
        <f>IF(N138="nulová",J138,0)</f>
        <v>0</v>
      </c>
      <c r="BJ138" s="15" t="s">
        <v>125</v>
      </c>
      <c r="BK138" s="190">
        <f>ROUND(I138*H138,3)</f>
        <v>0</v>
      </c>
      <c r="BL138" s="15" t="s">
        <v>161</v>
      </c>
      <c r="BM138" s="188" t="s">
        <v>250</v>
      </c>
    </row>
    <row r="139" s="2" customFormat="1" ht="24.15" customHeight="1">
      <c r="A139" s="34"/>
      <c r="B139" s="176"/>
      <c r="C139" s="177" t="s">
        <v>163</v>
      </c>
      <c r="D139" s="177" t="s">
        <v>120</v>
      </c>
      <c r="E139" s="178" t="s">
        <v>251</v>
      </c>
      <c r="F139" s="179" t="s">
        <v>252</v>
      </c>
      <c r="G139" s="180" t="s">
        <v>160</v>
      </c>
      <c r="H139" s="181">
        <v>120</v>
      </c>
      <c r="I139" s="182"/>
      <c r="J139" s="181">
        <f>ROUND(I139*H139,3)</f>
        <v>0</v>
      </c>
      <c r="K139" s="183"/>
      <c r="L139" s="35"/>
      <c r="M139" s="184" t="s">
        <v>1</v>
      </c>
      <c r="N139" s="185" t="s">
        <v>41</v>
      </c>
      <c r="O139" s="78"/>
      <c r="P139" s="186">
        <f>O139*H139</f>
        <v>0</v>
      </c>
      <c r="Q139" s="186">
        <v>0.00025999999999999998</v>
      </c>
      <c r="R139" s="186">
        <f>Q139*H139</f>
        <v>0.031199999999999999</v>
      </c>
      <c r="S139" s="186">
        <v>0</v>
      </c>
      <c r="T139" s="187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88" t="s">
        <v>161</v>
      </c>
      <c r="AT139" s="188" t="s">
        <v>120</v>
      </c>
      <c r="AU139" s="188" t="s">
        <v>125</v>
      </c>
      <c r="AY139" s="15" t="s">
        <v>117</v>
      </c>
      <c r="BE139" s="189">
        <f>IF(N139="základná",J139,0)</f>
        <v>0</v>
      </c>
      <c r="BF139" s="189">
        <f>IF(N139="znížená",J139,0)</f>
        <v>0</v>
      </c>
      <c r="BG139" s="189">
        <f>IF(N139="zákl. prenesená",J139,0)</f>
        <v>0</v>
      </c>
      <c r="BH139" s="189">
        <f>IF(N139="zníž. prenesená",J139,0)</f>
        <v>0</v>
      </c>
      <c r="BI139" s="189">
        <f>IF(N139="nulová",J139,0)</f>
        <v>0</v>
      </c>
      <c r="BJ139" s="15" t="s">
        <v>125</v>
      </c>
      <c r="BK139" s="190">
        <f>ROUND(I139*H139,3)</f>
        <v>0</v>
      </c>
      <c r="BL139" s="15" t="s">
        <v>161</v>
      </c>
      <c r="BM139" s="188" t="s">
        <v>253</v>
      </c>
    </row>
    <row r="140" s="2" customFormat="1" ht="37.8" customHeight="1">
      <c r="A140" s="34"/>
      <c r="B140" s="176"/>
      <c r="C140" s="191" t="s">
        <v>167</v>
      </c>
      <c r="D140" s="191" t="s">
        <v>197</v>
      </c>
      <c r="E140" s="192" t="s">
        <v>254</v>
      </c>
      <c r="F140" s="193" t="s">
        <v>255</v>
      </c>
      <c r="G140" s="194" t="s">
        <v>256</v>
      </c>
      <c r="H140" s="195">
        <v>2.5339999999999998</v>
      </c>
      <c r="I140" s="196"/>
      <c r="J140" s="195">
        <f>ROUND(I140*H140,3)</f>
        <v>0</v>
      </c>
      <c r="K140" s="197"/>
      <c r="L140" s="198"/>
      <c r="M140" s="199" t="s">
        <v>1</v>
      </c>
      <c r="N140" s="200" t="s">
        <v>41</v>
      </c>
      <c r="O140" s="78"/>
      <c r="P140" s="186">
        <f>O140*H140</f>
        <v>0</v>
      </c>
      <c r="Q140" s="186">
        <v>0.54000000000000004</v>
      </c>
      <c r="R140" s="186">
        <f>Q140*H140</f>
        <v>1.36836</v>
      </c>
      <c r="S140" s="186">
        <v>0</v>
      </c>
      <c r="T140" s="187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88" t="s">
        <v>200</v>
      </c>
      <c r="AT140" s="188" t="s">
        <v>197</v>
      </c>
      <c r="AU140" s="188" t="s">
        <v>125</v>
      </c>
      <c r="AY140" s="15" t="s">
        <v>117</v>
      </c>
      <c r="BE140" s="189">
        <f>IF(N140="základná",J140,0)</f>
        <v>0</v>
      </c>
      <c r="BF140" s="189">
        <f>IF(N140="znížená",J140,0)</f>
        <v>0</v>
      </c>
      <c r="BG140" s="189">
        <f>IF(N140="zákl. prenesená",J140,0)</f>
        <v>0</v>
      </c>
      <c r="BH140" s="189">
        <f>IF(N140="zníž. prenesená",J140,0)</f>
        <v>0</v>
      </c>
      <c r="BI140" s="189">
        <f>IF(N140="nulová",J140,0)</f>
        <v>0</v>
      </c>
      <c r="BJ140" s="15" t="s">
        <v>125</v>
      </c>
      <c r="BK140" s="190">
        <f>ROUND(I140*H140,3)</f>
        <v>0</v>
      </c>
      <c r="BL140" s="15" t="s">
        <v>161</v>
      </c>
      <c r="BM140" s="188" t="s">
        <v>257</v>
      </c>
    </row>
    <row r="141" s="2" customFormat="1" ht="21.75" customHeight="1">
      <c r="A141" s="34"/>
      <c r="B141" s="176"/>
      <c r="C141" s="177" t="s">
        <v>172</v>
      </c>
      <c r="D141" s="177" t="s">
        <v>120</v>
      </c>
      <c r="E141" s="178" t="s">
        <v>258</v>
      </c>
      <c r="F141" s="179" t="s">
        <v>259</v>
      </c>
      <c r="G141" s="180" t="s">
        <v>160</v>
      </c>
      <c r="H141" s="181">
        <v>1368.5</v>
      </c>
      <c r="I141" s="182"/>
      <c r="J141" s="181">
        <f>ROUND(I141*H141,3)</f>
        <v>0</v>
      </c>
      <c r="K141" s="183"/>
      <c r="L141" s="35"/>
      <c r="M141" s="184" t="s">
        <v>1</v>
      </c>
      <c r="N141" s="185" t="s">
        <v>41</v>
      </c>
      <c r="O141" s="78"/>
      <c r="P141" s="186">
        <f>O141*H141</f>
        <v>0</v>
      </c>
      <c r="Q141" s="186">
        <v>0</v>
      </c>
      <c r="R141" s="186">
        <f>Q141*H141</f>
        <v>0</v>
      </c>
      <c r="S141" s="186">
        <v>0</v>
      </c>
      <c r="T141" s="187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88" t="s">
        <v>161</v>
      </c>
      <c r="AT141" s="188" t="s">
        <v>120</v>
      </c>
      <c r="AU141" s="188" t="s">
        <v>125</v>
      </c>
      <c r="AY141" s="15" t="s">
        <v>117</v>
      </c>
      <c r="BE141" s="189">
        <f>IF(N141="základná",J141,0)</f>
        <v>0</v>
      </c>
      <c r="BF141" s="189">
        <f>IF(N141="znížená",J141,0)</f>
        <v>0</v>
      </c>
      <c r="BG141" s="189">
        <f>IF(N141="zákl. prenesená",J141,0)</f>
        <v>0</v>
      </c>
      <c r="BH141" s="189">
        <f>IF(N141="zníž. prenesená",J141,0)</f>
        <v>0</v>
      </c>
      <c r="BI141" s="189">
        <f>IF(N141="nulová",J141,0)</f>
        <v>0</v>
      </c>
      <c r="BJ141" s="15" t="s">
        <v>125</v>
      </c>
      <c r="BK141" s="190">
        <f>ROUND(I141*H141,3)</f>
        <v>0</v>
      </c>
      <c r="BL141" s="15" t="s">
        <v>161</v>
      </c>
      <c r="BM141" s="188" t="s">
        <v>260</v>
      </c>
    </row>
    <row r="142" s="2" customFormat="1" ht="24.15" customHeight="1">
      <c r="A142" s="34"/>
      <c r="B142" s="176"/>
      <c r="C142" s="191" t="s">
        <v>176</v>
      </c>
      <c r="D142" s="191" t="s">
        <v>197</v>
      </c>
      <c r="E142" s="192" t="s">
        <v>261</v>
      </c>
      <c r="F142" s="193" t="s">
        <v>262</v>
      </c>
      <c r="G142" s="194" t="s">
        <v>256</v>
      </c>
      <c r="H142" s="195">
        <v>3.0110000000000001</v>
      </c>
      <c r="I142" s="196"/>
      <c r="J142" s="195">
        <f>ROUND(I142*H142,3)</f>
        <v>0</v>
      </c>
      <c r="K142" s="197"/>
      <c r="L142" s="198"/>
      <c r="M142" s="199" t="s">
        <v>1</v>
      </c>
      <c r="N142" s="200" t="s">
        <v>41</v>
      </c>
      <c r="O142" s="78"/>
      <c r="P142" s="186">
        <f>O142*H142</f>
        <v>0</v>
      </c>
      <c r="Q142" s="186">
        <v>0.5</v>
      </c>
      <c r="R142" s="186">
        <f>Q142*H142</f>
        <v>1.5055000000000001</v>
      </c>
      <c r="S142" s="186">
        <v>0</v>
      </c>
      <c r="T142" s="187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88" t="s">
        <v>200</v>
      </c>
      <c r="AT142" s="188" t="s">
        <v>197</v>
      </c>
      <c r="AU142" s="188" t="s">
        <v>125</v>
      </c>
      <c r="AY142" s="15" t="s">
        <v>117</v>
      </c>
      <c r="BE142" s="189">
        <f>IF(N142="základná",J142,0)</f>
        <v>0</v>
      </c>
      <c r="BF142" s="189">
        <f>IF(N142="znížená",J142,0)</f>
        <v>0</v>
      </c>
      <c r="BG142" s="189">
        <f>IF(N142="zákl. prenesená",J142,0)</f>
        <v>0</v>
      </c>
      <c r="BH142" s="189">
        <f>IF(N142="zníž. prenesená",J142,0)</f>
        <v>0</v>
      </c>
      <c r="BI142" s="189">
        <f>IF(N142="nulová",J142,0)</f>
        <v>0</v>
      </c>
      <c r="BJ142" s="15" t="s">
        <v>125</v>
      </c>
      <c r="BK142" s="190">
        <f>ROUND(I142*H142,3)</f>
        <v>0</v>
      </c>
      <c r="BL142" s="15" t="s">
        <v>161</v>
      </c>
      <c r="BM142" s="188" t="s">
        <v>263</v>
      </c>
    </row>
    <row r="143" s="2" customFormat="1" ht="16.5" customHeight="1">
      <c r="A143" s="34"/>
      <c r="B143" s="176"/>
      <c r="C143" s="177" t="s">
        <v>183</v>
      </c>
      <c r="D143" s="177" t="s">
        <v>120</v>
      </c>
      <c r="E143" s="178" t="s">
        <v>264</v>
      </c>
      <c r="F143" s="179" t="s">
        <v>265</v>
      </c>
      <c r="G143" s="180" t="s">
        <v>160</v>
      </c>
      <c r="H143" s="181">
        <v>450</v>
      </c>
      <c r="I143" s="182"/>
      <c r="J143" s="181">
        <f>ROUND(I143*H143,3)</f>
        <v>0</v>
      </c>
      <c r="K143" s="183"/>
      <c r="L143" s="35"/>
      <c r="M143" s="184" t="s">
        <v>1</v>
      </c>
      <c r="N143" s="185" t="s">
        <v>41</v>
      </c>
      <c r="O143" s="78"/>
      <c r="P143" s="186">
        <f>O143*H143</f>
        <v>0</v>
      </c>
      <c r="Q143" s="186">
        <v>0</v>
      </c>
      <c r="R143" s="186">
        <f>Q143*H143</f>
        <v>0</v>
      </c>
      <c r="S143" s="186">
        <v>0</v>
      </c>
      <c r="T143" s="187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88" t="s">
        <v>161</v>
      </c>
      <c r="AT143" s="188" t="s">
        <v>120</v>
      </c>
      <c r="AU143" s="188" t="s">
        <v>125</v>
      </c>
      <c r="AY143" s="15" t="s">
        <v>117</v>
      </c>
      <c r="BE143" s="189">
        <f>IF(N143="základná",J143,0)</f>
        <v>0</v>
      </c>
      <c r="BF143" s="189">
        <f>IF(N143="znížená",J143,0)</f>
        <v>0</v>
      </c>
      <c r="BG143" s="189">
        <f>IF(N143="zákl. prenesená",J143,0)</f>
        <v>0</v>
      </c>
      <c r="BH143" s="189">
        <f>IF(N143="zníž. prenesená",J143,0)</f>
        <v>0</v>
      </c>
      <c r="BI143" s="189">
        <f>IF(N143="nulová",J143,0)</f>
        <v>0</v>
      </c>
      <c r="BJ143" s="15" t="s">
        <v>125</v>
      </c>
      <c r="BK143" s="190">
        <f>ROUND(I143*H143,3)</f>
        <v>0</v>
      </c>
      <c r="BL143" s="15" t="s">
        <v>161</v>
      </c>
      <c r="BM143" s="188" t="s">
        <v>266</v>
      </c>
    </row>
    <row r="144" s="2" customFormat="1" ht="24.15" customHeight="1">
      <c r="A144" s="34"/>
      <c r="B144" s="176"/>
      <c r="C144" s="191" t="s">
        <v>187</v>
      </c>
      <c r="D144" s="191" t="s">
        <v>197</v>
      </c>
      <c r="E144" s="192" t="s">
        <v>261</v>
      </c>
      <c r="F144" s="193" t="s">
        <v>262</v>
      </c>
      <c r="G144" s="194" t="s">
        <v>256</v>
      </c>
      <c r="H144" s="195">
        <v>1.2150000000000001</v>
      </c>
      <c r="I144" s="196"/>
      <c r="J144" s="195">
        <f>ROUND(I144*H144,3)</f>
        <v>0</v>
      </c>
      <c r="K144" s="197"/>
      <c r="L144" s="198"/>
      <c r="M144" s="199" t="s">
        <v>1</v>
      </c>
      <c r="N144" s="200" t="s">
        <v>41</v>
      </c>
      <c r="O144" s="78"/>
      <c r="P144" s="186">
        <f>O144*H144</f>
        <v>0</v>
      </c>
      <c r="Q144" s="186">
        <v>0.5</v>
      </c>
      <c r="R144" s="186">
        <f>Q144*H144</f>
        <v>0.60750000000000004</v>
      </c>
      <c r="S144" s="186">
        <v>0</v>
      </c>
      <c r="T144" s="187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88" t="s">
        <v>200</v>
      </c>
      <c r="AT144" s="188" t="s">
        <v>197</v>
      </c>
      <c r="AU144" s="188" t="s">
        <v>125</v>
      </c>
      <c r="AY144" s="15" t="s">
        <v>117</v>
      </c>
      <c r="BE144" s="189">
        <f>IF(N144="základná",J144,0)</f>
        <v>0</v>
      </c>
      <c r="BF144" s="189">
        <f>IF(N144="znížená",J144,0)</f>
        <v>0</v>
      </c>
      <c r="BG144" s="189">
        <f>IF(N144="zákl. prenesená",J144,0)</f>
        <v>0</v>
      </c>
      <c r="BH144" s="189">
        <f>IF(N144="zníž. prenesená",J144,0)</f>
        <v>0</v>
      </c>
      <c r="BI144" s="189">
        <f>IF(N144="nulová",J144,0)</f>
        <v>0</v>
      </c>
      <c r="BJ144" s="15" t="s">
        <v>125</v>
      </c>
      <c r="BK144" s="190">
        <f>ROUND(I144*H144,3)</f>
        <v>0</v>
      </c>
      <c r="BL144" s="15" t="s">
        <v>161</v>
      </c>
      <c r="BM144" s="188" t="s">
        <v>267</v>
      </c>
    </row>
    <row r="145" s="2" customFormat="1" ht="33" customHeight="1">
      <c r="A145" s="34"/>
      <c r="B145" s="176"/>
      <c r="C145" s="177" t="s">
        <v>161</v>
      </c>
      <c r="D145" s="177" t="s">
        <v>120</v>
      </c>
      <c r="E145" s="178" t="s">
        <v>268</v>
      </c>
      <c r="F145" s="179" t="s">
        <v>269</v>
      </c>
      <c r="G145" s="180" t="s">
        <v>123</v>
      </c>
      <c r="H145" s="181">
        <v>391.39999999999998</v>
      </c>
      <c r="I145" s="182"/>
      <c r="J145" s="181">
        <f>ROUND(I145*H145,3)</f>
        <v>0</v>
      </c>
      <c r="K145" s="183"/>
      <c r="L145" s="35"/>
      <c r="M145" s="184" t="s">
        <v>1</v>
      </c>
      <c r="N145" s="185" t="s">
        <v>41</v>
      </c>
      <c r="O145" s="78"/>
      <c r="P145" s="186">
        <f>O145*H145</f>
        <v>0</v>
      </c>
      <c r="Q145" s="186">
        <v>0</v>
      </c>
      <c r="R145" s="186">
        <f>Q145*H145</f>
        <v>0</v>
      </c>
      <c r="S145" s="186">
        <v>0.0050000000000000001</v>
      </c>
      <c r="T145" s="187">
        <f>S145*H145</f>
        <v>1.9569999999999999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88" t="s">
        <v>161</v>
      </c>
      <c r="AT145" s="188" t="s">
        <v>120</v>
      </c>
      <c r="AU145" s="188" t="s">
        <v>125</v>
      </c>
      <c r="AY145" s="15" t="s">
        <v>117</v>
      </c>
      <c r="BE145" s="189">
        <f>IF(N145="základná",J145,0)</f>
        <v>0</v>
      </c>
      <c r="BF145" s="189">
        <f>IF(N145="znížená",J145,0)</f>
        <v>0</v>
      </c>
      <c r="BG145" s="189">
        <f>IF(N145="zákl. prenesená",J145,0)</f>
        <v>0</v>
      </c>
      <c r="BH145" s="189">
        <f>IF(N145="zníž. prenesená",J145,0)</f>
        <v>0</v>
      </c>
      <c r="BI145" s="189">
        <f>IF(N145="nulová",J145,0)</f>
        <v>0</v>
      </c>
      <c r="BJ145" s="15" t="s">
        <v>125</v>
      </c>
      <c r="BK145" s="190">
        <f>ROUND(I145*H145,3)</f>
        <v>0</v>
      </c>
      <c r="BL145" s="15" t="s">
        <v>161</v>
      </c>
      <c r="BM145" s="188" t="s">
        <v>270</v>
      </c>
    </row>
    <row r="146" s="2" customFormat="1" ht="44.25" customHeight="1">
      <c r="A146" s="34"/>
      <c r="B146" s="176"/>
      <c r="C146" s="177" t="s">
        <v>196</v>
      </c>
      <c r="D146" s="177" t="s">
        <v>120</v>
      </c>
      <c r="E146" s="178" t="s">
        <v>271</v>
      </c>
      <c r="F146" s="179" t="s">
        <v>272</v>
      </c>
      <c r="G146" s="180" t="s">
        <v>256</v>
      </c>
      <c r="H146" s="181">
        <v>6.7599999999999998</v>
      </c>
      <c r="I146" s="182"/>
      <c r="J146" s="181">
        <f>ROUND(I146*H146,3)</f>
        <v>0</v>
      </c>
      <c r="K146" s="183"/>
      <c r="L146" s="35"/>
      <c r="M146" s="184" t="s">
        <v>1</v>
      </c>
      <c r="N146" s="185" t="s">
        <v>41</v>
      </c>
      <c r="O146" s="78"/>
      <c r="P146" s="186">
        <f>O146*H146</f>
        <v>0</v>
      </c>
      <c r="Q146" s="186">
        <v>0.022349999999999998</v>
      </c>
      <c r="R146" s="186">
        <f>Q146*H146</f>
        <v>0.15108599999999997</v>
      </c>
      <c r="S146" s="186">
        <v>0</v>
      </c>
      <c r="T146" s="187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88" t="s">
        <v>161</v>
      </c>
      <c r="AT146" s="188" t="s">
        <v>120</v>
      </c>
      <c r="AU146" s="188" t="s">
        <v>125</v>
      </c>
      <c r="AY146" s="15" t="s">
        <v>117</v>
      </c>
      <c r="BE146" s="189">
        <f>IF(N146="základná",J146,0)</f>
        <v>0</v>
      </c>
      <c r="BF146" s="189">
        <f>IF(N146="znížená",J146,0)</f>
        <v>0</v>
      </c>
      <c r="BG146" s="189">
        <f>IF(N146="zákl. prenesená",J146,0)</f>
        <v>0</v>
      </c>
      <c r="BH146" s="189">
        <f>IF(N146="zníž. prenesená",J146,0)</f>
        <v>0</v>
      </c>
      <c r="BI146" s="189">
        <f>IF(N146="nulová",J146,0)</f>
        <v>0</v>
      </c>
      <c r="BJ146" s="15" t="s">
        <v>125</v>
      </c>
      <c r="BK146" s="190">
        <f>ROUND(I146*H146,3)</f>
        <v>0</v>
      </c>
      <c r="BL146" s="15" t="s">
        <v>161</v>
      </c>
      <c r="BM146" s="188" t="s">
        <v>273</v>
      </c>
    </row>
    <row r="147" s="2" customFormat="1" ht="24.15" customHeight="1">
      <c r="A147" s="34"/>
      <c r="B147" s="176"/>
      <c r="C147" s="177" t="s">
        <v>202</v>
      </c>
      <c r="D147" s="177" t="s">
        <v>120</v>
      </c>
      <c r="E147" s="178" t="s">
        <v>274</v>
      </c>
      <c r="F147" s="179" t="s">
        <v>275</v>
      </c>
      <c r="G147" s="180" t="s">
        <v>179</v>
      </c>
      <c r="H147" s="182"/>
      <c r="I147" s="182"/>
      <c r="J147" s="181">
        <f>ROUND(I147*H147,3)</f>
        <v>0</v>
      </c>
      <c r="K147" s="183"/>
      <c r="L147" s="35"/>
      <c r="M147" s="184" t="s">
        <v>1</v>
      </c>
      <c r="N147" s="185" t="s">
        <v>41</v>
      </c>
      <c r="O147" s="78"/>
      <c r="P147" s="186">
        <f>O147*H147</f>
        <v>0</v>
      </c>
      <c r="Q147" s="186">
        <v>0</v>
      </c>
      <c r="R147" s="186">
        <f>Q147*H147</f>
        <v>0</v>
      </c>
      <c r="S147" s="186">
        <v>0</v>
      </c>
      <c r="T147" s="187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88" t="s">
        <v>161</v>
      </c>
      <c r="AT147" s="188" t="s">
        <v>120</v>
      </c>
      <c r="AU147" s="188" t="s">
        <v>125</v>
      </c>
      <c r="AY147" s="15" t="s">
        <v>117</v>
      </c>
      <c r="BE147" s="189">
        <f>IF(N147="základná",J147,0)</f>
        <v>0</v>
      </c>
      <c r="BF147" s="189">
        <f>IF(N147="znížená",J147,0)</f>
        <v>0</v>
      </c>
      <c r="BG147" s="189">
        <f>IF(N147="zákl. prenesená",J147,0)</f>
        <v>0</v>
      </c>
      <c r="BH147" s="189">
        <f>IF(N147="zníž. prenesená",J147,0)</f>
        <v>0</v>
      </c>
      <c r="BI147" s="189">
        <f>IF(N147="nulová",J147,0)</f>
        <v>0</v>
      </c>
      <c r="BJ147" s="15" t="s">
        <v>125</v>
      </c>
      <c r="BK147" s="190">
        <f>ROUND(I147*H147,3)</f>
        <v>0</v>
      </c>
      <c r="BL147" s="15" t="s">
        <v>161</v>
      </c>
      <c r="BM147" s="188" t="s">
        <v>276</v>
      </c>
    </row>
    <row r="148" s="12" customFormat="1" ht="22.8" customHeight="1">
      <c r="A148" s="12"/>
      <c r="B148" s="163"/>
      <c r="C148" s="12"/>
      <c r="D148" s="164" t="s">
        <v>74</v>
      </c>
      <c r="E148" s="174" t="s">
        <v>156</v>
      </c>
      <c r="F148" s="174" t="s">
        <v>157</v>
      </c>
      <c r="G148" s="12"/>
      <c r="H148" s="12"/>
      <c r="I148" s="166"/>
      <c r="J148" s="175">
        <f>BK148</f>
        <v>0</v>
      </c>
      <c r="K148" s="12"/>
      <c r="L148" s="163"/>
      <c r="M148" s="168"/>
      <c r="N148" s="169"/>
      <c r="O148" s="169"/>
      <c r="P148" s="170">
        <f>SUM(P149:P162)</f>
        <v>0</v>
      </c>
      <c r="Q148" s="169"/>
      <c r="R148" s="170">
        <f>SUM(R149:R162)</f>
        <v>2.4694837199999999</v>
      </c>
      <c r="S148" s="169"/>
      <c r="T148" s="171">
        <f>SUM(T149:T162)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164" t="s">
        <v>125</v>
      </c>
      <c r="AT148" s="172" t="s">
        <v>74</v>
      </c>
      <c r="AU148" s="172" t="s">
        <v>83</v>
      </c>
      <c r="AY148" s="164" t="s">
        <v>117</v>
      </c>
      <c r="BK148" s="173">
        <f>SUM(BK149:BK162)</f>
        <v>0</v>
      </c>
    </row>
    <row r="149" s="2" customFormat="1" ht="24.15" customHeight="1">
      <c r="A149" s="34"/>
      <c r="B149" s="176"/>
      <c r="C149" s="177" t="s">
        <v>206</v>
      </c>
      <c r="D149" s="177" t="s">
        <v>120</v>
      </c>
      <c r="E149" s="178" t="s">
        <v>277</v>
      </c>
      <c r="F149" s="179" t="s">
        <v>278</v>
      </c>
      <c r="G149" s="180" t="s">
        <v>123</v>
      </c>
      <c r="H149" s="181">
        <v>391.39999999999998</v>
      </c>
      <c r="I149" s="182"/>
      <c r="J149" s="181">
        <f>ROUND(I149*H149,3)</f>
        <v>0</v>
      </c>
      <c r="K149" s="183"/>
      <c r="L149" s="35"/>
      <c r="M149" s="184" t="s">
        <v>1</v>
      </c>
      <c r="N149" s="185" t="s">
        <v>41</v>
      </c>
      <c r="O149" s="78"/>
      <c r="P149" s="186">
        <f>O149*H149</f>
        <v>0</v>
      </c>
      <c r="Q149" s="186">
        <v>0.0053299999999999997</v>
      </c>
      <c r="R149" s="186">
        <f>Q149*H149</f>
        <v>2.0861619999999998</v>
      </c>
      <c r="S149" s="186">
        <v>0</v>
      </c>
      <c r="T149" s="187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88" t="s">
        <v>161</v>
      </c>
      <c r="AT149" s="188" t="s">
        <v>120</v>
      </c>
      <c r="AU149" s="188" t="s">
        <v>125</v>
      </c>
      <c r="AY149" s="15" t="s">
        <v>117</v>
      </c>
      <c r="BE149" s="189">
        <f>IF(N149="základná",J149,0)</f>
        <v>0</v>
      </c>
      <c r="BF149" s="189">
        <f>IF(N149="znížená",J149,0)</f>
        <v>0</v>
      </c>
      <c r="BG149" s="189">
        <f>IF(N149="zákl. prenesená",J149,0)</f>
        <v>0</v>
      </c>
      <c r="BH149" s="189">
        <f>IF(N149="zníž. prenesená",J149,0)</f>
        <v>0</v>
      </c>
      <c r="BI149" s="189">
        <f>IF(N149="nulová",J149,0)</f>
        <v>0</v>
      </c>
      <c r="BJ149" s="15" t="s">
        <v>125</v>
      </c>
      <c r="BK149" s="190">
        <f>ROUND(I149*H149,3)</f>
        <v>0</v>
      </c>
      <c r="BL149" s="15" t="s">
        <v>161</v>
      </c>
      <c r="BM149" s="188" t="s">
        <v>279</v>
      </c>
    </row>
    <row r="150" s="2" customFormat="1" ht="24.15" customHeight="1">
      <c r="A150" s="34"/>
      <c r="B150" s="176"/>
      <c r="C150" s="177" t="s">
        <v>210</v>
      </c>
      <c r="D150" s="177" t="s">
        <v>120</v>
      </c>
      <c r="E150" s="178" t="s">
        <v>280</v>
      </c>
      <c r="F150" s="179" t="s">
        <v>281</v>
      </c>
      <c r="G150" s="180" t="s">
        <v>160</v>
      </c>
      <c r="H150" s="181">
        <v>53.200000000000003</v>
      </c>
      <c r="I150" s="182"/>
      <c r="J150" s="181">
        <f>ROUND(I150*H150,3)</f>
        <v>0</v>
      </c>
      <c r="K150" s="183"/>
      <c r="L150" s="35"/>
      <c r="M150" s="184" t="s">
        <v>1</v>
      </c>
      <c r="N150" s="185" t="s">
        <v>41</v>
      </c>
      <c r="O150" s="78"/>
      <c r="P150" s="186">
        <f>O150*H150</f>
        <v>0</v>
      </c>
      <c r="Q150" s="186">
        <v>0.00032000000000000003</v>
      </c>
      <c r="R150" s="186">
        <f>Q150*H150</f>
        <v>0.017024000000000001</v>
      </c>
      <c r="S150" s="186">
        <v>0</v>
      </c>
      <c r="T150" s="187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88" t="s">
        <v>161</v>
      </c>
      <c r="AT150" s="188" t="s">
        <v>120</v>
      </c>
      <c r="AU150" s="188" t="s">
        <v>125</v>
      </c>
      <c r="AY150" s="15" t="s">
        <v>117</v>
      </c>
      <c r="BE150" s="189">
        <f>IF(N150="základná",J150,0)</f>
        <v>0</v>
      </c>
      <c r="BF150" s="189">
        <f>IF(N150="znížená",J150,0)</f>
        <v>0</v>
      </c>
      <c r="BG150" s="189">
        <f>IF(N150="zákl. prenesená",J150,0)</f>
        <v>0</v>
      </c>
      <c r="BH150" s="189">
        <f>IF(N150="zníž. prenesená",J150,0)</f>
        <v>0</v>
      </c>
      <c r="BI150" s="189">
        <f>IF(N150="nulová",J150,0)</f>
        <v>0</v>
      </c>
      <c r="BJ150" s="15" t="s">
        <v>125</v>
      </c>
      <c r="BK150" s="190">
        <f>ROUND(I150*H150,3)</f>
        <v>0</v>
      </c>
      <c r="BL150" s="15" t="s">
        <v>161</v>
      </c>
      <c r="BM150" s="188" t="s">
        <v>282</v>
      </c>
    </row>
    <row r="151" s="2" customFormat="1" ht="24.15" customHeight="1">
      <c r="A151" s="34"/>
      <c r="B151" s="176"/>
      <c r="C151" s="177" t="s">
        <v>216</v>
      </c>
      <c r="D151" s="177" t="s">
        <v>120</v>
      </c>
      <c r="E151" s="178" t="s">
        <v>283</v>
      </c>
      <c r="F151" s="179" t="s">
        <v>284</v>
      </c>
      <c r="G151" s="180" t="s">
        <v>160</v>
      </c>
      <c r="H151" s="181">
        <v>36</v>
      </c>
      <c r="I151" s="182"/>
      <c r="J151" s="181">
        <f>ROUND(I151*H151,3)</f>
        <v>0</v>
      </c>
      <c r="K151" s="183"/>
      <c r="L151" s="35"/>
      <c r="M151" s="184" t="s">
        <v>1</v>
      </c>
      <c r="N151" s="185" t="s">
        <v>41</v>
      </c>
      <c r="O151" s="78"/>
      <c r="P151" s="186">
        <f>O151*H151</f>
        <v>0</v>
      </c>
      <c r="Q151" s="186">
        <v>0.0028</v>
      </c>
      <c r="R151" s="186">
        <f>Q151*H151</f>
        <v>0.1008</v>
      </c>
      <c r="S151" s="186">
        <v>0</v>
      </c>
      <c r="T151" s="187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88" t="s">
        <v>161</v>
      </c>
      <c r="AT151" s="188" t="s">
        <v>120</v>
      </c>
      <c r="AU151" s="188" t="s">
        <v>125</v>
      </c>
      <c r="AY151" s="15" t="s">
        <v>117</v>
      </c>
      <c r="BE151" s="189">
        <f>IF(N151="základná",J151,0)</f>
        <v>0</v>
      </c>
      <c r="BF151" s="189">
        <f>IF(N151="znížená",J151,0)</f>
        <v>0</v>
      </c>
      <c r="BG151" s="189">
        <f>IF(N151="zákl. prenesená",J151,0)</f>
        <v>0</v>
      </c>
      <c r="BH151" s="189">
        <f>IF(N151="zníž. prenesená",J151,0)</f>
        <v>0</v>
      </c>
      <c r="BI151" s="189">
        <f>IF(N151="nulová",J151,0)</f>
        <v>0</v>
      </c>
      <c r="BJ151" s="15" t="s">
        <v>125</v>
      </c>
      <c r="BK151" s="190">
        <f>ROUND(I151*H151,3)</f>
        <v>0</v>
      </c>
      <c r="BL151" s="15" t="s">
        <v>161</v>
      </c>
      <c r="BM151" s="188" t="s">
        <v>285</v>
      </c>
    </row>
    <row r="152" s="2" customFormat="1" ht="24.15" customHeight="1">
      <c r="A152" s="34"/>
      <c r="B152" s="176"/>
      <c r="C152" s="177" t="s">
        <v>286</v>
      </c>
      <c r="D152" s="177" t="s">
        <v>120</v>
      </c>
      <c r="E152" s="178" t="s">
        <v>287</v>
      </c>
      <c r="F152" s="179" t="s">
        <v>288</v>
      </c>
      <c r="G152" s="180" t="s">
        <v>160</v>
      </c>
      <c r="H152" s="181">
        <v>24</v>
      </c>
      <c r="I152" s="182"/>
      <c r="J152" s="181">
        <f>ROUND(I152*H152,3)</f>
        <v>0</v>
      </c>
      <c r="K152" s="183"/>
      <c r="L152" s="35"/>
      <c r="M152" s="184" t="s">
        <v>1</v>
      </c>
      <c r="N152" s="185" t="s">
        <v>41</v>
      </c>
      <c r="O152" s="78"/>
      <c r="P152" s="186">
        <f>O152*H152</f>
        <v>0</v>
      </c>
      <c r="Q152" s="186">
        <v>0.00109</v>
      </c>
      <c r="R152" s="186">
        <f>Q152*H152</f>
        <v>0.026160000000000003</v>
      </c>
      <c r="S152" s="186">
        <v>0</v>
      </c>
      <c r="T152" s="187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88" t="s">
        <v>161</v>
      </c>
      <c r="AT152" s="188" t="s">
        <v>120</v>
      </c>
      <c r="AU152" s="188" t="s">
        <v>125</v>
      </c>
      <c r="AY152" s="15" t="s">
        <v>117</v>
      </c>
      <c r="BE152" s="189">
        <f>IF(N152="základná",J152,0)</f>
        <v>0</v>
      </c>
      <c r="BF152" s="189">
        <f>IF(N152="znížená",J152,0)</f>
        <v>0</v>
      </c>
      <c r="BG152" s="189">
        <f>IF(N152="zákl. prenesená",J152,0)</f>
        <v>0</v>
      </c>
      <c r="BH152" s="189">
        <f>IF(N152="zníž. prenesená",J152,0)</f>
        <v>0</v>
      </c>
      <c r="BI152" s="189">
        <f>IF(N152="nulová",J152,0)</f>
        <v>0</v>
      </c>
      <c r="BJ152" s="15" t="s">
        <v>125</v>
      </c>
      <c r="BK152" s="190">
        <f>ROUND(I152*H152,3)</f>
        <v>0</v>
      </c>
      <c r="BL152" s="15" t="s">
        <v>161</v>
      </c>
      <c r="BM152" s="188" t="s">
        <v>289</v>
      </c>
    </row>
    <row r="153" s="2" customFormat="1" ht="24.15" customHeight="1">
      <c r="A153" s="34"/>
      <c r="B153" s="176"/>
      <c r="C153" s="177" t="s">
        <v>290</v>
      </c>
      <c r="D153" s="177" t="s">
        <v>120</v>
      </c>
      <c r="E153" s="178" t="s">
        <v>291</v>
      </c>
      <c r="F153" s="179" t="s">
        <v>292</v>
      </c>
      <c r="G153" s="180" t="s">
        <v>160</v>
      </c>
      <c r="H153" s="181">
        <v>35.5</v>
      </c>
      <c r="I153" s="182"/>
      <c r="J153" s="181">
        <f>ROUND(I153*H153,3)</f>
        <v>0</v>
      </c>
      <c r="K153" s="183"/>
      <c r="L153" s="35"/>
      <c r="M153" s="184" t="s">
        <v>1</v>
      </c>
      <c r="N153" s="185" t="s">
        <v>41</v>
      </c>
      <c r="O153" s="78"/>
      <c r="P153" s="186">
        <f>O153*H153</f>
        <v>0</v>
      </c>
      <c r="Q153" s="186">
        <v>0.00076000000000000004</v>
      </c>
      <c r="R153" s="186">
        <f>Q153*H153</f>
        <v>0.026980000000000001</v>
      </c>
      <c r="S153" s="186">
        <v>0</v>
      </c>
      <c r="T153" s="187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88" t="s">
        <v>161</v>
      </c>
      <c r="AT153" s="188" t="s">
        <v>120</v>
      </c>
      <c r="AU153" s="188" t="s">
        <v>125</v>
      </c>
      <c r="AY153" s="15" t="s">
        <v>117</v>
      </c>
      <c r="BE153" s="189">
        <f>IF(N153="základná",J153,0)</f>
        <v>0</v>
      </c>
      <c r="BF153" s="189">
        <f>IF(N153="znížená",J153,0)</f>
        <v>0</v>
      </c>
      <c r="BG153" s="189">
        <f>IF(N153="zákl. prenesená",J153,0)</f>
        <v>0</v>
      </c>
      <c r="BH153" s="189">
        <f>IF(N153="zníž. prenesená",J153,0)</f>
        <v>0</v>
      </c>
      <c r="BI153" s="189">
        <f>IF(N153="nulová",J153,0)</f>
        <v>0</v>
      </c>
      <c r="BJ153" s="15" t="s">
        <v>125</v>
      </c>
      <c r="BK153" s="190">
        <f>ROUND(I153*H153,3)</f>
        <v>0</v>
      </c>
      <c r="BL153" s="15" t="s">
        <v>161</v>
      </c>
      <c r="BM153" s="188" t="s">
        <v>293</v>
      </c>
    </row>
    <row r="154" s="2" customFormat="1" ht="24.15" customHeight="1">
      <c r="A154" s="34"/>
      <c r="B154" s="176"/>
      <c r="C154" s="177" t="s">
        <v>294</v>
      </c>
      <c r="D154" s="177" t="s">
        <v>120</v>
      </c>
      <c r="E154" s="178" t="s">
        <v>295</v>
      </c>
      <c r="F154" s="179" t="s">
        <v>296</v>
      </c>
      <c r="G154" s="180" t="s">
        <v>170</v>
      </c>
      <c r="H154" s="181">
        <v>4</v>
      </c>
      <c r="I154" s="182"/>
      <c r="J154" s="181">
        <f>ROUND(I154*H154,3)</f>
        <v>0</v>
      </c>
      <c r="K154" s="183"/>
      <c r="L154" s="35"/>
      <c r="M154" s="184" t="s">
        <v>1</v>
      </c>
      <c r="N154" s="185" t="s">
        <v>41</v>
      </c>
      <c r="O154" s="78"/>
      <c r="P154" s="186">
        <f>O154*H154</f>
        <v>0</v>
      </c>
      <c r="Q154" s="186">
        <v>0.00016000000000000001</v>
      </c>
      <c r="R154" s="186">
        <f>Q154*H154</f>
        <v>0.00064000000000000005</v>
      </c>
      <c r="S154" s="186">
        <v>0</v>
      </c>
      <c r="T154" s="187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88" t="s">
        <v>161</v>
      </c>
      <c r="AT154" s="188" t="s">
        <v>120</v>
      </c>
      <c r="AU154" s="188" t="s">
        <v>125</v>
      </c>
      <c r="AY154" s="15" t="s">
        <v>117</v>
      </c>
      <c r="BE154" s="189">
        <f>IF(N154="základná",J154,0)</f>
        <v>0</v>
      </c>
      <c r="BF154" s="189">
        <f>IF(N154="znížená",J154,0)</f>
        <v>0</v>
      </c>
      <c r="BG154" s="189">
        <f>IF(N154="zákl. prenesená",J154,0)</f>
        <v>0</v>
      </c>
      <c r="BH154" s="189">
        <f>IF(N154="zníž. prenesená",J154,0)</f>
        <v>0</v>
      </c>
      <c r="BI154" s="189">
        <f>IF(N154="nulová",J154,0)</f>
        <v>0</v>
      </c>
      <c r="BJ154" s="15" t="s">
        <v>125</v>
      </c>
      <c r="BK154" s="190">
        <f>ROUND(I154*H154,3)</f>
        <v>0</v>
      </c>
      <c r="BL154" s="15" t="s">
        <v>161</v>
      </c>
      <c r="BM154" s="188" t="s">
        <v>297</v>
      </c>
    </row>
    <row r="155" s="2" customFormat="1" ht="33" customHeight="1">
      <c r="A155" s="34"/>
      <c r="B155" s="176"/>
      <c r="C155" s="177" t="s">
        <v>298</v>
      </c>
      <c r="D155" s="177" t="s">
        <v>120</v>
      </c>
      <c r="E155" s="178" t="s">
        <v>299</v>
      </c>
      <c r="F155" s="179" t="s">
        <v>300</v>
      </c>
      <c r="G155" s="180" t="s">
        <v>160</v>
      </c>
      <c r="H155" s="181">
        <v>11.199999999999999</v>
      </c>
      <c r="I155" s="182"/>
      <c r="J155" s="181">
        <f>ROUND(I155*H155,3)</f>
        <v>0</v>
      </c>
      <c r="K155" s="183"/>
      <c r="L155" s="35"/>
      <c r="M155" s="184" t="s">
        <v>1</v>
      </c>
      <c r="N155" s="185" t="s">
        <v>41</v>
      </c>
      <c r="O155" s="78"/>
      <c r="P155" s="186">
        <f>O155*H155</f>
        <v>0</v>
      </c>
      <c r="Q155" s="186">
        <v>0.0034399999999999999</v>
      </c>
      <c r="R155" s="186">
        <f>Q155*H155</f>
        <v>0.038528</v>
      </c>
      <c r="S155" s="186">
        <v>0</v>
      </c>
      <c r="T155" s="187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88" t="s">
        <v>161</v>
      </c>
      <c r="AT155" s="188" t="s">
        <v>120</v>
      </c>
      <c r="AU155" s="188" t="s">
        <v>125</v>
      </c>
      <c r="AY155" s="15" t="s">
        <v>117</v>
      </c>
      <c r="BE155" s="189">
        <f>IF(N155="základná",J155,0)</f>
        <v>0</v>
      </c>
      <c r="BF155" s="189">
        <f>IF(N155="znížená",J155,0)</f>
        <v>0</v>
      </c>
      <c r="BG155" s="189">
        <f>IF(N155="zákl. prenesená",J155,0)</f>
        <v>0</v>
      </c>
      <c r="BH155" s="189">
        <f>IF(N155="zníž. prenesená",J155,0)</f>
        <v>0</v>
      </c>
      <c r="BI155" s="189">
        <f>IF(N155="nulová",J155,0)</f>
        <v>0</v>
      </c>
      <c r="BJ155" s="15" t="s">
        <v>125</v>
      </c>
      <c r="BK155" s="190">
        <f>ROUND(I155*H155,3)</f>
        <v>0</v>
      </c>
      <c r="BL155" s="15" t="s">
        <v>161</v>
      </c>
      <c r="BM155" s="188" t="s">
        <v>301</v>
      </c>
    </row>
    <row r="156" s="2" customFormat="1" ht="24.15" customHeight="1">
      <c r="A156" s="34"/>
      <c r="B156" s="176"/>
      <c r="C156" s="177" t="s">
        <v>302</v>
      </c>
      <c r="D156" s="177" t="s">
        <v>120</v>
      </c>
      <c r="E156" s="178" t="s">
        <v>173</v>
      </c>
      <c r="F156" s="179" t="s">
        <v>174</v>
      </c>
      <c r="G156" s="180" t="s">
        <v>160</v>
      </c>
      <c r="H156" s="181">
        <v>24</v>
      </c>
      <c r="I156" s="182"/>
      <c r="J156" s="181">
        <f>ROUND(I156*H156,3)</f>
        <v>0</v>
      </c>
      <c r="K156" s="183"/>
      <c r="L156" s="35"/>
      <c r="M156" s="184" t="s">
        <v>1</v>
      </c>
      <c r="N156" s="185" t="s">
        <v>41</v>
      </c>
      <c r="O156" s="78"/>
      <c r="P156" s="186">
        <f>O156*H156</f>
        <v>0</v>
      </c>
      <c r="Q156" s="186">
        <v>0.0020999999999999999</v>
      </c>
      <c r="R156" s="186">
        <f>Q156*H156</f>
        <v>0.0504</v>
      </c>
      <c r="S156" s="186">
        <v>0</v>
      </c>
      <c r="T156" s="187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88" t="s">
        <v>161</v>
      </c>
      <c r="AT156" s="188" t="s">
        <v>120</v>
      </c>
      <c r="AU156" s="188" t="s">
        <v>125</v>
      </c>
      <c r="AY156" s="15" t="s">
        <v>117</v>
      </c>
      <c r="BE156" s="189">
        <f>IF(N156="základná",J156,0)</f>
        <v>0</v>
      </c>
      <c r="BF156" s="189">
        <f>IF(N156="znížená",J156,0)</f>
        <v>0</v>
      </c>
      <c r="BG156" s="189">
        <f>IF(N156="zákl. prenesená",J156,0)</f>
        <v>0</v>
      </c>
      <c r="BH156" s="189">
        <f>IF(N156="zníž. prenesená",J156,0)</f>
        <v>0</v>
      </c>
      <c r="BI156" s="189">
        <f>IF(N156="nulová",J156,0)</f>
        <v>0</v>
      </c>
      <c r="BJ156" s="15" t="s">
        <v>125</v>
      </c>
      <c r="BK156" s="190">
        <f>ROUND(I156*H156,3)</f>
        <v>0</v>
      </c>
      <c r="BL156" s="15" t="s">
        <v>161</v>
      </c>
      <c r="BM156" s="188" t="s">
        <v>303</v>
      </c>
    </row>
    <row r="157" s="2" customFormat="1" ht="21.75" customHeight="1">
      <c r="A157" s="34"/>
      <c r="B157" s="176"/>
      <c r="C157" s="177" t="s">
        <v>304</v>
      </c>
      <c r="D157" s="177" t="s">
        <v>120</v>
      </c>
      <c r="E157" s="178" t="s">
        <v>305</v>
      </c>
      <c r="F157" s="179" t="s">
        <v>306</v>
      </c>
      <c r="G157" s="180" t="s">
        <v>170</v>
      </c>
      <c r="H157" s="181">
        <v>12</v>
      </c>
      <c r="I157" s="182"/>
      <c r="J157" s="181">
        <f>ROUND(I157*H157,3)</f>
        <v>0</v>
      </c>
      <c r="K157" s="183"/>
      <c r="L157" s="35"/>
      <c r="M157" s="184" t="s">
        <v>1</v>
      </c>
      <c r="N157" s="185" t="s">
        <v>41</v>
      </c>
      <c r="O157" s="78"/>
      <c r="P157" s="186">
        <f>O157*H157</f>
        <v>0</v>
      </c>
      <c r="Q157" s="186">
        <v>0.00042000000000000002</v>
      </c>
      <c r="R157" s="186">
        <f>Q157*H157</f>
        <v>0.0050400000000000002</v>
      </c>
      <c r="S157" s="186">
        <v>0</v>
      </c>
      <c r="T157" s="187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88" t="s">
        <v>161</v>
      </c>
      <c r="AT157" s="188" t="s">
        <v>120</v>
      </c>
      <c r="AU157" s="188" t="s">
        <v>125</v>
      </c>
      <c r="AY157" s="15" t="s">
        <v>117</v>
      </c>
      <c r="BE157" s="189">
        <f>IF(N157="základná",J157,0)</f>
        <v>0</v>
      </c>
      <c r="BF157" s="189">
        <f>IF(N157="znížená",J157,0)</f>
        <v>0</v>
      </c>
      <c r="BG157" s="189">
        <f>IF(N157="zákl. prenesená",J157,0)</f>
        <v>0</v>
      </c>
      <c r="BH157" s="189">
        <f>IF(N157="zníž. prenesená",J157,0)</f>
        <v>0</v>
      </c>
      <c r="BI157" s="189">
        <f>IF(N157="nulová",J157,0)</f>
        <v>0</v>
      </c>
      <c r="BJ157" s="15" t="s">
        <v>125</v>
      </c>
      <c r="BK157" s="190">
        <f>ROUND(I157*H157,3)</f>
        <v>0</v>
      </c>
      <c r="BL157" s="15" t="s">
        <v>161</v>
      </c>
      <c r="BM157" s="188" t="s">
        <v>307</v>
      </c>
    </row>
    <row r="158" s="2" customFormat="1" ht="24.15" customHeight="1">
      <c r="A158" s="34"/>
      <c r="B158" s="176"/>
      <c r="C158" s="177" t="s">
        <v>308</v>
      </c>
      <c r="D158" s="177" t="s">
        <v>120</v>
      </c>
      <c r="E158" s="178" t="s">
        <v>309</v>
      </c>
      <c r="F158" s="179" t="s">
        <v>310</v>
      </c>
      <c r="G158" s="180" t="s">
        <v>170</v>
      </c>
      <c r="H158" s="181">
        <v>6</v>
      </c>
      <c r="I158" s="182"/>
      <c r="J158" s="181">
        <f>ROUND(I158*H158,3)</f>
        <v>0</v>
      </c>
      <c r="K158" s="183"/>
      <c r="L158" s="35"/>
      <c r="M158" s="184" t="s">
        <v>1</v>
      </c>
      <c r="N158" s="185" t="s">
        <v>41</v>
      </c>
      <c r="O158" s="78"/>
      <c r="P158" s="186">
        <f>O158*H158</f>
        <v>0</v>
      </c>
      <c r="Q158" s="186">
        <v>0.00041599999999999997</v>
      </c>
      <c r="R158" s="186">
        <f>Q158*H158</f>
        <v>0.002496</v>
      </c>
      <c r="S158" s="186">
        <v>0</v>
      </c>
      <c r="T158" s="187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88" t="s">
        <v>161</v>
      </c>
      <c r="AT158" s="188" t="s">
        <v>120</v>
      </c>
      <c r="AU158" s="188" t="s">
        <v>125</v>
      </c>
      <c r="AY158" s="15" t="s">
        <v>117</v>
      </c>
      <c r="BE158" s="189">
        <f>IF(N158="základná",J158,0)</f>
        <v>0</v>
      </c>
      <c r="BF158" s="189">
        <f>IF(N158="znížená",J158,0)</f>
        <v>0</v>
      </c>
      <c r="BG158" s="189">
        <f>IF(N158="zákl. prenesená",J158,0)</f>
        <v>0</v>
      </c>
      <c r="BH158" s="189">
        <f>IF(N158="zníž. prenesená",J158,0)</f>
        <v>0</v>
      </c>
      <c r="BI158" s="189">
        <f>IF(N158="nulová",J158,0)</f>
        <v>0</v>
      </c>
      <c r="BJ158" s="15" t="s">
        <v>125</v>
      </c>
      <c r="BK158" s="190">
        <f>ROUND(I158*H158,3)</f>
        <v>0</v>
      </c>
      <c r="BL158" s="15" t="s">
        <v>161</v>
      </c>
      <c r="BM158" s="188" t="s">
        <v>311</v>
      </c>
    </row>
    <row r="159" s="2" customFormat="1" ht="24.15" customHeight="1">
      <c r="A159" s="34"/>
      <c r="B159" s="176"/>
      <c r="C159" s="177" t="s">
        <v>312</v>
      </c>
      <c r="D159" s="177" t="s">
        <v>120</v>
      </c>
      <c r="E159" s="178" t="s">
        <v>313</v>
      </c>
      <c r="F159" s="179" t="s">
        <v>314</v>
      </c>
      <c r="G159" s="180" t="s">
        <v>160</v>
      </c>
      <c r="H159" s="181">
        <v>38</v>
      </c>
      <c r="I159" s="182"/>
      <c r="J159" s="181">
        <f>ROUND(I159*H159,3)</f>
        <v>0</v>
      </c>
      <c r="K159" s="183"/>
      <c r="L159" s="35"/>
      <c r="M159" s="184" t="s">
        <v>1</v>
      </c>
      <c r="N159" s="185" t="s">
        <v>41</v>
      </c>
      <c r="O159" s="78"/>
      <c r="P159" s="186">
        <f>O159*H159</f>
        <v>0</v>
      </c>
      <c r="Q159" s="186">
        <v>0.0016800000000000001</v>
      </c>
      <c r="R159" s="186">
        <f>Q159*H159</f>
        <v>0.063840000000000008</v>
      </c>
      <c r="S159" s="186">
        <v>0</v>
      </c>
      <c r="T159" s="187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88" t="s">
        <v>161</v>
      </c>
      <c r="AT159" s="188" t="s">
        <v>120</v>
      </c>
      <c r="AU159" s="188" t="s">
        <v>125</v>
      </c>
      <c r="AY159" s="15" t="s">
        <v>117</v>
      </c>
      <c r="BE159" s="189">
        <f>IF(N159="základná",J159,0)</f>
        <v>0</v>
      </c>
      <c r="BF159" s="189">
        <f>IF(N159="znížená",J159,0)</f>
        <v>0</v>
      </c>
      <c r="BG159" s="189">
        <f>IF(N159="zákl. prenesená",J159,0)</f>
        <v>0</v>
      </c>
      <c r="BH159" s="189">
        <f>IF(N159="zníž. prenesená",J159,0)</f>
        <v>0</v>
      </c>
      <c r="BI159" s="189">
        <f>IF(N159="nulová",J159,0)</f>
        <v>0</v>
      </c>
      <c r="BJ159" s="15" t="s">
        <v>125</v>
      </c>
      <c r="BK159" s="190">
        <f>ROUND(I159*H159,3)</f>
        <v>0</v>
      </c>
      <c r="BL159" s="15" t="s">
        <v>161</v>
      </c>
      <c r="BM159" s="188" t="s">
        <v>315</v>
      </c>
    </row>
    <row r="160" s="2" customFormat="1" ht="24.15" customHeight="1">
      <c r="A160" s="34"/>
      <c r="B160" s="176"/>
      <c r="C160" s="177" t="s">
        <v>200</v>
      </c>
      <c r="D160" s="177" t="s">
        <v>120</v>
      </c>
      <c r="E160" s="178" t="s">
        <v>316</v>
      </c>
      <c r="F160" s="179" t="s">
        <v>317</v>
      </c>
      <c r="G160" s="180" t="s">
        <v>170</v>
      </c>
      <c r="H160" s="181">
        <v>6</v>
      </c>
      <c r="I160" s="182"/>
      <c r="J160" s="181">
        <f>ROUND(I160*H160,3)</f>
        <v>0</v>
      </c>
      <c r="K160" s="183"/>
      <c r="L160" s="35"/>
      <c r="M160" s="184" t="s">
        <v>1</v>
      </c>
      <c r="N160" s="185" t="s">
        <v>41</v>
      </c>
      <c r="O160" s="78"/>
      <c r="P160" s="186">
        <f>O160*H160</f>
        <v>0</v>
      </c>
      <c r="Q160" s="186">
        <v>0.00036259999999999998</v>
      </c>
      <c r="R160" s="186">
        <f>Q160*H160</f>
        <v>0.0021755999999999998</v>
      </c>
      <c r="S160" s="186">
        <v>0</v>
      </c>
      <c r="T160" s="187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88" t="s">
        <v>161</v>
      </c>
      <c r="AT160" s="188" t="s">
        <v>120</v>
      </c>
      <c r="AU160" s="188" t="s">
        <v>125</v>
      </c>
      <c r="AY160" s="15" t="s">
        <v>117</v>
      </c>
      <c r="BE160" s="189">
        <f>IF(N160="základná",J160,0)</f>
        <v>0</v>
      </c>
      <c r="BF160" s="189">
        <f>IF(N160="znížená",J160,0)</f>
        <v>0</v>
      </c>
      <c r="BG160" s="189">
        <f>IF(N160="zákl. prenesená",J160,0)</f>
        <v>0</v>
      </c>
      <c r="BH160" s="189">
        <f>IF(N160="zníž. prenesená",J160,0)</f>
        <v>0</v>
      </c>
      <c r="BI160" s="189">
        <f>IF(N160="nulová",J160,0)</f>
        <v>0</v>
      </c>
      <c r="BJ160" s="15" t="s">
        <v>125</v>
      </c>
      <c r="BK160" s="190">
        <f>ROUND(I160*H160,3)</f>
        <v>0</v>
      </c>
      <c r="BL160" s="15" t="s">
        <v>161</v>
      </c>
      <c r="BM160" s="188" t="s">
        <v>318</v>
      </c>
    </row>
    <row r="161" s="2" customFormat="1" ht="24.15" customHeight="1">
      <c r="A161" s="34"/>
      <c r="B161" s="176"/>
      <c r="C161" s="177" t="s">
        <v>319</v>
      </c>
      <c r="D161" s="177" t="s">
        <v>120</v>
      </c>
      <c r="E161" s="178" t="s">
        <v>320</v>
      </c>
      <c r="F161" s="179" t="s">
        <v>321</v>
      </c>
      <c r="G161" s="180" t="s">
        <v>123</v>
      </c>
      <c r="H161" s="181">
        <v>391.39999999999998</v>
      </c>
      <c r="I161" s="182"/>
      <c r="J161" s="181">
        <f>ROUND(I161*H161,3)</f>
        <v>0</v>
      </c>
      <c r="K161" s="183"/>
      <c r="L161" s="35"/>
      <c r="M161" s="184" t="s">
        <v>1</v>
      </c>
      <c r="N161" s="185" t="s">
        <v>41</v>
      </c>
      <c r="O161" s="78"/>
      <c r="P161" s="186">
        <f>O161*H161</f>
        <v>0</v>
      </c>
      <c r="Q161" s="186">
        <v>0.0001258</v>
      </c>
      <c r="R161" s="186">
        <f>Q161*H161</f>
        <v>0.049238119999999996</v>
      </c>
      <c r="S161" s="186">
        <v>0</v>
      </c>
      <c r="T161" s="187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88" t="s">
        <v>161</v>
      </c>
      <c r="AT161" s="188" t="s">
        <v>120</v>
      </c>
      <c r="AU161" s="188" t="s">
        <v>125</v>
      </c>
      <c r="AY161" s="15" t="s">
        <v>117</v>
      </c>
      <c r="BE161" s="189">
        <f>IF(N161="základná",J161,0)</f>
        <v>0</v>
      </c>
      <c r="BF161" s="189">
        <f>IF(N161="znížená",J161,0)</f>
        <v>0</v>
      </c>
      <c r="BG161" s="189">
        <f>IF(N161="zákl. prenesená",J161,0)</f>
        <v>0</v>
      </c>
      <c r="BH161" s="189">
        <f>IF(N161="zníž. prenesená",J161,0)</f>
        <v>0</v>
      </c>
      <c r="BI161" s="189">
        <f>IF(N161="nulová",J161,0)</f>
        <v>0</v>
      </c>
      <c r="BJ161" s="15" t="s">
        <v>125</v>
      </c>
      <c r="BK161" s="190">
        <f>ROUND(I161*H161,3)</f>
        <v>0</v>
      </c>
      <c r="BL161" s="15" t="s">
        <v>161</v>
      </c>
      <c r="BM161" s="188" t="s">
        <v>322</v>
      </c>
    </row>
    <row r="162" s="2" customFormat="1" ht="24.15" customHeight="1">
      <c r="A162" s="34"/>
      <c r="B162" s="176"/>
      <c r="C162" s="177" t="s">
        <v>323</v>
      </c>
      <c r="D162" s="177" t="s">
        <v>120</v>
      </c>
      <c r="E162" s="178" t="s">
        <v>177</v>
      </c>
      <c r="F162" s="179" t="s">
        <v>178</v>
      </c>
      <c r="G162" s="180" t="s">
        <v>179</v>
      </c>
      <c r="H162" s="182"/>
      <c r="I162" s="182"/>
      <c r="J162" s="181">
        <f>ROUND(I162*H162,3)</f>
        <v>0</v>
      </c>
      <c r="K162" s="183"/>
      <c r="L162" s="35"/>
      <c r="M162" s="184" t="s">
        <v>1</v>
      </c>
      <c r="N162" s="185" t="s">
        <v>41</v>
      </c>
      <c r="O162" s="78"/>
      <c r="P162" s="186">
        <f>O162*H162</f>
        <v>0</v>
      </c>
      <c r="Q162" s="186">
        <v>0</v>
      </c>
      <c r="R162" s="186">
        <f>Q162*H162</f>
        <v>0</v>
      </c>
      <c r="S162" s="186">
        <v>0</v>
      </c>
      <c r="T162" s="187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88" t="s">
        <v>161</v>
      </c>
      <c r="AT162" s="188" t="s">
        <v>120</v>
      </c>
      <c r="AU162" s="188" t="s">
        <v>125</v>
      </c>
      <c r="AY162" s="15" t="s">
        <v>117</v>
      </c>
      <c r="BE162" s="189">
        <f>IF(N162="základná",J162,0)</f>
        <v>0</v>
      </c>
      <c r="BF162" s="189">
        <f>IF(N162="znížená",J162,0)</f>
        <v>0</v>
      </c>
      <c r="BG162" s="189">
        <f>IF(N162="zákl. prenesená",J162,0)</f>
        <v>0</v>
      </c>
      <c r="BH162" s="189">
        <f>IF(N162="zníž. prenesená",J162,0)</f>
        <v>0</v>
      </c>
      <c r="BI162" s="189">
        <f>IF(N162="nulová",J162,0)</f>
        <v>0</v>
      </c>
      <c r="BJ162" s="15" t="s">
        <v>125</v>
      </c>
      <c r="BK162" s="190">
        <f>ROUND(I162*H162,3)</f>
        <v>0</v>
      </c>
      <c r="BL162" s="15" t="s">
        <v>161</v>
      </c>
      <c r="BM162" s="188" t="s">
        <v>324</v>
      </c>
    </row>
    <row r="163" s="12" customFormat="1" ht="22.8" customHeight="1">
      <c r="A163" s="12"/>
      <c r="B163" s="163"/>
      <c r="C163" s="12"/>
      <c r="D163" s="164" t="s">
        <v>74</v>
      </c>
      <c r="E163" s="174" t="s">
        <v>181</v>
      </c>
      <c r="F163" s="174" t="s">
        <v>182</v>
      </c>
      <c r="G163" s="12"/>
      <c r="H163" s="12"/>
      <c r="I163" s="166"/>
      <c r="J163" s="175">
        <f>BK163</f>
        <v>0</v>
      </c>
      <c r="K163" s="12"/>
      <c r="L163" s="163"/>
      <c r="M163" s="168"/>
      <c r="N163" s="169"/>
      <c r="O163" s="169"/>
      <c r="P163" s="170">
        <f>SUM(P164:P165)</f>
        <v>0</v>
      </c>
      <c r="Q163" s="169"/>
      <c r="R163" s="170">
        <f>SUM(R164:R165)</f>
        <v>0</v>
      </c>
      <c r="S163" s="169"/>
      <c r="T163" s="171">
        <f>SUM(T164:T165)</f>
        <v>20.280000000000001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164" t="s">
        <v>125</v>
      </c>
      <c r="AT163" s="172" t="s">
        <v>74</v>
      </c>
      <c r="AU163" s="172" t="s">
        <v>83</v>
      </c>
      <c r="AY163" s="164" t="s">
        <v>117</v>
      </c>
      <c r="BK163" s="173">
        <f>SUM(BK164:BK165)</f>
        <v>0</v>
      </c>
    </row>
    <row r="164" s="2" customFormat="1" ht="37.8" customHeight="1">
      <c r="A164" s="34"/>
      <c r="B164" s="176"/>
      <c r="C164" s="177" t="s">
        <v>325</v>
      </c>
      <c r="D164" s="177" t="s">
        <v>120</v>
      </c>
      <c r="E164" s="178" t="s">
        <v>326</v>
      </c>
      <c r="F164" s="179" t="s">
        <v>327</v>
      </c>
      <c r="G164" s="180" t="s">
        <v>123</v>
      </c>
      <c r="H164" s="181">
        <v>391.39999999999998</v>
      </c>
      <c r="I164" s="182"/>
      <c r="J164" s="181">
        <f>ROUND(I164*H164,3)</f>
        <v>0</v>
      </c>
      <c r="K164" s="183"/>
      <c r="L164" s="35"/>
      <c r="M164" s="184" t="s">
        <v>1</v>
      </c>
      <c r="N164" s="185" t="s">
        <v>41</v>
      </c>
      <c r="O164" s="78"/>
      <c r="P164" s="186">
        <f>O164*H164</f>
        <v>0</v>
      </c>
      <c r="Q164" s="186">
        <v>0</v>
      </c>
      <c r="R164" s="186">
        <f>Q164*H164</f>
        <v>0</v>
      </c>
      <c r="S164" s="186">
        <v>0.050000000000000003</v>
      </c>
      <c r="T164" s="187">
        <f>S164*H164</f>
        <v>19.57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88" t="s">
        <v>161</v>
      </c>
      <c r="AT164" s="188" t="s">
        <v>120</v>
      </c>
      <c r="AU164" s="188" t="s">
        <v>125</v>
      </c>
      <c r="AY164" s="15" t="s">
        <v>117</v>
      </c>
      <c r="BE164" s="189">
        <f>IF(N164="základná",J164,0)</f>
        <v>0</v>
      </c>
      <c r="BF164" s="189">
        <f>IF(N164="znížená",J164,0)</f>
        <v>0</v>
      </c>
      <c r="BG164" s="189">
        <f>IF(N164="zákl. prenesená",J164,0)</f>
        <v>0</v>
      </c>
      <c r="BH164" s="189">
        <f>IF(N164="zníž. prenesená",J164,0)</f>
        <v>0</v>
      </c>
      <c r="BI164" s="189">
        <f>IF(N164="nulová",J164,0)</f>
        <v>0</v>
      </c>
      <c r="BJ164" s="15" t="s">
        <v>125</v>
      </c>
      <c r="BK164" s="190">
        <f>ROUND(I164*H164,3)</f>
        <v>0</v>
      </c>
      <c r="BL164" s="15" t="s">
        <v>161</v>
      </c>
      <c r="BM164" s="188" t="s">
        <v>328</v>
      </c>
    </row>
    <row r="165" s="2" customFormat="1" ht="37.8" customHeight="1">
      <c r="A165" s="34"/>
      <c r="B165" s="176"/>
      <c r="C165" s="177" t="s">
        <v>329</v>
      </c>
      <c r="D165" s="177" t="s">
        <v>120</v>
      </c>
      <c r="E165" s="178" t="s">
        <v>330</v>
      </c>
      <c r="F165" s="179" t="s">
        <v>331</v>
      </c>
      <c r="G165" s="180" t="s">
        <v>160</v>
      </c>
      <c r="H165" s="181">
        <v>35.5</v>
      </c>
      <c r="I165" s="182"/>
      <c r="J165" s="181">
        <f>ROUND(I165*H165,3)</f>
        <v>0</v>
      </c>
      <c r="K165" s="183"/>
      <c r="L165" s="35"/>
      <c r="M165" s="184" t="s">
        <v>1</v>
      </c>
      <c r="N165" s="185" t="s">
        <v>41</v>
      </c>
      <c r="O165" s="78"/>
      <c r="P165" s="186">
        <f>O165*H165</f>
        <v>0</v>
      </c>
      <c r="Q165" s="186">
        <v>0</v>
      </c>
      <c r="R165" s="186">
        <f>Q165*H165</f>
        <v>0</v>
      </c>
      <c r="S165" s="186">
        <v>0.02</v>
      </c>
      <c r="T165" s="187">
        <f>S165*H165</f>
        <v>0.70999999999999996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88" t="s">
        <v>161</v>
      </c>
      <c r="AT165" s="188" t="s">
        <v>120</v>
      </c>
      <c r="AU165" s="188" t="s">
        <v>125</v>
      </c>
      <c r="AY165" s="15" t="s">
        <v>117</v>
      </c>
      <c r="BE165" s="189">
        <f>IF(N165="základná",J165,0)</f>
        <v>0</v>
      </c>
      <c r="BF165" s="189">
        <f>IF(N165="znížená",J165,0)</f>
        <v>0</v>
      </c>
      <c r="BG165" s="189">
        <f>IF(N165="zákl. prenesená",J165,0)</f>
        <v>0</v>
      </c>
      <c r="BH165" s="189">
        <f>IF(N165="zníž. prenesená",J165,0)</f>
        <v>0</v>
      </c>
      <c r="BI165" s="189">
        <f>IF(N165="nulová",J165,0)</f>
        <v>0</v>
      </c>
      <c r="BJ165" s="15" t="s">
        <v>125</v>
      </c>
      <c r="BK165" s="190">
        <f>ROUND(I165*H165,3)</f>
        <v>0</v>
      </c>
      <c r="BL165" s="15" t="s">
        <v>161</v>
      </c>
      <c r="BM165" s="188" t="s">
        <v>332</v>
      </c>
    </row>
    <row r="166" s="12" customFormat="1" ht="22.8" customHeight="1">
      <c r="A166" s="12"/>
      <c r="B166" s="163"/>
      <c r="C166" s="12"/>
      <c r="D166" s="164" t="s">
        <v>74</v>
      </c>
      <c r="E166" s="174" t="s">
        <v>333</v>
      </c>
      <c r="F166" s="174" t="s">
        <v>334</v>
      </c>
      <c r="G166" s="12"/>
      <c r="H166" s="12"/>
      <c r="I166" s="166"/>
      <c r="J166" s="175">
        <f>BK166</f>
        <v>0</v>
      </c>
      <c r="K166" s="12"/>
      <c r="L166" s="163"/>
      <c r="M166" s="168"/>
      <c r="N166" s="169"/>
      <c r="O166" s="169"/>
      <c r="P166" s="170">
        <f>SUM(P167:P169)</f>
        <v>0</v>
      </c>
      <c r="Q166" s="169"/>
      <c r="R166" s="170">
        <f>SUM(R167:R169)</f>
        <v>0.31053599999999998</v>
      </c>
      <c r="S166" s="169"/>
      <c r="T166" s="171">
        <f>SUM(T167:T169)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164" t="s">
        <v>125</v>
      </c>
      <c r="AT166" s="172" t="s">
        <v>74</v>
      </c>
      <c r="AU166" s="172" t="s">
        <v>83</v>
      </c>
      <c r="AY166" s="164" t="s">
        <v>117</v>
      </c>
      <c r="BK166" s="173">
        <f>SUM(BK167:BK169)</f>
        <v>0</v>
      </c>
    </row>
    <row r="167" s="2" customFormat="1" ht="21.75" customHeight="1">
      <c r="A167" s="34"/>
      <c r="B167" s="176"/>
      <c r="C167" s="177" t="s">
        <v>335</v>
      </c>
      <c r="D167" s="177" t="s">
        <v>120</v>
      </c>
      <c r="E167" s="178" t="s">
        <v>336</v>
      </c>
      <c r="F167" s="179" t="s">
        <v>337</v>
      </c>
      <c r="G167" s="180" t="s">
        <v>160</v>
      </c>
      <c r="H167" s="181">
        <v>15.199999999999999</v>
      </c>
      <c r="I167" s="182"/>
      <c r="J167" s="181">
        <f>ROUND(I167*H167,3)</f>
        <v>0</v>
      </c>
      <c r="K167" s="183"/>
      <c r="L167" s="35"/>
      <c r="M167" s="184" t="s">
        <v>1</v>
      </c>
      <c r="N167" s="185" t="s">
        <v>41</v>
      </c>
      <c r="O167" s="78"/>
      <c r="P167" s="186">
        <f>O167*H167</f>
        <v>0</v>
      </c>
      <c r="Q167" s="186">
        <v>0.00042999999999999999</v>
      </c>
      <c r="R167" s="186">
        <f>Q167*H167</f>
        <v>0.0065359999999999993</v>
      </c>
      <c r="S167" s="186">
        <v>0</v>
      </c>
      <c r="T167" s="187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88" t="s">
        <v>161</v>
      </c>
      <c r="AT167" s="188" t="s">
        <v>120</v>
      </c>
      <c r="AU167" s="188" t="s">
        <v>125</v>
      </c>
      <c r="AY167" s="15" t="s">
        <v>117</v>
      </c>
      <c r="BE167" s="189">
        <f>IF(N167="základná",J167,0)</f>
        <v>0</v>
      </c>
      <c r="BF167" s="189">
        <f>IF(N167="znížená",J167,0)</f>
        <v>0</v>
      </c>
      <c r="BG167" s="189">
        <f>IF(N167="zákl. prenesená",J167,0)</f>
        <v>0</v>
      </c>
      <c r="BH167" s="189">
        <f>IF(N167="zníž. prenesená",J167,0)</f>
        <v>0</v>
      </c>
      <c r="BI167" s="189">
        <f>IF(N167="nulová",J167,0)</f>
        <v>0</v>
      </c>
      <c r="BJ167" s="15" t="s">
        <v>125</v>
      </c>
      <c r="BK167" s="190">
        <f>ROUND(I167*H167,3)</f>
        <v>0</v>
      </c>
      <c r="BL167" s="15" t="s">
        <v>161</v>
      </c>
      <c r="BM167" s="188" t="s">
        <v>338</v>
      </c>
    </row>
    <row r="168" s="2" customFormat="1" ht="16.5" customHeight="1">
      <c r="A168" s="34"/>
      <c r="B168" s="176"/>
      <c r="C168" s="191" t="s">
        <v>339</v>
      </c>
      <c r="D168" s="191" t="s">
        <v>197</v>
      </c>
      <c r="E168" s="192" t="s">
        <v>340</v>
      </c>
      <c r="F168" s="193" t="s">
        <v>341</v>
      </c>
      <c r="G168" s="194" t="s">
        <v>160</v>
      </c>
      <c r="H168" s="195">
        <v>15.199999999999999</v>
      </c>
      <c r="I168" s="196"/>
      <c r="J168" s="195">
        <f>ROUND(I168*H168,3)</f>
        <v>0</v>
      </c>
      <c r="K168" s="197"/>
      <c r="L168" s="198"/>
      <c r="M168" s="199" t="s">
        <v>1</v>
      </c>
      <c r="N168" s="200" t="s">
        <v>41</v>
      </c>
      <c r="O168" s="78"/>
      <c r="P168" s="186">
        <f>O168*H168</f>
        <v>0</v>
      </c>
      <c r="Q168" s="186">
        <v>0.02</v>
      </c>
      <c r="R168" s="186">
        <f>Q168*H168</f>
        <v>0.30399999999999999</v>
      </c>
      <c r="S168" s="186">
        <v>0</v>
      </c>
      <c r="T168" s="187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88" t="s">
        <v>200</v>
      </c>
      <c r="AT168" s="188" t="s">
        <v>197</v>
      </c>
      <c r="AU168" s="188" t="s">
        <v>125</v>
      </c>
      <c r="AY168" s="15" t="s">
        <v>117</v>
      </c>
      <c r="BE168" s="189">
        <f>IF(N168="základná",J168,0)</f>
        <v>0</v>
      </c>
      <c r="BF168" s="189">
        <f>IF(N168="znížená",J168,0)</f>
        <v>0</v>
      </c>
      <c r="BG168" s="189">
        <f>IF(N168="zákl. prenesená",J168,0)</f>
        <v>0</v>
      </c>
      <c r="BH168" s="189">
        <f>IF(N168="zníž. prenesená",J168,0)</f>
        <v>0</v>
      </c>
      <c r="BI168" s="189">
        <f>IF(N168="nulová",J168,0)</f>
        <v>0</v>
      </c>
      <c r="BJ168" s="15" t="s">
        <v>125</v>
      </c>
      <c r="BK168" s="190">
        <f>ROUND(I168*H168,3)</f>
        <v>0</v>
      </c>
      <c r="BL168" s="15" t="s">
        <v>161</v>
      </c>
      <c r="BM168" s="188" t="s">
        <v>342</v>
      </c>
    </row>
    <row r="169" s="2" customFormat="1" ht="24.15" customHeight="1">
      <c r="A169" s="34"/>
      <c r="B169" s="176"/>
      <c r="C169" s="177" t="s">
        <v>343</v>
      </c>
      <c r="D169" s="177" t="s">
        <v>120</v>
      </c>
      <c r="E169" s="178" t="s">
        <v>344</v>
      </c>
      <c r="F169" s="179" t="s">
        <v>345</v>
      </c>
      <c r="G169" s="180" t="s">
        <v>179</v>
      </c>
      <c r="H169" s="182"/>
      <c r="I169" s="182"/>
      <c r="J169" s="181">
        <f>ROUND(I169*H169,3)</f>
        <v>0</v>
      </c>
      <c r="K169" s="183"/>
      <c r="L169" s="35"/>
      <c r="M169" s="201" t="s">
        <v>1</v>
      </c>
      <c r="N169" s="202" t="s">
        <v>41</v>
      </c>
      <c r="O169" s="203"/>
      <c r="P169" s="204">
        <f>O169*H169</f>
        <v>0</v>
      </c>
      <c r="Q169" s="204">
        <v>0</v>
      </c>
      <c r="R169" s="204">
        <f>Q169*H169</f>
        <v>0</v>
      </c>
      <c r="S169" s="204">
        <v>0</v>
      </c>
      <c r="T169" s="205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88" t="s">
        <v>161</v>
      </c>
      <c r="AT169" s="188" t="s">
        <v>120</v>
      </c>
      <c r="AU169" s="188" t="s">
        <v>125</v>
      </c>
      <c r="AY169" s="15" t="s">
        <v>117</v>
      </c>
      <c r="BE169" s="189">
        <f>IF(N169="základná",J169,0)</f>
        <v>0</v>
      </c>
      <c r="BF169" s="189">
        <f>IF(N169="znížená",J169,0)</f>
        <v>0</v>
      </c>
      <c r="BG169" s="189">
        <f>IF(N169="zákl. prenesená",J169,0)</f>
        <v>0</v>
      </c>
      <c r="BH169" s="189">
        <f>IF(N169="zníž. prenesená",J169,0)</f>
        <v>0</v>
      </c>
      <c r="BI169" s="189">
        <f>IF(N169="nulová",J169,0)</f>
        <v>0</v>
      </c>
      <c r="BJ169" s="15" t="s">
        <v>125</v>
      </c>
      <c r="BK169" s="190">
        <f>ROUND(I169*H169,3)</f>
        <v>0</v>
      </c>
      <c r="BL169" s="15" t="s">
        <v>161</v>
      </c>
      <c r="BM169" s="188" t="s">
        <v>346</v>
      </c>
    </row>
    <row r="170" s="2" customFormat="1" ht="6.96" customHeight="1">
      <c r="A170" s="34"/>
      <c r="B170" s="61"/>
      <c r="C170" s="62"/>
      <c r="D170" s="62"/>
      <c r="E170" s="62"/>
      <c r="F170" s="62"/>
      <c r="G170" s="62"/>
      <c r="H170" s="62"/>
      <c r="I170" s="62"/>
      <c r="J170" s="62"/>
      <c r="K170" s="62"/>
      <c r="L170" s="35"/>
      <c r="M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</row>
  </sheetData>
  <autoFilter ref="C123:K169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DESKTOP-A4RS5VM\NITRO</dc:creator>
  <cp:lastModifiedBy>DESKTOP-A4RS5VM\NITRO</cp:lastModifiedBy>
  <dcterms:created xsi:type="dcterms:W3CDTF">2025-06-17T15:45:54Z</dcterms:created>
  <dcterms:modified xsi:type="dcterms:W3CDTF">2025-06-17T15:45:56Z</dcterms:modified>
</cp:coreProperties>
</file>