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Visia\Desktop\LUCENEC VV\upravene Balazs\"/>
    </mc:Choice>
  </mc:AlternateContent>
  <xr:revisionPtr revIDLastSave="0" documentId="13_ncr:1_{A3D5C82F-D7DB-48AF-B78F-1291570AEAE0}" xr6:coauthVersionLast="47" xr6:coauthVersionMax="47" xr10:uidLastSave="{00000000-0000-0000-0000-000000000000}"/>
  <bookViews>
    <workbookView xWindow="28808" yWindow="-98" windowWidth="28785" windowHeight="15466" activeTab="5" xr2:uid="{00000000-000D-0000-FFFF-FFFF00000000}"/>
  </bookViews>
  <sheets>
    <sheet name="Rekapitulácia stavby" sheetId="1" r:id="rId1"/>
    <sheet name="1 - Búracie práce" sheetId="2" r:id="rId2"/>
    <sheet name="2 - Nový stav" sheetId="3" r:id="rId3"/>
    <sheet name="3 - Zdravotechnika" sheetId="4" r:id="rId4"/>
    <sheet name="4 - Vykurovanie" sheetId="5" r:id="rId5"/>
    <sheet name="5 - Elektroinštalácia" sheetId="6" r:id="rId6"/>
    <sheet name="1 - Búracie práce_01" sheetId="7" r:id="rId7"/>
    <sheet name="2 - Nový stav_01" sheetId="8" r:id="rId8"/>
    <sheet name="3 - Vykurovanie" sheetId="9" r:id="rId9"/>
    <sheet name="4 - Elektroinštalácia" sheetId="10" r:id="rId10"/>
    <sheet name="1 - Architektúra a statika" sheetId="11" r:id="rId11"/>
    <sheet name="2 - Zdravotechnika" sheetId="12" r:id="rId12"/>
    <sheet name="3.1 - Zdroj tepla a chlad..." sheetId="13" r:id="rId13"/>
    <sheet name="3.2 - Odovzdávací systém" sheetId="14" r:id="rId14"/>
    <sheet name="4 - Vzduchotechnika" sheetId="15" r:id="rId15"/>
    <sheet name="5 - FVZ" sheetId="16" r:id="rId16"/>
    <sheet name="6.1 - Elektroinštalácia a..." sheetId="17" r:id="rId17"/>
    <sheet name="6.2 - SENZOMATIC systém" sheetId="18" r:id="rId18"/>
    <sheet name="7.1 - Asanácia a búracie ..." sheetId="19" r:id="rId19"/>
    <sheet name="7.2 - Mlátové chodníky a ..." sheetId="20" r:id="rId20"/>
    <sheet name="7.3 - Krajinná architektúra" sheetId="21" r:id="rId21"/>
    <sheet name="7.4 - Návrh mobiliáru" sheetId="22" r:id="rId22"/>
    <sheet name="D - SO 104" sheetId="23" r:id="rId23"/>
    <sheet name="E.1 - Búracie práca" sheetId="24" r:id="rId24"/>
    <sheet name="E.2 - Nový stav" sheetId="25" r:id="rId25"/>
    <sheet name="E.3 - Elektroinštalácia" sheetId="26" r:id="rId26"/>
    <sheet name="F - SO 102 - debarierizácia" sheetId="27" r:id="rId27"/>
    <sheet name="G - SO 103 - debarierizácia" sheetId="28" r:id="rId28"/>
    <sheet name="H.1 - Búracie práce" sheetId="29" r:id="rId29"/>
    <sheet name="H.2 - Nový stav" sheetId="30" r:id="rId30"/>
    <sheet name="I.1 - Stavebné úpravy" sheetId="31" r:id="rId31"/>
    <sheet name="I.2 - Elektroinštalácia" sheetId="32" r:id="rId32"/>
    <sheet name="I.3 - Vzduchotechnika" sheetId="33" r:id="rId33"/>
    <sheet name="I.4 - Zdravotechnika" sheetId="34" r:id="rId34"/>
  </sheets>
  <definedNames>
    <definedName name="_xlnm._FilterDatabase" localSheetId="10" hidden="1">'1 - Architektúra a statika'!$C$147:$K$434</definedName>
    <definedName name="_xlnm._FilterDatabase" localSheetId="1" hidden="1">'1 - Búracie práce'!$C$132:$K$196</definedName>
    <definedName name="_xlnm._FilterDatabase" localSheetId="6" hidden="1">'1 - Búracie práce_01'!$C$127:$K$180</definedName>
    <definedName name="_xlnm._FilterDatabase" localSheetId="2" hidden="1">'2 - Nový stav'!$C$143:$K$321</definedName>
    <definedName name="_xlnm._FilterDatabase" localSheetId="7" hidden="1">'2 - Nový stav_01'!$C$138:$K$277</definedName>
    <definedName name="_xlnm._FilterDatabase" localSheetId="11" hidden="1">'2 - Zdravotechnika'!$C$127:$K$217</definedName>
    <definedName name="_xlnm._FilterDatabase" localSheetId="8" hidden="1">'3 - Vykurovanie'!$C$122:$K$138</definedName>
    <definedName name="_xlnm._FilterDatabase" localSheetId="3" hidden="1">'3 - Zdravotechnika'!$C$124:$K$170</definedName>
    <definedName name="_xlnm._FilterDatabase" localSheetId="12" hidden="1">'3.1 - Zdroj tepla a chlad...'!$C$130:$K$166</definedName>
    <definedName name="_xlnm._FilterDatabase" localSheetId="13" hidden="1">'3.2 - Odovzdávací systém'!$C$127:$K$154</definedName>
    <definedName name="_xlnm._FilterDatabase" localSheetId="9" hidden="1">'4 - Elektroinštalácia'!$C$119:$K$151</definedName>
    <definedName name="_xlnm._FilterDatabase" localSheetId="4" hidden="1">'4 - Vykurovanie'!$C$126:$K$173</definedName>
    <definedName name="_xlnm._FilterDatabase" localSheetId="14" hidden="1">'4 - Vzduchotechnika'!$C$126:$K$185</definedName>
    <definedName name="_xlnm._FilterDatabase" localSheetId="5" hidden="1">'5 - Elektroinštalácia'!$C$119:$K$168</definedName>
    <definedName name="_xlnm._FilterDatabase" localSheetId="15" hidden="1">'5 - FVZ'!$C$124:$K$179</definedName>
    <definedName name="_xlnm._FilterDatabase" localSheetId="16" hidden="1">'6.1 - Elektroinštalácia a...'!$C$149:$K$410</definedName>
    <definedName name="_xlnm._FilterDatabase" localSheetId="17" hidden="1">'6.2 - SENZOMATIC systém'!$C$128:$K$166</definedName>
    <definedName name="_xlnm._FilterDatabase" localSheetId="18" hidden="1">'7.1 - Asanácia a búracie ...'!$C$126:$K$139</definedName>
    <definedName name="_xlnm._FilterDatabase" localSheetId="19" hidden="1">'7.2 - Mlátové chodníky a ...'!$C$131:$K$158</definedName>
    <definedName name="_xlnm._FilterDatabase" localSheetId="20" hidden="1">'7.3 - Krajinná architektúra'!$C$128:$K$196</definedName>
    <definedName name="_xlnm._FilterDatabase" localSheetId="21" hidden="1">'7.4 - Návrh mobiliáru'!$C$125:$K$135</definedName>
    <definedName name="_xlnm._FilterDatabase" localSheetId="22" hidden="1">'D - SO 104'!$C$120:$K$149</definedName>
    <definedName name="_xlnm._FilterDatabase" localSheetId="23" hidden="1">'E.1 - Búracie práca'!$C$124:$K$142</definedName>
    <definedName name="_xlnm._FilterDatabase" localSheetId="24" hidden="1">'E.2 - Nový stav'!$C$135:$K$183</definedName>
    <definedName name="_xlnm._FilterDatabase" localSheetId="25" hidden="1">'E.3 - Elektroinštalácia'!$C$119:$K$134</definedName>
    <definedName name="_xlnm._FilterDatabase" localSheetId="26" hidden="1">'F - SO 102 - debarierizácia'!$C$118:$K$124</definedName>
    <definedName name="_xlnm._FilterDatabase" localSheetId="27" hidden="1">'G - SO 103 - debarierizácia'!$C$122:$K$157</definedName>
    <definedName name="_xlnm._FilterDatabase" localSheetId="28" hidden="1">'H.1 - Búracie práce'!$C$128:$K$171</definedName>
    <definedName name="_xlnm._FilterDatabase" localSheetId="29" hidden="1">'H.2 - Nový stav'!$C$141:$K$333</definedName>
    <definedName name="_xlnm._FilterDatabase" localSheetId="30" hidden="1">'I.1 - Stavebné úpravy'!$C$130:$K$187</definedName>
    <definedName name="_xlnm._FilterDatabase" localSheetId="31" hidden="1">'I.2 - Elektroinštalácia'!$C$120:$K$140</definedName>
    <definedName name="_xlnm._FilterDatabase" localSheetId="32" hidden="1">'I.3 - Vzduchotechnika'!$C$132:$K$217</definedName>
    <definedName name="_xlnm._FilterDatabase" localSheetId="33" hidden="1">'I.4 - Zdravotechnika'!$C$121:$K$128</definedName>
    <definedName name="_xlnm.Print_Titles" localSheetId="10">'1 - Architektúra a statika'!$147:$147</definedName>
    <definedName name="_xlnm.Print_Titles" localSheetId="1">'1 - Búracie práce'!$132:$132</definedName>
    <definedName name="_xlnm.Print_Titles" localSheetId="6">'1 - Búracie práce_01'!$127:$127</definedName>
    <definedName name="_xlnm.Print_Titles" localSheetId="2">'2 - Nový stav'!$143:$143</definedName>
    <definedName name="_xlnm.Print_Titles" localSheetId="7">'2 - Nový stav_01'!$138:$138</definedName>
    <definedName name="_xlnm.Print_Titles" localSheetId="11">'2 - Zdravotechnika'!$127:$127</definedName>
    <definedName name="_xlnm.Print_Titles" localSheetId="8">'3 - Vykurovanie'!$122:$122</definedName>
    <definedName name="_xlnm.Print_Titles" localSheetId="3">'3 - Zdravotechnika'!$124:$124</definedName>
    <definedName name="_xlnm.Print_Titles" localSheetId="12">'3.1 - Zdroj tepla a chlad...'!$130:$130</definedName>
    <definedName name="_xlnm.Print_Titles" localSheetId="13">'3.2 - Odovzdávací systém'!$127:$127</definedName>
    <definedName name="_xlnm.Print_Titles" localSheetId="9">'4 - Elektroinštalácia'!$119:$119</definedName>
    <definedName name="_xlnm.Print_Titles" localSheetId="4">'4 - Vykurovanie'!$126:$126</definedName>
    <definedName name="_xlnm.Print_Titles" localSheetId="14">'4 - Vzduchotechnika'!$126:$126</definedName>
    <definedName name="_xlnm.Print_Titles" localSheetId="5">'5 - Elektroinštalácia'!$119:$119</definedName>
    <definedName name="_xlnm.Print_Titles" localSheetId="15">'5 - FVZ'!$124:$124</definedName>
    <definedName name="_xlnm.Print_Titles" localSheetId="16">'6.1 - Elektroinštalácia a...'!$149:$149</definedName>
    <definedName name="_xlnm.Print_Titles" localSheetId="17">'6.2 - SENZOMATIC systém'!$128:$128</definedName>
    <definedName name="_xlnm.Print_Titles" localSheetId="18">'7.1 - Asanácia a búracie ...'!$126:$126</definedName>
    <definedName name="_xlnm.Print_Titles" localSheetId="19">'7.2 - Mlátové chodníky a ...'!$131:$131</definedName>
    <definedName name="_xlnm.Print_Titles" localSheetId="20">'7.3 - Krajinná architektúra'!$128:$128</definedName>
    <definedName name="_xlnm.Print_Titles" localSheetId="21">'7.4 - Návrh mobiliáru'!$125:$125</definedName>
    <definedName name="_xlnm.Print_Titles" localSheetId="22">'D - SO 104'!$120:$120</definedName>
    <definedName name="_xlnm.Print_Titles" localSheetId="23">'E.1 - Búracie práca'!$124:$124</definedName>
    <definedName name="_xlnm.Print_Titles" localSheetId="24">'E.2 - Nový stav'!$135:$135</definedName>
    <definedName name="_xlnm.Print_Titles" localSheetId="25">'E.3 - Elektroinštalácia'!$119:$119</definedName>
    <definedName name="_xlnm.Print_Titles" localSheetId="26">'F - SO 102 - debarierizácia'!$118:$118</definedName>
    <definedName name="_xlnm.Print_Titles" localSheetId="27">'G - SO 103 - debarierizácia'!$122:$122</definedName>
    <definedName name="_xlnm.Print_Titles" localSheetId="28">'H.1 - Búracie práce'!$128:$128</definedName>
    <definedName name="_xlnm.Print_Titles" localSheetId="29">'H.2 - Nový stav'!$141:$141</definedName>
    <definedName name="_xlnm.Print_Titles" localSheetId="30">'I.1 - Stavebné úpravy'!$130:$130</definedName>
    <definedName name="_xlnm.Print_Titles" localSheetId="31">'I.2 - Elektroinštalácia'!$120:$120</definedName>
    <definedName name="_xlnm.Print_Titles" localSheetId="32">'I.3 - Vzduchotechnika'!$132:$132</definedName>
    <definedName name="_xlnm.Print_Titles" localSheetId="33">'I.4 - Zdravotechnika'!$121:$121</definedName>
    <definedName name="_xlnm.Print_Titles" localSheetId="0">'Rekapitulácia stavby'!$92:$92</definedName>
    <definedName name="_xlnm.Print_Area" localSheetId="10">'1 - Architektúra a statika'!$C$4:$J$76,'1 - Architektúra a statika'!$C$82:$J$127,'1 - Architektúra a statika'!$C$133:$J$434</definedName>
    <definedName name="_xlnm.Print_Area" localSheetId="1">'1 - Búracie práce'!$C$4:$J$76,'1 - Búracie práce'!$C$82:$J$112,'1 - Búracie práce'!$C$118:$J$196</definedName>
    <definedName name="_xlnm.Print_Area" localSheetId="6">'1 - Búracie práce_01'!$C$4:$J$76,'1 - Búracie práce_01'!$C$82:$J$107,'1 - Búracie práce_01'!$C$113:$J$180</definedName>
    <definedName name="_xlnm.Print_Area" localSheetId="2">'2 - Nový stav'!$C$4:$J$76,'2 - Nový stav'!$C$82:$J$123,'2 - Nový stav'!$C$129:$J$321</definedName>
    <definedName name="_xlnm.Print_Area" localSheetId="7">'2 - Nový stav_01'!$C$4:$J$76,'2 - Nový stav_01'!$C$82:$J$118,'2 - Nový stav_01'!$C$124:$J$277</definedName>
    <definedName name="_xlnm.Print_Area" localSheetId="11">'2 - Zdravotechnika'!$C$4:$J$76,'2 - Zdravotechnika'!$C$82:$J$107,'2 - Zdravotechnika'!$C$113:$J$217</definedName>
    <definedName name="_xlnm.Print_Area" localSheetId="8">'3 - Vykurovanie'!$C$4:$J$76,'3 - Vykurovanie'!$C$82:$J$102,'3 - Vykurovanie'!$C$108:$J$143</definedName>
    <definedName name="_xlnm.Print_Area" localSheetId="3">'3 - Zdravotechnika'!$C$4:$J$76,'3 - Zdravotechnika'!$C$82:$J$104,'3 - Zdravotechnika'!$C$110:$J$178</definedName>
    <definedName name="_xlnm.Print_Area" localSheetId="12">'3.1 - Zdroj tepla a chlad...'!$C$4:$J$76,'3.1 - Zdroj tepla a chlad...'!$C$82:$J$108,'3.1 - Zdroj tepla a chlad...'!$C$114:$J$166</definedName>
    <definedName name="_xlnm.Print_Area" localSheetId="13">'3.2 - Odovzdávací systém'!$C$4:$J$76,'3.2 - Odovzdávací systém'!$C$82:$J$105,'3.2 - Odovzdávací systém'!$C$111:$J$154</definedName>
    <definedName name="_xlnm.Print_Area" localSheetId="9">'4 - Elektroinštalácia'!$C$4:$J$76,'4 - Elektroinštalácia'!$C$82:$J$99,'4 - Elektroinštalácia'!$C$105:$J$155</definedName>
    <definedName name="_xlnm.Print_Area" localSheetId="4">'4 - Vykurovanie'!$C$4:$J$76,'4 - Vykurovanie'!$C$82:$J$106,'4 - Vykurovanie'!$C$112:$J$187</definedName>
    <definedName name="_xlnm.Print_Area" localSheetId="14">'4 - Vzduchotechnika'!$C$4:$J$76,'4 - Vzduchotechnika'!$C$82:$J$106,'4 - Vzduchotechnika'!$C$112:$J$185</definedName>
    <definedName name="_xlnm.Print_Area" localSheetId="5">'5 - Elektroinštalácia'!$C$4:$J$76,'5 - Elektroinštalácia'!$C$82:$J$99,'5 - Elektroinštalácia'!$C$105:$J$172</definedName>
    <definedName name="_xlnm.Print_Area" localSheetId="15">'5 - FVZ'!$C$4:$J$76,'5 - FVZ'!$C$82:$J$104,'5 - FVZ'!$C$110:$J$179</definedName>
    <definedName name="_xlnm.Print_Area" localSheetId="16">'6.1 - Elektroinštalácia a...'!$C$4:$J$76,'6.1 - Elektroinštalácia a...'!$C$82:$J$127,'6.1 - Elektroinštalácia a...'!$C$133:$J$410</definedName>
    <definedName name="_xlnm.Print_Area" localSheetId="17">'6.2 - SENZOMATIC systém'!$C$4:$J$76,'6.2 - SENZOMATIC systém'!$C$82:$J$106,'6.2 - SENZOMATIC systém'!$C$112:$J$166</definedName>
    <definedName name="_xlnm.Print_Area" localSheetId="18">'7.1 - Asanácia a búracie ...'!$C$4:$J$76,'7.1 - Asanácia a búracie ...'!$C$82:$J$104,'7.1 - Asanácia a búracie ...'!$C$110:$J$139</definedName>
    <definedName name="_xlnm.Print_Area" localSheetId="19">'7.2 - Mlátové chodníky a ...'!$C$4:$J$76,'7.2 - Mlátové chodníky a ...'!$C$82:$J$109,'7.2 - Mlátové chodníky a ...'!$C$115:$J$158</definedName>
    <definedName name="_xlnm.Print_Area" localSheetId="20">'7.3 - Krajinná architektúra'!$C$4:$J$76,'7.3 - Krajinná architektúra'!$C$82:$J$106,'7.3 - Krajinná architektúra'!$C$112:$J$196</definedName>
    <definedName name="_xlnm.Print_Area" localSheetId="21">'7.4 - Návrh mobiliáru'!$C$4:$J$76,'7.4 - Návrh mobiliáru'!$C$82:$J$103,'7.4 - Návrh mobiliáru'!$C$109:$J$135</definedName>
    <definedName name="_xlnm.Print_Area" localSheetId="22">'D - SO 104'!$C$4:$J$76,'D - SO 104'!$C$82:$J$102,'D - SO 104'!$C$108:$J$149</definedName>
    <definedName name="_xlnm.Print_Area" localSheetId="23">'E.1 - Búracie práca'!$C$4:$J$76,'E.1 - Búracie práca'!$C$82:$J$104,'E.1 - Búracie práca'!$C$110:$J$142</definedName>
    <definedName name="_xlnm.Print_Area" localSheetId="24">'E.2 - Nový stav'!$C$4:$J$76,'E.2 - Nový stav'!$C$82:$J$115,'E.2 - Nový stav'!$C$121:$J$183</definedName>
    <definedName name="_xlnm.Print_Area" localSheetId="25">'E.3 - Elektroinštalácia'!$C$4:$J$76,'E.3 - Elektroinštalácia'!$C$82:$J$99,'E.3 - Elektroinštalácia'!$C$105:$J$134</definedName>
    <definedName name="_xlnm.Print_Area" localSheetId="26">'F - SO 102 - debarierizácia'!$C$4:$J$76,'F - SO 102 - debarierizácia'!$C$82:$J$100,'F - SO 102 - debarierizácia'!$C$106:$J$124</definedName>
    <definedName name="_xlnm.Print_Area" localSheetId="27">'G - SO 103 - debarierizácia'!$C$4:$J$76,'G - SO 103 - debarierizácia'!$C$82:$J$104,'G - SO 103 - debarierizácia'!$C$110:$J$157</definedName>
    <definedName name="_xlnm.Print_Area" localSheetId="28">'H.1 - Búracie práce'!$C$4:$J$76,'H.1 - Búracie práce'!$C$82:$J$108,'H.1 - Búracie práce'!$C$114:$J$171</definedName>
    <definedName name="_xlnm.Print_Area" localSheetId="29">'H.2 - Nový stav'!$C$4:$J$76,'H.2 - Nový stav'!$C$82:$J$121,'H.2 - Nový stav'!$C$127:$J$333</definedName>
    <definedName name="_xlnm.Print_Area" localSheetId="30">'I.1 - Stavebné úpravy'!$C$4:$J$76,'I.1 - Stavebné úpravy'!$C$82:$J$110,'I.1 - Stavebné úpravy'!$C$116:$J$187</definedName>
    <definedName name="_xlnm.Print_Area" localSheetId="31">'I.2 - Elektroinštalácia'!$C$4:$J$76,'I.2 - Elektroinštalácia'!$C$82:$J$100,'I.2 - Elektroinštalácia'!$C$106:$J$140</definedName>
    <definedName name="_xlnm.Print_Area" localSheetId="32">'I.3 - Vzduchotechnika'!$C$4:$J$76,'I.3 - Vzduchotechnika'!$C$82:$J$112,'I.3 - Vzduchotechnika'!$C$118:$J$217</definedName>
    <definedName name="_xlnm.Print_Area" localSheetId="33">'I.4 - Zdravotechnika'!$C$4:$J$76,'I.4 - Zdravotechnika'!$C$82:$J$101,'I.4 - Zdravotechnika'!$C$107:$J$128</definedName>
    <definedName name="_xlnm.Print_Area" localSheetId="0">'Rekapitulácia stavby'!$D$4:$AO$76,'Rekapitulácia stavby'!$C$82:$AQ$137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5" i="1" l="1"/>
  <c r="AN94" i="1"/>
  <c r="AN95" i="1"/>
  <c r="AN98" i="1"/>
  <c r="AG98" i="1"/>
  <c r="J41" i="4"/>
  <c r="E117" i="4"/>
  <c r="J151" i="10" l="1"/>
  <c r="J171" i="6" l="1"/>
  <c r="J170" i="6"/>
  <c r="J169" i="6"/>
  <c r="J128" i="9" l="1"/>
  <c r="J132" i="9" l="1"/>
  <c r="J186" i="5"/>
  <c r="J185" i="5"/>
  <c r="J184" i="5"/>
  <c r="J167" i="5"/>
  <c r="J166" i="5"/>
  <c r="J165" i="5"/>
  <c r="J148" i="5"/>
  <c r="J147" i="5"/>
  <c r="J146" i="5"/>
  <c r="J177" i="4"/>
  <c r="J176" i="4"/>
  <c r="J175" i="4"/>
  <c r="J156" i="5"/>
  <c r="J137" i="5"/>
  <c r="J146" i="4"/>
  <c r="J145" i="4"/>
  <c r="J144" i="4"/>
  <c r="J143" i="4"/>
  <c r="J39" i="34" l="1"/>
  <c r="J38" i="34"/>
  <c r="AY136" i="1" s="1"/>
  <c r="J37" i="34"/>
  <c r="AX136" i="1"/>
  <c r="BI128" i="34"/>
  <c r="BH128" i="34"/>
  <c r="BG128" i="34"/>
  <c r="BE128" i="34"/>
  <c r="T128" i="34"/>
  <c r="R128" i="34"/>
  <c r="P128" i="34"/>
  <c r="BI127" i="34"/>
  <c r="BH127" i="34"/>
  <c r="BG127" i="34"/>
  <c r="BE127" i="34"/>
  <c r="T127" i="34"/>
  <c r="R127" i="34"/>
  <c r="P127" i="34"/>
  <c r="BI126" i="34"/>
  <c r="BH126" i="34"/>
  <c r="BG126" i="34"/>
  <c r="BE126" i="34"/>
  <c r="T126" i="34"/>
  <c r="R126" i="34"/>
  <c r="P126" i="34"/>
  <c r="BI125" i="34"/>
  <c r="BH125" i="34"/>
  <c r="BG125" i="34"/>
  <c r="BE125" i="34"/>
  <c r="T125" i="34"/>
  <c r="R125" i="34"/>
  <c r="P125" i="34"/>
  <c r="J119" i="34"/>
  <c r="J118" i="34"/>
  <c r="F118" i="34"/>
  <c r="F116" i="34"/>
  <c r="E114" i="34"/>
  <c r="J94" i="34"/>
  <c r="J93" i="34"/>
  <c r="F93" i="34"/>
  <c r="F91" i="34"/>
  <c r="E89" i="34"/>
  <c r="J20" i="34"/>
  <c r="E20" i="34"/>
  <c r="F119" i="34" s="1"/>
  <c r="J19" i="34"/>
  <c r="J14" i="34"/>
  <c r="J91" i="34" s="1"/>
  <c r="E7" i="34"/>
  <c r="E110" i="34" s="1"/>
  <c r="J39" i="33"/>
  <c r="J38" i="33"/>
  <c r="AY135" i="1"/>
  <c r="J37" i="33"/>
  <c r="AX135" i="1" s="1"/>
  <c r="BI217" i="33"/>
  <c r="BH217" i="33"/>
  <c r="BG217" i="33"/>
  <c r="BE217" i="33"/>
  <c r="T217" i="33"/>
  <c r="R217" i="33"/>
  <c r="P217" i="33"/>
  <c r="BI216" i="33"/>
  <c r="BH216" i="33"/>
  <c r="BG216" i="33"/>
  <c r="BE216" i="33"/>
  <c r="T216" i="33"/>
  <c r="R216" i="33"/>
  <c r="P216" i="33"/>
  <c r="BI215" i="33"/>
  <c r="BH215" i="33"/>
  <c r="BG215" i="33"/>
  <c r="BE215" i="33"/>
  <c r="T215" i="33"/>
  <c r="R215" i="33"/>
  <c r="P215" i="33"/>
  <c r="BI213" i="33"/>
  <c r="BH213" i="33"/>
  <c r="BG213" i="33"/>
  <c r="BE213" i="33"/>
  <c r="T213" i="33"/>
  <c r="R213" i="33"/>
  <c r="P213" i="33"/>
  <c r="BI212" i="33"/>
  <c r="BH212" i="33"/>
  <c r="BG212" i="33"/>
  <c r="BE212" i="33"/>
  <c r="T212" i="33"/>
  <c r="R212" i="33"/>
  <c r="P212" i="33"/>
  <c r="BI211" i="33"/>
  <c r="BH211" i="33"/>
  <c r="BG211" i="33"/>
  <c r="BE211" i="33"/>
  <c r="T211" i="33"/>
  <c r="R211" i="33"/>
  <c r="P211" i="33"/>
  <c r="BI210" i="33"/>
  <c r="BH210" i="33"/>
  <c r="BG210" i="33"/>
  <c r="BE210" i="33"/>
  <c r="T210" i="33"/>
  <c r="R210" i="33"/>
  <c r="P210" i="33"/>
  <c r="BI209" i="33"/>
  <c r="BH209" i="33"/>
  <c r="BG209" i="33"/>
  <c r="BE209" i="33"/>
  <c r="T209" i="33"/>
  <c r="R209" i="33"/>
  <c r="P209" i="33"/>
  <c r="BI208" i="33"/>
  <c r="BH208" i="33"/>
  <c r="BG208" i="33"/>
  <c r="BE208" i="33"/>
  <c r="T208" i="33"/>
  <c r="R208" i="33"/>
  <c r="P208" i="33"/>
  <c r="BI207" i="33"/>
  <c r="BH207" i="33"/>
  <c r="BG207" i="33"/>
  <c r="BE207" i="33"/>
  <c r="T207" i="33"/>
  <c r="R207" i="33"/>
  <c r="P207" i="33"/>
  <c r="BI206" i="33"/>
  <c r="BH206" i="33"/>
  <c r="BG206" i="33"/>
  <c r="BE206" i="33"/>
  <c r="T206" i="33"/>
  <c r="R206" i="33"/>
  <c r="P206" i="33"/>
  <c r="BI205" i="33"/>
  <c r="BH205" i="33"/>
  <c r="BG205" i="33"/>
  <c r="BE205" i="33"/>
  <c r="T205" i="33"/>
  <c r="R205" i="33"/>
  <c r="P205" i="33"/>
  <c r="BI203" i="33"/>
  <c r="BH203" i="33"/>
  <c r="BG203" i="33"/>
  <c r="BE203" i="33"/>
  <c r="T203" i="33"/>
  <c r="R203" i="33"/>
  <c r="P203" i="33"/>
  <c r="BI202" i="33"/>
  <c r="BH202" i="33"/>
  <c r="BG202" i="33"/>
  <c r="BE202" i="33"/>
  <c r="T202" i="33"/>
  <c r="R202" i="33"/>
  <c r="P202" i="33"/>
  <c r="BI200" i="33"/>
  <c r="BH200" i="33"/>
  <c r="BG200" i="33"/>
  <c r="BE200" i="33"/>
  <c r="T200" i="33"/>
  <c r="R200" i="33"/>
  <c r="P200" i="33"/>
  <c r="BI199" i="33"/>
  <c r="BH199" i="33"/>
  <c r="BG199" i="33"/>
  <c r="BE199" i="33"/>
  <c r="T199" i="33"/>
  <c r="R199" i="33"/>
  <c r="P199" i="33"/>
  <c r="BI198" i="33"/>
  <c r="BH198" i="33"/>
  <c r="BG198" i="33"/>
  <c r="BE198" i="33"/>
  <c r="T198" i="33"/>
  <c r="R198" i="33"/>
  <c r="P198" i="33"/>
  <c r="BI197" i="33"/>
  <c r="BH197" i="33"/>
  <c r="BG197" i="33"/>
  <c r="BE197" i="33"/>
  <c r="T197" i="33"/>
  <c r="R197" i="33"/>
  <c r="P197" i="33"/>
  <c r="BI196" i="33"/>
  <c r="BH196" i="33"/>
  <c r="BG196" i="33"/>
  <c r="BE196" i="33"/>
  <c r="T196" i="33"/>
  <c r="R196" i="33"/>
  <c r="P196" i="33"/>
  <c r="BI195" i="33"/>
  <c r="BH195" i="33"/>
  <c r="BG195" i="33"/>
  <c r="BE195" i="33"/>
  <c r="T195" i="33"/>
  <c r="R195" i="33"/>
  <c r="P195" i="33"/>
  <c r="BI194" i="33"/>
  <c r="BH194" i="33"/>
  <c r="BG194" i="33"/>
  <c r="BE194" i="33"/>
  <c r="T194" i="33"/>
  <c r="R194" i="33"/>
  <c r="P194" i="33"/>
  <c r="BI193" i="33"/>
  <c r="BH193" i="33"/>
  <c r="BG193" i="33"/>
  <c r="BE193" i="33"/>
  <c r="T193" i="33"/>
  <c r="R193" i="33"/>
  <c r="P193" i="33"/>
  <c r="BI192" i="33"/>
  <c r="BH192" i="33"/>
  <c r="BG192" i="33"/>
  <c r="BE192" i="33"/>
  <c r="T192" i="33"/>
  <c r="R192" i="33"/>
  <c r="P192" i="33"/>
  <c r="BI190" i="33"/>
  <c r="BH190" i="33"/>
  <c r="BG190" i="33"/>
  <c r="BE190" i="33"/>
  <c r="T190" i="33"/>
  <c r="R190" i="33"/>
  <c r="P190" i="33"/>
  <c r="BI189" i="33"/>
  <c r="BH189" i="33"/>
  <c r="BG189" i="33"/>
  <c r="BE189" i="33"/>
  <c r="T189" i="33"/>
  <c r="R189" i="33"/>
  <c r="P189" i="33"/>
  <c r="BI188" i="33"/>
  <c r="BH188" i="33"/>
  <c r="BG188" i="33"/>
  <c r="BE188" i="33"/>
  <c r="T188" i="33"/>
  <c r="R188" i="33"/>
  <c r="P188" i="33"/>
  <c r="BI187" i="33"/>
  <c r="BH187" i="33"/>
  <c r="BG187" i="33"/>
  <c r="BE187" i="33"/>
  <c r="T187" i="33"/>
  <c r="R187" i="33"/>
  <c r="P187" i="33"/>
  <c r="BI186" i="33"/>
  <c r="BH186" i="33"/>
  <c r="BG186" i="33"/>
  <c r="BE186" i="33"/>
  <c r="T186" i="33"/>
  <c r="R186" i="33"/>
  <c r="P186" i="33"/>
  <c r="BI185" i="33"/>
  <c r="BH185" i="33"/>
  <c r="BG185" i="33"/>
  <c r="BE185" i="33"/>
  <c r="T185" i="33"/>
  <c r="R185" i="33"/>
  <c r="P185" i="33"/>
  <c r="BI184" i="33"/>
  <c r="BH184" i="33"/>
  <c r="BG184" i="33"/>
  <c r="BE184" i="33"/>
  <c r="T184" i="33"/>
  <c r="R184" i="33"/>
  <c r="P184" i="33"/>
  <c r="BI183" i="33"/>
  <c r="BH183" i="33"/>
  <c r="BG183" i="33"/>
  <c r="BE183" i="33"/>
  <c r="T183" i="33"/>
  <c r="R183" i="33"/>
  <c r="P183" i="33"/>
  <c r="BI182" i="33"/>
  <c r="BH182" i="33"/>
  <c r="BG182" i="33"/>
  <c r="BE182" i="33"/>
  <c r="T182" i="33"/>
  <c r="R182" i="33"/>
  <c r="P182" i="33"/>
  <c r="BI180" i="33"/>
  <c r="BH180" i="33"/>
  <c r="BG180" i="33"/>
  <c r="BE180" i="33"/>
  <c r="T180" i="33"/>
  <c r="T179" i="33" s="1"/>
  <c r="R180" i="33"/>
  <c r="R179" i="33" s="1"/>
  <c r="P180" i="33"/>
  <c r="P179" i="33"/>
  <c r="BI178" i="33"/>
  <c r="BH178" i="33"/>
  <c r="BG178" i="33"/>
  <c r="BE178" i="33"/>
  <c r="T178" i="33"/>
  <c r="R178" i="33"/>
  <c r="P178" i="33"/>
  <c r="BI177" i="33"/>
  <c r="BH177" i="33"/>
  <c r="BG177" i="33"/>
  <c r="BE177" i="33"/>
  <c r="T177" i="33"/>
  <c r="R177" i="33"/>
  <c r="P177" i="33"/>
  <c r="BI176" i="33"/>
  <c r="BH176" i="33"/>
  <c r="BG176" i="33"/>
  <c r="BE176" i="33"/>
  <c r="T176" i="33"/>
  <c r="R176" i="33"/>
  <c r="P176" i="33"/>
  <c r="BI175" i="33"/>
  <c r="BH175" i="33"/>
  <c r="BG175" i="33"/>
  <c r="BE175" i="33"/>
  <c r="T175" i="33"/>
  <c r="R175" i="33"/>
  <c r="P175" i="33"/>
  <c r="BI174" i="33"/>
  <c r="BH174" i="33"/>
  <c r="BG174" i="33"/>
  <c r="BE174" i="33"/>
  <c r="T174" i="33"/>
  <c r="R174" i="33"/>
  <c r="P174" i="33"/>
  <c r="BI173" i="33"/>
  <c r="BH173" i="33"/>
  <c r="BG173" i="33"/>
  <c r="BE173" i="33"/>
  <c r="T173" i="33"/>
  <c r="R173" i="33"/>
  <c r="P173" i="33"/>
  <c r="BI172" i="33"/>
  <c r="BH172" i="33"/>
  <c r="BG172" i="33"/>
  <c r="BE172" i="33"/>
  <c r="T172" i="33"/>
  <c r="R172" i="33"/>
  <c r="P172" i="33"/>
  <c r="BI170" i="33"/>
  <c r="BH170" i="33"/>
  <c r="BG170" i="33"/>
  <c r="BE170" i="33"/>
  <c r="T170" i="33"/>
  <c r="R170" i="33"/>
  <c r="P170" i="33"/>
  <c r="BI169" i="33"/>
  <c r="BH169" i="33"/>
  <c r="BG169" i="33"/>
  <c r="BE169" i="33"/>
  <c r="T169" i="33"/>
  <c r="R169" i="33"/>
  <c r="P169" i="33"/>
  <c r="BI168" i="33"/>
  <c r="BH168" i="33"/>
  <c r="BG168" i="33"/>
  <c r="BE168" i="33"/>
  <c r="T168" i="33"/>
  <c r="R168" i="33"/>
  <c r="P168" i="33"/>
  <c r="BI167" i="33"/>
  <c r="BH167" i="33"/>
  <c r="BG167" i="33"/>
  <c r="BE167" i="33"/>
  <c r="T167" i="33"/>
  <c r="R167" i="33"/>
  <c r="P167" i="33"/>
  <c r="BI166" i="33"/>
  <c r="BH166" i="33"/>
  <c r="BG166" i="33"/>
  <c r="BE166" i="33"/>
  <c r="T166" i="33"/>
  <c r="R166" i="33"/>
  <c r="P166" i="33"/>
  <c r="BI164" i="33"/>
  <c r="BH164" i="33"/>
  <c r="BG164" i="33"/>
  <c r="BE164" i="33"/>
  <c r="T164" i="33"/>
  <c r="T163" i="33" s="1"/>
  <c r="R164" i="33"/>
  <c r="R163" i="33" s="1"/>
  <c r="P164" i="33"/>
  <c r="P163" i="33" s="1"/>
  <c r="BI162" i="33"/>
  <c r="BH162" i="33"/>
  <c r="BG162" i="33"/>
  <c r="BE162" i="33"/>
  <c r="T162" i="33"/>
  <c r="R162" i="33"/>
  <c r="P162" i="33"/>
  <c r="BI161" i="33"/>
  <c r="BH161" i="33"/>
  <c r="BG161" i="33"/>
  <c r="BE161" i="33"/>
  <c r="T161" i="33"/>
  <c r="R161" i="33"/>
  <c r="P161" i="33"/>
  <c r="BI160" i="33"/>
  <c r="BH160" i="33"/>
  <c r="BG160" i="33"/>
  <c r="BE160" i="33"/>
  <c r="T160" i="33"/>
  <c r="R160" i="33"/>
  <c r="P160" i="33"/>
  <c r="BI159" i="33"/>
  <c r="BH159" i="33"/>
  <c r="BG159" i="33"/>
  <c r="BE159" i="33"/>
  <c r="T159" i="33"/>
  <c r="R159" i="33"/>
  <c r="P159" i="33"/>
  <c r="BI158" i="33"/>
  <c r="BH158" i="33"/>
  <c r="BG158" i="33"/>
  <c r="BE158" i="33"/>
  <c r="T158" i="33"/>
  <c r="R158" i="33"/>
  <c r="P158" i="33"/>
  <c r="BI157" i="33"/>
  <c r="BH157" i="33"/>
  <c r="BG157" i="33"/>
  <c r="BE157" i="33"/>
  <c r="T157" i="33"/>
  <c r="R157" i="33"/>
  <c r="P157" i="33"/>
  <c r="BI155" i="33"/>
  <c r="BH155" i="33"/>
  <c r="BG155" i="33"/>
  <c r="BE155" i="33"/>
  <c r="T155" i="33"/>
  <c r="R155" i="33"/>
  <c r="P155" i="33"/>
  <c r="BI154" i="33"/>
  <c r="BH154" i="33"/>
  <c r="BG154" i="33"/>
  <c r="BE154" i="33"/>
  <c r="T154" i="33"/>
  <c r="R154" i="33"/>
  <c r="P154" i="33"/>
  <c r="BI153" i="33"/>
  <c r="BH153" i="33"/>
  <c r="BG153" i="33"/>
  <c r="BE153" i="33"/>
  <c r="T153" i="33"/>
  <c r="R153" i="33"/>
  <c r="P153" i="33"/>
  <c r="BI152" i="33"/>
  <c r="BH152" i="33"/>
  <c r="BG152" i="33"/>
  <c r="BE152" i="33"/>
  <c r="T152" i="33"/>
  <c r="R152" i="33"/>
  <c r="P152" i="33"/>
  <c r="BI151" i="33"/>
  <c r="BH151" i="33"/>
  <c r="BG151" i="33"/>
  <c r="BE151" i="33"/>
  <c r="T151" i="33"/>
  <c r="R151" i="33"/>
  <c r="P151" i="33"/>
  <c r="BI150" i="33"/>
  <c r="BH150" i="33"/>
  <c r="BG150" i="33"/>
  <c r="BE150" i="33"/>
  <c r="T150" i="33"/>
  <c r="R150" i="33"/>
  <c r="P150" i="33"/>
  <c r="BI149" i="33"/>
  <c r="BH149" i="33"/>
  <c r="BG149" i="33"/>
  <c r="BE149" i="33"/>
  <c r="T149" i="33"/>
  <c r="R149" i="33"/>
  <c r="P149" i="33"/>
  <c r="BI148" i="33"/>
  <c r="BH148" i="33"/>
  <c r="BG148" i="33"/>
  <c r="BE148" i="33"/>
  <c r="T148" i="33"/>
  <c r="R148" i="33"/>
  <c r="P148" i="33"/>
  <c r="BI147" i="33"/>
  <c r="BH147" i="33"/>
  <c r="BG147" i="33"/>
  <c r="BE147" i="33"/>
  <c r="T147" i="33"/>
  <c r="R147" i="33"/>
  <c r="P147" i="33"/>
  <c r="BI145" i="33"/>
  <c r="BH145" i="33"/>
  <c r="BG145" i="33"/>
  <c r="BE145" i="33"/>
  <c r="T145" i="33"/>
  <c r="T144" i="33"/>
  <c r="R145" i="33"/>
  <c r="R144" i="33" s="1"/>
  <c r="P145" i="33"/>
  <c r="P144" i="33"/>
  <c r="BI143" i="33"/>
  <c r="BH143" i="33"/>
  <c r="BG143" i="33"/>
  <c r="BE143" i="33"/>
  <c r="T143" i="33"/>
  <c r="R143" i="33"/>
  <c r="P143" i="33"/>
  <c r="BI142" i="33"/>
  <c r="BH142" i="33"/>
  <c r="BG142" i="33"/>
  <c r="BE142" i="33"/>
  <c r="T142" i="33"/>
  <c r="R142" i="33"/>
  <c r="P142" i="33"/>
  <c r="BI141" i="33"/>
  <c r="BH141" i="33"/>
  <c r="BG141" i="33"/>
  <c r="BE141" i="33"/>
  <c r="T141" i="33"/>
  <c r="R141" i="33"/>
  <c r="P141" i="33"/>
  <c r="BI140" i="33"/>
  <c r="BH140" i="33"/>
  <c r="BG140" i="33"/>
  <c r="BE140" i="33"/>
  <c r="T140" i="33"/>
  <c r="R140" i="33"/>
  <c r="P140" i="33"/>
  <c r="BI139" i="33"/>
  <c r="BH139" i="33"/>
  <c r="BG139" i="33"/>
  <c r="BE139" i="33"/>
  <c r="T139" i="33"/>
  <c r="R139" i="33"/>
  <c r="P139" i="33"/>
  <c r="BI138" i="33"/>
  <c r="BH138" i="33"/>
  <c r="BG138" i="33"/>
  <c r="BE138" i="33"/>
  <c r="T138" i="33"/>
  <c r="R138" i="33"/>
  <c r="P138" i="33"/>
  <c r="BI137" i="33"/>
  <c r="BH137" i="33"/>
  <c r="BG137" i="33"/>
  <c r="BE137" i="33"/>
  <c r="T137" i="33"/>
  <c r="R137" i="33"/>
  <c r="P137" i="33"/>
  <c r="BI136" i="33"/>
  <c r="BH136" i="33"/>
  <c r="BG136" i="33"/>
  <c r="BE136" i="33"/>
  <c r="T136" i="33"/>
  <c r="R136" i="33"/>
  <c r="P136" i="33"/>
  <c r="BI135" i="33"/>
  <c r="BH135" i="33"/>
  <c r="BG135" i="33"/>
  <c r="BE135" i="33"/>
  <c r="T135" i="33"/>
  <c r="R135" i="33"/>
  <c r="P135" i="33"/>
  <c r="J130" i="33"/>
  <c r="J129" i="33"/>
  <c r="F129" i="33"/>
  <c r="F127" i="33"/>
  <c r="E125" i="33"/>
  <c r="J94" i="33"/>
  <c r="J93" i="33"/>
  <c r="F93" i="33"/>
  <c r="F91" i="33"/>
  <c r="E89" i="33"/>
  <c r="J20" i="33"/>
  <c r="E20" i="33"/>
  <c r="F94" i="33"/>
  <c r="J19" i="33"/>
  <c r="J14" i="33"/>
  <c r="J91" i="33" s="1"/>
  <c r="E7" i="33"/>
  <c r="E85" i="33" s="1"/>
  <c r="J39" i="32"/>
  <c r="J38" i="32"/>
  <c r="AY134" i="1"/>
  <c r="J37" i="32"/>
  <c r="AX134" i="1" s="1"/>
  <c r="BI140" i="32"/>
  <c r="BH140" i="32"/>
  <c r="BG140" i="32"/>
  <c r="BE140" i="32"/>
  <c r="T140" i="32"/>
  <c r="R140" i="32"/>
  <c r="P140" i="32"/>
  <c r="BI139" i="32"/>
  <c r="BH139" i="32"/>
  <c r="BG139" i="32"/>
  <c r="BE139" i="32"/>
  <c r="T139" i="32"/>
  <c r="R139" i="32"/>
  <c r="P139" i="32"/>
  <c r="BI138" i="32"/>
  <c r="BH138" i="32"/>
  <c r="BG138" i="32"/>
  <c r="BE138" i="32"/>
  <c r="T138" i="32"/>
  <c r="R138" i="32"/>
  <c r="P138" i="32"/>
  <c r="BI137" i="32"/>
  <c r="BH137" i="32"/>
  <c r="BG137" i="32"/>
  <c r="BE137" i="32"/>
  <c r="T137" i="32"/>
  <c r="R137" i="32"/>
  <c r="P137" i="32"/>
  <c r="BI136" i="32"/>
  <c r="BH136" i="32"/>
  <c r="BG136" i="32"/>
  <c r="BE136" i="32"/>
  <c r="T136" i="32"/>
  <c r="R136" i="32"/>
  <c r="P136" i="32"/>
  <c r="BI135" i="32"/>
  <c r="BH135" i="32"/>
  <c r="BG135" i="32"/>
  <c r="BE135" i="32"/>
  <c r="T135" i="32"/>
  <c r="R135" i="32"/>
  <c r="P135" i="32"/>
  <c r="BI134" i="32"/>
  <c r="BH134" i="32"/>
  <c r="BG134" i="32"/>
  <c r="BE134" i="32"/>
  <c r="T134" i="32"/>
  <c r="R134" i="32"/>
  <c r="P134" i="32"/>
  <c r="BI133" i="32"/>
  <c r="BH133" i="32"/>
  <c r="BG133" i="32"/>
  <c r="BE133" i="32"/>
  <c r="T133" i="32"/>
  <c r="R133" i="32"/>
  <c r="P133" i="32"/>
  <c r="BI132" i="32"/>
  <c r="BH132" i="32"/>
  <c r="BG132" i="32"/>
  <c r="BE132" i="32"/>
  <c r="T132" i="32"/>
  <c r="R132" i="32"/>
  <c r="P132" i="32"/>
  <c r="BI131" i="32"/>
  <c r="BH131" i="32"/>
  <c r="BG131" i="32"/>
  <c r="BE131" i="32"/>
  <c r="T131" i="32"/>
  <c r="R131" i="32"/>
  <c r="P131" i="32"/>
  <c r="BI130" i="32"/>
  <c r="BH130" i="32"/>
  <c r="BG130" i="32"/>
  <c r="BE130" i="32"/>
  <c r="T130" i="32"/>
  <c r="R130" i="32"/>
  <c r="P130" i="32"/>
  <c r="BI129" i="32"/>
  <c r="BH129" i="32"/>
  <c r="BG129" i="32"/>
  <c r="BE129" i="32"/>
  <c r="T129" i="32"/>
  <c r="R129" i="32"/>
  <c r="P129" i="32"/>
  <c r="BI128" i="32"/>
  <c r="BH128" i="32"/>
  <c r="BG128" i="32"/>
  <c r="BE128" i="32"/>
  <c r="T128" i="32"/>
  <c r="R128" i="32"/>
  <c r="P128" i="32"/>
  <c r="BI127" i="32"/>
  <c r="BH127" i="32"/>
  <c r="BG127" i="32"/>
  <c r="BE127" i="32"/>
  <c r="T127" i="32"/>
  <c r="R127" i="32"/>
  <c r="P127" i="32"/>
  <c r="BI126" i="32"/>
  <c r="BH126" i="32"/>
  <c r="BG126" i="32"/>
  <c r="BE126" i="32"/>
  <c r="T126" i="32"/>
  <c r="R126" i="32"/>
  <c r="P126" i="32"/>
  <c r="BI125" i="32"/>
  <c r="BH125" i="32"/>
  <c r="BG125" i="32"/>
  <c r="BE125" i="32"/>
  <c r="T125" i="32"/>
  <c r="R125" i="32"/>
  <c r="P125" i="32"/>
  <c r="BI124" i="32"/>
  <c r="BH124" i="32"/>
  <c r="BG124" i="32"/>
  <c r="BE124" i="32"/>
  <c r="T124" i="32"/>
  <c r="R124" i="32"/>
  <c r="P124" i="32"/>
  <c r="BI123" i="32"/>
  <c r="BH123" i="32"/>
  <c r="BG123" i="32"/>
  <c r="BE123" i="32"/>
  <c r="T123" i="32"/>
  <c r="R123" i="32"/>
  <c r="P123" i="32"/>
  <c r="J118" i="32"/>
  <c r="J117" i="32"/>
  <c r="F117" i="32"/>
  <c r="F115" i="32"/>
  <c r="E113" i="32"/>
  <c r="J94" i="32"/>
  <c r="J93" i="32"/>
  <c r="F93" i="32"/>
  <c r="F91" i="32"/>
  <c r="E89" i="32"/>
  <c r="J20" i="32"/>
  <c r="E20" i="32"/>
  <c r="F118" i="32" s="1"/>
  <c r="J19" i="32"/>
  <c r="J14" i="32"/>
  <c r="J115" i="32"/>
  <c r="E7" i="32"/>
  <c r="E85" i="32" s="1"/>
  <c r="J39" i="31"/>
  <c r="J38" i="31"/>
  <c r="AY133" i="1" s="1"/>
  <c r="J37" i="31"/>
  <c r="AX133" i="1" s="1"/>
  <c r="BI187" i="31"/>
  <c r="BH187" i="31"/>
  <c r="BG187" i="31"/>
  <c r="BE187" i="31"/>
  <c r="T187" i="31"/>
  <c r="R187" i="31"/>
  <c r="P187" i="31"/>
  <c r="BI186" i="31"/>
  <c r="BH186" i="31"/>
  <c r="BG186" i="31"/>
  <c r="BE186" i="31"/>
  <c r="T186" i="31"/>
  <c r="R186" i="31"/>
  <c r="P186" i="31"/>
  <c r="BI185" i="31"/>
  <c r="BH185" i="31"/>
  <c r="BG185" i="31"/>
  <c r="BE185" i="31"/>
  <c r="T185" i="31"/>
  <c r="R185" i="31"/>
  <c r="P185" i="31"/>
  <c r="BI183" i="31"/>
  <c r="BH183" i="31"/>
  <c r="BG183" i="31"/>
  <c r="BE183" i="31"/>
  <c r="T183" i="31"/>
  <c r="R183" i="31"/>
  <c r="P183" i="31"/>
  <c r="BI182" i="31"/>
  <c r="BH182" i="31"/>
  <c r="BG182" i="31"/>
  <c r="BE182" i="31"/>
  <c r="T182" i="31"/>
  <c r="R182" i="31"/>
  <c r="P182" i="31"/>
  <c r="BI181" i="31"/>
  <c r="BH181" i="31"/>
  <c r="BG181" i="31"/>
  <c r="BE181" i="31"/>
  <c r="T181" i="31"/>
  <c r="R181" i="31"/>
  <c r="P181" i="31"/>
  <c r="BI179" i="31"/>
  <c r="BH179" i="31"/>
  <c r="BG179" i="31"/>
  <c r="BE179" i="31"/>
  <c r="T179" i="31"/>
  <c r="T178" i="31"/>
  <c r="R179" i="31"/>
  <c r="R178" i="31" s="1"/>
  <c r="P179" i="31"/>
  <c r="P178" i="31" s="1"/>
  <c r="BI177" i="31"/>
  <c r="BH177" i="31"/>
  <c r="BG177" i="31"/>
  <c r="BE177" i="31"/>
  <c r="T177" i="31"/>
  <c r="T176" i="31" s="1"/>
  <c r="R177" i="31"/>
  <c r="R176" i="31" s="1"/>
  <c r="P177" i="31"/>
  <c r="P176" i="31" s="1"/>
  <c r="BI175" i="31"/>
  <c r="BH175" i="31"/>
  <c r="BG175" i="31"/>
  <c r="BE175" i="31"/>
  <c r="T175" i="31"/>
  <c r="R175" i="31"/>
  <c r="P175" i="31"/>
  <c r="BI174" i="31"/>
  <c r="BH174" i="31"/>
  <c r="BG174" i="31"/>
  <c r="BE174" i="31"/>
  <c r="T174" i="31"/>
  <c r="R174" i="31"/>
  <c r="P174" i="31"/>
  <c r="BI173" i="31"/>
  <c r="BH173" i="31"/>
  <c r="BG173" i="31"/>
  <c r="BE173" i="31"/>
  <c r="T173" i="31"/>
  <c r="R173" i="31"/>
  <c r="P173" i="31"/>
  <c r="BI172" i="31"/>
  <c r="BH172" i="31"/>
  <c r="BG172" i="31"/>
  <c r="BE172" i="31"/>
  <c r="T172" i="31"/>
  <c r="R172" i="31"/>
  <c r="P172" i="31"/>
  <c r="BI171" i="31"/>
  <c r="BH171" i="31"/>
  <c r="BG171" i="31"/>
  <c r="BE171" i="31"/>
  <c r="T171" i="31"/>
  <c r="R171" i="31"/>
  <c r="P171" i="31"/>
  <c r="BI168" i="31"/>
  <c r="BH168" i="31"/>
  <c r="BG168" i="31"/>
  <c r="BE168" i="31"/>
  <c r="T168" i="31"/>
  <c r="T167" i="31" s="1"/>
  <c r="R168" i="31"/>
  <c r="R167" i="31" s="1"/>
  <c r="P168" i="31"/>
  <c r="P167" i="31" s="1"/>
  <c r="BI166" i="31"/>
  <c r="BH166" i="31"/>
  <c r="BG166" i="31"/>
  <c r="BE166" i="31"/>
  <c r="T166" i="31"/>
  <c r="R166" i="31"/>
  <c r="P166" i="31"/>
  <c r="BI165" i="31"/>
  <c r="BH165" i="31"/>
  <c r="BG165" i="31"/>
  <c r="BE165" i="31"/>
  <c r="T165" i="31"/>
  <c r="R165" i="31"/>
  <c r="P165" i="31"/>
  <c r="BI164" i="31"/>
  <c r="BH164" i="31"/>
  <c r="BG164" i="31"/>
  <c r="BE164" i="31"/>
  <c r="T164" i="31"/>
  <c r="R164" i="31"/>
  <c r="P164" i="31"/>
  <c r="BI163" i="31"/>
  <c r="BH163" i="31"/>
  <c r="BG163" i="31"/>
  <c r="BE163" i="31"/>
  <c r="T163" i="31"/>
  <c r="R163" i="31"/>
  <c r="P163" i="31"/>
  <c r="BI162" i="31"/>
  <c r="BH162" i="31"/>
  <c r="BG162" i="31"/>
  <c r="BE162" i="31"/>
  <c r="T162" i="31"/>
  <c r="R162" i="31"/>
  <c r="P162" i="31"/>
  <c r="BI161" i="31"/>
  <c r="BH161" i="31"/>
  <c r="BG161" i="31"/>
  <c r="BE161" i="31"/>
  <c r="T161" i="31"/>
  <c r="R161" i="31"/>
  <c r="P161" i="31"/>
  <c r="BI160" i="31"/>
  <c r="BH160" i="31"/>
  <c r="BG160" i="31"/>
  <c r="BE160" i="31"/>
  <c r="T160" i="31"/>
  <c r="R160" i="31"/>
  <c r="P160" i="31"/>
  <c r="BI159" i="31"/>
  <c r="BH159" i="31"/>
  <c r="BG159" i="31"/>
  <c r="BE159" i="31"/>
  <c r="T159" i="31"/>
  <c r="R159" i="31"/>
  <c r="P159" i="31"/>
  <c r="BI158" i="31"/>
  <c r="BH158" i="31"/>
  <c r="BG158" i="31"/>
  <c r="BE158" i="31"/>
  <c r="T158" i="31"/>
  <c r="R158" i="31"/>
  <c r="P158" i="31"/>
  <c r="BI157" i="31"/>
  <c r="BH157" i="31"/>
  <c r="BG157" i="31"/>
  <c r="BE157" i="31"/>
  <c r="T157" i="31"/>
  <c r="R157" i="31"/>
  <c r="P157" i="31"/>
  <c r="BI156" i="31"/>
  <c r="BH156" i="31"/>
  <c r="BG156" i="31"/>
  <c r="BE156" i="31"/>
  <c r="T156" i="31"/>
  <c r="R156" i="31"/>
  <c r="P156" i="31"/>
  <c r="BI155" i="31"/>
  <c r="BH155" i="31"/>
  <c r="BG155" i="31"/>
  <c r="BE155" i="31"/>
  <c r="T155" i="31"/>
  <c r="R155" i="31"/>
  <c r="P155" i="31"/>
  <c r="BI154" i="31"/>
  <c r="BH154" i="31"/>
  <c r="BG154" i="31"/>
  <c r="BE154" i="31"/>
  <c r="T154" i="31"/>
  <c r="R154" i="31"/>
  <c r="P154" i="31"/>
  <c r="BI153" i="31"/>
  <c r="BH153" i="31"/>
  <c r="BG153" i="31"/>
  <c r="BE153" i="31"/>
  <c r="T153" i="31"/>
  <c r="R153" i="31"/>
  <c r="P153" i="31"/>
  <c r="BI152" i="31"/>
  <c r="BH152" i="31"/>
  <c r="BG152" i="31"/>
  <c r="BE152" i="31"/>
  <c r="T152" i="31"/>
  <c r="R152" i="31"/>
  <c r="P152" i="31"/>
  <c r="BI151" i="31"/>
  <c r="BH151" i="31"/>
  <c r="BG151" i="31"/>
  <c r="BE151" i="31"/>
  <c r="T151" i="31"/>
  <c r="R151" i="31"/>
  <c r="P151" i="31"/>
  <c r="BI150" i="31"/>
  <c r="BH150" i="31"/>
  <c r="BG150" i="31"/>
  <c r="BE150" i="31"/>
  <c r="T150" i="31"/>
  <c r="R150" i="31"/>
  <c r="P150" i="31"/>
  <c r="BI149" i="31"/>
  <c r="BH149" i="31"/>
  <c r="BG149" i="31"/>
  <c r="BE149" i="31"/>
  <c r="T149" i="31"/>
  <c r="R149" i="31"/>
  <c r="P149" i="31"/>
  <c r="BI148" i="31"/>
  <c r="BH148" i="31"/>
  <c r="BG148" i="31"/>
  <c r="BE148" i="31"/>
  <c r="T148" i="31"/>
  <c r="R148" i="31"/>
  <c r="P148" i="31"/>
  <c r="BI147" i="31"/>
  <c r="BH147" i="31"/>
  <c r="BG147" i="31"/>
  <c r="BE147" i="31"/>
  <c r="T147" i="31"/>
  <c r="R147" i="31"/>
  <c r="P147" i="31"/>
  <c r="BI146" i="31"/>
  <c r="BH146" i="31"/>
  <c r="BG146" i="31"/>
  <c r="BE146" i="31"/>
  <c r="T146" i="31"/>
  <c r="R146" i="31"/>
  <c r="P146" i="31"/>
  <c r="BI145" i="31"/>
  <c r="BH145" i="31"/>
  <c r="BG145" i="31"/>
  <c r="BE145" i="31"/>
  <c r="T145" i="31"/>
  <c r="R145" i="31"/>
  <c r="P145" i="31"/>
  <c r="BI143" i="31"/>
  <c r="BH143" i="31"/>
  <c r="BG143" i="31"/>
  <c r="BE143" i="31"/>
  <c r="T143" i="31"/>
  <c r="R143" i="31"/>
  <c r="P143" i="31"/>
  <c r="BI142" i="31"/>
  <c r="BH142" i="31"/>
  <c r="BG142" i="31"/>
  <c r="BE142" i="31"/>
  <c r="T142" i="31"/>
  <c r="R142" i="31"/>
  <c r="P142" i="31"/>
  <c r="BI141" i="31"/>
  <c r="BH141" i="31"/>
  <c r="BG141" i="31"/>
  <c r="BE141" i="31"/>
  <c r="T141" i="31"/>
  <c r="R141" i="31"/>
  <c r="P141" i="31"/>
  <c r="BI140" i="31"/>
  <c r="BH140" i="31"/>
  <c r="BG140" i="31"/>
  <c r="BE140" i="31"/>
  <c r="T140" i="31"/>
  <c r="R140" i="31"/>
  <c r="P140" i="31"/>
  <c r="BI139" i="31"/>
  <c r="BH139" i="31"/>
  <c r="BG139" i="31"/>
  <c r="BE139" i="31"/>
  <c r="T139" i="31"/>
  <c r="R139" i="31"/>
  <c r="P139" i="31"/>
  <c r="BI138" i="31"/>
  <c r="BH138" i="31"/>
  <c r="BG138" i="31"/>
  <c r="BE138" i="31"/>
  <c r="T138" i="31"/>
  <c r="R138" i="31"/>
  <c r="P138" i="31"/>
  <c r="BI137" i="31"/>
  <c r="BH137" i="31"/>
  <c r="BG137" i="31"/>
  <c r="BE137" i="31"/>
  <c r="T137" i="31"/>
  <c r="R137" i="31"/>
  <c r="P137" i="31"/>
  <c r="BI135" i="31"/>
  <c r="BH135" i="31"/>
  <c r="BG135" i="31"/>
  <c r="BE135" i="31"/>
  <c r="T135" i="31"/>
  <c r="R135" i="31"/>
  <c r="P135" i="31"/>
  <c r="BI134" i="31"/>
  <c r="BH134" i="31"/>
  <c r="BG134" i="31"/>
  <c r="BE134" i="31"/>
  <c r="T134" i="31"/>
  <c r="R134" i="31"/>
  <c r="P134" i="31"/>
  <c r="J128" i="31"/>
  <c r="J127" i="31"/>
  <c r="F127" i="31"/>
  <c r="F125" i="31"/>
  <c r="E123" i="31"/>
  <c r="J94" i="31"/>
  <c r="J93" i="31"/>
  <c r="F93" i="31"/>
  <c r="F91" i="31"/>
  <c r="E89" i="31"/>
  <c r="J20" i="31"/>
  <c r="E20" i="31"/>
  <c r="F128" i="31" s="1"/>
  <c r="J19" i="31"/>
  <c r="J14" i="31"/>
  <c r="J125" i="31" s="1"/>
  <c r="E7" i="31"/>
  <c r="E85" i="31" s="1"/>
  <c r="J39" i="30"/>
  <c r="J38" i="30"/>
  <c r="AY131" i="1"/>
  <c r="J37" i="30"/>
  <c r="AX131" i="1" s="1"/>
  <c r="BI333" i="30"/>
  <c r="BH333" i="30"/>
  <c r="BG333" i="30"/>
  <c r="BE333" i="30"/>
  <c r="T333" i="30"/>
  <c r="R333" i="30"/>
  <c r="P333" i="30"/>
  <c r="BI332" i="30"/>
  <c r="BH332" i="30"/>
  <c r="BG332" i="30"/>
  <c r="BE332" i="30"/>
  <c r="T332" i="30"/>
  <c r="R332" i="30"/>
  <c r="P332" i="30"/>
  <c r="BI329" i="30"/>
  <c r="BH329" i="30"/>
  <c r="BG329" i="30"/>
  <c r="BE329" i="30"/>
  <c r="T329" i="30"/>
  <c r="R329" i="30"/>
  <c r="P329" i="30"/>
  <c r="BI328" i="30"/>
  <c r="BH328" i="30"/>
  <c r="BG328" i="30"/>
  <c r="BE328" i="30"/>
  <c r="T328" i="30"/>
  <c r="R328" i="30"/>
  <c r="P328" i="30"/>
  <c r="BI326" i="30"/>
  <c r="BH326" i="30"/>
  <c r="BG326" i="30"/>
  <c r="BE326" i="30"/>
  <c r="T326" i="30"/>
  <c r="T325" i="30"/>
  <c r="R326" i="30"/>
  <c r="R325" i="30"/>
  <c r="P326" i="30"/>
  <c r="P325" i="30" s="1"/>
  <c r="BI324" i="30"/>
  <c r="BH324" i="30"/>
  <c r="BG324" i="30"/>
  <c r="BE324" i="30"/>
  <c r="T324" i="30"/>
  <c r="R324" i="30"/>
  <c r="P324" i="30"/>
  <c r="BI323" i="30"/>
  <c r="BH323" i="30"/>
  <c r="BG323" i="30"/>
  <c r="BE323" i="30"/>
  <c r="T323" i="30"/>
  <c r="R323" i="30"/>
  <c r="P323" i="30"/>
  <c r="BI322" i="30"/>
  <c r="BH322" i="30"/>
  <c r="BG322" i="30"/>
  <c r="BE322" i="30"/>
  <c r="T322" i="30"/>
  <c r="R322" i="30"/>
  <c r="P322" i="30"/>
  <c r="BI321" i="30"/>
  <c r="BH321" i="30"/>
  <c r="BG321" i="30"/>
  <c r="BE321" i="30"/>
  <c r="T321" i="30"/>
  <c r="R321" i="30"/>
  <c r="P321" i="30"/>
  <c r="BI320" i="30"/>
  <c r="BH320" i="30"/>
  <c r="BG320" i="30"/>
  <c r="BE320" i="30"/>
  <c r="T320" i="30"/>
  <c r="R320" i="30"/>
  <c r="P320" i="30"/>
  <c r="BI319" i="30"/>
  <c r="BH319" i="30"/>
  <c r="BG319" i="30"/>
  <c r="BE319" i="30"/>
  <c r="T319" i="30"/>
  <c r="R319" i="30"/>
  <c r="P319" i="30"/>
  <c r="BI318" i="30"/>
  <c r="BH318" i="30"/>
  <c r="BG318" i="30"/>
  <c r="BE318" i="30"/>
  <c r="T318" i="30"/>
  <c r="R318" i="30"/>
  <c r="P318" i="30"/>
  <c r="BI317" i="30"/>
  <c r="BH317" i="30"/>
  <c r="BG317" i="30"/>
  <c r="BE317" i="30"/>
  <c r="T317" i="30"/>
  <c r="R317" i="30"/>
  <c r="P317" i="30"/>
  <c r="BI316" i="30"/>
  <c r="BH316" i="30"/>
  <c r="BG316" i="30"/>
  <c r="BE316" i="30"/>
  <c r="T316" i="30"/>
  <c r="R316" i="30"/>
  <c r="P316" i="30"/>
  <c r="BI315" i="30"/>
  <c r="BH315" i="30"/>
  <c r="BG315" i="30"/>
  <c r="BE315" i="30"/>
  <c r="T315" i="30"/>
  <c r="R315" i="30"/>
  <c r="P315" i="30"/>
  <c r="BI314" i="30"/>
  <c r="BH314" i="30"/>
  <c r="BG314" i="30"/>
  <c r="BE314" i="30"/>
  <c r="T314" i="30"/>
  <c r="R314" i="30"/>
  <c r="P314" i="30"/>
  <c r="BI313" i="30"/>
  <c r="BH313" i="30"/>
  <c r="BG313" i="30"/>
  <c r="BE313" i="30"/>
  <c r="T313" i="30"/>
  <c r="R313" i="30"/>
  <c r="P313" i="30"/>
  <c r="BI311" i="30"/>
  <c r="BH311" i="30"/>
  <c r="BG311" i="30"/>
  <c r="BE311" i="30"/>
  <c r="T311" i="30"/>
  <c r="R311" i="30"/>
  <c r="P311" i="30"/>
  <c r="BI310" i="30"/>
  <c r="BH310" i="30"/>
  <c r="BG310" i="30"/>
  <c r="BE310" i="30"/>
  <c r="T310" i="30"/>
  <c r="R310" i="30"/>
  <c r="P310" i="30"/>
  <c r="BI309" i="30"/>
  <c r="BH309" i="30"/>
  <c r="BG309" i="30"/>
  <c r="BE309" i="30"/>
  <c r="T309" i="30"/>
  <c r="R309" i="30"/>
  <c r="P309" i="30"/>
  <c r="BI307" i="30"/>
  <c r="BH307" i="30"/>
  <c r="BG307" i="30"/>
  <c r="BE307" i="30"/>
  <c r="T307" i="30"/>
  <c r="R307" i="30"/>
  <c r="P307" i="30"/>
  <c r="BI306" i="30"/>
  <c r="BH306" i="30"/>
  <c r="BG306" i="30"/>
  <c r="BE306" i="30"/>
  <c r="T306" i="30"/>
  <c r="R306" i="30"/>
  <c r="P306" i="30"/>
  <c r="BI305" i="30"/>
  <c r="BH305" i="30"/>
  <c r="BG305" i="30"/>
  <c r="BE305" i="30"/>
  <c r="T305" i="30"/>
  <c r="R305" i="30"/>
  <c r="P305" i="30"/>
  <c r="BI304" i="30"/>
  <c r="BH304" i="30"/>
  <c r="BG304" i="30"/>
  <c r="BE304" i="30"/>
  <c r="T304" i="30"/>
  <c r="R304" i="30"/>
  <c r="P304" i="30"/>
  <c r="BI303" i="30"/>
  <c r="BH303" i="30"/>
  <c r="BG303" i="30"/>
  <c r="BE303" i="30"/>
  <c r="T303" i="30"/>
  <c r="R303" i="30"/>
  <c r="P303" i="30"/>
  <c r="BI302" i="30"/>
  <c r="BH302" i="30"/>
  <c r="BG302" i="30"/>
  <c r="BE302" i="30"/>
  <c r="T302" i="30"/>
  <c r="R302" i="30"/>
  <c r="P302" i="30"/>
  <c r="BI301" i="30"/>
  <c r="BH301" i="30"/>
  <c r="BG301" i="30"/>
  <c r="BE301" i="30"/>
  <c r="T301" i="30"/>
  <c r="R301" i="30"/>
  <c r="P301" i="30"/>
  <c r="BI300" i="30"/>
  <c r="BH300" i="30"/>
  <c r="BG300" i="30"/>
  <c r="BE300" i="30"/>
  <c r="T300" i="30"/>
  <c r="R300" i="30"/>
  <c r="P300" i="30"/>
  <c r="BI299" i="30"/>
  <c r="BH299" i="30"/>
  <c r="BG299" i="30"/>
  <c r="BE299" i="30"/>
  <c r="T299" i="30"/>
  <c r="R299" i="30"/>
  <c r="P299" i="30"/>
  <c r="BI298" i="30"/>
  <c r="BH298" i="30"/>
  <c r="BG298" i="30"/>
  <c r="BE298" i="30"/>
  <c r="T298" i="30"/>
  <c r="R298" i="30"/>
  <c r="P298" i="30"/>
  <c r="BI297" i="30"/>
  <c r="BH297" i="30"/>
  <c r="BG297" i="30"/>
  <c r="BE297" i="30"/>
  <c r="T297" i="30"/>
  <c r="R297" i="30"/>
  <c r="P297" i="30"/>
  <c r="BI295" i="30"/>
  <c r="BH295" i="30"/>
  <c r="BG295" i="30"/>
  <c r="BE295" i="30"/>
  <c r="T295" i="30"/>
  <c r="R295" i="30"/>
  <c r="P295" i="30"/>
  <c r="BI294" i="30"/>
  <c r="BH294" i="30"/>
  <c r="BG294" i="30"/>
  <c r="BE294" i="30"/>
  <c r="T294" i="30"/>
  <c r="R294" i="30"/>
  <c r="P294" i="30"/>
  <c r="BI293" i="30"/>
  <c r="BH293" i="30"/>
  <c r="BG293" i="30"/>
  <c r="BE293" i="30"/>
  <c r="T293" i="30"/>
  <c r="R293" i="30"/>
  <c r="P293" i="30"/>
  <c r="BI292" i="30"/>
  <c r="BH292" i="30"/>
  <c r="BG292" i="30"/>
  <c r="BE292" i="30"/>
  <c r="T292" i="30"/>
  <c r="R292" i="30"/>
  <c r="P292" i="30"/>
  <c r="BI291" i="30"/>
  <c r="BH291" i="30"/>
  <c r="BG291" i="30"/>
  <c r="BE291" i="30"/>
  <c r="T291" i="30"/>
  <c r="R291" i="30"/>
  <c r="P291" i="30"/>
  <c r="BI290" i="30"/>
  <c r="BH290" i="30"/>
  <c r="BG290" i="30"/>
  <c r="BE290" i="30"/>
  <c r="T290" i="30"/>
  <c r="R290" i="30"/>
  <c r="P290" i="30"/>
  <c r="BI289" i="30"/>
  <c r="BH289" i="30"/>
  <c r="BG289" i="30"/>
  <c r="BE289" i="30"/>
  <c r="T289" i="30"/>
  <c r="R289" i="30"/>
  <c r="P289" i="30"/>
  <c r="BI288" i="30"/>
  <c r="BH288" i="30"/>
  <c r="BG288" i="30"/>
  <c r="BE288" i="30"/>
  <c r="T288" i="30"/>
  <c r="R288" i="30"/>
  <c r="P288" i="30"/>
  <c r="BI287" i="30"/>
  <c r="BH287" i="30"/>
  <c r="BG287" i="30"/>
  <c r="BE287" i="30"/>
  <c r="T287" i="30"/>
  <c r="R287" i="30"/>
  <c r="P287" i="30"/>
  <c r="BI285" i="30"/>
  <c r="BH285" i="30"/>
  <c r="BG285" i="30"/>
  <c r="BE285" i="30"/>
  <c r="T285" i="30"/>
  <c r="T284" i="30" s="1"/>
  <c r="R285" i="30"/>
  <c r="R284" i="30" s="1"/>
  <c r="P285" i="30"/>
  <c r="P284" i="30" s="1"/>
  <c r="BI283" i="30"/>
  <c r="BH283" i="30"/>
  <c r="BG283" i="30"/>
  <c r="BE283" i="30"/>
  <c r="T283" i="30"/>
  <c r="R283" i="30"/>
  <c r="P283" i="30"/>
  <c r="BI282" i="30"/>
  <c r="BH282" i="30"/>
  <c r="BG282" i="30"/>
  <c r="BE282" i="30"/>
  <c r="T282" i="30"/>
  <c r="R282" i="30"/>
  <c r="P282" i="30"/>
  <c r="BI281" i="30"/>
  <c r="BH281" i="30"/>
  <c r="BG281" i="30"/>
  <c r="BE281" i="30"/>
  <c r="T281" i="30"/>
  <c r="R281" i="30"/>
  <c r="P281" i="30"/>
  <c r="BI280" i="30"/>
  <c r="BH280" i="30"/>
  <c r="BG280" i="30"/>
  <c r="BE280" i="30"/>
  <c r="T280" i="30"/>
  <c r="R280" i="30"/>
  <c r="P280" i="30"/>
  <c r="BI279" i="30"/>
  <c r="BH279" i="30"/>
  <c r="BG279" i="30"/>
  <c r="BE279" i="30"/>
  <c r="T279" i="30"/>
  <c r="R279" i="30"/>
  <c r="P279" i="30"/>
  <c r="BI278" i="30"/>
  <c r="BH278" i="30"/>
  <c r="BG278" i="30"/>
  <c r="BE278" i="30"/>
  <c r="T278" i="30"/>
  <c r="R278" i="30"/>
  <c r="P278" i="30"/>
  <c r="BI277" i="30"/>
  <c r="BH277" i="30"/>
  <c r="BG277" i="30"/>
  <c r="BE277" i="30"/>
  <c r="T277" i="30"/>
  <c r="R277" i="30"/>
  <c r="P277" i="30"/>
  <c r="BI276" i="30"/>
  <c r="BH276" i="30"/>
  <c r="BG276" i="30"/>
  <c r="BE276" i="30"/>
  <c r="T276" i="30"/>
  <c r="R276" i="30"/>
  <c r="P276" i="30"/>
  <c r="BI275" i="30"/>
  <c r="BH275" i="30"/>
  <c r="BG275" i="30"/>
  <c r="BE275" i="30"/>
  <c r="T275" i="30"/>
  <c r="R275" i="30"/>
  <c r="P275" i="30"/>
  <c r="BI274" i="30"/>
  <c r="BH274" i="30"/>
  <c r="BG274" i="30"/>
  <c r="BE274" i="30"/>
  <c r="T274" i="30"/>
  <c r="R274" i="30"/>
  <c r="P274" i="30"/>
  <c r="BI273" i="30"/>
  <c r="BH273" i="30"/>
  <c r="BG273" i="30"/>
  <c r="BE273" i="30"/>
  <c r="T273" i="30"/>
  <c r="R273" i="30"/>
  <c r="P273" i="30"/>
  <c r="BI272" i="30"/>
  <c r="BH272" i="30"/>
  <c r="BG272" i="30"/>
  <c r="BE272" i="30"/>
  <c r="T272" i="30"/>
  <c r="R272" i="30"/>
  <c r="P272" i="30"/>
  <c r="BI271" i="30"/>
  <c r="BH271" i="30"/>
  <c r="BG271" i="30"/>
  <c r="BE271" i="30"/>
  <c r="T271" i="30"/>
  <c r="R271" i="30"/>
  <c r="P271" i="30"/>
  <c r="BI269" i="30"/>
  <c r="BH269" i="30"/>
  <c r="BG269" i="30"/>
  <c r="BE269" i="30"/>
  <c r="T269" i="30"/>
  <c r="R269" i="30"/>
  <c r="P269" i="30"/>
  <c r="BI268" i="30"/>
  <c r="BH268" i="30"/>
  <c r="BG268" i="30"/>
  <c r="BE268" i="30"/>
  <c r="T268" i="30"/>
  <c r="R268" i="30"/>
  <c r="P268" i="30"/>
  <c r="BI267" i="30"/>
  <c r="BH267" i="30"/>
  <c r="BG267" i="30"/>
  <c r="BE267" i="30"/>
  <c r="T267" i="30"/>
  <c r="R267" i="30"/>
  <c r="P267" i="30"/>
  <c r="BI266" i="30"/>
  <c r="BH266" i="30"/>
  <c r="BG266" i="30"/>
  <c r="BE266" i="30"/>
  <c r="T266" i="30"/>
  <c r="R266" i="30"/>
  <c r="P266" i="30"/>
  <c r="BI265" i="30"/>
  <c r="BH265" i="30"/>
  <c r="BG265" i="30"/>
  <c r="BE265" i="30"/>
  <c r="T265" i="30"/>
  <c r="R265" i="30"/>
  <c r="P265" i="30"/>
  <c r="BI264" i="30"/>
  <c r="BH264" i="30"/>
  <c r="BG264" i="30"/>
  <c r="BE264" i="30"/>
  <c r="T264" i="30"/>
  <c r="R264" i="30"/>
  <c r="P264" i="30"/>
  <c r="BI263" i="30"/>
  <c r="BH263" i="30"/>
  <c r="BG263" i="30"/>
  <c r="BE263" i="30"/>
  <c r="T263" i="30"/>
  <c r="R263" i="30"/>
  <c r="P263" i="30"/>
  <c r="BI262" i="30"/>
  <c r="BH262" i="30"/>
  <c r="BG262" i="30"/>
  <c r="BE262" i="30"/>
  <c r="T262" i="30"/>
  <c r="R262" i="30"/>
  <c r="P262" i="30"/>
  <c r="BI261" i="30"/>
  <c r="BH261" i="30"/>
  <c r="BG261" i="30"/>
  <c r="BE261" i="30"/>
  <c r="T261" i="30"/>
  <c r="R261" i="30"/>
  <c r="P261" i="30"/>
  <c r="BI260" i="30"/>
  <c r="BH260" i="30"/>
  <c r="BG260" i="30"/>
  <c r="BE260" i="30"/>
  <c r="T260" i="30"/>
  <c r="R260" i="30"/>
  <c r="P260" i="30"/>
  <c r="BI259" i="30"/>
  <c r="BH259" i="30"/>
  <c r="BG259" i="30"/>
  <c r="BE259" i="30"/>
  <c r="T259" i="30"/>
  <c r="R259" i="30"/>
  <c r="P259" i="30"/>
  <c r="BI258" i="30"/>
  <c r="BH258" i="30"/>
  <c r="BG258" i="30"/>
  <c r="BE258" i="30"/>
  <c r="T258" i="30"/>
  <c r="R258" i="30"/>
  <c r="P258" i="30"/>
  <c r="BI257" i="30"/>
  <c r="BH257" i="30"/>
  <c r="BG257" i="30"/>
  <c r="BE257" i="30"/>
  <c r="T257" i="30"/>
  <c r="R257" i="30"/>
  <c r="P257" i="30"/>
  <c r="BI256" i="30"/>
  <c r="BH256" i="30"/>
  <c r="BG256" i="30"/>
  <c r="BE256" i="30"/>
  <c r="T256" i="30"/>
  <c r="R256" i="30"/>
  <c r="P256" i="30"/>
  <c r="BI255" i="30"/>
  <c r="BH255" i="30"/>
  <c r="BG255" i="30"/>
  <c r="BE255" i="30"/>
  <c r="T255" i="30"/>
  <c r="R255" i="30"/>
  <c r="P255" i="30"/>
  <c r="BI254" i="30"/>
  <c r="BH254" i="30"/>
  <c r="BG254" i="30"/>
  <c r="BE254" i="30"/>
  <c r="T254" i="30"/>
  <c r="R254" i="30"/>
  <c r="P254" i="30"/>
  <c r="BI253" i="30"/>
  <c r="BH253" i="30"/>
  <c r="BG253" i="30"/>
  <c r="BE253" i="30"/>
  <c r="T253" i="30"/>
  <c r="R253" i="30"/>
  <c r="P253" i="30"/>
  <c r="BI252" i="30"/>
  <c r="BH252" i="30"/>
  <c r="BG252" i="30"/>
  <c r="BE252" i="30"/>
  <c r="T252" i="30"/>
  <c r="R252" i="30"/>
  <c r="P252" i="30"/>
  <c r="BI251" i="30"/>
  <c r="BH251" i="30"/>
  <c r="BG251" i="30"/>
  <c r="BE251" i="30"/>
  <c r="T251" i="30"/>
  <c r="R251" i="30"/>
  <c r="P251" i="30"/>
  <c r="BI250" i="30"/>
  <c r="BH250" i="30"/>
  <c r="BG250" i="30"/>
  <c r="BE250" i="30"/>
  <c r="T250" i="30"/>
  <c r="R250" i="30"/>
  <c r="P250" i="30"/>
  <c r="BI248" i="30"/>
  <c r="BH248" i="30"/>
  <c r="BG248" i="30"/>
  <c r="BE248" i="30"/>
  <c r="T248" i="30"/>
  <c r="R248" i="30"/>
  <c r="P248" i="30"/>
  <c r="BI247" i="30"/>
  <c r="BH247" i="30"/>
  <c r="BG247" i="30"/>
  <c r="BE247" i="30"/>
  <c r="T247" i="30"/>
  <c r="R247" i="30"/>
  <c r="P247" i="30"/>
  <c r="BI246" i="30"/>
  <c r="BH246" i="30"/>
  <c r="BG246" i="30"/>
  <c r="BE246" i="30"/>
  <c r="T246" i="30"/>
  <c r="R246" i="30"/>
  <c r="P246" i="30"/>
  <c r="BI245" i="30"/>
  <c r="BH245" i="30"/>
  <c r="BG245" i="30"/>
  <c r="BE245" i="30"/>
  <c r="T245" i="30"/>
  <c r="R245" i="30"/>
  <c r="P245" i="30"/>
  <c r="BI244" i="30"/>
  <c r="BH244" i="30"/>
  <c r="BG244" i="30"/>
  <c r="BE244" i="30"/>
  <c r="T244" i="30"/>
  <c r="R244" i="30"/>
  <c r="P244" i="30"/>
  <c r="BI243" i="30"/>
  <c r="BH243" i="30"/>
  <c r="BG243" i="30"/>
  <c r="BE243" i="30"/>
  <c r="T243" i="30"/>
  <c r="R243" i="30"/>
  <c r="P243" i="30"/>
  <c r="BI242" i="30"/>
  <c r="BH242" i="30"/>
  <c r="BG242" i="30"/>
  <c r="BE242" i="30"/>
  <c r="T242" i="30"/>
  <c r="R242" i="30"/>
  <c r="P242" i="30"/>
  <c r="BI241" i="30"/>
  <c r="BH241" i="30"/>
  <c r="BG241" i="30"/>
  <c r="BE241" i="30"/>
  <c r="T241" i="30"/>
  <c r="R241" i="30"/>
  <c r="P241" i="30"/>
  <c r="BI240" i="30"/>
  <c r="BH240" i="30"/>
  <c r="BG240" i="30"/>
  <c r="BE240" i="30"/>
  <c r="T240" i="30"/>
  <c r="R240" i="30"/>
  <c r="P240" i="30"/>
  <c r="BI239" i="30"/>
  <c r="BH239" i="30"/>
  <c r="BG239" i="30"/>
  <c r="BE239" i="30"/>
  <c r="T239" i="30"/>
  <c r="R239" i="30"/>
  <c r="P239" i="30"/>
  <c r="BI238" i="30"/>
  <c r="BH238" i="30"/>
  <c r="BG238" i="30"/>
  <c r="BE238" i="30"/>
  <c r="T238" i="30"/>
  <c r="R238" i="30"/>
  <c r="P238" i="30"/>
  <c r="BI237" i="30"/>
  <c r="BH237" i="30"/>
  <c r="BG237" i="30"/>
  <c r="BE237" i="30"/>
  <c r="T237" i="30"/>
  <c r="R237" i="30"/>
  <c r="P237" i="30"/>
  <c r="BI234" i="30"/>
  <c r="BH234" i="30"/>
  <c r="BG234" i="30"/>
  <c r="BE234" i="30"/>
  <c r="T234" i="30"/>
  <c r="T233" i="30"/>
  <c r="R234" i="30"/>
  <c r="R233" i="30" s="1"/>
  <c r="P234" i="30"/>
  <c r="P233" i="30"/>
  <c r="BI232" i="30"/>
  <c r="BH232" i="30"/>
  <c r="BG232" i="30"/>
  <c r="BE232" i="30"/>
  <c r="T232" i="30"/>
  <c r="R232" i="30"/>
  <c r="P232" i="30"/>
  <c r="BI231" i="30"/>
  <c r="BH231" i="30"/>
  <c r="BG231" i="30"/>
  <c r="BE231" i="30"/>
  <c r="T231" i="30"/>
  <c r="R231" i="30"/>
  <c r="P231" i="30"/>
  <c r="BI230" i="30"/>
  <c r="BH230" i="30"/>
  <c r="BG230" i="30"/>
  <c r="BE230" i="30"/>
  <c r="T230" i="30"/>
  <c r="R230" i="30"/>
  <c r="P230" i="30"/>
  <c r="BI229" i="30"/>
  <c r="BH229" i="30"/>
  <c r="BG229" i="30"/>
  <c r="BE229" i="30"/>
  <c r="T229" i="30"/>
  <c r="R229" i="30"/>
  <c r="P229" i="30"/>
  <c r="BI228" i="30"/>
  <c r="BH228" i="30"/>
  <c r="BG228" i="30"/>
  <c r="BE228" i="30"/>
  <c r="T228" i="30"/>
  <c r="R228" i="30"/>
  <c r="P228" i="30"/>
  <c r="BI227" i="30"/>
  <c r="BH227" i="30"/>
  <c r="BG227" i="30"/>
  <c r="BE227" i="30"/>
  <c r="T227" i="30"/>
  <c r="R227" i="30"/>
  <c r="P227" i="30"/>
  <c r="BI226" i="30"/>
  <c r="BH226" i="30"/>
  <c r="BG226" i="30"/>
  <c r="BE226" i="30"/>
  <c r="T226" i="30"/>
  <c r="R226" i="30"/>
  <c r="P226" i="30"/>
  <c r="BI225" i="30"/>
  <c r="BH225" i="30"/>
  <c r="BG225" i="30"/>
  <c r="BE225" i="30"/>
  <c r="T225" i="30"/>
  <c r="R225" i="30"/>
  <c r="P225" i="30"/>
  <c r="BI224" i="30"/>
  <c r="BH224" i="30"/>
  <c r="BG224" i="30"/>
  <c r="BE224" i="30"/>
  <c r="T224" i="30"/>
  <c r="R224" i="30"/>
  <c r="P224" i="30"/>
  <c r="BI223" i="30"/>
  <c r="BH223" i="30"/>
  <c r="BG223" i="30"/>
  <c r="BE223" i="30"/>
  <c r="T223" i="30"/>
  <c r="R223" i="30"/>
  <c r="P223" i="30"/>
  <c r="BI222" i="30"/>
  <c r="BH222" i="30"/>
  <c r="BG222" i="30"/>
  <c r="BE222" i="30"/>
  <c r="T222" i="30"/>
  <c r="R222" i="30"/>
  <c r="P222" i="30"/>
  <c r="BI220" i="30"/>
  <c r="BH220" i="30"/>
  <c r="BG220" i="30"/>
  <c r="BE220" i="30"/>
  <c r="T220" i="30"/>
  <c r="R220" i="30"/>
  <c r="P220" i="30"/>
  <c r="BI219" i="30"/>
  <c r="BH219" i="30"/>
  <c r="BG219" i="30"/>
  <c r="BE219" i="30"/>
  <c r="T219" i="30"/>
  <c r="R219" i="30"/>
  <c r="P219" i="30"/>
  <c r="BI218" i="30"/>
  <c r="BH218" i="30"/>
  <c r="BG218" i="30"/>
  <c r="BE218" i="30"/>
  <c r="T218" i="30"/>
  <c r="R218" i="30"/>
  <c r="P218" i="30"/>
  <c r="BI217" i="30"/>
  <c r="BH217" i="30"/>
  <c r="BG217" i="30"/>
  <c r="BE217" i="30"/>
  <c r="T217" i="30"/>
  <c r="R217" i="30"/>
  <c r="P217" i="30"/>
  <c r="BI216" i="30"/>
  <c r="BH216" i="30"/>
  <c r="BG216" i="30"/>
  <c r="BE216" i="30"/>
  <c r="T216" i="30"/>
  <c r="R216" i="30"/>
  <c r="P216" i="30"/>
  <c r="BI215" i="30"/>
  <c r="BH215" i="30"/>
  <c r="BG215" i="30"/>
  <c r="BE215" i="30"/>
  <c r="T215" i="30"/>
  <c r="R215" i="30"/>
  <c r="P215" i="30"/>
  <c r="BI214" i="30"/>
  <c r="BH214" i="30"/>
  <c r="BG214" i="30"/>
  <c r="BE214" i="30"/>
  <c r="T214" i="30"/>
  <c r="R214" i="30"/>
  <c r="P214" i="30"/>
  <c r="BI213" i="30"/>
  <c r="BH213" i="30"/>
  <c r="BG213" i="30"/>
  <c r="BE213" i="30"/>
  <c r="T213" i="30"/>
  <c r="R213" i="30"/>
  <c r="P213" i="30"/>
  <c r="BI212" i="30"/>
  <c r="BH212" i="30"/>
  <c r="BG212" i="30"/>
  <c r="BE212" i="30"/>
  <c r="T212" i="30"/>
  <c r="R212" i="30"/>
  <c r="P212" i="30"/>
  <c r="BI211" i="30"/>
  <c r="BH211" i="30"/>
  <c r="BG211" i="30"/>
  <c r="BE211" i="30"/>
  <c r="T211" i="30"/>
  <c r="R211" i="30"/>
  <c r="P211" i="30"/>
  <c r="BI210" i="30"/>
  <c r="BH210" i="30"/>
  <c r="BG210" i="30"/>
  <c r="BE210" i="30"/>
  <c r="T210" i="30"/>
  <c r="R210" i="30"/>
  <c r="P210" i="30"/>
  <c r="BI209" i="30"/>
  <c r="BH209" i="30"/>
  <c r="BG209" i="30"/>
  <c r="BE209" i="30"/>
  <c r="T209" i="30"/>
  <c r="R209" i="30"/>
  <c r="P209" i="30"/>
  <c r="BI208" i="30"/>
  <c r="BH208" i="30"/>
  <c r="BG208" i="30"/>
  <c r="BE208" i="30"/>
  <c r="T208" i="30"/>
  <c r="R208" i="30"/>
  <c r="P208" i="30"/>
  <c r="BI207" i="30"/>
  <c r="BH207" i="30"/>
  <c r="BG207" i="30"/>
  <c r="BE207" i="30"/>
  <c r="T207" i="30"/>
  <c r="R207" i="30"/>
  <c r="P207" i="30"/>
  <c r="BI205" i="30"/>
  <c r="BH205" i="30"/>
  <c r="BG205" i="30"/>
  <c r="BE205" i="30"/>
  <c r="T205" i="30"/>
  <c r="R205" i="30"/>
  <c r="P205" i="30"/>
  <c r="BI204" i="30"/>
  <c r="BH204" i="30"/>
  <c r="BG204" i="30"/>
  <c r="BE204" i="30"/>
  <c r="T204" i="30"/>
  <c r="R204" i="30"/>
  <c r="P204" i="30"/>
  <c r="BI203" i="30"/>
  <c r="BH203" i="30"/>
  <c r="BG203" i="30"/>
  <c r="BE203" i="30"/>
  <c r="T203" i="30"/>
  <c r="R203" i="30"/>
  <c r="P203" i="30"/>
  <c r="BI202" i="30"/>
  <c r="BH202" i="30"/>
  <c r="BG202" i="30"/>
  <c r="BE202" i="30"/>
  <c r="T202" i="30"/>
  <c r="R202" i="30"/>
  <c r="P202" i="30"/>
  <c r="BI200" i="30"/>
  <c r="BH200" i="30"/>
  <c r="BG200" i="30"/>
  <c r="BE200" i="30"/>
  <c r="T200" i="30"/>
  <c r="R200" i="30"/>
  <c r="P200" i="30"/>
  <c r="BI199" i="30"/>
  <c r="BH199" i="30"/>
  <c r="BG199" i="30"/>
  <c r="BE199" i="30"/>
  <c r="T199" i="30"/>
  <c r="R199" i="30"/>
  <c r="P199" i="30"/>
  <c r="BI198" i="30"/>
  <c r="BH198" i="30"/>
  <c r="BG198" i="30"/>
  <c r="BE198" i="30"/>
  <c r="T198" i="30"/>
  <c r="R198" i="30"/>
  <c r="P198" i="30"/>
  <c r="BI197" i="30"/>
  <c r="BH197" i="30"/>
  <c r="BG197" i="30"/>
  <c r="BE197" i="30"/>
  <c r="T197" i="30"/>
  <c r="R197" i="30"/>
  <c r="P197" i="30"/>
  <c r="BI196" i="30"/>
  <c r="BH196" i="30"/>
  <c r="BG196" i="30"/>
  <c r="BE196" i="30"/>
  <c r="T196" i="30"/>
  <c r="R196" i="30"/>
  <c r="P196" i="30"/>
  <c r="BI195" i="30"/>
  <c r="BH195" i="30"/>
  <c r="BG195" i="30"/>
  <c r="BE195" i="30"/>
  <c r="T195" i="30"/>
  <c r="R195" i="30"/>
  <c r="P195" i="30"/>
  <c r="BI194" i="30"/>
  <c r="BH194" i="30"/>
  <c r="BG194" i="30"/>
  <c r="BE194" i="30"/>
  <c r="T194" i="30"/>
  <c r="R194" i="30"/>
  <c r="P194" i="30"/>
  <c r="BI193" i="30"/>
  <c r="BH193" i="30"/>
  <c r="BG193" i="30"/>
  <c r="BE193" i="30"/>
  <c r="T193" i="30"/>
  <c r="R193" i="30"/>
  <c r="P193" i="30"/>
  <c r="BI192" i="30"/>
  <c r="BH192" i="30"/>
  <c r="BG192" i="30"/>
  <c r="BE192" i="30"/>
  <c r="T192" i="30"/>
  <c r="R192" i="30"/>
  <c r="P192" i="30"/>
  <c r="BI191" i="30"/>
  <c r="BH191" i="30"/>
  <c r="BG191" i="30"/>
  <c r="BE191" i="30"/>
  <c r="T191" i="30"/>
  <c r="R191" i="30"/>
  <c r="P191" i="30"/>
  <c r="BI190" i="30"/>
  <c r="BH190" i="30"/>
  <c r="BG190" i="30"/>
  <c r="BE190" i="30"/>
  <c r="T190" i="30"/>
  <c r="R190" i="30"/>
  <c r="P190" i="30"/>
  <c r="BI189" i="30"/>
  <c r="BH189" i="30"/>
  <c r="BG189" i="30"/>
  <c r="BE189" i="30"/>
  <c r="T189" i="30"/>
  <c r="R189" i="30"/>
  <c r="P189" i="30"/>
  <c r="BI188" i="30"/>
  <c r="BH188" i="30"/>
  <c r="BG188" i="30"/>
  <c r="BE188" i="30"/>
  <c r="T188" i="30"/>
  <c r="R188" i="30"/>
  <c r="P188" i="30"/>
  <c r="BI187" i="30"/>
  <c r="BH187" i="30"/>
  <c r="BG187" i="30"/>
  <c r="BE187" i="30"/>
  <c r="T187" i="30"/>
  <c r="R187" i="30"/>
  <c r="P187" i="30"/>
  <c r="BI185" i="30"/>
  <c r="BH185" i="30"/>
  <c r="BG185" i="30"/>
  <c r="BE185" i="30"/>
  <c r="T185" i="30"/>
  <c r="R185" i="30"/>
  <c r="P185" i="30"/>
  <c r="BI184" i="30"/>
  <c r="BH184" i="30"/>
  <c r="BG184" i="30"/>
  <c r="BE184" i="30"/>
  <c r="T184" i="30"/>
  <c r="R184" i="30"/>
  <c r="P184" i="30"/>
  <c r="BI183" i="30"/>
  <c r="BH183" i="30"/>
  <c r="BG183" i="30"/>
  <c r="BE183" i="30"/>
  <c r="T183" i="30"/>
  <c r="R183" i="30"/>
  <c r="P183" i="30"/>
  <c r="BI182" i="30"/>
  <c r="BH182" i="30"/>
  <c r="BG182" i="30"/>
  <c r="BE182" i="30"/>
  <c r="T182" i="30"/>
  <c r="R182" i="30"/>
  <c r="P182" i="30"/>
  <c r="BI181" i="30"/>
  <c r="BH181" i="30"/>
  <c r="BG181" i="30"/>
  <c r="BE181" i="30"/>
  <c r="T181" i="30"/>
  <c r="R181" i="30"/>
  <c r="P181" i="30"/>
  <c r="BI180" i="30"/>
  <c r="BH180" i="30"/>
  <c r="BG180" i="30"/>
  <c r="BE180" i="30"/>
  <c r="T180" i="30"/>
  <c r="R180" i="30"/>
  <c r="P180" i="30"/>
  <c r="BI179" i="30"/>
  <c r="BH179" i="30"/>
  <c r="BG179" i="30"/>
  <c r="BE179" i="30"/>
  <c r="T179" i="30"/>
  <c r="R179" i="30"/>
  <c r="P179" i="30"/>
  <c r="BI178" i="30"/>
  <c r="BH178" i="30"/>
  <c r="BG178" i="30"/>
  <c r="BE178" i="30"/>
  <c r="T178" i="30"/>
  <c r="R178" i="30"/>
  <c r="P178" i="30"/>
  <c r="BI177" i="30"/>
  <c r="BH177" i="30"/>
  <c r="BG177" i="30"/>
  <c r="BE177" i="30"/>
  <c r="T177" i="30"/>
  <c r="R177" i="30"/>
  <c r="P177" i="30"/>
  <c r="BI176" i="30"/>
  <c r="BH176" i="30"/>
  <c r="BG176" i="30"/>
  <c r="BE176" i="30"/>
  <c r="T176" i="30"/>
  <c r="R176" i="30"/>
  <c r="P176" i="30"/>
  <c r="BI175" i="30"/>
  <c r="BH175" i="30"/>
  <c r="BG175" i="30"/>
  <c r="BE175" i="30"/>
  <c r="T175" i="30"/>
  <c r="R175" i="30"/>
  <c r="P175" i="30"/>
  <c r="BI174" i="30"/>
  <c r="BH174" i="30"/>
  <c r="BG174" i="30"/>
  <c r="BE174" i="30"/>
  <c r="T174" i="30"/>
  <c r="R174" i="30"/>
  <c r="P174" i="30"/>
  <c r="BI173" i="30"/>
  <c r="BH173" i="30"/>
  <c r="BG173" i="30"/>
  <c r="BE173" i="30"/>
  <c r="T173" i="30"/>
  <c r="R173" i="30"/>
  <c r="P173" i="30"/>
  <c r="BI172" i="30"/>
  <c r="BH172" i="30"/>
  <c r="BG172" i="30"/>
  <c r="BE172" i="30"/>
  <c r="T172" i="30"/>
  <c r="R172" i="30"/>
  <c r="P172" i="30"/>
  <c r="BI171" i="30"/>
  <c r="BH171" i="30"/>
  <c r="BG171" i="30"/>
  <c r="BE171" i="30"/>
  <c r="T171" i="30"/>
  <c r="R171" i="30"/>
  <c r="P171" i="30"/>
  <c r="BI170" i="30"/>
  <c r="BH170" i="30"/>
  <c r="BG170" i="30"/>
  <c r="BE170" i="30"/>
  <c r="T170" i="30"/>
  <c r="R170" i="30"/>
  <c r="P170" i="30"/>
  <c r="BI169" i="30"/>
  <c r="BH169" i="30"/>
  <c r="BG169" i="30"/>
  <c r="BE169" i="30"/>
  <c r="T169" i="30"/>
  <c r="R169" i="30"/>
  <c r="P169" i="30"/>
  <c r="BI167" i="30"/>
  <c r="BH167" i="30"/>
  <c r="BG167" i="30"/>
  <c r="BE167" i="30"/>
  <c r="T167" i="30"/>
  <c r="R167" i="30"/>
  <c r="P167" i="30"/>
  <c r="BI166" i="30"/>
  <c r="BH166" i="30"/>
  <c r="BG166" i="30"/>
  <c r="BE166" i="30"/>
  <c r="T166" i="30"/>
  <c r="R166" i="30"/>
  <c r="P166" i="30"/>
  <c r="BI165" i="30"/>
  <c r="BH165" i="30"/>
  <c r="BG165" i="30"/>
  <c r="BE165" i="30"/>
  <c r="T165" i="30"/>
  <c r="R165" i="30"/>
  <c r="P165" i="30"/>
  <c r="BI164" i="30"/>
  <c r="BH164" i="30"/>
  <c r="BG164" i="30"/>
  <c r="BE164" i="30"/>
  <c r="T164" i="30"/>
  <c r="R164" i="30"/>
  <c r="P164" i="30"/>
  <c r="BI163" i="30"/>
  <c r="BH163" i="30"/>
  <c r="BG163" i="30"/>
  <c r="BE163" i="30"/>
  <c r="T163" i="30"/>
  <c r="R163" i="30"/>
  <c r="P163" i="30"/>
  <c r="BI162" i="30"/>
  <c r="BH162" i="30"/>
  <c r="BG162" i="30"/>
  <c r="BE162" i="30"/>
  <c r="T162" i="30"/>
  <c r="R162" i="30"/>
  <c r="P162" i="30"/>
  <c r="BI161" i="30"/>
  <c r="BH161" i="30"/>
  <c r="BG161" i="30"/>
  <c r="BE161" i="30"/>
  <c r="T161" i="30"/>
  <c r="R161" i="30"/>
  <c r="P161" i="30"/>
  <c r="BI160" i="30"/>
  <c r="BH160" i="30"/>
  <c r="BG160" i="30"/>
  <c r="BE160" i="30"/>
  <c r="T160" i="30"/>
  <c r="R160" i="30"/>
  <c r="P160" i="30"/>
  <c r="BI159" i="30"/>
  <c r="BH159" i="30"/>
  <c r="BG159" i="30"/>
  <c r="BE159" i="30"/>
  <c r="T159" i="30"/>
  <c r="R159" i="30"/>
  <c r="P159" i="30"/>
  <c r="BI158" i="30"/>
  <c r="BH158" i="30"/>
  <c r="BG158" i="30"/>
  <c r="BE158" i="30"/>
  <c r="T158" i="30"/>
  <c r="R158" i="30"/>
  <c r="P158" i="30"/>
  <c r="BI157" i="30"/>
  <c r="BH157" i="30"/>
  <c r="BG157" i="30"/>
  <c r="BE157" i="30"/>
  <c r="T157" i="30"/>
  <c r="R157" i="30"/>
  <c r="P157" i="30"/>
  <c r="BI156" i="30"/>
  <c r="BH156" i="30"/>
  <c r="BG156" i="30"/>
  <c r="BE156" i="30"/>
  <c r="T156" i="30"/>
  <c r="R156" i="30"/>
  <c r="P156" i="30"/>
  <c r="BI155" i="30"/>
  <c r="BH155" i="30"/>
  <c r="BG155" i="30"/>
  <c r="BE155" i="30"/>
  <c r="T155" i="30"/>
  <c r="R155" i="30"/>
  <c r="P155" i="30"/>
  <c r="BI153" i="30"/>
  <c r="BH153" i="30"/>
  <c r="BG153" i="30"/>
  <c r="BE153" i="30"/>
  <c r="T153" i="30"/>
  <c r="R153" i="30"/>
  <c r="P153" i="30"/>
  <c r="BI152" i="30"/>
  <c r="BH152" i="30"/>
  <c r="BG152" i="30"/>
  <c r="BE152" i="30"/>
  <c r="T152" i="30"/>
  <c r="R152" i="30"/>
  <c r="P152" i="30"/>
  <c r="BI151" i="30"/>
  <c r="BH151" i="30"/>
  <c r="BG151" i="30"/>
  <c r="BE151" i="30"/>
  <c r="T151" i="30"/>
  <c r="R151" i="30"/>
  <c r="P151" i="30"/>
  <c r="BI150" i="30"/>
  <c r="BH150" i="30"/>
  <c r="BG150" i="30"/>
  <c r="BE150" i="30"/>
  <c r="T150" i="30"/>
  <c r="R150" i="30"/>
  <c r="P150" i="30"/>
  <c r="BI149" i="30"/>
  <c r="BH149" i="30"/>
  <c r="BG149" i="30"/>
  <c r="BE149" i="30"/>
  <c r="T149" i="30"/>
  <c r="R149" i="30"/>
  <c r="P149" i="30"/>
  <c r="BI148" i="30"/>
  <c r="BH148" i="30"/>
  <c r="BG148" i="30"/>
  <c r="BE148" i="30"/>
  <c r="T148" i="30"/>
  <c r="R148" i="30"/>
  <c r="P148" i="30"/>
  <c r="BI147" i="30"/>
  <c r="BH147" i="30"/>
  <c r="BG147" i="30"/>
  <c r="BE147" i="30"/>
  <c r="T147" i="30"/>
  <c r="R147" i="30"/>
  <c r="P147" i="30"/>
  <c r="BI146" i="30"/>
  <c r="BH146" i="30"/>
  <c r="BG146" i="30"/>
  <c r="BE146" i="30"/>
  <c r="T146" i="30"/>
  <c r="R146" i="30"/>
  <c r="P146" i="30"/>
  <c r="BI145" i="30"/>
  <c r="BH145" i="30"/>
  <c r="BG145" i="30"/>
  <c r="BE145" i="30"/>
  <c r="T145" i="30"/>
  <c r="R145" i="30"/>
  <c r="P145" i="30"/>
  <c r="J138" i="30"/>
  <c r="F138" i="30"/>
  <c r="F136" i="30"/>
  <c r="E134" i="30"/>
  <c r="J93" i="30"/>
  <c r="F93" i="30"/>
  <c r="F91" i="30"/>
  <c r="E89" i="30"/>
  <c r="J26" i="30"/>
  <c r="E26" i="30"/>
  <c r="J94" i="30" s="1"/>
  <c r="J25" i="30"/>
  <c r="J20" i="30"/>
  <c r="E20" i="30"/>
  <c r="F94" i="30" s="1"/>
  <c r="J19" i="30"/>
  <c r="J14" i="30"/>
  <c r="J91" i="30" s="1"/>
  <c r="E7" i="30"/>
  <c r="E85" i="30"/>
  <c r="J39" i="29"/>
  <c r="J38" i="29"/>
  <c r="AY130" i="1" s="1"/>
  <c r="J37" i="29"/>
  <c r="AX130" i="1" s="1"/>
  <c r="BI171" i="29"/>
  <c r="BH171" i="29"/>
  <c r="BG171" i="29"/>
  <c r="BE171" i="29"/>
  <c r="T171" i="29"/>
  <c r="R171" i="29"/>
  <c r="P171" i="29"/>
  <c r="BI170" i="29"/>
  <c r="BH170" i="29"/>
  <c r="BG170" i="29"/>
  <c r="BE170" i="29"/>
  <c r="T170" i="29"/>
  <c r="R170" i="29"/>
  <c r="P170" i="29"/>
  <c r="BI168" i="29"/>
  <c r="BH168" i="29"/>
  <c r="BG168" i="29"/>
  <c r="BE168" i="29"/>
  <c r="T168" i="29"/>
  <c r="T167" i="29"/>
  <c r="R168" i="29"/>
  <c r="R167" i="29" s="1"/>
  <c r="P168" i="29"/>
  <c r="P167" i="29"/>
  <c r="BI166" i="29"/>
  <c r="BH166" i="29"/>
  <c r="BG166" i="29"/>
  <c r="BE166" i="29"/>
  <c r="T166" i="29"/>
  <c r="R166" i="29"/>
  <c r="P166" i="29"/>
  <c r="BI165" i="29"/>
  <c r="BH165" i="29"/>
  <c r="BG165" i="29"/>
  <c r="BE165" i="29"/>
  <c r="T165" i="29"/>
  <c r="R165" i="29"/>
  <c r="P165" i="29"/>
  <c r="BI164" i="29"/>
  <c r="BH164" i="29"/>
  <c r="BG164" i="29"/>
  <c r="BE164" i="29"/>
  <c r="T164" i="29"/>
  <c r="R164" i="29"/>
  <c r="P164" i="29"/>
  <c r="BI162" i="29"/>
  <c r="BH162" i="29"/>
  <c r="BG162" i="29"/>
  <c r="BE162" i="29"/>
  <c r="T162" i="29"/>
  <c r="T161" i="29" s="1"/>
  <c r="R162" i="29"/>
  <c r="R161" i="29"/>
  <c r="P162" i="29"/>
  <c r="P161" i="29" s="1"/>
  <c r="BI159" i="29"/>
  <c r="BH159" i="29"/>
  <c r="BG159" i="29"/>
  <c r="BE159" i="29"/>
  <c r="T159" i="29"/>
  <c r="R159" i="29"/>
  <c r="P159" i="29"/>
  <c r="BI158" i="29"/>
  <c r="BH158" i="29"/>
  <c r="BG158" i="29"/>
  <c r="BE158" i="29"/>
  <c r="T158" i="29"/>
  <c r="R158" i="29"/>
  <c r="P158" i="29"/>
  <c r="BI157" i="29"/>
  <c r="BH157" i="29"/>
  <c r="BG157" i="29"/>
  <c r="BE157" i="29"/>
  <c r="T157" i="29"/>
  <c r="R157" i="29"/>
  <c r="P157" i="29"/>
  <c r="BI156" i="29"/>
  <c r="BH156" i="29"/>
  <c r="BG156" i="29"/>
  <c r="BE156" i="29"/>
  <c r="T156" i="29"/>
  <c r="R156" i="29"/>
  <c r="P156" i="29"/>
  <c r="BI155" i="29"/>
  <c r="BH155" i="29"/>
  <c r="BG155" i="29"/>
  <c r="BE155" i="29"/>
  <c r="T155" i="29"/>
  <c r="R155" i="29"/>
  <c r="P155" i="29"/>
  <c r="BI154" i="29"/>
  <c r="BH154" i="29"/>
  <c r="BG154" i="29"/>
  <c r="BE154" i="29"/>
  <c r="T154" i="29"/>
  <c r="R154" i="29"/>
  <c r="P154" i="29"/>
  <c r="BI153" i="29"/>
  <c r="BH153" i="29"/>
  <c r="BG153" i="29"/>
  <c r="BE153" i="29"/>
  <c r="T153" i="29"/>
  <c r="R153" i="29"/>
  <c r="P153" i="29"/>
  <c r="BI152" i="29"/>
  <c r="BH152" i="29"/>
  <c r="BG152" i="29"/>
  <c r="BE152" i="29"/>
  <c r="T152" i="29"/>
  <c r="R152" i="29"/>
  <c r="P152" i="29"/>
  <c r="BI151" i="29"/>
  <c r="BH151" i="29"/>
  <c r="BG151" i="29"/>
  <c r="BE151" i="29"/>
  <c r="T151" i="29"/>
  <c r="R151" i="29"/>
  <c r="P151" i="29"/>
  <c r="BI150" i="29"/>
  <c r="BH150" i="29"/>
  <c r="BG150" i="29"/>
  <c r="BE150" i="29"/>
  <c r="T150" i="29"/>
  <c r="R150" i="29"/>
  <c r="P150" i="29"/>
  <c r="BI149" i="29"/>
  <c r="BH149" i="29"/>
  <c r="BG149" i="29"/>
  <c r="BE149" i="29"/>
  <c r="T149" i="29"/>
  <c r="R149" i="29"/>
  <c r="P149" i="29"/>
  <c r="BI148" i="29"/>
  <c r="BH148" i="29"/>
  <c r="BG148" i="29"/>
  <c r="BE148" i="29"/>
  <c r="T148" i="29"/>
  <c r="R148" i="29"/>
  <c r="P148" i="29"/>
  <c r="BI147" i="29"/>
  <c r="BH147" i="29"/>
  <c r="BG147" i="29"/>
  <c r="BE147" i="29"/>
  <c r="T147" i="29"/>
  <c r="R147" i="29"/>
  <c r="P147" i="29"/>
  <c r="BI146" i="29"/>
  <c r="BH146" i="29"/>
  <c r="BG146" i="29"/>
  <c r="BE146" i="29"/>
  <c r="T146" i="29"/>
  <c r="R146" i="29"/>
  <c r="P146" i="29"/>
  <c r="BI145" i="29"/>
  <c r="BH145" i="29"/>
  <c r="BG145" i="29"/>
  <c r="BE145" i="29"/>
  <c r="T145" i="29"/>
  <c r="R145" i="29"/>
  <c r="P145" i="29"/>
  <c r="BI144" i="29"/>
  <c r="BH144" i="29"/>
  <c r="BG144" i="29"/>
  <c r="BE144" i="29"/>
  <c r="T144" i="29"/>
  <c r="R144" i="29"/>
  <c r="P144" i="29"/>
  <c r="BI143" i="29"/>
  <c r="BH143" i="29"/>
  <c r="BG143" i="29"/>
  <c r="BE143" i="29"/>
  <c r="T143" i="29"/>
  <c r="R143" i="29"/>
  <c r="P143" i="29"/>
  <c r="BI142" i="29"/>
  <c r="BH142" i="29"/>
  <c r="BG142" i="29"/>
  <c r="BE142" i="29"/>
  <c r="T142" i="29"/>
  <c r="R142" i="29"/>
  <c r="P142" i="29"/>
  <c r="BI141" i="29"/>
  <c r="BH141" i="29"/>
  <c r="BG141" i="29"/>
  <c r="BE141" i="29"/>
  <c r="T141" i="29"/>
  <c r="R141" i="29"/>
  <c r="P141" i="29"/>
  <c r="BI140" i="29"/>
  <c r="BH140" i="29"/>
  <c r="BG140" i="29"/>
  <c r="BE140" i="29"/>
  <c r="T140" i="29"/>
  <c r="R140" i="29"/>
  <c r="P140" i="29"/>
  <c r="BI139" i="29"/>
  <c r="BH139" i="29"/>
  <c r="BG139" i="29"/>
  <c r="BE139" i="29"/>
  <c r="T139" i="29"/>
  <c r="R139" i="29"/>
  <c r="P139" i="29"/>
  <c r="BI138" i="29"/>
  <c r="BH138" i="29"/>
  <c r="BG138" i="29"/>
  <c r="BE138" i="29"/>
  <c r="T138" i="29"/>
  <c r="R138" i="29"/>
  <c r="P138" i="29"/>
  <c r="BI137" i="29"/>
  <c r="BH137" i="29"/>
  <c r="BG137" i="29"/>
  <c r="BE137" i="29"/>
  <c r="T137" i="29"/>
  <c r="R137" i="29"/>
  <c r="P137" i="29"/>
  <c r="BI135" i="29"/>
  <c r="BH135" i="29"/>
  <c r="BG135" i="29"/>
  <c r="BE135" i="29"/>
  <c r="T135" i="29"/>
  <c r="T134" i="29" s="1"/>
  <c r="R135" i="29"/>
  <c r="R134" i="29" s="1"/>
  <c r="P135" i="29"/>
  <c r="P134" i="29" s="1"/>
  <c r="BI133" i="29"/>
  <c r="BH133" i="29"/>
  <c r="BG133" i="29"/>
  <c r="BE133" i="29"/>
  <c r="T133" i="29"/>
  <c r="R133" i="29"/>
  <c r="P133" i="29"/>
  <c r="BI132" i="29"/>
  <c r="BH132" i="29"/>
  <c r="BG132" i="29"/>
  <c r="BE132" i="29"/>
  <c r="T132" i="29"/>
  <c r="R132" i="29"/>
  <c r="P132" i="29"/>
  <c r="J125" i="29"/>
  <c r="F125" i="29"/>
  <c r="F123" i="29"/>
  <c r="E121" i="29"/>
  <c r="J93" i="29"/>
  <c r="F93" i="29"/>
  <c r="F91" i="29"/>
  <c r="E89" i="29"/>
  <c r="J26" i="29"/>
  <c r="E26" i="29"/>
  <c r="J126" i="29" s="1"/>
  <c r="J25" i="29"/>
  <c r="J20" i="29"/>
  <c r="E20" i="29"/>
  <c r="F94" i="29" s="1"/>
  <c r="J19" i="29"/>
  <c r="J14" i="29"/>
  <c r="J91" i="29" s="1"/>
  <c r="E7" i="29"/>
  <c r="E117" i="29"/>
  <c r="J37" i="28"/>
  <c r="J36" i="28"/>
  <c r="AY128" i="1" s="1"/>
  <c r="J35" i="28"/>
  <c r="AX128" i="1" s="1"/>
  <c r="BI157" i="28"/>
  <c r="BH157" i="28"/>
  <c r="BG157" i="28"/>
  <c r="BE157" i="28"/>
  <c r="T157" i="28"/>
  <c r="T156" i="28" s="1"/>
  <c r="R157" i="28"/>
  <c r="R156" i="28" s="1"/>
  <c r="P157" i="28"/>
  <c r="P156" i="28" s="1"/>
  <c r="BI155" i="28"/>
  <c r="BH155" i="28"/>
  <c r="BG155" i="28"/>
  <c r="BE155" i="28"/>
  <c r="T155" i="28"/>
  <c r="T154" i="28" s="1"/>
  <c r="T153" i="28" s="1"/>
  <c r="R155" i="28"/>
  <c r="R154" i="28" s="1"/>
  <c r="R153" i="28" s="1"/>
  <c r="P155" i="28"/>
  <c r="P154" i="28" s="1"/>
  <c r="P153" i="28" s="1"/>
  <c r="BI152" i="28"/>
  <c r="BH152" i="28"/>
  <c r="BG152" i="28"/>
  <c r="BE152" i="28"/>
  <c r="T152" i="28"/>
  <c r="R152" i="28"/>
  <c r="P152" i="28"/>
  <c r="BI151" i="28"/>
  <c r="BH151" i="28"/>
  <c r="BG151" i="28"/>
  <c r="BE151" i="28"/>
  <c r="T151" i="28"/>
  <c r="R151" i="28"/>
  <c r="P151" i="28"/>
  <c r="BI150" i="28"/>
  <c r="BH150" i="28"/>
  <c r="BG150" i="28"/>
  <c r="BE150" i="28"/>
  <c r="T150" i="28"/>
  <c r="R150" i="28"/>
  <c r="P150" i="28"/>
  <c r="BI149" i="28"/>
  <c r="BH149" i="28"/>
  <c r="BG149" i="28"/>
  <c r="BE149" i="28"/>
  <c r="T149" i="28"/>
  <c r="R149" i="28"/>
  <c r="P149" i="28"/>
  <c r="BI148" i="28"/>
  <c r="BH148" i="28"/>
  <c r="BG148" i="28"/>
  <c r="BE148" i="28"/>
  <c r="T148" i="28"/>
  <c r="R148" i="28"/>
  <c r="P148" i="28"/>
  <c r="BI147" i="28"/>
  <c r="BH147" i="28"/>
  <c r="BG147" i="28"/>
  <c r="BE147" i="28"/>
  <c r="T147" i="28"/>
  <c r="R147" i="28"/>
  <c r="P147" i="28"/>
  <c r="BI146" i="28"/>
  <c r="BH146" i="28"/>
  <c r="BG146" i="28"/>
  <c r="BE146" i="28"/>
  <c r="T146" i="28"/>
  <c r="R146" i="28"/>
  <c r="P146" i="28"/>
  <c r="BI144" i="28"/>
  <c r="BH144" i="28"/>
  <c r="BG144" i="28"/>
  <c r="BE144" i="28"/>
  <c r="T144" i="28"/>
  <c r="R144" i="28"/>
  <c r="P144" i="28"/>
  <c r="BI143" i="28"/>
  <c r="BH143" i="28"/>
  <c r="BG143" i="28"/>
  <c r="BE143" i="28"/>
  <c r="T143" i="28"/>
  <c r="R143" i="28"/>
  <c r="P143" i="28"/>
  <c r="BI142" i="28"/>
  <c r="BH142" i="28"/>
  <c r="BG142" i="28"/>
  <c r="BE142" i="28"/>
  <c r="T142" i="28"/>
  <c r="R142" i="28"/>
  <c r="P142" i="28"/>
  <c r="BI141" i="28"/>
  <c r="BH141" i="28"/>
  <c r="BG141" i="28"/>
  <c r="BE141" i="28"/>
  <c r="T141" i="28"/>
  <c r="R141" i="28"/>
  <c r="P141" i="28"/>
  <c r="BI140" i="28"/>
  <c r="BH140" i="28"/>
  <c r="BG140" i="28"/>
  <c r="BE140" i="28"/>
  <c r="T140" i="28"/>
  <c r="R140" i="28"/>
  <c r="P140" i="28"/>
  <c r="BI139" i="28"/>
  <c r="BH139" i="28"/>
  <c r="BG139" i="28"/>
  <c r="BE139" i="28"/>
  <c r="T139" i="28"/>
  <c r="R139" i="28"/>
  <c r="P139" i="28"/>
  <c r="BI138" i="28"/>
  <c r="BH138" i="28"/>
  <c r="BG138" i="28"/>
  <c r="BE138" i="28"/>
  <c r="T138" i="28"/>
  <c r="R138" i="28"/>
  <c r="P138" i="28"/>
  <c r="BI137" i="28"/>
  <c r="BH137" i="28"/>
  <c r="BG137" i="28"/>
  <c r="BE137" i="28"/>
  <c r="T137" i="28"/>
  <c r="R137" i="28"/>
  <c r="P137" i="28"/>
  <c r="BI136" i="28"/>
  <c r="BH136" i="28"/>
  <c r="BG136" i="28"/>
  <c r="BE136" i="28"/>
  <c r="T136" i="28"/>
  <c r="R136" i="28"/>
  <c r="P136" i="28"/>
  <c r="BI135" i="28"/>
  <c r="BH135" i="28"/>
  <c r="BG135" i="28"/>
  <c r="BE135" i="28"/>
  <c r="T135" i="28"/>
  <c r="R135" i="28"/>
  <c r="P135" i="28"/>
  <c r="BI134" i="28"/>
  <c r="BH134" i="28"/>
  <c r="BG134" i="28"/>
  <c r="BE134" i="28"/>
  <c r="T134" i="28"/>
  <c r="R134" i="28"/>
  <c r="P134" i="28"/>
  <c r="BI133" i="28"/>
  <c r="BH133" i="28"/>
  <c r="BG133" i="28"/>
  <c r="BE133" i="28"/>
  <c r="T133" i="28"/>
  <c r="R133" i="28"/>
  <c r="P133" i="28"/>
  <c r="BI131" i="28"/>
  <c r="BH131" i="28"/>
  <c r="BG131" i="28"/>
  <c r="BE131" i="28"/>
  <c r="T131" i="28"/>
  <c r="R131" i="28"/>
  <c r="P131" i="28"/>
  <c r="BI130" i="28"/>
  <c r="BH130" i="28"/>
  <c r="BG130" i="28"/>
  <c r="BE130" i="28"/>
  <c r="T130" i="28"/>
  <c r="R130" i="28"/>
  <c r="P130" i="28"/>
  <c r="BI129" i="28"/>
  <c r="BH129" i="28"/>
  <c r="BG129" i="28"/>
  <c r="BE129" i="28"/>
  <c r="T129" i="28"/>
  <c r="R129" i="28"/>
  <c r="P129" i="28"/>
  <c r="BI127" i="28"/>
  <c r="BH127" i="28"/>
  <c r="BG127" i="28"/>
  <c r="BE127" i="28"/>
  <c r="T127" i="28"/>
  <c r="R127" i="28"/>
  <c r="P127" i="28"/>
  <c r="BI126" i="28"/>
  <c r="BH126" i="28"/>
  <c r="BG126" i="28"/>
  <c r="BE126" i="28"/>
  <c r="T126" i="28"/>
  <c r="R126" i="28"/>
  <c r="P126" i="28"/>
  <c r="BI125" i="28"/>
  <c r="BH125" i="28"/>
  <c r="BG125" i="28"/>
  <c r="BE125" i="28"/>
  <c r="T125" i="28"/>
  <c r="R125" i="28"/>
  <c r="P125" i="28"/>
  <c r="J119" i="28"/>
  <c r="F119" i="28"/>
  <c r="F117" i="28"/>
  <c r="E115" i="28"/>
  <c r="J91" i="28"/>
  <c r="F91" i="28"/>
  <c r="F89" i="28"/>
  <c r="E87" i="28"/>
  <c r="J24" i="28"/>
  <c r="E24" i="28"/>
  <c r="J120" i="28" s="1"/>
  <c r="J23" i="28"/>
  <c r="J18" i="28"/>
  <c r="E18" i="28"/>
  <c r="F92" i="28" s="1"/>
  <c r="J17" i="28"/>
  <c r="J12" i="28"/>
  <c r="J117" i="28"/>
  <c r="E7" i="28"/>
  <c r="E85" i="28" s="1"/>
  <c r="J37" i="27"/>
  <c r="J36" i="27"/>
  <c r="AY127" i="1" s="1"/>
  <c r="J35" i="27"/>
  <c r="AX127" i="1" s="1"/>
  <c r="BI124" i="27"/>
  <c r="BH124" i="27"/>
  <c r="BG124" i="27"/>
  <c r="BE124" i="27"/>
  <c r="T124" i="27"/>
  <c r="T123" i="27" s="1"/>
  <c r="R124" i="27"/>
  <c r="R123" i="27" s="1"/>
  <c r="P124" i="27"/>
  <c r="P123" i="27" s="1"/>
  <c r="BI122" i="27"/>
  <c r="BH122" i="27"/>
  <c r="BG122" i="27"/>
  <c r="BE122" i="27"/>
  <c r="T122" i="27"/>
  <c r="T121" i="27"/>
  <c r="T120" i="27"/>
  <c r="T119" i="27" s="1"/>
  <c r="R122" i="27"/>
  <c r="R121" i="27"/>
  <c r="R120" i="27" s="1"/>
  <c r="R119" i="27" s="1"/>
  <c r="P122" i="27"/>
  <c r="P121" i="27" s="1"/>
  <c r="P120" i="27" s="1"/>
  <c r="J115" i="27"/>
  <c r="F115" i="27"/>
  <c r="F113" i="27"/>
  <c r="E111" i="27"/>
  <c r="J91" i="27"/>
  <c r="F91" i="27"/>
  <c r="F89" i="27"/>
  <c r="E87" i="27"/>
  <c r="J24" i="27"/>
  <c r="E24" i="27"/>
  <c r="J92" i="27" s="1"/>
  <c r="J23" i="27"/>
  <c r="J18" i="27"/>
  <c r="E18" i="27"/>
  <c r="F116" i="27" s="1"/>
  <c r="J17" i="27"/>
  <c r="J12" i="27"/>
  <c r="J113" i="27"/>
  <c r="E7" i="27"/>
  <c r="E85" i="27" s="1"/>
  <c r="J39" i="26"/>
  <c r="J38" i="26"/>
  <c r="AY126" i="1" s="1"/>
  <c r="J37" i="26"/>
  <c r="AX126" i="1" s="1"/>
  <c r="BI134" i="26"/>
  <c r="BH134" i="26"/>
  <c r="BG134" i="26"/>
  <c r="BE134" i="26"/>
  <c r="T134" i="26"/>
  <c r="R134" i="26"/>
  <c r="P134" i="26"/>
  <c r="BI133" i="26"/>
  <c r="BH133" i="26"/>
  <c r="BG133" i="26"/>
  <c r="BE133" i="26"/>
  <c r="T133" i="26"/>
  <c r="R133" i="26"/>
  <c r="P133" i="26"/>
  <c r="BI132" i="26"/>
  <c r="BH132" i="26"/>
  <c r="BG132" i="26"/>
  <c r="BE132" i="26"/>
  <c r="T132" i="26"/>
  <c r="R132" i="26"/>
  <c r="P132" i="26"/>
  <c r="BI131" i="26"/>
  <c r="BH131" i="26"/>
  <c r="BG131" i="26"/>
  <c r="BE131" i="26"/>
  <c r="T131" i="26"/>
  <c r="R131" i="26"/>
  <c r="P131" i="26"/>
  <c r="BI130" i="26"/>
  <c r="BH130" i="26"/>
  <c r="BG130" i="26"/>
  <c r="BE130" i="26"/>
  <c r="T130" i="26"/>
  <c r="R130" i="26"/>
  <c r="P130" i="26"/>
  <c r="BI129" i="26"/>
  <c r="BH129" i="26"/>
  <c r="BG129" i="26"/>
  <c r="BE129" i="26"/>
  <c r="T129" i="26"/>
  <c r="R129" i="26"/>
  <c r="P129" i="26"/>
  <c r="BI128" i="26"/>
  <c r="BH128" i="26"/>
  <c r="BG128" i="26"/>
  <c r="BE128" i="26"/>
  <c r="T128" i="26"/>
  <c r="R128" i="26"/>
  <c r="P128" i="26"/>
  <c r="BI127" i="26"/>
  <c r="BH127" i="26"/>
  <c r="BG127" i="26"/>
  <c r="BE127" i="26"/>
  <c r="T127" i="26"/>
  <c r="R127" i="26"/>
  <c r="P127" i="26"/>
  <c r="BI126" i="26"/>
  <c r="BH126" i="26"/>
  <c r="BG126" i="26"/>
  <c r="BE126" i="26"/>
  <c r="T126" i="26"/>
  <c r="R126" i="26"/>
  <c r="P126" i="26"/>
  <c r="BI125" i="26"/>
  <c r="BH125" i="26"/>
  <c r="BG125" i="26"/>
  <c r="BE125" i="26"/>
  <c r="T125" i="26"/>
  <c r="R125" i="26"/>
  <c r="P125" i="26"/>
  <c r="BI124" i="26"/>
  <c r="BH124" i="26"/>
  <c r="BG124" i="26"/>
  <c r="BE124" i="26"/>
  <c r="T124" i="26"/>
  <c r="R124" i="26"/>
  <c r="P124" i="26"/>
  <c r="BI123" i="26"/>
  <c r="BH123" i="26"/>
  <c r="BG123" i="26"/>
  <c r="BE123" i="26"/>
  <c r="T123" i="26"/>
  <c r="R123" i="26"/>
  <c r="P123" i="26"/>
  <c r="BI122" i="26"/>
  <c r="BH122" i="26"/>
  <c r="BG122" i="26"/>
  <c r="BE122" i="26"/>
  <c r="T122" i="26"/>
  <c r="R122" i="26"/>
  <c r="P122" i="26"/>
  <c r="BI121" i="26"/>
  <c r="BH121" i="26"/>
  <c r="BG121" i="26"/>
  <c r="BE121" i="26"/>
  <c r="T121" i="26"/>
  <c r="R121" i="26"/>
  <c r="P121" i="26"/>
  <c r="J116" i="26"/>
  <c r="F116" i="26"/>
  <c r="F114" i="26"/>
  <c r="E112" i="26"/>
  <c r="J93" i="26"/>
  <c r="F93" i="26"/>
  <c r="F91" i="26"/>
  <c r="E89" i="26"/>
  <c r="J26" i="26"/>
  <c r="E26" i="26"/>
  <c r="J117" i="26"/>
  <c r="J25" i="26"/>
  <c r="J20" i="26"/>
  <c r="E20" i="26"/>
  <c r="F94" i="26"/>
  <c r="J19" i="26"/>
  <c r="J14" i="26"/>
  <c r="J114" i="26"/>
  <c r="E7" i="26"/>
  <c r="E108" i="26" s="1"/>
  <c r="J39" i="25"/>
  <c r="J38" i="25"/>
  <c r="AY125" i="1" s="1"/>
  <c r="J37" i="25"/>
  <c r="AX125" i="1" s="1"/>
  <c r="BI183" i="25"/>
  <c r="BH183" i="25"/>
  <c r="BG183" i="25"/>
  <c r="BE183" i="25"/>
  <c r="T183" i="25"/>
  <c r="R183" i="25"/>
  <c r="P183" i="25"/>
  <c r="BI182" i="25"/>
  <c r="BH182" i="25"/>
  <c r="BG182" i="25"/>
  <c r="BE182" i="25"/>
  <c r="T182" i="25"/>
  <c r="R182" i="25"/>
  <c r="P182" i="25"/>
  <c r="BI180" i="25"/>
  <c r="BH180" i="25"/>
  <c r="BG180" i="25"/>
  <c r="BE180" i="25"/>
  <c r="T180" i="25"/>
  <c r="T179" i="25" s="1"/>
  <c r="T178" i="25" s="1"/>
  <c r="R180" i="25"/>
  <c r="R179" i="25" s="1"/>
  <c r="R178" i="25" s="1"/>
  <c r="P180" i="25"/>
  <c r="P179" i="25" s="1"/>
  <c r="P178" i="25" s="1"/>
  <c r="BI177" i="25"/>
  <c r="BH177" i="25"/>
  <c r="BG177" i="25"/>
  <c r="BE177" i="25"/>
  <c r="T177" i="25"/>
  <c r="R177" i="25"/>
  <c r="P177" i="25"/>
  <c r="BI176" i="25"/>
  <c r="BH176" i="25"/>
  <c r="BG176" i="25"/>
  <c r="BE176" i="25"/>
  <c r="T176" i="25"/>
  <c r="R176" i="25"/>
  <c r="P176" i="25"/>
  <c r="BI175" i="25"/>
  <c r="BH175" i="25"/>
  <c r="BG175" i="25"/>
  <c r="BE175" i="25"/>
  <c r="T175" i="25"/>
  <c r="R175" i="25"/>
  <c r="P175" i="25"/>
  <c r="BI174" i="25"/>
  <c r="BH174" i="25"/>
  <c r="BG174" i="25"/>
  <c r="BE174" i="25"/>
  <c r="T174" i="25"/>
  <c r="R174" i="25"/>
  <c r="P174" i="25"/>
  <c r="BI173" i="25"/>
  <c r="BH173" i="25"/>
  <c r="BG173" i="25"/>
  <c r="BE173" i="25"/>
  <c r="T173" i="25"/>
  <c r="R173" i="25"/>
  <c r="P173" i="25"/>
  <c r="BI171" i="25"/>
  <c r="BH171" i="25"/>
  <c r="BG171" i="25"/>
  <c r="BE171" i="25"/>
  <c r="T171" i="25"/>
  <c r="T170" i="25" s="1"/>
  <c r="R171" i="25"/>
  <c r="R170" i="25" s="1"/>
  <c r="P171" i="25"/>
  <c r="P170" i="25" s="1"/>
  <c r="BI169" i="25"/>
  <c r="BH169" i="25"/>
  <c r="BG169" i="25"/>
  <c r="BE169" i="25"/>
  <c r="T169" i="25"/>
  <c r="R169" i="25"/>
  <c r="P169" i="25"/>
  <c r="BI168" i="25"/>
  <c r="BH168" i="25"/>
  <c r="BG168" i="25"/>
  <c r="BE168" i="25"/>
  <c r="T168" i="25"/>
  <c r="R168" i="25"/>
  <c r="P168" i="25"/>
  <c r="BI167" i="25"/>
  <c r="BH167" i="25"/>
  <c r="BG167" i="25"/>
  <c r="BE167" i="25"/>
  <c r="T167" i="25"/>
  <c r="R167" i="25"/>
  <c r="P167" i="25"/>
  <c r="BI165" i="25"/>
  <c r="BH165" i="25"/>
  <c r="BG165" i="25"/>
  <c r="BE165" i="25"/>
  <c r="T165" i="25"/>
  <c r="R165" i="25"/>
  <c r="P165" i="25"/>
  <c r="BI164" i="25"/>
  <c r="BH164" i="25"/>
  <c r="BG164" i="25"/>
  <c r="BE164" i="25"/>
  <c r="T164" i="25"/>
  <c r="R164" i="25"/>
  <c r="P164" i="25"/>
  <c r="BI163" i="25"/>
  <c r="BH163" i="25"/>
  <c r="BG163" i="25"/>
  <c r="BE163" i="25"/>
  <c r="T163" i="25"/>
  <c r="R163" i="25"/>
  <c r="P163" i="25"/>
  <c r="BI161" i="25"/>
  <c r="BH161" i="25"/>
  <c r="BG161" i="25"/>
  <c r="BE161" i="25"/>
  <c r="T161" i="25"/>
  <c r="R161" i="25"/>
  <c r="P161" i="25"/>
  <c r="BI160" i="25"/>
  <c r="BH160" i="25"/>
  <c r="BG160" i="25"/>
  <c r="BE160" i="25"/>
  <c r="T160" i="25"/>
  <c r="R160" i="25"/>
  <c r="P160" i="25"/>
  <c r="BI159" i="25"/>
  <c r="BH159" i="25"/>
  <c r="BG159" i="25"/>
  <c r="BE159" i="25"/>
  <c r="T159" i="25"/>
  <c r="R159" i="25"/>
  <c r="P159" i="25"/>
  <c r="BI158" i="25"/>
  <c r="BH158" i="25"/>
  <c r="BG158" i="25"/>
  <c r="BE158" i="25"/>
  <c r="T158" i="25"/>
  <c r="R158" i="25"/>
  <c r="P158" i="25"/>
  <c r="BI156" i="25"/>
  <c r="BH156" i="25"/>
  <c r="BG156" i="25"/>
  <c r="BE156" i="25"/>
  <c r="T156" i="25"/>
  <c r="R156" i="25"/>
  <c r="P156" i="25"/>
  <c r="BI155" i="25"/>
  <c r="BH155" i="25"/>
  <c r="BG155" i="25"/>
  <c r="BE155" i="25"/>
  <c r="T155" i="25"/>
  <c r="R155" i="25"/>
  <c r="P155" i="25"/>
  <c r="BI153" i="25"/>
  <c r="BH153" i="25"/>
  <c r="BG153" i="25"/>
  <c r="BE153" i="25"/>
  <c r="T153" i="25"/>
  <c r="R153" i="25"/>
  <c r="P153" i="25"/>
  <c r="BI152" i="25"/>
  <c r="BH152" i="25"/>
  <c r="BG152" i="25"/>
  <c r="BE152" i="25"/>
  <c r="T152" i="25"/>
  <c r="R152" i="25"/>
  <c r="P152" i="25"/>
  <c r="BI149" i="25"/>
  <c r="BH149" i="25"/>
  <c r="BG149" i="25"/>
  <c r="BE149" i="25"/>
  <c r="T149" i="25"/>
  <c r="T148" i="25" s="1"/>
  <c r="R149" i="25"/>
  <c r="R148" i="25" s="1"/>
  <c r="P149" i="25"/>
  <c r="P148" i="25" s="1"/>
  <c r="BI147" i="25"/>
  <c r="BH147" i="25"/>
  <c r="BG147" i="25"/>
  <c r="BE147" i="25"/>
  <c r="T147" i="25"/>
  <c r="R147" i="25"/>
  <c r="P147" i="25"/>
  <c r="BI146" i="25"/>
  <c r="BH146" i="25"/>
  <c r="BG146" i="25"/>
  <c r="BE146" i="25"/>
  <c r="T146" i="25"/>
  <c r="R146" i="25"/>
  <c r="P146" i="25"/>
  <c r="BI145" i="25"/>
  <c r="BH145" i="25"/>
  <c r="BG145" i="25"/>
  <c r="BE145" i="25"/>
  <c r="T145" i="25"/>
  <c r="R145" i="25"/>
  <c r="P145" i="25"/>
  <c r="BI144" i="25"/>
  <c r="BH144" i="25"/>
  <c r="BG144" i="25"/>
  <c r="BE144" i="25"/>
  <c r="T144" i="25"/>
  <c r="R144" i="25"/>
  <c r="P144" i="25"/>
  <c r="BI143" i="25"/>
  <c r="BH143" i="25"/>
  <c r="BG143" i="25"/>
  <c r="BE143" i="25"/>
  <c r="T143" i="25"/>
  <c r="R143" i="25"/>
  <c r="P143" i="25"/>
  <c r="BI141" i="25"/>
  <c r="BH141" i="25"/>
  <c r="BG141" i="25"/>
  <c r="BE141" i="25"/>
  <c r="T141" i="25"/>
  <c r="T140" i="25"/>
  <c r="R141" i="25"/>
  <c r="R140" i="25" s="1"/>
  <c r="P141" i="25"/>
  <c r="P140" i="25" s="1"/>
  <c r="BI139" i="25"/>
  <c r="BH139" i="25"/>
  <c r="BG139" i="25"/>
  <c r="BE139" i="25"/>
  <c r="T139" i="25"/>
  <c r="T138" i="25" s="1"/>
  <c r="R139" i="25"/>
  <c r="R138" i="25" s="1"/>
  <c r="P139" i="25"/>
  <c r="P138" i="25" s="1"/>
  <c r="J132" i="25"/>
  <c r="F132" i="25"/>
  <c r="F130" i="25"/>
  <c r="E128" i="25"/>
  <c r="J93" i="25"/>
  <c r="F93" i="25"/>
  <c r="F91" i="25"/>
  <c r="E89" i="25"/>
  <c r="J26" i="25"/>
  <c r="E26" i="25"/>
  <c r="J133" i="25" s="1"/>
  <c r="J25" i="25"/>
  <c r="J20" i="25"/>
  <c r="E20" i="25"/>
  <c r="F94" i="25" s="1"/>
  <c r="J19" i="25"/>
  <c r="J14" i="25"/>
  <c r="J130" i="25"/>
  <c r="E7" i="25"/>
  <c r="E85" i="25" s="1"/>
  <c r="J39" i="24"/>
  <c r="J38" i="24"/>
  <c r="AY124" i="1" s="1"/>
  <c r="J37" i="24"/>
  <c r="AX124" i="1" s="1"/>
  <c r="BI142" i="24"/>
  <c r="BH142" i="24"/>
  <c r="BG142" i="24"/>
  <c r="BE142" i="24"/>
  <c r="T142" i="24"/>
  <c r="R142" i="24"/>
  <c r="P142" i="24"/>
  <c r="BI141" i="24"/>
  <c r="BH141" i="24"/>
  <c r="BG141" i="24"/>
  <c r="BE141" i="24"/>
  <c r="T141" i="24"/>
  <c r="R141" i="24"/>
  <c r="P141" i="24"/>
  <c r="BI139" i="24"/>
  <c r="BH139" i="24"/>
  <c r="BG139" i="24"/>
  <c r="BE139" i="24"/>
  <c r="T139" i="24"/>
  <c r="T138" i="24" s="1"/>
  <c r="R139" i="24"/>
  <c r="R138" i="24"/>
  <c r="P139" i="24"/>
  <c r="P138" i="24" s="1"/>
  <c r="BI136" i="24"/>
  <c r="BH136" i="24"/>
  <c r="BG136" i="24"/>
  <c r="BE136" i="24"/>
  <c r="T136" i="24"/>
  <c r="R136" i="24"/>
  <c r="P136" i="24"/>
  <c r="BI135" i="24"/>
  <c r="BH135" i="24"/>
  <c r="BG135" i="24"/>
  <c r="BE135" i="24"/>
  <c r="T135" i="24"/>
  <c r="R135" i="24"/>
  <c r="P135" i="24"/>
  <c r="BI134" i="24"/>
  <c r="BH134" i="24"/>
  <c r="BG134" i="24"/>
  <c r="BE134" i="24"/>
  <c r="T134" i="24"/>
  <c r="R134" i="24"/>
  <c r="P134" i="24"/>
  <c r="BI133" i="24"/>
  <c r="BH133" i="24"/>
  <c r="BG133" i="24"/>
  <c r="BE133" i="24"/>
  <c r="T133" i="24"/>
  <c r="R133" i="24"/>
  <c r="P133" i="24"/>
  <c r="BI132" i="24"/>
  <c r="BH132" i="24"/>
  <c r="BG132" i="24"/>
  <c r="BE132" i="24"/>
  <c r="T132" i="24"/>
  <c r="R132" i="24"/>
  <c r="P132" i="24"/>
  <c r="BI131" i="24"/>
  <c r="BH131" i="24"/>
  <c r="BG131" i="24"/>
  <c r="BE131" i="24"/>
  <c r="T131" i="24"/>
  <c r="R131" i="24"/>
  <c r="P131" i="24"/>
  <c r="BI130" i="24"/>
  <c r="BH130" i="24"/>
  <c r="BG130" i="24"/>
  <c r="BE130" i="24"/>
  <c r="T130" i="24"/>
  <c r="R130" i="24"/>
  <c r="P130" i="24"/>
  <c r="BI129" i="24"/>
  <c r="BH129" i="24"/>
  <c r="BG129" i="24"/>
  <c r="BE129" i="24"/>
  <c r="T129" i="24"/>
  <c r="R129" i="24"/>
  <c r="P129" i="24"/>
  <c r="BI128" i="24"/>
  <c r="BH128" i="24"/>
  <c r="BG128" i="24"/>
  <c r="BE128" i="24"/>
  <c r="T128" i="24"/>
  <c r="R128" i="24"/>
  <c r="P128" i="24"/>
  <c r="J121" i="24"/>
  <c r="F121" i="24"/>
  <c r="F119" i="24"/>
  <c r="E117" i="24"/>
  <c r="J93" i="24"/>
  <c r="F93" i="24"/>
  <c r="F91" i="24"/>
  <c r="E89" i="24"/>
  <c r="J26" i="24"/>
  <c r="E26" i="24"/>
  <c r="J122" i="24"/>
  <c r="J25" i="24"/>
  <c r="J20" i="24"/>
  <c r="E20" i="24"/>
  <c r="F122" i="24"/>
  <c r="J19" i="24"/>
  <c r="J14" i="24"/>
  <c r="J91" i="24" s="1"/>
  <c r="E7" i="24"/>
  <c r="E85" i="24" s="1"/>
  <c r="J37" i="23"/>
  <c r="J36" i="23"/>
  <c r="AY122" i="1" s="1"/>
  <c r="J35" i="23"/>
  <c r="AX122" i="1"/>
  <c r="BI149" i="23"/>
  <c r="BH149" i="23"/>
  <c r="BG149" i="23"/>
  <c r="BE149" i="23"/>
  <c r="T149" i="23"/>
  <c r="T148" i="23"/>
  <c r="R149" i="23"/>
  <c r="R148" i="23" s="1"/>
  <c r="P149" i="23"/>
  <c r="P148" i="23" s="1"/>
  <c r="BI147" i="23"/>
  <c r="BH147" i="23"/>
  <c r="BG147" i="23"/>
  <c r="BE147" i="23"/>
  <c r="T147" i="23"/>
  <c r="R147" i="23"/>
  <c r="P147" i="23"/>
  <c r="BI146" i="23"/>
  <c r="BH146" i="23"/>
  <c r="BG146" i="23"/>
  <c r="BE146" i="23"/>
  <c r="T146" i="23"/>
  <c r="R146" i="23"/>
  <c r="P146" i="23"/>
  <c r="BI145" i="23"/>
  <c r="BH145" i="23"/>
  <c r="BG145" i="23"/>
  <c r="BE145" i="23"/>
  <c r="T145" i="23"/>
  <c r="R145" i="23"/>
  <c r="P145" i="23"/>
  <c r="BI144" i="23"/>
  <c r="BH144" i="23"/>
  <c r="BG144" i="23"/>
  <c r="BE144" i="23"/>
  <c r="T144" i="23"/>
  <c r="R144" i="23"/>
  <c r="P144" i="23"/>
  <c r="BI143" i="23"/>
  <c r="BH143" i="23"/>
  <c r="BG143" i="23"/>
  <c r="BE143" i="23"/>
  <c r="T143" i="23"/>
  <c r="R143" i="23"/>
  <c r="P143" i="23"/>
  <c r="BI142" i="23"/>
  <c r="BH142" i="23"/>
  <c r="BG142" i="23"/>
  <c r="BE142" i="23"/>
  <c r="T142" i="23"/>
  <c r="R142" i="23"/>
  <c r="P142" i="23"/>
  <c r="BI141" i="23"/>
  <c r="BH141" i="23"/>
  <c r="BG141" i="23"/>
  <c r="BE141" i="23"/>
  <c r="T141" i="23"/>
  <c r="R141" i="23"/>
  <c r="P141" i="23"/>
  <c r="BI140" i="23"/>
  <c r="BH140" i="23"/>
  <c r="BG140" i="23"/>
  <c r="BE140" i="23"/>
  <c r="T140" i="23"/>
  <c r="R140" i="23"/>
  <c r="P140" i="23"/>
  <c r="BI139" i="23"/>
  <c r="BH139" i="23"/>
  <c r="BG139" i="23"/>
  <c r="BE139" i="23"/>
  <c r="T139" i="23"/>
  <c r="R139" i="23"/>
  <c r="P139" i="23"/>
  <c r="BI138" i="23"/>
  <c r="BH138" i="23"/>
  <c r="BG138" i="23"/>
  <c r="BE138" i="23"/>
  <c r="T138" i="23"/>
  <c r="R138" i="23"/>
  <c r="P138" i="23"/>
  <c r="BI136" i="23"/>
  <c r="BH136" i="23"/>
  <c r="BG136" i="23"/>
  <c r="BE136" i="23"/>
  <c r="T136" i="23"/>
  <c r="T135" i="23" s="1"/>
  <c r="R136" i="23"/>
  <c r="R135" i="23" s="1"/>
  <c r="P136" i="23"/>
  <c r="P135" i="23" s="1"/>
  <c r="BI134" i="23"/>
  <c r="BH134" i="23"/>
  <c r="BG134" i="23"/>
  <c r="BE134" i="23"/>
  <c r="T134" i="23"/>
  <c r="R134" i="23"/>
  <c r="P134" i="23"/>
  <c r="BI133" i="23"/>
  <c r="BH133" i="23"/>
  <c r="BG133" i="23"/>
  <c r="BE133" i="23"/>
  <c r="T133" i="23"/>
  <c r="R133" i="23"/>
  <c r="P133" i="23"/>
  <c r="BI132" i="23"/>
  <c r="BH132" i="23"/>
  <c r="BG132" i="23"/>
  <c r="BE132" i="23"/>
  <c r="T132" i="23"/>
  <c r="R132" i="23"/>
  <c r="P132" i="23"/>
  <c r="BI131" i="23"/>
  <c r="BH131" i="23"/>
  <c r="BG131" i="23"/>
  <c r="BE131" i="23"/>
  <c r="T131" i="23"/>
  <c r="R131" i="23"/>
  <c r="P131" i="23"/>
  <c r="BI130" i="23"/>
  <c r="BH130" i="23"/>
  <c r="BG130" i="23"/>
  <c r="BE130" i="23"/>
  <c r="T130" i="23"/>
  <c r="R130" i="23"/>
  <c r="P130" i="23"/>
  <c r="BI129" i="23"/>
  <c r="BH129" i="23"/>
  <c r="BG129" i="23"/>
  <c r="BE129" i="23"/>
  <c r="T129" i="23"/>
  <c r="R129" i="23"/>
  <c r="P129" i="23"/>
  <c r="BI128" i="23"/>
  <c r="BH128" i="23"/>
  <c r="BG128" i="23"/>
  <c r="BE128" i="23"/>
  <c r="T128" i="23"/>
  <c r="R128" i="23"/>
  <c r="P128" i="23"/>
  <c r="BI127" i="23"/>
  <c r="BH127" i="23"/>
  <c r="BG127" i="23"/>
  <c r="BE127" i="23"/>
  <c r="T127" i="23"/>
  <c r="R127" i="23"/>
  <c r="P127" i="23"/>
  <c r="BI126" i="23"/>
  <c r="BH126" i="23"/>
  <c r="BG126" i="23"/>
  <c r="BE126" i="23"/>
  <c r="T126" i="23"/>
  <c r="R126" i="23"/>
  <c r="P126" i="23"/>
  <c r="BI125" i="23"/>
  <c r="BH125" i="23"/>
  <c r="BG125" i="23"/>
  <c r="BE125" i="23"/>
  <c r="T125" i="23"/>
  <c r="R125" i="23"/>
  <c r="P125" i="23"/>
  <c r="BI124" i="23"/>
  <c r="BH124" i="23"/>
  <c r="BG124" i="23"/>
  <c r="BE124" i="23"/>
  <c r="T124" i="23"/>
  <c r="R124" i="23"/>
  <c r="P124" i="23"/>
  <c r="J117" i="23"/>
  <c r="F117" i="23"/>
  <c r="F115" i="23"/>
  <c r="E113" i="23"/>
  <c r="J91" i="23"/>
  <c r="F91" i="23"/>
  <c r="F89" i="23"/>
  <c r="E87" i="23"/>
  <c r="J24" i="23"/>
  <c r="E24" i="23"/>
  <c r="J118" i="23"/>
  <c r="J23" i="23"/>
  <c r="J18" i="23"/>
  <c r="E18" i="23"/>
  <c r="F118" i="23" s="1"/>
  <c r="J17" i="23"/>
  <c r="J12" i="23"/>
  <c r="J89" i="23"/>
  <c r="E7" i="23"/>
  <c r="E111" i="23" s="1"/>
  <c r="J41" i="22"/>
  <c r="J40" i="22"/>
  <c r="AY121" i="1"/>
  <c r="J39" i="22"/>
  <c r="AX121" i="1" s="1"/>
  <c r="BI135" i="22"/>
  <c r="BH135" i="22"/>
  <c r="BG135" i="22"/>
  <c r="BE135" i="22"/>
  <c r="T135" i="22"/>
  <c r="R135" i="22"/>
  <c r="P135" i="22"/>
  <c r="BI134" i="22"/>
  <c r="BH134" i="22"/>
  <c r="BG134" i="22"/>
  <c r="BE134" i="22"/>
  <c r="T134" i="22"/>
  <c r="R134" i="22"/>
  <c r="P134" i="22"/>
  <c r="BI133" i="22"/>
  <c r="BH133" i="22"/>
  <c r="BG133" i="22"/>
  <c r="BE133" i="22"/>
  <c r="T133" i="22"/>
  <c r="R133" i="22"/>
  <c r="P133" i="22"/>
  <c r="BI132" i="22"/>
  <c r="BH132" i="22"/>
  <c r="BG132" i="22"/>
  <c r="BE132" i="22"/>
  <c r="T132" i="22"/>
  <c r="R132" i="22"/>
  <c r="P132" i="22"/>
  <c r="BI131" i="22"/>
  <c r="BH131" i="22"/>
  <c r="BG131" i="22"/>
  <c r="BE131" i="22"/>
  <c r="T131" i="22"/>
  <c r="R131" i="22"/>
  <c r="P131" i="22"/>
  <c r="BI130" i="22"/>
  <c r="BH130" i="22"/>
  <c r="BG130" i="22"/>
  <c r="BE130" i="22"/>
  <c r="T130" i="22"/>
  <c r="R130" i="22"/>
  <c r="P130" i="22"/>
  <c r="BI129" i="22"/>
  <c r="BH129" i="22"/>
  <c r="BG129" i="22"/>
  <c r="BE129" i="22"/>
  <c r="T129" i="22"/>
  <c r="R129" i="22"/>
  <c r="P129" i="22"/>
  <c r="J122" i="22"/>
  <c r="F122" i="22"/>
  <c r="F120" i="22"/>
  <c r="E118" i="22"/>
  <c r="J95" i="22"/>
  <c r="F95" i="22"/>
  <c r="F93" i="22"/>
  <c r="E91" i="22"/>
  <c r="J28" i="22"/>
  <c r="E28" i="22"/>
  <c r="J123" i="22" s="1"/>
  <c r="J27" i="22"/>
  <c r="J22" i="22"/>
  <c r="E22" i="22"/>
  <c r="F123" i="22" s="1"/>
  <c r="J21" i="22"/>
  <c r="J16" i="22"/>
  <c r="J120" i="22" s="1"/>
  <c r="E7" i="22"/>
  <c r="E112" i="22"/>
  <c r="J41" i="21"/>
  <c r="J40" i="21"/>
  <c r="AY120" i="1" s="1"/>
  <c r="J39" i="21"/>
  <c r="AX120" i="1" s="1"/>
  <c r="BI196" i="21"/>
  <c r="BH196" i="21"/>
  <c r="BG196" i="21"/>
  <c r="BE196" i="21"/>
  <c r="T196" i="21"/>
  <c r="R196" i="21"/>
  <c r="P196" i="21"/>
  <c r="BI195" i="21"/>
  <c r="BH195" i="21"/>
  <c r="BG195" i="21"/>
  <c r="BE195" i="21"/>
  <c r="T195" i="21"/>
  <c r="R195" i="21"/>
  <c r="P195" i="21"/>
  <c r="BI193" i="21"/>
  <c r="BH193" i="21"/>
  <c r="BG193" i="21"/>
  <c r="BE193" i="21"/>
  <c r="T193" i="21"/>
  <c r="R193" i="21"/>
  <c r="P193" i="21"/>
  <c r="BI192" i="21"/>
  <c r="BH192" i="21"/>
  <c r="BG192" i="21"/>
  <c r="BE192" i="21"/>
  <c r="T192" i="21"/>
  <c r="R192" i="21"/>
  <c r="P192" i="21"/>
  <c r="BI191" i="21"/>
  <c r="BH191" i="21"/>
  <c r="BG191" i="21"/>
  <c r="BE191" i="21"/>
  <c r="T191" i="21"/>
  <c r="R191" i="21"/>
  <c r="P191" i="21"/>
  <c r="BI190" i="21"/>
  <c r="BH190" i="21"/>
  <c r="BG190" i="21"/>
  <c r="BE190" i="21"/>
  <c r="T190" i="21"/>
  <c r="R190" i="21"/>
  <c r="P190" i="21"/>
  <c r="BI189" i="21"/>
  <c r="BH189" i="21"/>
  <c r="BG189" i="21"/>
  <c r="BE189" i="21"/>
  <c r="T189" i="21"/>
  <c r="R189" i="21"/>
  <c r="P189" i="21"/>
  <c r="BI188" i="21"/>
  <c r="BH188" i="21"/>
  <c r="BG188" i="21"/>
  <c r="BE188" i="21"/>
  <c r="T188" i="21"/>
  <c r="R188" i="21"/>
  <c r="P188" i="21"/>
  <c r="BI187" i="21"/>
  <c r="BH187" i="21"/>
  <c r="BG187" i="21"/>
  <c r="BE187" i="21"/>
  <c r="T187" i="21"/>
  <c r="R187" i="21"/>
  <c r="P187" i="21"/>
  <c r="BI186" i="21"/>
  <c r="BH186" i="21"/>
  <c r="BG186" i="21"/>
  <c r="BE186" i="21"/>
  <c r="T186" i="21"/>
  <c r="R186" i="21"/>
  <c r="P186" i="21"/>
  <c r="BI184" i="21"/>
  <c r="BH184" i="21"/>
  <c r="BG184" i="21"/>
  <c r="BE184" i="21"/>
  <c r="T184" i="21"/>
  <c r="R184" i="21"/>
  <c r="P184" i="21"/>
  <c r="BI183" i="21"/>
  <c r="BH183" i="21"/>
  <c r="BG183" i="21"/>
  <c r="BE183" i="21"/>
  <c r="T183" i="21"/>
  <c r="R183" i="21"/>
  <c r="P183" i="21"/>
  <c r="BI182" i="21"/>
  <c r="BH182" i="21"/>
  <c r="BG182" i="21"/>
  <c r="BE182" i="21"/>
  <c r="T182" i="21"/>
  <c r="R182" i="21"/>
  <c r="P182" i="21"/>
  <c r="BI181" i="21"/>
  <c r="BH181" i="21"/>
  <c r="BG181" i="21"/>
  <c r="BE181" i="21"/>
  <c r="T181" i="21"/>
  <c r="R181" i="21"/>
  <c r="P181" i="21"/>
  <c r="BI180" i="21"/>
  <c r="BH180" i="21"/>
  <c r="BG180" i="21"/>
  <c r="BE180" i="21"/>
  <c r="T180" i="21"/>
  <c r="R180" i="21"/>
  <c r="P180" i="21"/>
  <c r="BI179" i="21"/>
  <c r="BH179" i="21"/>
  <c r="BG179" i="21"/>
  <c r="BE179" i="21"/>
  <c r="T179" i="21"/>
  <c r="R179" i="21"/>
  <c r="P179" i="21"/>
  <c r="BI178" i="21"/>
  <c r="BH178" i="21"/>
  <c r="BG178" i="21"/>
  <c r="BE178" i="21"/>
  <c r="T178" i="21"/>
  <c r="R178" i="21"/>
  <c r="P178" i="21"/>
  <c r="BI177" i="21"/>
  <c r="BH177" i="21"/>
  <c r="BG177" i="21"/>
  <c r="BE177" i="21"/>
  <c r="T177" i="21"/>
  <c r="R177" i="21"/>
  <c r="P177" i="21"/>
  <c r="BI176" i="21"/>
  <c r="BH176" i="21"/>
  <c r="BG176" i="21"/>
  <c r="BE176" i="21"/>
  <c r="T176" i="21"/>
  <c r="R176" i="21"/>
  <c r="P176" i="21"/>
  <c r="BI175" i="21"/>
  <c r="BH175" i="21"/>
  <c r="BG175" i="21"/>
  <c r="BE175" i="21"/>
  <c r="T175" i="21"/>
  <c r="R175" i="21"/>
  <c r="P175" i="21"/>
  <c r="BI174" i="21"/>
  <c r="BH174" i="21"/>
  <c r="BG174" i="21"/>
  <c r="BE174" i="21"/>
  <c r="T174" i="21"/>
  <c r="R174" i="21"/>
  <c r="P174" i="21"/>
  <c r="BI173" i="21"/>
  <c r="BH173" i="21"/>
  <c r="BG173" i="21"/>
  <c r="BE173" i="21"/>
  <c r="T173" i="21"/>
  <c r="R173" i="21"/>
  <c r="P173" i="21"/>
  <c r="BI172" i="21"/>
  <c r="BH172" i="21"/>
  <c r="BG172" i="21"/>
  <c r="BE172" i="21"/>
  <c r="T172" i="21"/>
  <c r="R172" i="21"/>
  <c r="P172" i="21"/>
  <c r="BI171" i="21"/>
  <c r="BH171" i="21"/>
  <c r="BG171" i="21"/>
  <c r="BE171" i="21"/>
  <c r="T171" i="21"/>
  <c r="R171" i="21"/>
  <c r="P171" i="21"/>
  <c r="BI170" i="21"/>
  <c r="BH170" i="21"/>
  <c r="BG170" i="21"/>
  <c r="BE170" i="21"/>
  <c r="T170" i="21"/>
  <c r="R170" i="21"/>
  <c r="P170" i="21"/>
  <c r="BI169" i="21"/>
  <c r="BH169" i="21"/>
  <c r="BG169" i="21"/>
  <c r="BE169" i="21"/>
  <c r="T169" i="21"/>
  <c r="R169" i="21"/>
  <c r="P169" i="21"/>
  <c r="BI168" i="21"/>
  <c r="BH168" i="21"/>
  <c r="BG168" i="21"/>
  <c r="BE168" i="21"/>
  <c r="T168" i="21"/>
  <c r="R168" i="21"/>
  <c r="P168" i="21"/>
  <c r="BI167" i="21"/>
  <c r="BH167" i="21"/>
  <c r="BG167" i="21"/>
  <c r="BE167" i="21"/>
  <c r="T167" i="21"/>
  <c r="R167" i="21"/>
  <c r="P167" i="21"/>
  <c r="BI166" i="21"/>
  <c r="BH166" i="21"/>
  <c r="BG166" i="21"/>
  <c r="BE166" i="21"/>
  <c r="T166" i="21"/>
  <c r="R166" i="21"/>
  <c r="P166" i="21"/>
  <c r="BI165" i="21"/>
  <c r="BH165" i="21"/>
  <c r="BG165" i="21"/>
  <c r="BE165" i="21"/>
  <c r="T165" i="21"/>
  <c r="R165" i="21"/>
  <c r="P165" i="21"/>
  <c r="BI164" i="21"/>
  <c r="BH164" i="21"/>
  <c r="BG164" i="21"/>
  <c r="BE164" i="21"/>
  <c r="T164" i="21"/>
  <c r="R164" i="21"/>
  <c r="P164" i="21"/>
  <c r="BI163" i="21"/>
  <c r="BH163" i="21"/>
  <c r="BG163" i="21"/>
  <c r="BE163" i="21"/>
  <c r="T163" i="21"/>
  <c r="R163" i="21"/>
  <c r="P163" i="21"/>
  <c r="BI162" i="21"/>
  <c r="BH162" i="21"/>
  <c r="BG162" i="21"/>
  <c r="BE162" i="21"/>
  <c r="T162" i="21"/>
  <c r="R162" i="21"/>
  <c r="P162" i="21"/>
  <c r="BI161" i="21"/>
  <c r="BH161" i="21"/>
  <c r="BG161" i="21"/>
  <c r="BE161" i="21"/>
  <c r="T161" i="21"/>
  <c r="R161" i="21"/>
  <c r="P161" i="21"/>
  <c r="BI160" i="21"/>
  <c r="BH160" i="21"/>
  <c r="BG160" i="21"/>
  <c r="BE160" i="21"/>
  <c r="T160" i="21"/>
  <c r="R160" i="21"/>
  <c r="P160" i="21"/>
  <c r="BI159" i="21"/>
  <c r="BH159" i="21"/>
  <c r="BG159" i="21"/>
  <c r="BE159" i="21"/>
  <c r="T159" i="21"/>
  <c r="R159" i="21"/>
  <c r="P159" i="21"/>
  <c r="BI158" i="21"/>
  <c r="BH158" i="21"/>
  <c r="BG158" i="21"/>
  <c r="BE158" i="21"/>
  <c r="T158" i="21"/>
  <c r="R158" i="21"/>
  <c r="P158" i="21"/>
  <c r="BI157" i="21"/>
  <c r="BH157" i="21"/>
  <c r="BG157" i="21"/>
  <c r="BE157" i="21"/>
  <c r="T157" i="21"/>
  <c r="R157" i="21"/>
  <c r="P157" i="21"/>
  <c r="BI156" i="21"/>
  <c r="BH156" i="21"/>
  <c r="BG156" i="21"/>
  <c r="BE156" i="21"/>
  <c r="T156" i="21"/>
  <c r="R156" i="21"/>
  <c r="P156" i="21"/>
  <c r="BI155" i="21"/>
  <c r="BH155" i="21"/>
  <c r="BG155" i="21"/>
  <c r="BE155" i="21"/>
  <c r="T155" i="21"/>
  <c r="R155" i="21"/>
  <c r="P155" i="21"/>
  <c r="BI154" i="21"/>
  <c r="BH154" i="21"/>
  <c r="BG154" i="21"/>
  <c r="BE154" i="21"/>
  <c r="T154" i="21"/>
  <c r="R154" i="21"/>
  <c r="P154" i="21"/>
  <c r="BI153" i="21"/>
  <c r="BH153" i="21"/>
  <c r="BG153" i="21"/>
  <c r="BE153" i="21"/>
  <c r="T153" i="21"/>
  <c r="R153" i="21"/>
  <c r="P153" i="21"/>
  <c r="BI152" i="21"/>
  <c r="BH152" i="21"/>
  <c r="BG152" i="21"/>
  <c r="BE152" i="21"/>
  <c r="T152" i="21"/>
  <c r="R152" i="21"/>
  <c r="P152" i="21"/>
  <c r="BI151" i="21"/>
  <c r="BH151" i="21"/>
  <c r="BG151" i="21"/>
  <c r="BE151" i="21"/>
  <c r="T151" i="21"/>
  <c r="R151" i="21"/>
  <c r="P151" i="21"/>
  <c r="BI150" i="21"/>
  <c r="BH150" i="21"/>
  <c r="BG150" i="21"/>
  <c r="BE150" i="21"/>
  <c r="T150" i="21"/>
  <c r="R150" i="21"/>
  <c r="P150" i="21"/>
  <c r="BI149" i="21"/>
  <c r="BH149" i="21"/>
  <c r="BG149" i="21"/>
  <c r="BE149" i="21"/>
  <c r="T149" i="21"/>
  <c r="R149" i="21"/>
  <c r="P149" i="21"/>
  <c r="BI148" i="21"/>
  <c r="BH148" i="21"/>
  <c r="BG148" i="21"/>
  <c r="BE148" i="21"/>
  <c r="T148" i="21"/>
  <c r="R148" i="21"/>
  <c r="P148" i="21"/>
  <c r="BI147" i="21"/>
  <c r="BH147" i="21"/>
  <c r="BG147" i="21"/>
  <c r="BE147" i="21"/>
  <c r="T147" i="21"/>
  <c r="R147" i="21"/>
  <c r="P147" i="21"/>
  <c r="BI146" i="21"/>
  <c r="BH146" i="21"/>
  <c r="BG146" i="21"/>
  <c r="BE146" i="21"/>
  <c r="T146" i="21"/>
  <c r="R146" i="21"/>
  <c r="P146" i="21"/>
  <c r="BI145" i="21"/>
  <c r="BH145" i="21"/>
  <c r="BG145" i="21"/>
  <c r="BE145" i="21"/>
  <c r="T145" i="21"/>
  <c r="R145" i="21"/>
  <c r="P145" i="21"/>
  <c r="BI144" i="21"/>
  <c r="BH144" i="21"/>
  <c r="BG144" i="21"/>
  <c r="BE144" i="21"/>
  <c r="T144" i="21"/>
  <c r="R144" i="21"/>
  <c r="P144" i="21"/>
  <c r="BI143" i="21"/>
  <c r="BH143" i="21"/>
  <c r="BG143" i="21"/>
  <c r="BE143" i="21"/>
  <c r="T143" i="21"/>
  <c r="R143" i="21"/>
  <c r="P143" i="21"/>
  <c r="BI142" i="21"/>
  <c r="BH142" i="21"/>
  <c r="BG142" i="21"/>
  <c r="BE142" i="21"/>
  <c r="T142" i="21"/>
  <c r="R142" i="21"/>
  <c r="P142" i="21"/>
  <c r="BI141" i="21"/>
  <c r="BH141" i="21"/>
  <c r="BG141" i="21"/>
  <c r="BE141" i="21"/>
  <c r="T141" i="21"/>
  <c r="R141" i="21"/>
  <c r="P141" i="21"/>
  <c r="BI140" i="21"/>
  <c r="BH140" i="21"/>
  <c r="BG140" i="21"/>
  <c r="BE140" i="21"/>
  <c r="T140" i="21"/>
  <c r="R140" i="21"/>
  <c r="P140" i="21"/>
  <c r="BI139" i="21"/>
  <c r="BH139" i="21"/>
  <c r="BG139" i="21"/>
  <c r="BE139" i="21"/>
  <c r="T139" i="21"/>
  <c r="R139" i="21"/>
  <c r="P139" i="21"/>
  <c r="BI138" i="21"/>
  <c r="BH138" i="21"/>
  <c r="BG138" i="21"/>
  <c r="BE138" i="21"/>
  <c r="T138" i="21"/>
  <c r="R138" i="21"/>
  <c r="P138" i="21"/>
  <c r="BI137" i="21"/>
  <c r="BH137" i="21"/>
  <c r="BG137" i="21"/>
  <c r="BE137" i="21"/>
  <c r="T137" i="21"/>
  <c r="R137" i="21"/>
  <c r="P137" i="21"/>
  <c r="BI136" i="21"/>
  <c r="BH136" i="21"/>
  <c r="BG136" i="21"/>
  <c r="BE136" i="21"/>
  <c r="T136" i="21"/>
  <c r="R136" i="21"/>
  <c r="P136" i="21"/>
  <c r="BI134" i="21"/>
  <c r="BH134" i="21"/>
  <c r="BG134" i="21"/>
  <c r="BE134" i="21"/>
  <c r="T134" i="21"/>
  <c r="R134" i="21"/>
  <c r="P134" i="21"/>
  <c r="BI133" i="21"/>
  <c r="BH133" i="21"/>
  <c r="BG133" i="21"/>
  <c r="BE133" i="21"/>
  <c r="T133" i="21"/>
  <c r="R133" i="21"/>
  <c r="P133" i="21"/>
  <c r="BI132" i="21"/>
  <c r="BH132" i="21"/>
  <c r="BG132" i="21"/>
  <c r="BE132" i="21"/>
  <c r="T132" i="21"/>
  <c r="R132" i="21"/>
  <c r="P132" i="21"/>
  <c r="J125" i="21"/>
  <c r="F125" i="21"/>
  <c r="F123" i="21"/>
  <c r="E121" i="21"/>
  <c r="J95" i="21"/>
  <c r="F95" i="21"/>
  <c r="F93" i="21"/>
  <c r="E91" i="21"/>
  <c r="J28" i="21"/>
  <c r="E28" i="21"/>
  <c r="J96" i="21" s="1"/>
  <c r="J27" i="21"/>
  <c r="J22" i="21"/>
  <c r="E22" i="21"/>
  <c r="F126" i="21" s="1"/>
  <c r="J21" i="21"/>
  <c r="J16" i="21"/>
  <c r="J93" i="21"/>
  <c r="E7" i="21"/>
  <c r="E85" i="21" s="1"/>
  <c r="J41" i="20"/>
  <c r="J40" i="20"/>
  <c r="AY119" i="1" s="1"/>
  <c r="J39" i="20"/>
  <c r="AX119" i="1" s="1"/>
  <c r="BI158" i="20"/>
  <c r="BH158" i="20"/>
  <c r="BG158" i="20"/>
  <c r="BE158" i="20"/>
  <c r="T158" i="20"/>
  <c r="R158" i="20"/>
  <c r="P158" i="20"/>
  <c r="BI157" i="20"/>
  <c r="BH157" i="20"/>
  <c r="BG157" i="20"/>
  <c r="BE157" i="20"/>
  <c r="T157" i="20"/>
  <c r="R157" i="20"/>
  <c r="P157" i="20"/>
  <c r="BI154" i="20"/>
  <c r="BH154" i="20"/>
  <c r="BG154" i="20"/>
  <c r="BE154" i="20"/>
  <c r="T154" i="20"/>
  <c r="T153" i="20" s="1"/>
  <c r="R154" i="20"/>
  <c r="R153" i="20" s="1"/>
  <c r="P154" i="20"/>
  <c r="P153" i="20" s="1"/>
  <c r="BI152" i="20"/>
  <c r="BH152" i="20"/>
  <c r="BG152" i="20"/>
  <c r="BE152" i="20"/>
  <c r="T152" i="20"/>
  <c r="R152" i="20"/>
  <c r="P152" i="20"/>
  <c r="BI151" i="20"/>
  <c r="BH151" i="20"/>
  <c r="BG151" i="20"/>
  <c r="BE151" i="20"/>
  <c r="T151" i="20"/>
  <c r="R151" i="20"/>
  <c r="P151" i="20"/>
  <c r="BI150" i="20"/>
  <c r="BH150" i="20"/>
  <c r="BG150" i="20"/>
  <c r="BE150" i="20"/>
  <c r="T150" i="20"/>
  <c r="R150" i="20"/>
  <c r="P150" i="20"/>
  <c r="BI149" i="20"/>
  <c r="BH149" i="20"/>
  <c r="BG149" i="20"/>
  <c r="BE149" i="20"/>
  <c r="T149" i="20"/>
  <c r="R149" i="20"/>
  <c r="P149" i="20"/>
  <c r="BI148" i="20"/>
  <c r="BH148" i="20"/>
  <c r="BG148" i="20"/>
  <c r="BE148" i="20"/>
  <c r="T148" i="20"/>
  <c r="R148" i="20"/>
  <c r="P148" i="20"/>
  <c r="BI146" i="20"/>
  <c r="BH146" i="20"/>
  <c r="BG146" i="20"/>
  <c r="BE146" i="20"/>
  <c r="T146" i="20"/>
  <c r="R146" i="20"/>
  <c r="P146" i="20"/>
  <c r="BI145" i="20"/>
  <c r="BH145" i="20"/>
  <c r="BG145" i="20"/>
  <c r="BE145" i="20"/>
  <c r="T145" i="20"/>
  <c r="R145" i="20"/>
  <c r="P145" i="20"/>
  <c r="BI144" i="20"/>
  <c r="BH144" i="20"/>
  <c r="BG144" i="20"/>
  <c r="BE144" i="20"/>
  <c r="T144" i="20"/>
  <c r="R144" i="20"/>
  <c r="P144" i="20"/>
  <c r="BI143" i="20"/>
  <c r="BH143" i="20"/>
  <c r="BG143" i="20"/>
  <c r="BE143" i="20"/>
  <c r="T143" i="20"/>
  <c r="R143" i="20"/>
  <c r="P143" i="20"/>
  <c r="BI142" i="20"/>
  <c r="BH142" i="20"/>
  <c r="BG142" i="20"/>
  <c r="BE142" i="20"/>
  <c r="T142" i="20"/>
  <c r="R142" i="20"/>
  <c r="P142" i="20"/>
  <c r="BI141" i="20"/>
  <c r="BH141" i="20"/>
  <c r="BG141" i="20"/>
  <c r="BE141" i="20"/>
  <c r="T141" i="20"/>
  <c r="R141" i="20"/>
  <c r="P141" i="20"/>
  <c r="BI140" i="20"/>
  <c r="BH140" i="20"/>
  <c r="BG140" i="20"/>
  <c r="BE140" i="20"/>
  <c r="T140" i="20"/>
  <c r="R140" i="20"/>
  <c r="P140" i="20"/>
  <c r="BI138" i="20"/>
  <c r="BH138" i="20"/>
  <c r="BG138" i="20"/>
  <c r="BE138" i="20"/>
  <c r="T138" i="20"/>
  <c r="T137" i="20" s="1"/>
  <c r="R138" i="20"/>
  <c r="R137" i="20" s="1"/>
  <c r="P138" i="20"/>
  <c r="P137" i="20" s="1"/>
  <c r="BI136" i="20"/>
  <c r="BH136" i="20"/>
  <c r="BG136" i="20"/>
  <c r="BE136" i="20"/>
  <c r="T136" i="20"/>
  <c r="R136" i="20"/>
  <c r="P136" i="20"/>
  <c r="BI135" i="20"/>
  <c r="BH135" i="20"/>
  <c r="BG135" i="20"/>
  <c r="BE135" i="20"/>
  <c r="T135" i="20"/>
  <c r="R135" i="20"/>
  <c r="P135" i="20"/>
  <c r="J128" i="20"/>
  <c r="F128" i="20"/>
  <c r="F126" i="20"/>
  <c r="E124" i="20"/>
  <c r="J95" i="20"/>
  <c r="F95" i="20"/>
  <c r="F93" i="20"/>
  <c r="E91" i="20"/>
  <c r="J28" i="20"/>
  <c r="E28" i="20"/>
  <c r="J96" i="20" s="1"/>
  <c r="J27" i="20"/>
  <c r="J22" i="20"/>
  <c r="E22" i="20"/>
  <c r="F129" i="20" s="1"/>
  <c r="J21" i="20"/>
  <c r="J16" i="20"/>
  <c r="J126" i="20" s="1"/>
  <c r="E7" i="20"/>
  <c r="E118" i="20"/>
  <c r="J41" i="19"/>
  <c r="J40" i="19"/>
  <c r="AY118" i="1" s="1"/>
  <c r="J39" i="19"/>
  <c r="AX118" i="1" s="1"/>
  <c r="BI139" i="19"/>
  <c r="BH139" i="19"/>
  <c r="BG139" i="19"/>
  <c r="BE139" i="19"/>
  <c r="T139" i="19"/>
  <c r="R139" i="19"/>
  <c r="P139" i="19"/>
  <c r="BI138" i="19"/>
  <c r="BH138" i="19"/>
  <c r="BG138" i="19"/>
  <c r="BE138" i="19"/>
  <c r="T138" i="19"/>
  <c r="R138" i="19"/>
  <c r="P138" i="19"/>
  <c r="BI137" i="19"/>
  <c r="BH137" i="19"/>
  <c r="BG137" i="19"/>
  <c r="BE137" i="19"/>
  <c r="T137" i="19"/>
  <c r="R137" i="19"/>
  <c r="P137" i="19"/>
  <c r="BI136" i="19"/>
  <c r="BH136" i="19"/>
  <c r="BG136" i="19"/>
  <c r="BE136" i="19"/>
  <c r="T136" i="19"/>
  <c r="R136" i="19"/>
  <c r="P136" i="19"/>
  <c r="BI135" i="19"/>
  <c r="BH135" i="19"/>
  <c r="BG135" i="19"/>
  <c r="BE135" i="19"/>
  <c r="T135" i="19"/>
  <c r="R135" i="19"/>
  <c r="P135" i="19"/>
  <c r="BI134" i="19"/>
  <c r="BH134" i="19"/>
  <c r="BG134" i="19"/>
  <c r="BE134" i="19"/>
  <c r="T134" i="19"/>
  <c r="R134" i="19"/>
  <c r="P134" i="19"/>
  <c r="BI132" i="19"/>
  <c r="BH132" i="19"/>
  <c r="BG132" i="19"/>
  <c r="BE132" i="19"/>
  <c r="T132" i="19"/>
  <c r="R132" i="19"/>
  <c r="P132" i="19"/>
  <c r="BI131" i="19"/>
  <c r="BH131" i="19"/>
  <c r="BG131" i="19"/>
  <c r="BE131" i="19"/>
  <c r="T131" i="19"/>
  <c r="R131" i="19"/>
  <c r="P131" i="19"/>
  <c r="BI130" i="19"/>
  <c r="BH130" i="19"/>
  <c r="BG130" i="19"/>
  <c r="BE130" i="19"/>
  <c r="T130" i="19"/>
  <c r="R130" i="19"/>
  <c r="P130" i="19"/>
  <c r="J123" i="19"/>
  <c r="F123" i="19"/>
  <c r="F121" i="19"/>
  <c r="E119" i="19"/>
  <c r="J95" i="19"/>
  <c r="F95" i="19"/>
  <c r="F93" i="19"/>
  <c r="E91" i="19"/>
  <c r="J28" i="19"/>
  <c r="E28" i="19"/>
  <c r="J124" i="19" s="1"/>
  <c r="J27" i="19"/>
  <c r="J22" i="19"/>
  <c r="E22" i="19"/>
  <c r="F124" i="19" s="1"/>
  <c r="J21" i="19"/>
  <c r="J16" i="19"/>
  <c r="J121" i="19" s="1"/>
  <c r="E7" i="19"/>
  <c r="E113" i="19" s="1"/>
  <c r="J41" i="18"/>
  <c r="J40" i="18"/>
  <c r="AY116" i="1" s="1"/>
  <c r="J39" i="18"/>
  <c r="AX116" i="1"/>
  <c r="BI166" i="18"/>
  <c r="BH166" i="18"/>
  <c r="BG166" i="18"/>
  <c r="BE166" i="18"/>
  <c r="T166" i="18"/>
  <c r="R166" i="18"/>
  <c r="P166" i="18"/>
  <c r="BI165" i="18"/>
  <c r="BH165" i="18"/>
  <c r="BG165" i="18"/>
  <c r="BE165" i="18"/>
  <c r="T165" i="18"/>
  <c r="R165" i="18"/>
  <c r="P165" i="18"/>
  <c r="BI164" i="18"/>
  <c r="BH164" i="18"/>
  <c r="BG164" i="18"/>
  <c r="BE164" i="18"/>
  <c r="T164" i="18"/>
  <c r="R164" i="18"/>
  <c r="P164" i="18"/>
  <c r="BI163" i="18"/>
  <c r="BH163" i="18"/>
  <c r="BG163" i="18"/>
  <c r="BE163" i="18"/>
  <c r="T163" i="18"/>
  <c r="R163" i="18"/>
  <c r="P163" i="18"/>
  <c r="BI162" i="18"/>
  <c r="BH162" i="18"/>
  <c r="BG162" i="18"/>
  <c r="BE162" i="18"/>
  <c r="T162" i="18"/>
  <c r="R162" i="18"/>
  <c r="P162" i="18"/>
  <c r="BI161" i="18"/>
  <c r="BH161" i="18"/>
  <c r="BG161" i="18"/>
  <c r="BE161" i="18"/>
  <c r="T161" i="18"/>
  <c r="R161" i="18"/>
  <c r="P161" i="18"/>
  <c r="BI160" i="18"/>
  <c r="BH160" i="18"/>
  <c r="BG160" i="18"/>
  <c r="BE160" i="18"/>
  <c r="T160" i="18"/>
  <c r="R160" i="18"/>
  <c r="P160" i="18"/>
  <c r="BI159" i="18"/>
  <c r="BH159" i="18"/>
  <c r="BG159" i="18"/>
  <c r="BE159" i="18"/>
  <c r="T159" i="18"/>
  <c r="R159" i="18"/>
  <c r="P159" i="18"/>
  <c r="BI157" i="18"/>
  <c r="BH157" i="18"/>
  <c r="BG157" i="18"/>
  <c r="BE157" i="18"/>
  <c r="T157" i="18"/>
  <c r="R157" i="18"/>
  <c r="P157" i="18"/>
  <c r="BI156" i="18"/>
  <c r="BH156" i="18"/>
  <c r="BG156" i="18"/>
  <c r="BE156" i="18"/>
  <c r="T156" i="18"/>
  <c r="R156" i="18"/>
  <c r="P156" i="18"/>
  <c r="BI155" i="18"/>
  <c r="BH155" i="18"/>
  <c r="BG155" i="18"/>
  <c r="BE155" i="18"/>
  <c r="T155" i="18"/>
  <c r="R155" i="18"/>
  <c r="P155" i="18"/>
  <c r="BI154" i="18"/>
  <c r="BH154" i="18"/>
  <c r="BG154" i="18"/>
  <c r="BE154" i="18"/>
  <c r="T154" i="18"/>
  <c r="R154" i="18"/>
  <c r="P154" i="18"/>
  <c r="BI153" i="18"/>
  <c r="BH153" i="18"/>
  <c r="BG153" i="18"/>
  <c r="BE153" i="18"/>
  <c r="T153" i="18"/>
  <c r="R153" i="18"/>
  <c r="P153" i="18"/>
  <c r="BI152" i="18"/>
  <c r="BH152" i="18"/>
  <c r="BG152" i="18"/>
  <c r="BE152" i="18"/>
  <c r="T152" i="18"/>
  <c r="R152" i="18"/>
  <c r="P152" i="18"/>
  <c r="BI151" i="18"/>
  <c r="BH151" i="18"/>
  <c r="BG151" i="18"/>
  <c r="BE151" i="18"/>
  <c r="T151" i="18"/>
  <c r="R151" i="18"/>
  <c r="P151" i="18"/>
  <c r="BI150" i="18"/>
  <c r="BH150" i="18"/>
  <c r="BG150" i="18"/>
  <c r="BE150" i="18"/>
  <c r="T150" i="18"/>
  <c r="R150" i="18"/>
  <c r="P150" i="18"/>
  <c r="BI149" i="18"/>
  <c r="BH149" i="18"/>
  <c r="BG149" i="18"/>
  <c r="BE149" i="18"/>
  <c r="T149" i="18"/>
  <c r="R149" i="18"/>
  <c r="P149" i="18"/>
  <c r="BI148" i="18"/>
  <c r="BH148" i="18"/>
  <c r="BG148" i="18"/>
  <c r="BE148" i="18"/>
  <c r="T148" i="18"/>
  <c r="R148" i="18"/>
  <c r="P148" i="18"/>
  <c r="BI147" i="18"/>
  <c r="BH147" i="18"/>
  <c r="BG147" i="18"/>
  <c r="BE147" i="18"/>
  <c r="T147" i="18"/>
  <c r="R147" i="18"/>
  <c r="P147" i="18"/>
  <c r="BI146" i="18"/>
  <c r="BH146" i="18"/>
  <c r="BG146" i="18"/>
  <c r="BE146" i="18"/>
  <c r="T146" i="18"/>
  <c r="R146" i="18"/>
  <c r="P146" i="18"/>
  <c r="BI145" i="18"/>
  <c r="BH145" i="18"/>
  <c r="BG145" i="18"/>
  <c r="BE145" i="18"/>
  <c r="T145" i="18"/>
  <c r="R145" i="18"/>
  <c r="P145" i="18"/>
  <c r="BI144" i="18"/>
  <c r="BH144" i="18"/>
  <c r="BG144" i="18"/>
  <c r="BE144" i="18"/>
  <c r="T144" i="18"/>
  <c r="R144" i="18"/>
  <c r="P144" i="18"/>
  <c r="BI143" i="18"/>
  <c r="BH143" i="18"/>
  <c r="BG143" i="18"/>
  <c r="BE143" i="18"/>
  <c r="T143" i="18"/>
  <c r="R143" i="18"/>
  <c r="P143" i="18"/>
  <c r="BI142" i="18"/>
  <c r="BH142" i="18"/>
  <c r="BG142" i="18"/>
  <c r="BE142" i="18"/>
  <c r="T142" i="18"/>
  <c r="R142" i="18"/>
  <c r="P142" i="18"/>
  <c r="BI141" i="18"/>
  <c r="BH141" i="18"/>
  <c r="BG141" i="18"/>
  <c r="BE141" i="18"/>
  <c r="T141" i="18"/>
  <c r="R141" i="18"/>
  <c r="P141" i="18"/>
  <c r="BI140" i="18"/>
  <c r="BH140" i="18"/>
  <c r="BG140" i="18"/>
  <c r="BE140" i="18"/>
  <c r="T140" i="18"/>
  <c r="R140" i="18"/>
  <c r="P140" i="18"/>
  <c r="BI139" i="18"/>
  <c r="BH139" i="18"/>
  <c r="BG139" i="18"/>
  <c r="BE139" i="18"/>
  <c r="T139" i="18"/>
  <c r="R139" i="18"/>
  <c r="P139" i="18"/>
  <c r="BI138" i="18"/>
  <c r="BH138" i="18"/>
  <c r="BG138" i="18"/>
  <c r="BE138" i="18"/>
  <c r="T138" i="18"/>
  <c r="R138" i="18"/>
  <c r="P138" i="18"/>
  <c r="BI135" i="18"/>
  <c r="BH135" i="18"/>
  <c r="BG135" i="18"/>
  <c r="BE135" i="18"/>
  <c r="T135" i="18"/>
  <c r="R135" i="18"/>
  <c r="P135" i="18"/>
  <c r="BI134" i="18"/>
  <c r="BH134" i="18"/>
  <c r="BG134" i="18"/>
  <c r="BE134" i="18"/>
  <c r="T134" i="18"/>
  <c r="R134" i="18"/>
  <c r="P134" i="18"/>
  <c r="BI133" i="18"/>
  <c r="BH133" i="18"/>
  <c r="BG133" i="18"/>
  <c r="BE133" i="18"/>
  <c r="T133" i="18"/>
  <c r="R133" i="18"/>
  <c r="P133" i="18"/>
  <c r="BI132" i="18"/>
  <c r="BH132" i="18"/>
  <c r="BG132" i="18"/>
  <c r="BE132" i="18"/>
  <c r="T132" i="18"/>
  <c r="R132" i="18"/>
  <c r="P132" i="18"/>
  <c r="F123" i="18"/>
  <c r="E121" i="18"/>
  <c r="F93" i="18"/>
  <c r="E91" i="18"/>
  <c r="J28" i="18"/>
  <c r="E28" i="18"/>
  <c r="J96" i="18" s="1"/>
  <c r="J27" i="18"/>
  <c r="J25" i="18"/>
  <c r="E25" i="18"/>
  <c r="J125" i="18" s="1"/>
  <c r="J24" i="18"/>
  <c r="J22" i="18"/>
  <c r="E22" i="18"/>
  <c r="F126" i="18" s="1"/>
  <c r="J21" i="18"/>
  <c r="J19" i="18"/>
  <c r="E19" i="18"/>
  <c r="F95" i="18" s="1"/>
  <c r="J18" i="18"/>
  <c r="J16" i="18"/>
  <c r="J93" i="18"/>
  <c r="E7" i="18"/>
  <c r="E85" i="18" s="1"/>
  <c r="J41" i="17"/>
  <c r="J40" i="17"/>
  <c r="AY115" i="1" s="1"/>
  <c r="J39" i="17"/>
  <c r="AX115" i="1" s="1"/>
  <c r="BI410" i="17"/>
  <c r="BH410" i="17"/>
  <c r="BG410" i="17"/>
  <c r="BE410" i="17"/>
  <c r="T410" i="17"/>
  <c r="R410" i="17"/>
  <c r="P410" i="17"/>
  <c r="BI409" i="17"/>
  <c r="BH409" i="17"/>
  <c r="BG409" i="17"/>
  <c r="BE409" i="17"/>
  <c r="T409" i="17"/>
  <c r="R409" i="17"/>
  <c r="P409" i="17"/>
  <c r="BI408" i="17"/>
  <c r="BH408" i="17"/>
  <c r="BG408" i="17"/>
  <c r="BE408" i="17"/>
  <c r="T408" i="17"/>
  <c r="R408" i="17"/>
  <c r="P408" i="17"/>
  <c r="BI407" i="17"/>
  <c r="BH407" i="17"/>
  <c r="BG407" i="17"/>
  <c r="BE407" i="17"/>
  <c r="T407" i="17"/>
  <c r="R407" i="17"/>
  <c r="P407" i="17"/>
  <c r="BI406" i="17"/>
  <c r="BH406" i="17"/>
  <c r="BG406" i="17"/>
  <c r="BE406" i="17"/>
  <c r="T406" i="17"/>
  <c r="R406" i="17"/>
  <c r="P406" i="17"/>
  <c r="BI405" i="17"/>
  <c r="BH405" i="17"/>
  <c r="BG405" i="17"/>
  <c r="BE405" i="17"/>
  <c r="T405" i="17"/>
  <c r="R405" i="17"/>
  <c r="P405" i="17"/>
  <c r="BI404" i="17"/>
  <c r="BH404" i="17"/>
  <c r="BG404" i="17"/>
  <c r="BE404" i="17"/>
  <c r="T404" i="17"/>
  <c r="R404" i="17"/>
  <c r="P404" i="17"/>
  <c r="BI403" i="17"/>
  <c r="BH403" i="17"/>
  <c r="BG403" i="17"/>
  <c r="BE403" i="17"/>
  <c r="T403" i="17"/>
  <c r="R403" i="17"/>
  <c r="P403" i="17"/>
  <c r="BI402" i="17"/>
  <c r="BH402" i="17"/>
  <c r="BG402" i="17"/>
  <c r="BE402" i="17"/>
  <c r="T402" i="17"/>
  <c r="R402" i="17"/>
  <c r="P402" i="17"/>
  <c r="BI400" i="17"/>
  <c r="BH400" i="17"/>
  <c r="BG400" i="17"/>
  <c r="BE400" i="17"/>
  <c r="T400" i="17"/>
  <c r="R400" i="17"/>
  <c r="P400" i="17"/>
  <c r="BI399" i="17"/>
  <c r="BH399" i="17"/>
  <c r="BG399" i="17"/>
  <c r="BE399" i="17"/>
  <c r="T399" i="17"/>
  <c r="R399" i="17"/>
  <c r="P399" i="17"/>
  <c r="BI398" i="17"/>
  <c r="BH398" i="17"/>
  <c r="BG398" i="17"/>
  <c r="BE398" i="17"/>
  <c r="T398" i="17"/>
  <c r="R398" i="17"/>
  <c r="P398" i="17"/>
  <c r="BI397" i="17"/>
  <c r="BH397" i="17"/>
  <c r="BG397" i="17"/>
  <c r="BE397" i="17"/>
  <c r="T397" i="17"/>
  <c r="R397" i="17"/>
  <c r="P397" i="17"/>
  <c r="BI396" i="17"/>
  <c r="BH396" i="17"/>
  <c r="BG396" i="17"/>
  <c r="BE396" i="17"/>
  <c r="T396" i="17"/>
  <c r="R396" i="17"/>
  <c r="P396" i="17"/>
  <c r="BI394" i="17"/>
  <c r="BH394" i="17"/>
  <c r="BG394" i="17"/>
  <c r="BE394" i="17"/>
  <c r="T394" i="17"/>
  <c r="R394" i="17"/>
  <c r="P394" i="17"/>
  <c r="BI393" i="17"/>
  <c r="BH393" i="17"/>
  <c r="BG393" i="17"/>
  <c r="BE393" i="17"/>
  <c r="T393" i="17"/>
  <c r="R393" i="17"/>
  <c r="P393" i="17"/>
  <c r="BI392" i="17"/>
  <c r="BH392" i="17"/>
  <c r="BG392" i="17"/>
  <c r="BE392" i="17"/>
  <c r="T392" i="17"/>
  <c r="R392" i="17"/>
  <c r="P392" i="17"/>
  <c r="BI391" i="17"/>
  <c r="BH391" i="17"/>
  <c r="BG391" i="17"/>
  <c r="BE391" i="17"/>
  <c r="T391" i="17"/>
  <c r="R391" i="17"/>
  <c r="P391" i="17"/>
  <c r="BI389" i="17"/>
  <c r="BH389" i="17"/>
  <c r="BG389" i="17"/>
  <c r="BE389" i="17"/>
  <c r="T389" i="17"/>
  <c r="R389" i="17"/>
  <c r="P389" i="17"/>
  <c r="BI388" i="17"/>
  <c r="BH388" i="17"/>
  <c r="BG388" i="17"/>
  <c r="BE388" i="17"/>
  <c r="T388" i="17"/>
  <c r="R388" i="17"/>
  <c r="P388" i="17"/>
  <c r="BI387" i="17"/>
  <c r="BH387" i="17"/>
  <c r="BG387" i="17"/>
  <c r="BE387" i="17"/>
  <c r="T387" i="17"/>
  <c r="R387" i="17"/>
  <c r="P387" i="17"/>
  <c r="BI386" i="17"/>
  <c r="BH386" i="17"/>
  <c r="BG386" i="17"/>
  <c r="BE386" i="17"/>
  <c r="T386" i="17"/>
  <c r="R386" i="17"/>
  <c r="P386" i="17"/>
  <c r="BI385" i="17"/>
  <c r="BH385" i="17"/>
  <c r="BG385" i="17"/>
  <c r="BE385" i="17"/>
  <c r="T385" i="17"/>
  <c r="R385" i="17"/>
  <c r="P385" i="17"/>
  <c r="BI384" i="17"/>
  <c r="BH384" i="17"/>
  <c r="BG384" i="17"/>
  <c r="BE384" i="17"/>
  <c r="T384" i="17"/>
  <c r="R384" i="17"/>
  <c r="P384" i="17"/>
  <c r="BI383" i="17"/>
  <c r="BH383" i="17"/>
  <c r="BG383" i="17"/>
  <c r="BE383" i="17"/>
  <c r="T383" i="17"/>
  <c r="R383" i="17"/>
  <c r="P383" i="17"/>
  <c r="BI381" i="17"/>
  <c r="BH381" i="17"/>
  <c r="BG381" i="17"/>
  <c r="BE381" i="17"/>
  <c r="T381" i="17"/>
  <c r="R381" i="17"/>
  <c r="P381" i="17"/>
  <c r="BI380" i="17"/>
  <c r="BH380" i="17"/>
  <c r="BG380" i="17"/>
  <c r="BE380" i="17"/>
  <c r="T380" i="17"/>
  <c r="R380" i="17"/>
  <c r="P380" i="17"/>
  <c r="BI379" i="17"/>
  <c r="BH379" i="17"/>
  <c r="BG379" i="17"/>
  <c r="BE379" i="17"/>
  <c r="T379" i="17"/>
  <c r="R379" i="17"/>
  <c r="P379" i="17"/>
  <c r="BI378" i="17"/>
  <c r="BH378" i="17"/>
  <c r="BG378" i="17"/>
  <c r="BE378" i="17"/>
  <c r="T378" i="17"/>
  <c r="R378" i="17"/>
  <c r="P378" i="17"/>
  <c r="BI377" i="17"/>
  <c r="BH377" i="17"/>
  <c r="BG377" i="17"/>
  <c r="BE377" i="17"/>
  <c r="T377" i="17"/>
  <c r="R377" i="17"/>
  <c r="P377" i="17"/>
  <c r="BI376" i="17"/>
  <c r="BH376" i="17"/>
  <c r="BG376" i="17"/>
  <c r="BE376" i="17"/>
  <c r="T376" i="17"/>
  <c r="R376" i="17"/>
  <c r="P376" i="17"/>
  <c r="BI375" i="17"/>
  <c r="BH375" i="17"/>
  <c r="BG375" i="17"/>
  <c r="BE375" i="17"/>
  <c r="T375" i="17"/>
  <c r="R375" i="17"/>
  <c r="P375" i="17"/>
  <c r="BI374" i="17"/>
  <c r="BH374" i="17"/>
  <c r="BG374" i="17"/>
  <c r="BE374" i="17"/>
  <c r="T374" i="17"/>
  <c r="R374" i="17"/>
  <c r="P374" i="17"/>
  <c r="BI373" i="17"/>
  <c r="BH373" i="17"/>
  <c r="BG373" i="17"/>
  <c r="BE373" i="17"/>
  <c r="T373" i="17"/>
  <c r="R373" i="17"/>
  <c r="P373" i="17"/>
  <c r="BI372" i="17"/>
  <c r="BH372" i="17"/>
  <c r="BG372" i="17"/>
  <c r="BE372" i="17"/>
  <c r="T372" i="17"/>
  <c r="R372" i="17"/>
  <c r="P372" i="17"/>
  <c r="BI371" i="17"/>
  <c r="BH371" i="17"/>
  <c r="BG371" i="17"/>
  <c r="BE371" i="17"/>
  <c r="T371" i="17"/>
  <c r="R371" i="17"/>
  <c r="P371" i="17"/>
  <c r="BI370" i="17"/>
  <c r="BH370" i="17"/>
  <c r="BG370" i="17"/>
  <c r="BE370" i="17"/>
  <c r="T370" i="17"/>
  <c r="R370" i="17"/>
  <c r="P370" i="17"/>
  <c r="BI369" i="17"/>
  <c r="BH369" i="17"/>
  <c r="BG369" i="17"/>
  <c r="BE369" i="17"/>
  <c r="T369" i="17"/>
  <c r="R369" i="17"/>
  <c r="P369" i="17"/>
  <c r="BI368" i="17"/>
  <c r="BH368" i="17"/>
  <c r="BG368" i="17"/>
  <c r="BE368" i="17"/>
  <c r="T368" i="17"/>
  <c r="R368" i="17"/>
  <c r="P368" i="17"/>
  <c r="BI367" i="17"/>
  <c r="BH367" i="17"/>
  <c r="BG367" i="17"/>
  <c r="BE367" i="17"/>
  <c r="T367" i="17"/>
  <c r="R367" i="17"/>
  <c r="P367" i="17"/>
  <c r="BI366" i="17"/>
  <c r="BH366" i="17"/>
  <c r="BG366" i="17"/>
  <c r="BE366" i="17"/>
  <c r="T366" i="17"/>
  <c r="R366" i="17"/>
  <c r="P366" i="17"/>
  <c r="BI365" i="17"/>
  <c r="BH365" i="17"/>
  <c r="BG365" i="17"/>
  <c r="BE365" i="17"/>
  <c r="T365" i="17"/>
  <c r="R365" i="17"/>
  <c r="P365" i="17"/>
  <c r="BI364" i="17"/>
  <c r="BH364" i="17"/>
  <c r="BG364" i="17"/>
  <c r="BE364" i="17"/>
  <c r="T364" i="17"/>
  <c r="R364" i="17"/>
  <c r="P364" i="17"/>
  <c r="BI363" i="17"/>
  <c r="BH363" i="17"/>
  <c r="BG363" i="17"/>
  <c r="BE363" i="17"/>
  <c r="T363" i="17"/>
  <c r="R363" i="17"/>
  <c r="P363" i="17"/>
  <c r="BI362" i="17"/>
  <c r="BH362" i="17"/>
  <c r="BG362" i="17"/>
  <c r="BE362" i="17"/>
  <c r="T362" i="17"/>
  <c r="R362" i="17"/>
  <c r="P362" i="17"/>
  <c r="BI361" i="17"/>
  <c r="BH361" i="17"/>
  <c r="BG361" i="17"/>
  <c r="BE361" i="17"/>
  <c r="T361" i="17"/>
  <c r="R361" i="17"/>
  <c r="P361" i="17"/>
  <c r="BI360" i="17"/>
  <c r="BH360" i="17"/>
  <c r="BG360" i="17"/>
  <c r="BE360" i="17"/>
  <c r="T360" i="17"/>
  <c r="R360" i="17"/>
  <c r="P360" i="17"/>
  <c r="BI359" i="17"/>
  <c r="BH359" i="17"/>
  <c r="BG359" i="17"/>
  <c r="BE359" i="17"/>
  <c r="T359" i="17"/>
  <c r="R359" i="17"/>
  <c r="P359" i="17"/>
  <c r="BI358" i="17"/>
  <c r="BH358" i="17"/>
  <c r="BG358" i="17"/>
  <c r="BE358" i="17"/>
  <c r="T358" i="17"/>
  <c r="R358" i="17"/>
  <c r="P358" i="17"/>
  <c r="BI357" i="17"/>
  <c r="BH357" i="17"/>
  <c r="BG357" i="17"/>
  <c r="BE357" i="17"/>
  <c r="T357" i="17"/>
  <c r="R357" i="17"/>
  <c r="P357" i="17"/>
  <c r="BI356" i="17"/>
  <c r="BH356" i="17"/>
  <c r="BG356" i="17"/>
  <c r="BE356" i="17"/>
  <c r="T356" i="17"/>
  <c r="R356" i="17"/>
  <c r="P356" i="17"/>
  <c r="BI355" i="17"/>
  <c r="BH355" i="17"/>
  <c r="BG355" i="17"/>
  <c r="BE355" i="17"/>
  <c r="T355" i="17"/>
  <c r="R355" i="17"/>
  <c r="P355" i="17"/>
  <c r="BI353" i="17"/>
  <c r="BH353" i="17"/>
  <c r="BG353" i="17"/>
  <c r="BE353" i="17"/>
  <c r="T353" i="17"/>
  <c r="R353" i="17"/>
  <c r="P353" i="17"/>
  <c r="BI352" i="17"/>
  <c r="BH352" i="17"/>
  <c r="BG352" i="17"/>
  <c r="BE352" i="17"/>
  <c r="T352" i="17"/>
  <c r="R352" i="17"/>
  <c r="P352" i="17"/>
  <c r="BI351" i="17"/>
  <c r="BH351" i="17"/>
  <c r="BG351" i="17"/>
  <c r="BE351" i="17"/>
  <c r="T351" i="17"/>
  <c r="R351" i="17"/>
  <c r="P351" i="17"/>
  <c r="BI350" i="17"/>
  <c r="BH350" i="17"/>
  <c r="BG350" i="17"/>
  <c r="BE350" i="17"/>
  <c r="T350" i="17"/>
  <c r="R350" i="17"/>
  <c r="P350" i="17"/>
  <c r="BI349" i="17"/>
  <c r="BH349" i="17"/>
  <c r="BG349" i="17"/>
  <c r="BE349" i="17"/>
  <c r="T349" i="17"/>
  <c r="R349" i="17"/>
  <c r="P349" i="17"/>
  <c r="BI348" i="17"/>
  <c r="BH348" i="17"/>
  <c r="BG348" i="17"/>
  <c r="BE348" i="17"/>
  <c r="T348" i="17"/>
  <c r="R348" i="17"/>
  <c r="P348" i="17"/>
  <c r="BI347" i="17"/>
  <c r="BH347" i="17"/>
  <c r="BG347" i="17"/>
  <c r="BE347" i="17"/>
  <c r="T347" i="17"/>
  <c r="R347" i="17"/>
  <c r="P347" i="17"/>
  <c r="BI346" i="17"/>
  <c r="BH346" i="17"/>
  <c r="BG346" i="17"/>
  <c r="BE346" i="17"/>
  <c r="T346" i="17"/>
  <c r="R346" i="17"/>
  <c r="P346" i="17"/>
  <c r="BI344" i="17"/>
  <c r="BH344" i="17"/>
  <c r="BG344" i="17"/>
  <c r="BE344" i="17"/>
  <c r="T344" i="17"/>
  <c r="R344" i="17"/>
  <c r="P344" i="17"/>
  <c r="BI343" i="17"/>
  <c r="BH343" i="17"/>
  <c r="BG343" i="17"/>
  <c r="BE343" i="17"/>
  <c r="T343" i="17"/>
  <c r="R343" i="17"/>
  <c r="P343" i="17"/>
  <c r="BI342" i="17"/>
  <c r="BH342" i="17"/>
  <c r="BG342" i="17"/>
  <c r="BE342" i="17"/>
  <c r="T342" i="17"/>
  <c r="R342" i="17"/>
  <c r="P342" i="17"/>
  <c r="BI341" i="17"/>
  <c r="BH341" i="17"/>
  <c r="BG341" i="17"/>
  <c r="BE341" i="17"/>
  <c r="T341" i="17"/>
  <c r="R341" i="17"/>
  <c r="P341" i="17"/>
  <c r="BI340" i="17"/>
  <c r="BH340" i="17"/>
  <c r="BG340" i="17"/>
  <c r="BE340" i="17"/>
  <c r="T340" i="17"/>
  <c r="R340" i="17"/>
  <c r="P340" i="17"/>
  <c r="BI339" i="17"/>
  <c r="BH339" i="17"/>
  <c r="BG339" i="17"/>
  <c r="BE339" i="17"/>
  <c r="T339" i="17"/>
  <c r="R339" i="17"/>
  <c r="P339" i="17"/>
  <c r="BI338" i="17"/>
  <c r="BH338" i="17"/>
  <c r="BG338" i="17"/>
  <c r="BE338" i="17"/>
  <c r="T338" i="17"/>
  <c r="R338" i="17"/>
  <c r="P338" i="17"/>
  <c r="BI337" i="17"/>
  <c r="BH337" i="17"/>
  <c r="BG337" i="17"/>
  <c r="BE337" i="17"/>
  <c r="T337" i="17"/>
  <c r="R337" i="17"/>
  <c r="P337" i="17"/>
  <c r="BI336" i="17"/>
  <c r="BH336" i="17"/>
  <c r="BG336" i="17"/>
  <c r="BE336" i="17"/>
  <c r="T336" i="17"/>
  <c r="R336" i="17"/>
  <c r="P336" i="17"/>
  <c r="BI335" i="17"/>
  <c r="BH335" i="17"/>
  <c r="BG335" i="17"/>
  <c r="BE335" i="17"/>
  <c r="T335" i="17"/>
  <c r="R335" i="17"/>
  <c r="P335" i="17"/>
  <c r="BI334" i="17"/>
  <c r="BH334" i="17"/>
  <c r="BG334" i="17"/>
  <c r="BE334" i="17"/>
  <c r="T334" i="17"/>
  <c r="R334" i="17"/>
  <c r="P334" i="17"/>
  <c r="BI333" i="17"/>
  <c r="BH333" i="17"/>
  <c r="BG333" i="17"/>
  <c r="BE333" i="17"/>
  <c r="T333" i="17"/>
  <c r="R333" i="17"/>
  <c r="P333" i="17"/>
  <c r="BI331" i="17"/>
  <c r="BH331" i="17"/>
  <c r="BG331" i="17"/>
  <c r="BE331" i="17"/>
  <c r="T331" i="17"/>
  <c r="R331" i="17"/>
  <c r="P331" i="17"/>
  <c r="BI330" i="17"/>
  <c r="BH330" i="17"/>
  <c r="BG330" i="17"/>
  <c r="BE330" i="17"/>
  <c r="T330" i="17"/>
  <c r="R330" i="17"/>
  <c r="P330" i="17"/>
  <c r="BI329" i="17"/>
  <c r="BH329" i="17"/>
  <c r="BG329" i="17"/>
  <c r="BE329" i="17"/>
  <c r="T329" i="17"/>
  <c r="R329" i="17"/>
  <c r="P329" i="17"/>
  <c r="BI328" i="17"/>
  <c r="BH328" i="17"/>
  <c r="BG328" i="17"/>
  <c r="BE328" i="17"/>
  <c r="T328" i="17"/>
  <c r="R328" i="17"/>
  <c r="P328" i="17"/>
  <c r="BI327" i="17"/>
  <c r="BH327" i="17"/>
  <c r="BG327" i="17"/>
  <c r="BE327" i="17"/>
  <c r="T327" i="17"/>
  <c r="R327" i="17"/>
  <c r="P327" i="17"/>
  <c r="BI326" i="17"/>
  <c r="BH326" i="17"/>
  <c r="BG326" i="17"/>
  <c r="BE326" i="17"/>
  <c r="T326" i="17"/>
  <c r="R326" i="17"/>
  <c r="P326" i="17"/>
  <c r="BI325" i="17"/>
  <c r="BH325" i="17"/>
  <c r="BG325" i="17"/>
  <c r="BE325" i="17"/>
  <c r="T325" i="17"/>
  <c r="R325" i="17"/>
  <c r="P325" i="17"/>
  <c r="BI324" i="17"/>
  <c r="BH324" i="17"/>
  <c r="BG324" i="17"/>
  <c r="BE324" i="17"/>
  <c r="T324" i="17"/>
  <c r="R324" i="17"/>
  <c r="P324" i="17"/>
  <c r="BI323" i="17"/>
  <c r="BH323" i="17"/>
  <c r="BG323" i="17"/>
  <c r="BE323" i="17"/>
  <c r="T323" i="17"/>
  <c r="R323" i="17"/>
  <c r="P323" i="17"/>
  <c r="BI322" i="17"/>
  <c r="BH322" i="17"/>
  <c r="BG322" i="17"/>
  <c r="BE322" i="17"/>
  <c r="T322" i="17"/>
  <c r="R322" i="17"/>
  <c r="P322" i="17"/>
  <c r="BI321" i="17"/>
  <c r="BH321" i="17"/>
  <c r="BG321" i="17"/>
  <c r="BE321" i="17"/>
  <c r="T321" i="17"/>
  <c r="R321" i="17"/>
  <c r="P321" i="17"/>
  <c r="BI320" i="17"/>
  <c r="BH320" i="17"/>
  <c r="BG320" i="17"/>
  <c r="BE320" i="17"/>
  <c r="T320" i="17"/>
  <c r="R320" i="17"/>
  <c r="P320" i="17"/>
  <c r="BI319" i="17"/>
  <c r="BH319" i="17"/>
  <c r="BG319" i="17"/>
  <c r="BE319" i="17"/>
  <c r="T319" i="17"/>
  <c r="R319" i="17"/>
  <c r="P319" i="17"/>
  <c r="BI318" i="17"/>
  <c r="BH318" i="17"/>
  <c r="BG318" i="17"/>
  <c r="BE318" i="17"/>
  <c r="T318" i="17"/>
  <c r="R318" i="17"/>
  <c r="P318" i="17"/>
  <c r="BI317" i="17"/>
  <c r="BH317" i="17"/>
  <c r="BG317" i="17"/>
  <c r="BE317" i="17"/>
  <c r="T317" i="17"/>
  <c r="R317" i="17"/>
  <c r="P317" i="17"/>
  <c r="BI316" i="17"/>
  <c r="BH316" i="17"/>
  <c r="BG316" i="17"/>
  <c r="BE316" i="17"/>
  <c r="T316" i="17"/>
  <c r="R316" i="17"/>
  <c r="P316" i="17"/>
  <c r="BI315" i="17"/>
  <c r="BH315" i="17"/>
  <c r="BG315" i="17"/>
  <c r="BE315" i="17"/>
  <c r="T315" i="17"/>
  <c r="R315" i="17"/>
  <c r="P315" i="17"/>
  <c r="BI314" i="17"/>
  <c r="BH314" i="17"/>
  <c r="BG314" i="17"/>
  <c r="BE314" i="17"/>
  <c r="T314" i="17"/>
  <c r="R314" i="17"/>
  <c r="P314" i="17"/>
  <c r="BI313" i="17"/>
  <c r="BH313" i="17"/>
  <c r="BG313" i="17"/>
  <c r="BE313" i="17"/>
  <c r="T313" i="17"/>
  <c r="R313" i="17"/>
  <c r="P313" i="17"/>
  <c r="BI312" i="17"/>
  <c r="BH312" i="17"/>
  <c r="BG312" i="17"/>
  <c r="BE312" i="17"/>
  <c r="T312" i="17"/>
  <c r="R312" i="17"/>
  <c r="P312" i="17"/>
  <c r="BI310" i="17"/>
  <c r="BH310" i="17"/>
  <c r="BG310" i="17"/>
  <c r="BE310" i="17"/>
  <c r="T310" i="17"/>
  <c r="R310" i="17"/>
  <c r="P310" i="17"/>
  <c r="BI309" i="17"/>
  <c r="BH309" i="17"/>
  <c r="BG309" i="17"/>
  <c r="BE309" i="17"/>
  <c r="T309" i="17"/>
  <c r="R309" i="17"/>
  <c r="P309" i="17"/>
  <c r="BI308" i="17"/>
  <c r="BH308" i="17"/>
  <c r="BG308" i="17"/>
  <c r="BE308" i="17"/>
  <c r="T308" i="17"/>
  <c r="R308" i="17"/>
  <c r="P308" i="17"/>
  <c r="BI307" i="17"/>
  <c r="BH307" i="17"/>
  <c r="BG307" i="17"/>
  <c r="BE307" i="17"/>
  <c r="T307" i="17"/>
  <c r="R307" i="17"/>
  <c r="P307" i="17"/>
  <c r="BI306" i="17"/>
  <c r="BH306" i="17"/>
  <c r="BG306" i="17"/>
  <c r="BE306" i="17"/>
  <c r="T306" i="17"/>
  <c r="R306" i="17"/>
  <c r="P306" i="17"/>
  <c r="BI305" i="17"/>
  <c r="BH305" i="17"/>
  <c r="BG305" i="17"/>
  <c r="BE305" i="17"/>
  <c r="T305" i="17"/>
  <c r="R305" i="17"/>
  <c r="P305" i="17"/>
  <c r="BI303" i="17"/>
  <c r="BH303" i="17"/>
  <c r="BG303" i="17"/>
  <c r="BE303" i="17"/>
  <c r="T303" i="17"/>
  <c r="R303" i="17"/>
  <c r="P303" i="17"/>
  <c r="BI302" i="17"/>
  <c r="BH302" i="17"/>
  <c r="BG302" i="17"/>
  <c r="BE302" i="17"/>
  <c r="T302" i="17"/>
  <c r="R302" i="17"/>
  <c r="P302" i="17"/>
  <c r="BI301" i="17"/>
  <c r="BH301" i="17"/>
  <c r="BG301" i="17"/>
  <c r="BE301" i="17"/>
  <c r="T301" i="17"/>
  <c r="R301" i="17"/>
  <c r="P301" i="17"/>
  <c r="BI300" i="17"/>
  <c r="BH300" i="17"/>
  <c r="BG300" i="17"/>
  <c r="BE300" i="17"/>
  <c r="T300" i="17"/>
  <c r="R300" i="17"/>
  <c r="P300" i="17"/>
  <c r="BI299" i="17"/>
  <c r="BH299" i="17"/>
  <c r="BG299" i="17"/>
  <c r="BE299" i="17"/>
  <c r="T299" i="17"/>
  <c r="R299" i="17"/>
  <c r="P299" i="17"/>
  <c r="BI298" i="17"/>
  <c r="BH298" i="17"/>
  <c r="BG298" i="17"/>
  <c r="BE298" i="17"/>
  <c r="T298" i="17"/>
  <c r="R298" i="17"/>
  <c r="P298" i="17"/>
  <c r="BI296" i="17"/>
  <c r="BH296" i="17"/>
  <c r="BG296" i="17"/>
  <c r="BE296" i="17"/>
  <c r="T296" i="17"/>
  <c r="R296" i="17"/>
  <c r="P296" i="17"/>
  <c r="BI295" i="17"/>
  <c r="BH295" i="17"/>
  <c r="BG295" i="17"/>
  <c r="BE295" i="17"/>
  <c r="T295" i="17"/>
  <c r="R295" i="17"/>
  <c r="P295" i="17"/>
  <c r="BI294" i="17"/>
  <c r="BH294" i="17"/>
  <c r="BG294" i="17"/>
  <c r="BE294" i="17"/>
  <c r="T294" i="17"/>
  <c r="R294" i="17"/>
  <c r="P294" i="17"/>
  <c r="BI293" i="17"/>
  <c r="BH293" i="17"/>
  <c r="BG293" i="17"/>
  <c r="BE293" i="17"/>
  <c r="T293" i="17"/>
  <c r="R293" i="17"/>
  <c r="P293" i="17"/>
  <c r="BI292" i="17"/>
  <c r="BH292" i="17"/>
  <c r="BG292" i="17"/>
  <c r="BE292" i="17"/>
  <c r="T292" i="17"/>
  <c r="R292" i="17"/>
  <c r="P292" i="17"/>
  <c r="BI291" i="17"/>
  <c r="BH291" i="17"/>
  <c r="BG291" i="17"/>
  <c r="BE291" i="17"/>
  <c r="T291" i="17"/>
  <c r="R291" i="17"/>
  <c r="P291" i="17"/>
  <c r="BI289" i="17"/>
  <c r="BH289" i="17"/>
  <c r="BG289" i="17"/>
  <c r="BE289" i="17"/>
  <c r="T289" i="17"/>
  <c r="R289" i="17"/>
  <c r="P289" i="17"/>
  <c r="BI288" i="17"/>
  <c r="BH288" i="17"/>
  <c r="BG288" i="17"/>
  <c r="BE288" i="17"/>
  <c r="T288" i="17"/>
  <c r="R288" i="17"/>
  <c r="P288" i="17"/>
  <c r="BI286" i="17"/>
  <c r="BH286" i="17"/>
  <c r="BG286" i="17"/>
  <c r="BE286" i="17"/>
  <c r="T286" i="17"/>
  <c r="R286" i="17"/>
  <c r="P286" i="17"/>
  <c r="BI285" i="17"/>
  <c r="BH285" i="17"/>
  <c r="BG285" i="17"/>
  <c r="BE285" i="17"/>
  <c r="T285" i="17"/>
  <c r="R285" i="17"/>
  <c r="P285" i="17"/>
  <c r="BI284" i="17"/>
  <c r="BH284" i="17"/>
  <c r="BG284" i="17"/>
  <c r="BE284" i="17"/>
  <c r="T284" i="17"/>
  <c r="R284" i="17"/>
  <c r="P284" i="17"/>
  <c r="BI283" i="17"/>
  <c r="BH283" i="17"/>
  <c r="BG283" i="17"/>
  <c r="BE283" i="17"/>
  <c r="T283" i="17"/>
  <c r="R283" i="17"/>
  <c r="P283" i="17"/>
  <c r="BI281" i="17"/>
  <c r="BH281" i="17"/>
  <c r="BG281" i="17"/>
  <c r="BE281" i="17"/>
  <c r="T281" i="17"/>
  <c r="R281" i="17"/>
  <c r="P281" i="17"/>
  <c r="BI280" i="17"/>
  <c r="BH280" i="17"/>
  <c r="BG280" i="17"/>
  <c r="BE280" i="17"/>
  <c r="T280" i="17"/>
  <c r="R280" i="17"/>
  <c r="P280" i="17"/>
  <c r="BI278" i="17"/>
  <c r="BH278" i="17"/>
  <c r="BG278" i="17"/>
  <c r="BE278" i="17"/>
  <c r="T278" i="17"/>
  <c r="R278" i="17"/>
  <c r="P278" i="17"/>
  <c r="BI277" i="17"/>
  <c r="BH277" i="17"/>
  <c r="BG277" i="17"/>
  <c r="BE277" i="17"/>
  <c r="T277" i="17"/>
  <c r="R277" i="17"/>
  <c r="P277" i="17"/>
  <c r="BI276" i="17"/>
  <c r="BH276" i="17"/>
  <c r="BG276" i="17"/>
  <c r="BE276" i="17"/>
  <c r="T276" i="17"/>
  <c r="R276" i="17"/>
  <c r="P276" i="17"/>
  <c r="BI275" i="17"/>
  <c r="BH275" i="17"/>
  <c r="BG275" i="17"/>
  <c r="BE275" i="17"/>
  <c r="T275" i="17"/>
  <c r="R275" i="17"/>
  <c r="P275" i="17"/>
  <c r="BI274" i="17"/>
  <c r="BH274" i="17"/>
  <c r="BG274" i="17"/>
  <c r="BE274" i="17"/>
  <c r="T274" i="17"/>
  <c r="R274" i="17"/>
  <c r="P274" i="17"/>
  <c r="BI272" i="17"/>
  <c r="BH272" i="17"/>
  <c r="BG272" i="17"/>
  <c r="BE272" i="17"/>
  <c r="T272" i="17"/>
  <c r="R272" i="17"/>
  <c r="P272" i="17"/>
  <c r="BI271" i="17"/>
  <c r="BH271" i="17"/>
  <c r="BG271" i="17"/>
  <c r="BE271" i="17"/>
  <c r="T271" i="17"/>
  <c r="R271" i="17"/>
  <c r="P271" i="17"/>
  <c r="BI270" i="17"/>
  <c r="BH270" i="17"/>
  <c r="BG270" i="17"/>
  <c r="BE270" i="17"/>
  <c r="T270" i="17"/>
  <c r="R270" i="17"/>
  <c r="P270" i="17"/>
  <c r="BI269" i="17"/>
  <c r="BH269" i="17"/>
  <c r="BG269" i="17"/>
  <c r="BE269" i="17"/>
  <c r="T269" i="17"/>
  <c r="R269" i="17"/>
  <c r="P269" i="17"/>
  <c r="BI267" i="17"/>
  <c r="BH267" i="17"/>
  <c r="BG267" i="17"/>
  <c r="BE267" i="17"/>
  <c r="T267" i="17"/>
  <c r="R267" i="17"/>
  <c r="P267" i="17"/>
  <c r="BI266" i="17"/>
  <c r="BH266" i="17"/>
  <c r="BG266" i="17"/>
  <c r="BE266" i="17"/>
  <c r="T266" i="17"/>
  <c r="R266" i="17"/>
  <c r="P266" i="17"/>
  <c r="BI265" i="17"/>
  <c r="BH265" i="17"/>
  <c r="BG265" i="17"/>
  <c r="BE265" i="17"/>
  <c r="T265" i="17"/>
  <c r="R265" i="17"/>
  <c r="P265" i="17"/>
  <c r="BI264" i="17"/>
  <c r="BH264" i="17"/>
  <c r="BG264" i="17"/>
  <c r="BE264" i="17"/>
  <c r="T264" i="17"/>
  <c r="R264" i="17"/>
  <c r="P264" i="17"/>
  <c r="BI263" i="17"/>
  <c r="BH263" i="17"/>
  <c r="BG263" i="17"/>
  <c r="BE263" i="17"/>
  <c r="T263" i="17"/>
  <c r="R263" i="17"/>
  <c r="P263" i="17"/>
  <c r="BI262" i="17"/>
  <c r="BH262" i="17"/>
  <c r="BG262" i="17"/>
  <c r="BE262" i="17"/>
  <c r="T262" i="17"/>
  <c r="R262" i="17"/>
  <c r="P262" i="17"/>
  <c r="BI261" i="17"/>
  <c r="BH261" i="17"/>
  <c r="BG261" i="17"/>
  <c r="BE261" i="17"/>
  <c r="T261" i="17"/>
  <c r="R261" i="17"/>
  <c r="P261" i="17"/>
  <c r="BI260" i="17"/>
  <c r="BH260" i="17"/>
  <c r="BG260" i="17"/>
  <c r="BE260" i="17"/>
  <c r="T260" i="17"/>
  <c r="R260" i="17"/>
  <c r="P260" i="17"/>
  <c r="BI259" i="17"/>
  <c r="BH259" i="17"/>
  <c r="BG259" i="17"/>
  <c r="BE259" i="17"/>
  <c r="T259" i="17"/>
  <c r="R259" i="17"/>
  <c r="P259" i="17"/>
  <c r="BI258" i="17"/>
  <c r="BH258" i="17"/>
  <c r="BG258" i="17"/>
  <c r="BE258" i="17"/>
  <c r="T258" i="17"/>
  <c r="R258" i="17"/>
  <c r="P258" i="17"/>
  <c r="BI257" i="17"/>
  <c r="BH257" i="17"/>
  <c r="BG257" i="17"/>
  <c r="BE257" i="17"/>
  <c r="T257" i="17"/>
  <c r="R257" i="17"/>
  <c r="P257" i="17"/>
  <c r="BI256" i="17"/>
  <c r="BH256" i="17"/>
  <c r="BG256" i="17"/>
  <c r="BE256" i="17"/>
  <c r="T256" i="17"/>
  <c r="R256" i="17"/>
  <c r="P256" i="17"/>
  <c r="BI255" i="17"/>
  <c r="BH255" i="17"/>
  <c r="BG255" i="17"/>
  <c r="BE255" i="17"/>
  <c r="T255" i="17"/>
  <c r="R255" i="17"/>
  <c r="P255" i="17"/>
  <c r="BI254" i="17"/>
  <c r="BH254" i="17"/>
  <c r="BG254" i="17"/>
  <c r="BE254" i="17"/>
  <c r="T254" i="17"/>
  <c r="R254" i="17"/>
  <c r="P254" i="17"/>
  <c r="BI253" i="17"/>
  <c r="BH253" i="17"/>
  <c r="BG253" i="17"/>
  <c r="BE253" i="17"/>
  <c r="T253" i="17"/>
  <c r="R253" i="17"/>
  <c r="P253" i="17"/>
  <c r="BI252" i="17"/>
  <c r="BH252" i="17"/>
  <c r="BG252" i="17"/>
  <c r="BE252" i="17"/>
  <c r="T252" i="17"/>
  <c r="R252" i="17"/>
  <c r="P252" i="17"/>
  <c r="BI251" i="17"/>
  <c r="BH251" i="17"/>
  <c r="BG251" i="17"/>
  <c r="BE251" i="17"/>
  <c r="T251" i="17"/>
  <c r="R251" i="17"/>
  <c r="P251" i="17"/>
  <c r="BI250" i="17"/>
  <c r="BH250" i="17"/>
  <c r="BG250" i="17"/>
  <c r="BE250" i="17"/>
  <c r="T250" i="17"/>
  <c r="R250" i="17"/>
  <c r="P250" i="17"/>
  <c r="BI249" i="17"/>
  <c r="BH249" i="17"/>
  <c r="BG249" i="17"/>
  <c r="BE249" i="17"/>
  <c r="T249" i="17"/>
  <c r="R249" i="17"/>
  <c r="P249" i="17"/>
  <c r="BI248" i="17"/>
  <c r="BH248" i="17"/>
  <c r="BG248" i="17"/>
  <c r="BE248" i="17"/>
  <c r="T248" i="17"/>
  <c r="R248" i="17"/>
  <c r="P248" i="17"/>
  <c r="BI247" i="17"/>
  <c r="BH247" i="17"/>
  <c r="BG247" i="17"/>
  <c r="BE247" i="17"/>
  <c r="T247" i="17"/>
  <c r="R247" i="17"/>
  <c r="P247" i="17"/>
  <c r="BI246" i="17"/>
  <c r="BH246" i="17"/>
  <c r="BG246" i="17"/>
  <c r="BE246" i="17"/>
  <c r="T246" i="17"/>
  <c r="R246" i="17"/>
  <c r="P246" i="17"/>
  <c r="BI245" i="17"/>
  <c r="BH245" i="17"/>
  <c r="BG245" i="17"/>
  <c r="BE245" i="17"/>
  <c r="T245" i="17"/>
  <c r="R245" i="17"/>
  <c r="P245" i="17"/>
  <c r="BI243" i="17"/>
  <c r="BH243" i="17"/>
  <c r="BG243" i="17"/>
  <c r="BE243" i="17"/>
  <c r="T243" i="17"/>
  <c r="R243" i="17"/>
  <c r="P243" i="17"/>
  <c r="BI242" i="17"/>
  <c r="BH242" i="17"/>
  <c r="BG242" i="17"/>
  <c r="BE242" i="17"/>
  <c r="T242" i="17"/>
  <c r="R242" i="17"/>
  <c r="P242" i="17"/>
  <c r="BI241" i="17"/>
  <c r="BH241" i="17"/>
  <c r="BG241" i="17"/>
  <c r="BE241" i="17"/>
  <c r="T241" i="17"/>
  <c r="R241" i="17"/>
  <c r="P241" i="17"/>
  <c r="BI240" i="17"/>
  <c r="BH240" i="17"/>
  <c r="BG240" i="17"/>
  <c r="BE240" i="17"/>
  <c r="T240" i="17"/>
  <c r="R240" i="17"/>
  <c r="P240" i="17"/>
  <c r="BI238" i="17"/>
  <c r="BH238" i="17"/>
  <c r="BG238" i="17"/>
  <c r="BE238" i="17"/>
  <c r="T238" i="17"/>
  <c r="R238" i="17"/>
  <c r="P238" i="17"/>
  <c r="BI237" i="17"/>
  <c r="BH237" i="17"/>
  <c r="BG237" i="17"/>
  <c r="BE237" i="17"/>
  <c r="T237" i="17"/>
  <c r="R237" i="17"/>
  <c r="P237" i="17"/>
  <c r="BI236" i="17"/>
  <c r="BH236" i="17"/>
  <c r="BG236" i="17"/>
  <c r="BE236" i="17"/>
  <c r="T236" i="17"/>
  <c r="R236" i="17"/>
  <c r="P236" i="17"/>
  <c r="BI235" i="17"/>
  <c r="BH235" i="17"/>
  <c r="BG235" i="17"/>
  <c r="BE235" i="17"/>
  <c r="T235" i="17"/>
  <c r="R235" i="17"/>
  <c r="P235" i="17"/>
  <c r="BI233" i="17"/>
  <c r="BH233" i="17"/>
  <c r="BG233" i="17"/>
  <c r="BE233" i="17"/>
  <c r="T233" i="17"/>
  <c r="R233" i="17"/>
  <c r="P233" i="17"/>
  <c r="BI232" i="17"/>
  <c r="BH232" i="17"/>
  <c r="BG232" i="17"/>
  <c r="BE232" i="17"/>
  <c r="T232" i="17"/>
  <c r="R232" i="17"/>
  <c r="P232" i="17"/>
  <c r="BI231" i="17"/>
  <c r="BH231" i="17"/>
  <c r="BG231" i="17"/>
  <c r="BE231" i="17"/>
  <c r="T231" i="17"/>
  <c r="R231" i="17"/>
  <c r="P231" i="17"/>
  <c r="BI230" i="17"/>
  <c r="BH230" i="17"/>
  <c r="BG230" i="17"/>
  <c r="BE230" i="17"/>
  <c r="T230" i="17"/>
  <c r="R230" i="17"/>
  <c r="P230" i="17"/>
  <c r="BI228" i="17"/>
  <c r="BH228" i="17"/>
  <c r="BG228" i="17"/>
  <c r="BE228" i="17"/>
  <c r="T228" i="17"/>
  <c r="R228" i="17"/>
  <c r="P228" i="17"/>
  <c r="BI227" i="17"/>
  <c r="BH227" i="17"/>
  <c r="BG227" i="17"/>
  <c r="BE227" i="17"/>
  <c r="T227" i="17"/>
  <c r="R227" i="17"/>
  <c r="P227" i="17"/>
  <c r="BI226" i="17"/>
  <c r="BH226" i="17"/>
  <c r="BG226" i="17"/>
  <c r="BE226" i="17"/>
  <c r="T226" i="17"/>
  <c r="R226" i="17"/>
  <c r="P226" i="17"/>
  <c r="BI225" i="17"/>
  <c r="BH225" i="17"/>
  <c r="BG225" i="17"/>
  <c r="BE225" i="17"/>
  <c r="T225" i="17"/>
  <c r="R225" i="17"/>
  <c r="P225" i="17"/>
  <c r="BI224" i="17"/>
  <c r="BH224" i="17"/>
  <c r="BG224" i="17"/>
  <c r="BE224" i="17"/>
  <c r="T224" i="17"/>
  <c r="R224" i="17"/>
  <c r="P224" i="17"/>
  <c r="BI223" i="17"/>
  <c r="BH223" i="17"/>
  <c r="BG223" i="17"/>
  <c r="BE223" i="17"/>
  <c r="T223" i="17"/>
  <c r="R223" i="17"/>
  <c r="P223" i="17"/>
  <c r="BI222" i="17"/>
  <c r="BH222" i="17"/>
  <c r="BG222" i="17"/>
  <c r="BE222" i="17"/>
  <c r="T222" i="17"/>
  <c r="R222" i="17"/>
  <c r="P222" i="17"/>
  <c r="BI220" i="17"/>
  <c r="BH220" i="17"/>
  <c r="BG220" i="17"/>
  <c r="BE220" i="17"/>
  <c r="T220" i="17"/>
  <c r="R220" i="17"/>
  <c r="P220" i="17"/>
  <c r="BI219" i="17"/>
  <c r="BH219" i="17"/>
  <c r="BG219" i="17"/>
  <c r="BE219" i="17"/>
  <c r="T219" i="17"/>
  <c r="R219" i="17"/>
  <c r="P219" i="17"/>
  <c r="BI218" i="17"/>
  <c r="BH218" i="17"/>
  <c r="BG218" i="17"/>
  <c r="BE218" i="17"/>
  <c r="T218" i="17"/>
  <c r="R218" i="17"/>
  <c r="P218" i="17"/>
  <c r="BI217" i="17"/>
  <c r="BH217" i="17"/>
  <c r="BG217" i="17"/>
  <c r="BE217" i="17"/>
  <c r="T217" i="17"/>
  <c r="R217" i="17"/>
  <c r="P217" i="17"/>
  <c r="BI216" i="17"/>
  <c r="BH216" i="17"/>
  <c r="BG216" i="17"/>
  <c r="BE216" i="17"/>
  <c r="T216" i="17"/>
  <c r="R216" i="17"/>
  <c r="P216" i="17"/>
  <c r="BI215" i="17"/>
  <c r="BH215" i="17"/>
  <c r="BG215" i="17"/>
  <c r="BE215" i="17"/>
  <c r="T215" i="17"/>
  <c r="R215" i="17"/>
  <c r="P215" i="17"/>
  <c r="BI214" i="17"/>
  <c r="BH214" i="17"/>
  <c r="BG214" i="17"/>
  <c r="BE214" i="17"/>
  <c r="T214" i="17"/>
  <c r="R214" i="17"/>
  <c r="P214" i="17"/>
  <c r="BI213" i="17"/>
  <c r="BH213" i="17"/>
  <c r="BG213" i="17"/>
  <c r="BE213" i="17"/>
  <c r="T213" i="17"/>
  <c r="R213" i="17"/>
  <c r="P213" i="17"/>
  <c r="BI212" i="17"/>
  <c r="BH212" i="17"/>
  <c r="BG212" i="17"/>
  <c r="BE212" i="17"/>
  <c r="T212" i="17"/>
  <c r="R212" i="17"/>
  <c r="P212" i="17"/>
  <c r="BI211" i="17"/>
  <c r="BH211" i="17"/>
  <c r="BG211" i="17"/>
  <c r="BE211" i="17"/>
  <c r="T211" i="17"/>
  <c r="R211" i="17"/>
  <c r="P211" i="17"/>
  <c r="BI210" i="17"/>
  <c r="BH210" i="17"/>
  <c r="BG210" i="17"/>
  <c r="BE210" i="17"/>
  <c r="T210" i="17"/>
  <c r="R210" i="17"/>
  <c r="P210" i="17"/>
  <c r="BI209" i="17"/>
  <c r="BH209" i="17"/>
  <c r="BG209" i="17"/>
  <c r="BE209" i="17"/>
  <c r="T209" i="17"/>
  <c r="R209" i="17"/>
  <c r="P209" i="17"/>
  <c r="BI208" i="17"/>
  <c r="BH208" i="17"/>
  <c r="BG208" i="17"/>
  <c r="BE208" i="17"/>
  <c r="T208" i="17"/>
  <c r="R208" i="17"/>
  <c r="P208" i="17"/>
  <c r="BI207" i="17"/>
  <c r="BH207" i="17"/>
  <c r="BG207" i="17"/>
  <c r="BE207" i="17"/>
  <c r="T207" i="17"/>
  <c r="R207" i="17"/>
  <c r="P207" i="17"/>
  <c r="BI206" i="17"/>
  <c r="BH206" i="17"/>
  <c r="BG206" i="17"/>
  <c r="BE206" i="17"/>
  <c r="T206" i="17"/>
  <c r="R206" i="17"/>
  <c r="P206" i="17"/>
  <c r="BI205" i="17"/>
  <c r="BH205" i="17"/>
  <c r="BG205" i="17"/>
  <c r="BE205" i="17"/>
  <c r="T205" i="17"/>
  <c r="R205" i="17"/>
  <c r="P205" i="17"/>
  <c r="BI204" i="17"/>
  <c r="BH204" i="17"/>
  <c r="BG204" i="17"/>
  <c r="BE204" i="17"/>
  <c r="T204" i="17"/>
  <c r="R204" i="17"/>
  <c r="P204" i="17"/>
  <c r="BI203" i="17"/>
  <c r="BH203" i="17"/>
  <c r="BG203" i="17"/>
  <c r="BE203" i="17"/>
  <c r="T203" i="17"/>
  <c r="R203" i="17"/>
  <c r="P203" i="17"/>
  <c r="BI202" i="17"/>
  <c r="BH202" i="17"/>
  <c r="BG202" i="17"/>
  <c r="BE202" i="17"/>
  <c r="T202" i="17"/>
  <c r="R202" i="17"/>
  <c r="P202" i="17"/>
  <c r="BI201" i="17"/>
  <c r="BH201" i="17"/>
  <c r="BG201" i="17"/>
  <c r="BE201" i="17"/>
  <c r="T201" i="17"/>
  <c r="R201" i="17"/>
  <c r="P201" i="17"/>
  <c r="BI200" i="17"/>
  <c r="BH200" i="17"/>
  <c r="BG200" i="17"/>
  <c r="BE200" i="17"/>
  <c r="T200" i="17"/>
  <c r="R200" i="17"/>
  <c r="P200" i="17"/>
  <c r="BI199" i="17"/>
  <c r="BH199" i="17"/>
  <c r="BG199" i="17"/>
  <c r="BE199" i="17"/>
  <c r="T199" i="17"/>
  <c r="R199" i="17"/>
  <c r="P199" i="17"/>
  <c r="BI196" i="17"/>
  <c r="BH196" i="17"/>
  <c r="BG196" i="17"/>
  <c r="BE196" i="17"/>
  <c r="T196" i="17"/>
  <c r="R196" i="17"/>
  <c r="P196" i="17"/>
  <c r="BI195" i="17"/>
  <c r="BH195" i="17"/>
  <c r="BG195" i="17"/>
  <c r="BE195" i="17"/>
  <c r="T195" i="17"/>
  <c r="R195" i="17"/>
  <c r="P195" i="17"/>
  <c r="BI194" i="17"/>
  <c r="BH194" i="17"/>
  <c r="BG194" i="17"/>
  <c r="BE194" i="17"/>
  <c r="T194" i="17"/>
  <c r="R194" i="17"/>
  <c r="P194" i="17"/>
  <c r="BI193" i="17"/>
  <c r="BH193" i="17"/>
  <c r="BG193" i="17"/>
  <c r="BE193" i="17"/>
  <c r="T193" i="17"/>
  <c r="R193" i="17"/>
  <c r="P193" i="17"/>
  <c r="BI192" i="17"/>
  <c r="BH192" i="17"/>
  <c r="BG192" i="17"/>
  <c r="BE192" i="17"/>
  <c r="T192" i="17"/>
  <c r="R192" i="17"/>
  <c r="P192" i="17"/>
  <c r="BI191" i="17"/>
  <c r="BH191" i="17"/>
  <c r="BG191" i="17"/>
  <c r="BE191" i="17"/>
  <c r="T191" i="17"/>
  <c r="R191" i="17"/>
  <c r="P191" i="17"/>
  <c r="BI190" i="17"/>
  <c r="BH190" i="17"/>
  <c r="BG190" i="17"/>
  <c r="BE190" i="17"/>
  <c r="T190" i="17"/>
  <c r="R190" i="17"/>
  <c r="P190" i="17"/>
  <c r="BI189" i="17"/>
  <c r="BH189" i="17"/>
  <c r="BG189" i="17"/>
  <c r="BE189" i="17"/>
  <c r="T189" i="17"/>
  <c r="R189" i="17"/>
  <c r="P189" i="17"/>
  <c r="BI188" i="17"/>
  <c r="BH188" i="17"/>
  <c r="BG188" i="17"/>
  <c r="BE188" i="17"/>
  <c r="T188" i="17"/>
  <c r="R188" i="17"/>
  <c r="P188" i="17"/>
  <c r="BI187" i="17"/>
  <c r="BH187" i="17"/>
  <c r="BG187" i="17"/>
  <c r="BE187" i="17"/>
  <c r="T187" i="17"/>
  <c r="R187" i="17"/>
  <c r="P187" i="17"/>
  <c r="BI186" i="17"/>
  <c r="BH186" i="17"/>
  <c r="BG186" i="17"/>
  <c r="BE186" i="17"/>
  <c r="T186" i="17"/>
  <c r="R186" i="17"/>
  <c r="P186" i="17"/>
  <c r="BI185" i="17"/>
  <c r="BH185" i="17"/>
  <c r="BG185" i="17"/>
  <c r="BE185" i="17"/>
  <c r="T185" i="17"/>
  <c r="R185" i="17"/>
  <c r="P185" i="17"/>
  <c r="BI184" i="17"/>
  <c r="BH184" i="17"/>
  <c r="BG184" i="17"/>
  <c r="BE184" i="17"/>
  <c r="T184" i="17"/>
  <c r="R184" i="17"/>
  <c r="P184" i="17"/>
  <c r="BI183" i="17"/>
  <c r="BH183" i="17"/>
  <c r="BG183" i="17"/>
  <c r="BE183" i="17"/>
  <c r="T183" i="17"/>
  <c r="R183" i="17"/>
  <c r="P183" i="17"/>
  <c r="BI182" i="17"/>
  <c r="BH182" i="17"/>
  <c r="BG182" i="17"/>
  <c r="BE182" i="17"/>
  <c r="T182" i="17"/>
  <c r="R182" i="17"/>
  <c r="P182" i="17"/>
  <c r="BI181" i="17"/>
  <c r="BH181" i="17"/>
  <c r="BG181" i="17"/>
  <c r="BE181" i="17"/>
  <c r="T181" i="17"/>
  <c r="R181" i="17"/>
  <c r="P181" i="17"/>
  <c r="BI180" i="17"/>
  <c r="BH180" i="17"/>
  <c r="BG180" i="17"/>
  <c r="BE180" i="17"/>
  <c r="T180" i="17"/>
  <c r="R180" i="17"/>
  <c r="P180" i="17"/>
  <c r="BI179" i="17"/>
  <c r="BH179" i="17"/>
  <c r="BG179" i="17"/>
  <c r="BE179" i="17"/>
  <c r="T179" i="17"/>
  <c r="R179" i="17"/>
  <c r="P179" i="17"/>
  <c r="BI178" i="17"/>
  <c r="BH178" i="17"/>
  <c r="BG178" i="17"/>
  <c r="BE178" i="17"/>
  <c r="T178" i="17"/>
  <c r="R178" i="17"/>
  <c r="P178" i="17"/>
  <c r="BI177" i="17"/>
  <c r="BH177" i="17"/>
  <c r="BG177" i="17"/>
  <c r="BE177" i="17"/>
  <c r="T177" i="17"/>
  <c r="R177" i="17"/>
  <c r="P177" i="17"/>
  <c r="BI176" i="17"/>
  <c r="BH176" i="17"/>
  <c r="BG176" i="17"/>
  <c r="BE176" i="17"/>
  <c r="T176" i="17"/>
  <c r="R176" i="17"/>
  <c r="P176" i="17"/>
  <c r="BI175" i="17"/>
  <c r="BH175" i="17"/>
  <c r="BG175" i="17"/>
  <c r="BE175" i="17"/>
  <c r="T175" i="17"/>
  <c r="R175" i="17"/>
  <c r="P175" i="17"/>
  <c r="BI174" i="17"/>
  <c r="BH174" i="17"/>
  <c r="BG174" i="17"/>
  <c r="BE174" i="17"/>
  <c r="T174" i="17"/>
  <c r="R174" i="17"/>
  <c r="P174" i="17"/>
  <c r="BI173" i="17"/>
  <c r="BH173" i="17"/>
  <c r="BG173" i="17"/>
  <c r="BE173" i="17"/>
  <c r="T173" i="17"/>
  <c r="R173" i="17"/>
  <c r="P173" i="17"/>
  <c r="BI172" i="17"/>
  <c r="BH172" i="17"/>
  <c r="BG172" i="17"/>
  <c r="BE172" i="17"/>
  <c r="T172" i="17"/>
  <c r="R172" i="17"/>
  <c r="P172" i="17"/>
  <c r="BI171" i="17"/>
  <c r="BH171" i="17"/>
  <c r="BG171" i="17"/>
  <c r="BE171" i="17"/>
  <c r="T171" i="17"/>
  <c r="R171" i="17"/>
  <c r="P171" i="17"/>
  <c r="BI170" i="17"/>
  <c r="BH170" i="17"/>
  <c r="BG170" i="17"/>
  <c r="BE170" i="17"/>
  <c r="T170" i="17"/>
  <c r="R170" i="17"/>
  <c r="P170" i="17"/>
  <c r="BI169" i="17"/>
  <c r="BH169" i="17"/>
  <c r="BG169" i="17"/>
  <c r="BE169" i="17"/>
  <c r="T169" i="17"/>
  <c r="R169" i="17"/>
  <c r="P169" i="17"/>
  <c r="BI168" i="17"/>
  <c r="BH168" i="17"/>
  <c r="BG168" i="17"/>
  <c r="BE168" i="17"/>
  <c r="T168" i="17"/>
  <c r="R168" i="17"/>
  <c r="P168" i="17"/>
  <c r="BI167" i="17"/>
  <c r="BH167" i="17"/>
  <c r="BG167" i="17"/>
  <c r="BE167" i="17"/>
  <c r="T167" i="17"/>
  <c r="R167" i="17"/>
  <c r="P167" i="17"/>
  <c r="BI166" i="17"/>
  <c r="BH166" i="17"/>
  <c r="BG166" i="17"/>
  <c r="BE166" i="17"/>
  <c r="T166" i="17"/>
  <c r="R166" i="17"/>
  <c r="P166" i="17"/>
  <c r="BI164" i="17"/>
  <c r="BH164" i="17"/>
  <c r="BG164" i="17"/>
  <c r="BE164" i="17"/>
  <c r="T164" i="17"/>
  <c r="R164" i="17"/>
  <c r="P164" i="17"/>
  <c r="BI163" i="17"/>
  <c r="BH163" i="17"/>
  <c r="BG163" i="17"/>
  <c r="BE163" i="17"/>
  <c r="T163" i="17"/>
  <c r="R163" i="17"/>
  <c r="P163" i="17"/>
  <c r="BI162" i="17"/>
  <c r="BH162" i="17"/>
  <c r="BG162" i="17"/>
  <c r="BE162" i="17"/>
  <c r="T162" i="17"/>
  <c r="R162" i="17"/>
  <c r="P162" i="17"/>
  <c r="BI161" i="17"/>
  <c r="BH161" i="17"/>
  <c r="BG161" i="17"/>
  <c r="BE161" i="17"/>
  <c r="T161" i="17"/>
  <c r="R161" i="17"/>
  <c r="P161" i="17"/>
  <c r="BI160" i="17"/>
  <c r="BH160" i="17"/>
  <c r="BG160" i="17"/>
  <c r="BE160" i="17"/>
  <c r="T160" i="17"/>
  <c r="R160" i="17"/>
  <c r="P160" i="17"/>
  <c r="BI159" i="17"/>
  <c r="BH159" i="17"/>
  <c r="BG159" i="17"/>
  <c r="BE159" i="17"/>
  <c r="T159" i="17"/>
  <c r="R159" i="17"/>
  <c r="P159" i="17"/>
  <c r="BI158" i="17"/>
  <c r="BH158" i="17"/>
  <c r="BG158" i="17"/>
  <c r="BE158" i="17"/>
  <c r="T158" i="17"/>
  <c r="R158" i="17"/>
  <c r="P158" i="17"/>
  <c r="BI157" i="17"/>
  <c r="BH157" i="17"/>
  <c r="BG157" i="17"/>
  <c r="BE157" i="17"/>
  <c r="T157" i="17"/>
  <c r="R157" i="17"/>
  <c r="P157" i="17"/>
  <c r="BI156" i="17"/>
  <c r="BH156" i="17"/>
  <c r="BG156" i="17"/>
  <c r="BE156" i="17"/>
  <c r="T156" i="17"/>
  <c r="R156" i="17"/>
  <c r="P156" i="17"/>
  <c r="BI155" i="17"/>
  <c r="BH155" i="17"/>
  <c r="BG155" i="17"/>
  <c r="BE155" i="17"/>
  <c r="T155" i="17"/>
  <c r="R155" i="17"/>
  <c r="P155" i="17"/>
  <c r="BI154" i="17"/>
  <c r="BH154" i="17"/>
  <c r="BG154" i="17"/>
  <c r="BE154" i="17"/>
  <c r="T154" i="17"/>
  <c r="R154" i="17"/>
  <c r="P154" i="17"/>
  <c r="BI153" i="17"/>
  <c r="BH153" i="17"/>
  <c r="BG153" i="17"/>
  <c r="BE153" i="17"/>
  <c r="T153" i="17"/>
  <c r="R153" i="17"/>
  <c r="P153" i="17"/>
  <c r="F144" i="17"/>
  <c r="E142" i="17"/>
  <c r="F93" i="17"/>
  <c r="E91" i="17"/>
  <c r="J28" i="17"/>
  <c r="E28" i="17"/>
  <c r="J96" i="17" s="1"/>
  <c r="J27" i="17"/>
  <c r="J25" i="17"/>
  <c r="E25" i="17"/>
  <c r="J95" i="17" s="1"/>
  <c r="J24" i="17"/>
  <c r="J22" i="17"/>
  <c r="E22" i="17"/>
  <c r="F96" i="17" s="1"/>
  <c r="J21" i="17"/>
  <c r="J19" i="17"/>
  <c r="E19" i="17"/>
  <c r="F146" i="17" s="1"/>
  <c r="J18" i="17"/>
  <c r="J16" i="17"/>
  <c r="J93" i="17" s="1"/>
  <c r="E7" i="17"/>
  <c r="E85" i="17" s="1"/>
  <c r="J39" i="16"/>
  <c r="J38" i="16"/>
  <c r="AY113" i="1" s="1"/>
  <c r="J37" i="16"/>
  <c r="AX113" i="1" s="1"/>
  <c r="BI179" i="16"/>
  <c r="BH179" i="16"/>
  <c r="BG179" i="16"/>
  <c r="BE179" i="16"/>
  <c r="T179" i="16"/>
  <c r="R179" i="16"/>
  <c r="P179" i="16"/>
  <c r="BI178" i="16"/>
  <c r="BH178" i="16"/>
  <c r="BG178" i="16"/>
  <c r="BE178" i="16"/>
  <c r="T178" i="16"/>
  <c r="R178" i="16"/>
  <c r="P178" i="16"/>
  <c r="BI177" i="16"/>
  <c r="BH177" i="16"/>
  <c r="BG177" i="16"/>
  <c r="BE177" i="16"/>
  <c r="T177" i="16"/>
  <c r="R177" i="16"/>
  <c r="P177" i="16"/>
  <c r="BI176" i="16"/>
  <c r="BH176" i="16"/>
  <c r="BG176" i="16"/>
  <c r="BE176" i="16"/>
  <c r="T176" i="16"/>
  <c r="R176" i="16"/>
  <c r="P176" i="16"/>
  <c r="BI175" i="16"/>
  <c r="BH175" i="16"/>
  <c r="BG175" i="16"/>
  <c r="BE175" i="16"/>
  <c r="T175" i="16"/>
  <c r="R175" i="16"/>
  <c r="P175" i="16"/>
  <c r="BI174" i="16"/>
  <c r="BH174" i="16"/>
  <c r="BG174" i="16"/>
  <c r="BE174" i="16"/>
  <c r="T174" i="16"/>
  <c r="R174" i="16"/>
  <c r="P174" i="16"/>
  <c r="BI173" i="16"/>
  <c r="BH173" i="16"/>
  <c r="BG173" i="16"/>
  <c r="BE173" i="16"/>
  <c r="T173" i="16"/>
  <c r="R173" i="16"/>
  <c r="P173" i="16"/>
  <c r="BI172" i="16"/>
  <c r="BH172" i="16"/>
  <c r="BG172" i="16"/>
  <c r="BE172" i="16"/>
  <c r="T172" i="16"/>
  <c r="R172" i="16"/>
  <c r="P172" i="16"/>
  <c r="BI171" i="16"/>
  <c r="BH171" i="16"/>
  <c r="BG171" i="16"/>
  <c r="BE171" i="16"/>
  <c r="T171" i="16"/>
  <c r="R171" i="16"/>
  <c r="P171" i="16"/>
  <c r="BI170" i="16"/>
  <c r="BH170" i="16"/>
  <c r="BG170" i="16"/>
  <c r="BE170" i="16"/>
  <c r="T170" i="16"/>
  <c r="R170" i="16"/>
  <c r="P170" i="16"/>
  <c r="BI168" i="16"/>
  <c r="BH168" i="16"/>
  <c r="BG168" i="16"/>
  <c r="BE168" i="16"/>
  <c r="T168" i="16"/>
  <c r="R168" i="16"/>
  <c r="P168" i="16"/>
  <c r="BI167" i="16"/>
  <c r="BH167" i="16"/>
  <c r="BG167" i="16"/>
  <c r="BE167" i="16"/>
  <c r="T167" i="16"/>
  <c r="R167" i="16"/>
  <c r="P167" i="16"/>
  <c r="BI166" i="16"/>
  <c r="BH166" i="16"/>
  <c r="BG166" i="16"/>
  <c r="BE166" i="16"/>
  <c r="T166" i="16"/>
  <c r="R166" i="16"/>
  <c r="P166" i="16"/>
  <c r="BI165" i="16"/>
  <c r="BH165" i="16"/>
  <c r="BG165" i="16"/>
  <c r="BE165" i="16"/>
  <c r="T165" i="16"/>
  <c r="R165" i="16"/>
  <c r="P165" i="16"/>
  <c r="BI163" i="16"/>
  <c r="BH163" i="16"/>
  <c r="BG163" i="16"/>
  <c r="BE163" i="16"/>
  <c r="T163" i="16"/>
  <c r="R163" i="16"/>
  <c r="P163" i="16"/>
  <c r="BI162" i="16"/>
  <c r="BH162" i="16"/>
  <c r="BG162" i="16"/>
  <c r="BE162" i="16"/>
  <c r="T162" i="16"/>
  <c r="R162" i="16"/>
  <c r="P162" i="16"/>
  <c r="BI161" i="16"/>
  <c r="BH161" i="16"/>
  <c r="BG161" i="16"/>
  <c r="BE161" i="16"/>
  <c r="T161" i="16"/>
  <c r="R161" i="16"/>
  <c r="P161" i="16"/>
  <c r="BI160" i="16"/>
  <c r="BH160" i="16"/>
  <c r="BG160" i="16"/>
  <c r="BE160" i="16"/>
  <c r="T160" i="16"/>
  <c r="R160" i="16"/>
  <c r="P160" i="16"/>
  <c r="BI159" i="16"/>
  <c r="BH159" i="16"/>
  <c r="BG159" i="16"/>
  <c r="BE159" i="16"/>
  <c r="T159" i="16"/>
  <c r="R159" i="16"/>
  <c r="P159" i="16"/>
  <c r="BI158" i="16"/>
  <c r="BH158" i="16"/>
  <c r="BG158" i="16"/>
  <c r="BE158" i="16"/>
  <c r="T158" i="16"/>
  <c r="R158" i="16"/>
  <c r="P158" i="16"/>
  <c r="BI157" i="16"/>
  <c r="BH157" i="16"/>
  <c r="BG157" i="16"/>
  <c r="BE157" i="16"/>
  <c r="T157" i="16"/>
  <c r="R157" i="16"/>
  <c r="P157" i="16"/>
  <c r="BI156" i="16"/>
  <c r="BH156" i="16"/>
  <c r="BG156" i="16"/>
  <c r="BE156" i="16"/>
  <c r="T156" i="16"/>
  <c r="R156" i="16"/>
  <c r="P156" i="16"/>
  <c r="BI155" i="16"/>
  <c r="BH155" i="16"/>
  <c r="BG155" i="16"/>
  <c r="BE155" i="16"/>
  <c r="T155" i="16"/>
  <c r="R155" i="16"/>
  <c r="P155" i="16"/>
  <c r="BI154" i="16"/>
  <c r="BH154" i="16"/>
  <c r="BG154" i="16"/>
  <c r="BE154" i="16"/>
  <c r="T154" i="16"/>
  <c r="R154" i="16"/>
  <c r="P154" i="16"/>
  <c r="BI153" i="16"/>
  <c r="BH153" i="16"/>
  <c r="BG153" i="16"/>
  <c r="BE153" i="16"/>
  <c r="T153" i="16"/>
  <c r="R153" i="16"/>
  <c r="P153" i="16"/>
  <c r="BI152" i="16"/>
  <c r="BH152" i="16"/>
  <c r="BG152" i="16"/>
  <c r="BE152" i="16"/>
  <c r="T152" i="16"/>
  <c r="R152" i="16"/>
  <c r="P152" i="16"/>
  <c r="BI151" i="16"/>
  <c r="BH151" i="16"/>
  <c r="BG151" i="16"/>
  <c r="BE151" i="16"/>
  <c r="T151" i="16"/>
  <c r="R151" i="16"/>
  <c r="P151" i="16"/>
  <c r="BI150" i="16"/>
  <c r="BH150" i="16"/>
  <c r="BG150" i="16"/>
  <c r="BE150" i="16"/>
  <c r="T150" i="16"/>
  <c r="R150" i="16"/>
  <c r="P150" i="16"/>
  <c r="BI149" i="16"/>
  <c r="BH149" i="16"/>
  <c r="BG149" i="16"/>
  <c r="BE149" i="16"/>
  <c r="T149" i="16"/>
  <c r="R149" i="16"/>
  <c r="P149" i="16"/>
  <c r="BI148" i="16"/>
  <c r="BH148" i="16"/>
  <c r="BG148" i="16"/>
  <c r="BE148" i="16"/>
  <c r="T148" i="16"/>
  <c r="R148" i="16"/>
  <c r="P148" i="16"/>
  <c r="BI147" i="16"/>
  <c r="BH147" i="16"/>
  <c r="BG147" i="16"/>
  <c r="BE147" i="16"/>
  <c r="T147" i="16"/>
  <c r="R147" i="16"/>
  <c r="P147" i="16"/>
  <c r="BI146" i="16"/>
  <c r="BH146" i="16"/>
  <c r="BG146" i="16"/>
  <c r="BE146" i="16"/>
  <c r="T146" i="16"/>
  <c r="R146" i="16"/>
  <c r="P146" i="16"/>
  <c r="BI145" i="16"/>
  <c r="BH145" i="16"/>
  <c r="BG145" i="16"/>
  <c r="BE145" i="16"/>
  <c r="T145" i="16"/>
  <c r="R145" i="16"/>
  <c r="P145" i="16"/>
  <c r="BI144" i="16"/>
  <c r="BH144" i="16"/>
  <c r="BG144" i="16"/>
  <c r="BE144" i="16"/>
  <c r="T144" i="16"/>
  <c r="R144" i="16"/>
  <c r="P144" i="16"/>
  <c r="BI143" i="16"/>
  <c r="BH143" i="16"/>
  <c r="BG143" i="16"/>
  <c r="BE143" i="16"/>
  <c r="T143" i="16"/>
  <c r="R143" i="16"/>
  <c r="P143" i="16"/>
  <c r="BI142" i="16"/>
  <c r="BH142" i="16"/>
  <c r="BG142" i="16"/>
  <c r="BE142" i="16"/>
  <c r="T142" i="16"/>
  <c r="R142" i="16"/>
  <c r="P142" i="16"/>
  <c r="BI141" i="16"/>
  <c r="BH141" i="16"/>
  <c r="BG141" i="16"/>
  <c r="BE141" i="16"/>
  <c r="T141" i="16"/>
  <c r="R141" i="16"/>
  <c r="P141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7" i="16"/>
  <c r="BH137" i="16"/>
  <c r="BG137" i="16"/>
  <c r="BE137" i="16"/>
  <c r="T137" i="16"/>
  <c r="R137" i="16"/>
  <c r="P137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3" i="16"/>
  <c r="BH133" i="16"/>
  <c r="BG133" i="16"/>
  <c r="BE133" i="16"/>
  <c r="T133" i="16"/>
  <c r="R133" i="16"/>
  <c r="P133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8" i="16"/>
  <c r="BH128" i="16"/>
  <c r="BG128" i="16"/>
  <c r="BE128" i="16"/>
  <c r="T128" i="16"/>
  <c r="R128" i="16"/>
  <c r="P128" i="16"/>
  <c r="F119" i="16"/>
  <c r="E117" i="16"/>
  <c r="F91" i="16"/>
  <c r="E89" i="16"/>
  <c r="J26" i="16"/>
  <c r="E26" i="16"/>
  <c r="J94" i="16" s="1"/>
  <c r="J25" i="16"/>
  <c r="J23" i="16"/>
  <c r="E23" i="16"/>
  <c r="J121" i="16" s="1"/>
  <c r="J22" i="16"/>
  <c r="J20" i="16"/>
  <c r="E20" i="16"/>
  <c r="F122" i="16" s="1"/>
  <c r="J19" i="16"/>
  <c r="J17" i="16"/>
  <c r="E17" i="16"/>
  <c r="F93" i="16" s="1"/>
  <c r="J16" i="16"/>
  <c r="J14" i="16"/>
  <c r="J119" i="16" s="1"/>
  <c r="E7" i="16"/>
  <c r="E85" i="16" s="1"/>
  <c r="J39" i="15"/>
  <c r="J38" i="15"/>
  <c r="AY112" i="1" s="1"/>
  <c r="J37" i="15"/>
  <c r="AX112" i="1" s="1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6" i="15"/>
  <c r="BH176" i="15"/>
  <c r="BG176" i="15"/>
  <c r="BE176" i="15"/>
  <c r="T176" i="15"/>
  <c r="T175" i="15"/>
  <c r="R176" i="15"/>
  <c r="R175" i="15" s="1"/>
  <c r="P176" i="15"/>
  <c r="P175" i="15" s="1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3" i="15"/>
  <c r="BH153" i="15"/>
  <c r="BG153" i="15"/>
  <c r="BE153" i="15"/>
  <c r="T153" i="15"/>
  <c r="R153" i="15"/>
  <c r="P153" i="15"/>
  <c r="BI151" i="15"/>
  <c r="BH151" i="15"/>
  <c r="BG151" i="15"/>
  <c r="BE151" i="15"/>
  <c r="T151" i="15"/>
  <c r="T150" i="15" s="1"/>
  <c r="R151" i="15"/>
  <c r="R150" i="15" s="1"/>
  <c r="P151" i="15"/>
  <c r="P150" i="15" s="1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BI129" i="15"/>
  <c r="BH129" i="15"/>
  <c r="BG129" i="15"/>
  <c r="BE129" i="15"/>
  <c r="T129" i="15"/>
  <c r="R129" i="15"/>
  <c r="P129" i="15"/>
  <c r="F121" i="15"/>
  <c r="E119" i="15"/>
  <c r="F91" i="15"/>
  <c r="E89" i="15"/>
  <c r="J26" i="15"/>
  <c r="E26" i="15"/>
  <c r="J124" i="15" s="1"/>
  <c r="J25" i="15"/>
  <c r="J23" i="15"/>
  <c r="E23" i="15"/>
  <c r="J123" i="15" s="1"/>
  <c r="J22" i="15"/>
  <c r="J20" i="15"/>
  <c r="E20" i="15"/>
  <c r="F94" i="15" s="1"/>
  <c r="J19" i="15"/>
  <c r="J17" i="15"/>
  <c r="E17" i="15"/>
  <c r="F123" i="15" s="1"/>
  <c r="J16" i="15"/>
  <c r="J14" i="15"/>
  <c r="J91" i="15" s="1"/>
  <c r="E7" i="15"/>
  <c r="E115" i="15"/>
  <c r="J41" i="14"/>
  <c r="J40" i="14"/>
  <c r="AY111" i="1" s="1"/>
  <c r="J39" i="14"/>
  <c r="AX111" i="1" s="1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4" i="14"/>
  <c r="BH134" i="14"/>
  <c r="BG134" i="14"/>
  <c r="BE134" i="14"/>
  <c r="T134" i="14"/>
  <c r="R134" i="14"/>
  <c r="P134" i="14"/>
  <c r="BI133" i="14"/>
  <c r="BH133" i="14"/>
  <c r="BG133" i="14"/>
  <c r="BE133" i="14"/>
  <c r="T133" i="14"/>
  <c r="R133" i="14"/>
  <c r="P133" i="14"/>
  <c r="BI132" i="14"/>
  <c r="BH132" i="14"/>
  <c r="BG132" i="14"/>
  <c r="BE132" i="14"/>
  <c r="T132" i="14"/>
  <c r="R132" i="14"/>
  <c r="P132" i="14"/>
  <c r="BI131" i="14"/>
  <c r="BH131" i="14"/>
  <c r="BG131" i="14"/>
  <c r="BE131" i="14"/>
  <c r="T131" i="14"/>
  <c r="R131" i="14"/>
  <c r="P131" i="14"/>
  <c r="J125" i="14"/>
  <c r="J124" i="14"/>
  <c r="F124" i="14"/>
  <c r="F122" i="14"/>
  <c r="E120" i="14"/>
  <c r="J96" i="14"/>
  <c r="J95" i="14"/>
  <c r="F95" i="14"/>
  <c r="F93" i="14"/>
  <c r="E91" i="14"/>
  <c r="J22" i="14"/>
  <c r="E22" i="14"/>
  <c r="F96" i="14" s="1"/>
  <c r="J21" i="14"/>
  <c r="J16" i="14"/>
  <c r="J93" i="14" s="1"/>
  <c r="E7" i="14"/>
  <c r="E114" i="14"/>
  <c r="J41" i="13"/>
  <c r="J40" i="13"/>
  <c r="AY110" i="1" s="1"/>
  <c r="J39" i="13"/>
  <c r="AX110" i="1" s="1"/>
  <c r="BI166" i="13"/>
  <c r="BH166" i="13"/>
  <c r="BG166" i="13"/>
  <c r="BE166" i="13"/>
  <c r="T166" i="13"/>
  <c r="R166" i="13"/>
  <c r="P166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4" i="13"/>
  <c r="BH154" i="13"/>
  <c r="BG154" i="13"/>
  <c r="BE154" i="13"/>
  <c r="T154" i="13"/>
  <c r="R154" i="13"/>
  <c r="P154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0" i="13"/>
  <c r="BH150" i="13"/>
  <c r="BG150" i="13"/>
  <c r="BE150" i="13"/>
  <c r="T150" i="13"/>
  <c r="R150" i="13"/>
  <c r="P150" i="13"/>
  <c r="BI149" i="13"/>
  <c r="BH149" i="13"/>
  <c r="BG149" i="13"/>
  <c r="BE149" i="13"/>
  <c r="T149" i="13"/>
  <c r="R149" i="13"/>
  <c r="P149" i="13"/>
  <c r="BI148" i="13"/>
  <c r="BH148" i="13"/>
  <c r="BG148" i="13"/>
  <c r="BE148" i="13"/>
  <c r="T148" i="13"/>
  <c r="R148" i="13"/>
  <c r="P148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J128" i="13"/>
  <c r="J127" i="13"/>
  <c r="F127" i="13"/>
  <c r="F125" i="13"/>
  <c r="E123" i="13"/>
  <c r="J96" i="13"/>
  <c r="J95" i="13"/>
  <c r="F95" i="13"/>
  <c r="F93" i="13"/>
  <c r="E91" i="13"/>
  <c r="J22" i="13"/>
  <c r="E22" i="13"/>
  <c r="F128" i="13" s="1"/>
  <c r="J21" i="13"/>
  <c r="J16" i="13"/>
  <c r="J93" i="13" s="1"/>
  <c r="E7" i="13"/>
  <c r="E117" i="13" s="1"/>
  <c r="J39" i="12"/>
  <c r="J38" i="12"/>
  <c r="AY108" i="1" s="1"/>
  <c r="J37" i="12"/>
  <c r="AX108" i="1" s="1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J124" i="12"/>
  <c r="F124" i="12"/>
  <c r="F122" i="12"/>
  <c r="E120" i="12"/>
  <c r="J93" i="12"/>
  <c r="F93" i="12"/>
  <c r="F91" i="12"/>
  <c r="E89" i="12"/>
  <c r="J26" i="12"/>
  <c r="E26" i="12"/>
  <c r="J94" i="12" s="1"/>
  <c r="J25" i="12"/>
  <c r="J20" i="12"/>
  <c r="E20" i="12"/>
  <c r="F94" i="12" s="1"/>
  <c r="J19" i="12"/>
  <c r="J14" i="12"/>
  <c r="J122" i="12" s="1"/>
  <c r="E7" i="12"/>
  <c r="E116" i="12" s="1"/>
  <c r="J39" i="11"/>
  <c r="J38" i="11"/>
  <c r="AY107" i="1" s="1"/>
  <c r="J37" i="11"/>
  <c r="AX107" i="1"/>
  <c r="BI434" i="11"/>
  <c r="BH434" i="11"/>
  <c r="BG434" i="11"/>
  <c r="BE434" i="11"/>
  <c r="T434" i="11"/>
  <c r="R434" i="11"/>
  <c r="P434" i="11"/>
  <c r="BI433" i="11"/>
  <c r="BH433" i="11"/>
  <c r="BG433" i="11"/>
  <c r="BE433" i="11"/>
  <c r="T433" i="11"/>
  <c r="R433" i="11"/>
  <c r="P433" i="11"/>
  <c r="BI432" i="11"/>
  <c r="BH432" i="11"/>
  <c r="BG432" i="11"/>
  <c r="BE432" i="11"/>
  <c r="T432" i="11"/>
  <c r="R432" i="11"/>
  <c r="P432" i="11"/>
  <c r="BI430" i="11"/>
  <c r="BH430" i="11"/>
  <c r="BG430" i="11"/>
  <c r="BE430" i="11"/>
  <c r="T430" i="11"/>
  <c r="T429" i="11" s="1"/>
  <c r="T428" i="11" s="1"/>
  <c r="R430" i="11"/>
  <c r="R429" i="11" s="1"/>
  <c r="R428" i="11" s="1"/>
  <c r="P430" i="11"/>
  <c r="P429" i="11" s="1"/>
  <c r="P428" i="11" s="1"/>
  <c r="BI427" i="11"/>
  <c r="BH427" i="11"/>
  <c r="BG427" i="11"/>
  <c r="BE427" i="11"/>
  <c r="T427" i="11"/>
  <c r="R427" i="11"/>
  <c r="P427" i="11"/>
  <c r="BI426" i="11"/>
  <c r="BH426" i="11"/>
  <c r="BG426" i="11"/>
  <c r="BE426" i="11"/>
  <c r="T426" i="11"/>
  <c r="R426" i="11"/>
  <c r="P426" i="11"/>
  <c r="BI425" i="11"/>
  <c r="BH425" i="11"/>
  <c r="BG425" i="11"/>
  <c r="BE425" i="11"/>
  <c r="T425" i="11"/>
  <c r="R425" i="11"/>
  <c r="P425" i="11"/>
  <c r="BI423" i="11"/>
  <c r="BH423" i="11"/>
  <c r="BG423" i="11"/>
  <c r="BE423" i="11"/>
  <c r="T423" i="11"/>
  <c r="R423" i="11"/>
  <c r="P423" i="11"/>
  <c r="BI422" i="11"/>
  <c r="BH422" i="11"/>
  <c r="BG422" i="11"/>
  <c r="BE422" i="11"/>
  <c r="T422" i="11"/>
  <c r="R422" i="11"/>
  <c r="P422" i="11"/>
  <c r="BI421" i="11"/>
  <c r="BH421" i="11"/>
  <c r="BG421" i="11"/>
  <c r="BE421" i="11"/>
  <c r="T421" i="11"/>
  <c r="R421" i="11"/>
  <c r="P421" i="11"/>
  <c r="BI420" i="11"/>
  <c r="BH420" i="11"/>
  <c r="BG420" i="11"/>
  <c r="BE420" i="11"/>
  <c r="T420" i="11"/>
  <c r="R420" i="11"/>
  <c r="P420" i="11"/>
  <c r="BI418" i="11"/>
  <c r="BH418" i="11"/>
  <c r="BG418" i="11"/>
  <c r="BE418" i="11"/>
  <c r="T418" i="11"/>
  <c r="T417" i="11" s="1"/>
  <c r="R418" i="11"/>
  <c r="R417" i="11" s="1"/>
  <c r="P418" i="11"/>
  <c r="P417" i="11" s="1"/>
  <c r="BI416" i="11"/>
  <c r="BH416" i="11"/>
  <c r="BG416" i="11"/>
  <c r="BE416" i="11"/>
  <c r="T416" i="11"/>
  <c r="R416" i="11"/>
  <c r="P416" i="11"/>
  <c r="BI415" i="11"/>
  <c r="BH415" i="11"/>
  <c r="BG415" i="11"/>
  <c r="BE415" i="11"/>
  <c r="T415" i="11"/>
  <c r="R415" i="11"/>
  <c r="P415" i="11"/>
  <c r="BI414" i="11"/>
  <c r="BH414" i="11"/>
  <c r="BG414" i="11"/>
  <c r="BE414" i="11"/>
  <c r="T414" i="11"/>
  <c r="R414" i="11"/>
  <c r="P414" i="11"/>
  <c r="BI413" i="11"/>
  <c r="BH413" i="11"/>
  <c r="BG413" i="11"/>
  <c r="BE413" i="11"/>
  <c r="T413" i="11"/>
  <c r="R413" i="11"/>
  <c r="P413" i="11"/>
  <c r="BI411" i="11"/>
  <c r="BH411" i="11"/>
  <c r="BG411" i="11"/>
  <c r="BE411" i="11"/>
  <c r="T411" i="11"/>
  <c r="R411" i="11"/>
  <c r="P411" i="11"/>
  <c r="BI410" i="11"/>
  <c r="BH410" i="11"/>
  <c r="BG410" i="11"/>
  <c r="BE410" i="11"/>
  <c r="T410" i="11"/>
  <c r="R410" i="11"/>
  <c r="P410" i="11"/>
  <c r="BI409" i="11"/>
  <c r="BH409" i="11"/>
  <c r="BG409" i="11"/>
  <c r="BE409" i="11"/>
  <c r="T409" i="11"/>
  <c r="R409" i="11"/>
  <c r="P409" i="11"/>
  <c r="BI408" i="11"/>
  <c r="BH408" i="11"/>
  <c r="BG408" i="11"/>
  <c r="BE408" i="11"/>
  <c r="T408" i="11"/>
  <c r="R408" i="11"/>
  <c r="P408" i="11"/>
  <c r="BI406" i="11"/>
  <c r="BH406" i="11"/>
  <c r="BG406" i="11"/>
  <c r="BE406" i="11"/>
  <c r="T406" i="11"/>
  <c r="R406" i="11"/>
  <c r="P406" i="11"/>
  <c r="BI405" i="11"/>
  <c r="BH405" i="11"/>
  <c r="BG405" i="11"/>
  <c r="BE405" i="11"/>
  <c r="T405" i="11"/>
  <c r="R405" i="11"/>
  <c r="P405" i="11"/>
  <c r="BI404" i="11"/>
  <c r="BH404" i="11"/>
  <c r="BG404" i="11"/>
  <c r="BE404" i="11"/>
  <c r="T404" i="11"/>
  <c r="R404" i="11"/>
  <c r="P404" i="11"/>
  <c r="BI403" i="11"/>
  <c r="BH403" i="11"/>
  <c r="BG403" i="11"/>
  <c r="BE403" i="11"/>
  <c r="T403" i="11"/>
  <c r="R403" i="11"/>
  <c r="P403" i="11"/>
  <c r="BI402" i="11"/>
  <c r="BH402" i="11"/>
  <c r="BG402" i="11"/>
  <c r="BE402" i="11"/>
  <c r="T402" i="11"/>
  <c r="R402" i="11"/>
  <c r="P402" i="11"/>
  <c r="BI401" i="11"/>
  <c r="BH401" i="11"/>
  <c r="BG401" i="11"/>
  <c r="BE401" i="11"/>
  <c r="T401" i="11"/>
  <c r="R401" i="11"/>
  <c r="P401" i="11"/>
  <c r="BI399" i="11"/>
  <c r="BH399" i="11"/>
  <c r="BG399" i="11"/>
  <c r="BE399" i="11"/>
  <c r="T399" i="11"/>
  <c r="R399" i="11"/>
  <c r="P399" i="11"/>
  <c r="BI398" i="11"/>
  <c r="BH398" i="11"/>
  <c r="BG398" i="11"/>
  <c r="BE398" i="11"/>
  <c r="T398" i="11"/>
  <c r="R398" i="11"/>
  <c r="P398" i="11"/>
  <c r="BI397" i="11"/>
  <c r="BH397" i="11"/>
  <c r="BG397" i="11"/>
  <c r="BE397" i="11"/>
  <c r="T397" i="11"/>
  <c r="R397" i="11"/>
  <c r="P397" i="11"/>
  <c r="BI396" i="11"/>
  <c r="BH396" i="11"/>
  <c r="BG396" i="11"/>
  <c r="BE396" i="11"/>
  <c r="T396" i="11"/>
  <c r="R396" i="11"/>
  <c r="P396" i="11"/>
  <c r="BI395" i="11"/>
  <c r="BH395" i="11"/>
  <c r="BG395" i="11"/>
  <c r="BE395" i="11"/>
  <c r="T395" i="11"/>
  <c r="R395" i="11"/>
  <c r="P395" i="11"/>
  <c r="BI394" i="11"/>
  <c r="BH394" i="11"/>
  <c r="BG394" i="11"/>
  <c r="BE394" i="11"/>
  <c r="T394" i="11"/>
  <c r="R394" i="11"/>
  <c r="P394" i="11"/>
  <c r="BI393" i="11"/>
  <c r="BH393" i="11"/>
  <c r="BG393" i="11"/>
  <c r="BE393" i="11"/>
  <c r="T393" i="11"/>
  <c r="R393" i="11"/>
  <c r="P393" i="11"/>
  <c r="BI392" i="11"/>
  <c r="BH392" i="11"/>
  <c r="BG392" i="11"/>
  <c r="BE392" i="11"/>
  <c r="T392" i="11"/>
  <c r="R392" i="11"/>
  <c r="P392" i="11"/>
  <c r="BI391" i="11"/>
  <c r="BH391" i="11"/>
  <c r="BG391" i="11"/>
  <c r="BE391" i="11"/>
  <c r="T391" i="11"/>
  <c r="R391" i="11"/>
  <c r="P391" i="11"/>
  <c r="BI390" i="11"/>
  <c r="BH390" i="11"/>
  <c r="BG390" i="11"/>
  <c r="BE390" i="11"/>
  <c r="T390" i="11"/>
  <c r="R390" i="11"/>
  <c r="P390" i="11"/>
  <c r="BI389" i="11"/>
  <c r="BH389" i="11"/>
  <c r="BG389" i="11"/>
  <c r="BE389" i="11"/>
  <c r="T389" i="11"/>
  <c r="R389" i="11"/>
  <c r="P389" i="11"/>
  <c r="BI388" i="11"/>
  <c r="BH388" i="11"/>
  <c r="BG388" i="11"/>
  <c r="BE388" i="11"/>
  <c r="T388" i="11"/>
  <c r="R388" i="11"/>
  <c r="P388" i="11"/>
  <c r="BI387" i="11"/>
  <c r="BH387" i="11"/>
  <c r="BG387" i="11"/>
  <c r="BE387" i="11"/>
  <c r="T387" i="11"/>
  <c r="R387" i="11"/>
  <c r="P387" i="11"/>
  <c r="BI386" i="11"/>
  <c r="BH386" i="11"/>
  <c r="BG386" i="11"/>
  <c r="BE386" i="11"/>
  <c r="T386" i="11"/>
  <c r="R386" i="11"/>
  <c r="P386" i="11"/>
  <c r="BI385" i="11"/>
  <c r="BH385" i="11"/>
  <c r="BG385" i="11"/>
  <c r="BE385" i="11"/>
  <c r="T385" i="11"/>
  <c r="R385" i="11"/>
  <c r="P385" i="11"/>
  <c r="BI384" i="11"/>
  <c r="BH384" i="11"/>
  <c r="BG384" i="11"/>
  <c r="BE384" i="11"/>
  <c r="T384" i="11"/>
  <c r="R384" i="11"/>
  <c r="P384" i="11"/>
  <c r="BI383" i="11"/>
  <c r="BH383" i="11"/>
  <c r="BG383" i="11"/>
  <c r="BE383" i="11"/>
  <c r="T383" i="11"/>
  <c r="R383" i="11"/>
  <c r="P383" i="11"/>
  <c r="BI382" i="11"/>
  <c r="BH382" i="11"/>
  <c r="BG382" i="11"/>
  <c r="BE382" i="11"/>
  <c r="T382" i="11"/>
  <c r="R382" i="11"/>
  <c r="P382" i="11"/>
  <c r="BI381" i="11"/>
  <c r="BH381" i="11"/>
  <c r="BG381" i="11"/>
  <c r="BE381" i="11"/>
  <c r="T381" i="11"/>
  <c r="R381" i="11"/>
  <c r="P381" i="11"/>
  <c r="BI380" i="11"/>
  <c r="BH380" i="11"/>
  <c r="BG380" i="11"/>
  <c r="BE380" i="11"/>
  <c r="T380" i="11"/>
  <c r="R380" i="11"/>
  <c r="P380" i="11"/>
  <c r="BI379" i="11"/>
  <c r="BH379" i="11"/>
  <c r="BG379" i="11"/>
  <c r="BE379" i="11"/>
  <c r="T379" i="11"/>
  <c r="R379" i="11"/>
  <c r="P379" i="11"/>
  <c r="BI378" i="11"/>
  <c r="BH378" i="11"/>
  <c r="BG378" i="11"/>
  <c r="BE378" i="11"/>
  <c r="T378" i="11"/>
  <c r="R378" i="11"/>
  <c r="P378" i="11"/>
  <c r="BI377" i="11"/>
  <c r="BH377" i="11"/>
  <c r="BG377" i="11"/>
  <c r="BE377" i="11"/>
  <c r="T377" i="11"/>
  <c r="R377" i="11"/>
  <c r="P377" i="11"/>
  <c r="BI376" i="11"/>
  <c r="BH376" i="11"/>
  <c r="BG376" i="11"/>
  <c r="BE376" i="11"/>
  <c r="T376" i="11"/>
  <c r="R376" i="11"/>
  <c r="P376" i="11"/>
  <c r="BI375" i="11"/>
  <c r="BH375" i="11"/>
  <c r="BG375" i="11"/>
  <c r="BE375" i="11"/>
  <c r="T375" i="11"/>
  <c r="R375" i="11"/>
  <c r="P375" i="11"/>
  <c r="BI374" i="11"/>
  <c r="BH374" i="11"/>
  <c r="BG374" i="11"/>
  <c r="BE374" i="11"/>
  <c r="T374" i="11"/>
  <c r="R374" i="11"/>
  <c r="P374" i="11"/>
  <c r="BI373" i="11"/>
  <c r="BH373" i="11"/>
  <c r="BG373" i="11"/>
  <c r="BE373" i="11"/>
  <c r="T373" i="11"/>
  <c r="R373" i="11"/>
  <c r="P373" i="11"/>
  <c r="BI371" i="11"/>
  <c r="BH371" i="11"/>
  <c r="BG371" i="11"/>
  <c r="BE371" i="11"/>
  <c r="T371" i="11"/>
  <c r="R371" i="11"/>
  <c r="P371" i="11"/>
  <c r="BI370" i="11"/>
  <c r="BH370" i="11"/>
  <c r="BG370" i="11"/>
  <c r="BE370" i="11"/>
  <c r="T370" i="11"/>
  <c r="R370" i="11"/>
  <c r="P370" i="11"/>
  <c r="BI369" i="11"/>
  <c r="BH369" i="11"/>
  <c r="BG369" i="11"/>
  <c r="BE369" i="11"/>
  <c r="T369" i="11"/>
  <c r="R369" i="11"/>
  <c r="P369" i="11"/>
  <c r="BI368" i="11"/>
  <c r="BH368" i="11"/>
  <c r="BG368" i="11"/>
  <c r="BE368" i="11"/>
  <c r="T368" i="11"/>
  <c r="R368" i="11"/>
  <c r="P368" i="11"/>
  <c r="BI367" i="11"/>
  <c r="BH367" i="11"/>
  <c r="BG367" i="11"/>
  <c r="BE367" i="11"/>
  <c r="T367" i="11"/>
  <c r="R367" i="11"/>
  <c r="P367" i="11"/>
  <c r="BI366" i="11"/>
  <c r="BH366" i="11"/>
  <c r="BG366" i="11"/>
  <c r="BE366" i="11"/>
  <c r="T366" i="11"/>
  <c r="R366" i="11"/>
  <c r="P366" i="11"/>
  <c r="BI365" i="11"/>
  <c r="BH365" i="11"/>
  <c r="BG365" i="11"/>
  <c r="BE365" i="11"/>
  <c r="T365" i="11"/>
  <c r="R365" i="11"/>
  <c r="P365" i="11"/>
  <c r="BI364" i="11"/>
  <c r="BH364" i="11"/>
  <c r="BG364" i="11"/>
  <c r="BE364" i="11"/>
  <c r="T364" i="11"/>
  <c r="R364" i="11"/>
  <c r="P364" i="11"/>
  <c r="BI363" i="11"/>
  <c r="BH363" i="11"/>
  <c r="BG363" i="11"/>
  <c r="BE363" i="11"/>
  <c r="T363" i="11"/>
  <c r="R363" i="11"/>
  <c r="P363" i="11"/>
  <c r="BI361" i="11"/>
  <c r="BH361" i="11"/>
  <c r="BG361" i="11"/>
  <c r="BE361" i="11"/>
  <c r="T361" i="11"/>
  <c r="R361" i="11"/>
  <c r="P361" i="11"/>
  <c r="BI360" i="11"/>
  <c r="BH360" i="11"/>
  <c r="BG360" i="11"/>
  <c r="BE360" i="11"/>
  <c r="T360" i="11"/>
  <c r="R360" i="11"/>
  <c r="P360" i="11"/>
  <c r="BI359" i="11"/>
  <c r="BH359" i="11"/>
  <c r="BG359" i="11"/>
  <c r="BE359" i="11"/>
  <c r="T359" i="11"/>
  <c r="R359" i="11"/>
  <c r="P359" i="11"/>
  <c r="BI358" i="11"/>
  <c r="BH358" i="11"/>
  <c r="BG358" i="11"/>
  <c r="BE358" i="11"/>
  <c r="T358" i="11"/>
  <c r="R358" i="11"/>
  <c r="P358" i="11"/>
  <c r="BI357" i="11"/>
  <c r="BH357" i="11"/>
  <c r="BG357" i="11"/>
  <c r="BE357" i="11"/>
  <c r="T357" i="11"/>
  <c r="R357" i="11"/>
  <c r="P357" i="11"/>
  <c r="BI356" i="11"/>
  <c r="BH356" i="11"/>
  <c r="BG356" i="11"/>
  <c r="BE356" i="11"/>
  <c r="T356" i="11"/>
  <c r="R356" i="11"/>
  <c r="P356" i="11"/>
  <c r="BI355" i="11"/>
  <c r="BH355" i="11"/>
  <c r="BG355" i="11"/>
  <c r="BE355" i="11"/>
  <c r="T355" i="11"/>
  <c r="R355" i="11"/>
  <c r="P355" i="11"/>
  <c r="BI354" i="11"/>
  <c r="BH354" i="11"/>
  <c r="BG354" i="11"/>
  <c r="BE354" i="11"/>
  <c r="T354" i="11"/>
  <c r="R354" i="11"/>
  <c r="P354" i="11"/>
  <c r="BI353" i="11"/>
  <c r="BH353" i="11"/>
  <c r="BG353" i="11"/>
  <c r="BE353" i="11"/>
  <c r="T353" i="11"/>
  <c r="R353" i="11"/>
  <c r="P353" i="11"/>
  <c r="BI352" i="11"/>
  <c r="BH352" i="11"/>
  <c r="BG352" i="11"/>
  <c r="BE352" i="11"/>
  <c r="T352" i="11"/>
  <c r="R352" i="11"/>
  <c r="P352" i="11"/>
  <c r="BI351" i="11"/>
  <c r="BH351" i="11"/>
  <c r="BG351" i="11"/>
  <c r="BE351" i="11"/>
  <c r="T351" i="11"/>
  <c r="R351" i="11"/>
  <c r="P351" i="11"/>
  <c r="BI350" i="11"/>
  <c r="BH350" i="11"/>
  <c r="BG350" i="11"/>
  <c r="BE350" i="11"/>
  <c r="T350" i="11"/>
  <c r="R350" i="11"/>
  <c r="P350" i="11"/>
  <c r="BI349" i="11"/>
  <c r="BH349" i="11"/>
  <c r="BG349" i="11"/>
  <c r="BE349" i="11"/>
  <c r="T349" i="11"/>
  <c r="R349" i="11"/>
  <c r="P349" i="11"/>
  <c r="BI348" i="11"/>
  <c r="BH348" i="11"/>
  <c r="BG348" i="11"/>
  <c r="BE348" i="11"/>
  <c r="T348" i="11"/>
  <c r="R348" i="11"/>
  <c r="P348" i="11"/>
  <c r="BI347" i="11"/>
  <c r="BH347" i="11"/>
  <c r="BG347" i="11"/>
  <c r="BE347" i="11"/>
  <c r="T347" i="11"/>
  <c r="R347" i="11"/>
  <c r="P347" i="11"/>
  <c r="BI345" i="11"/>
  <c r="BH345" i="11"/>
  <c r="BG345" i="11"/>
  <c r="BE345" i="11"/>
  <c r="T345" i="11"/>
  <c r="R345" i="11"/>
  <c r="P345" i="11"/>
  <c r="BI344" i="11"/>
  <c r="BH344" i="11"/>
  <c r="BG344" i="11"/>
  <c r="BE344" i="11"/>
  <c r="T344" i="11"/>
  <c r="R344" i="11"/>
  <c r="P344" i="11"/>
  <c r="BI343" i="11"/>
  <c r="BH343" i="11"/>
  <c r="BG343" i="11"/>
  <c r="BE343" i="11"/>
  <c r="T343" i="11"/>
  <c r="R343" i="11"/>
  <c r="P343" i="11"/>
  <c r="BI342" i="11"/>
  <c r="BH342" i="11"/>
  <c r="BG342" i="11"/>
  <c r="BE342" i="11"/>
  <c r="T342" i="11"/>
  <c r="R342" i="11"/>
  <c r="P342" i="11"/>
  <c r="BI341" i="11"/>
  <c r="BH341" i="11"/>
  <c r="BG341" i="11"/>
  <c r="BE341" i="11"/>
  <c r="T341" i="11"/>
  <c r="R341" i="11"/>
  <c r="P341" i="11"/>
  <c r="BI340" i="11"/>
  <c r="BH340" i="11"/>
  <c r="BG340" i="11"/>
  <c r="BE340" i="11"/>
  <c r="T340" i="11"/>
  <c r="R340" i="11"/>
  <c r="P340" i="11"/>
  <c r="BI339" i="11"/>
  <c r="BH339" i="11"/>
  <c r="BG339" i="11"/>
  <c r="BE339" i="11"/>
  <c r="T339" i="11"/>
  <c r="R339" i="11"/>
  <c r="P339" i="11"/>
  <c r="BI338" i="11"/>
  <c r="BH338" i="11"/>
  <c r="BG338" i="11"/>
  <c r="BE338" i="11"/>
  <c r="T338" i="11"/>
  <c r="R338" i="11"/>
  <c r="P338" i="11"/>
  <c r="BI337" i="11"/>
  <c r="BH337" i="11"/>
  <c r="BG337" i="11"/>
  <c r="BE337" i="11"/>
  <c r="T337" i="11"/>
  <c r="R337" i="11"/>
  <c r="P337" i="11"/>
  <c r="BI336" i="11"/>
  <c r="BH336" i="11"/>
  <c r="BG336" i="11"/>
  <c r="BE336" i="11"/>
  <c r="T336" i="11"/>
  <c r="R336" i="11"/>
  <c r="P336" i="11"/>
  <c r="BI335" i="11"/>
  <c r="BH335" i="11"/>
  <c r="BG335" i="11"/>
  <c r="BE335" i="11"/>
  <c r="T335" i="11"/>
  <c r="R335" i="11"/>
  <c r="P335" i="11"/>
  <c r="BI334" i="11"/>
  <c r="BH334" i="11"/>
  <c r="BG334" i="11"/>
  <c r="BE334" i="11"/>
  <c r="T334" i="11"/>
  <c r="R334" i="11"/>
  <c r="P334" i="11"/>
  <c r="BI333" i="11"/>
  <c r="BH333" i="11"/>
  <c r="BG333" i="11"/>
  <c r="BE333" i="11"/>
  <c r="T333" i="11"/>
  <c r="R333" i="11"/>
  <c r="P333" i="11"/>
  <c r="BI332" i="11"/>
  <c r="BH332" i="11"/>
  <c r="BG332" i="11"/>
  <c r="BE332" i="11"/>
  <c r="T332" i="11"/>
  <c r="R332" i="11"/>
  <c r="P332" i="11"/>
  <c r="BI331" i="11"/>
  <c r="BH331" i="11"/>
  <c r="BG331" i="11"/>
  <c r="BE331" i="11"/>
  <c r="T331" i="11"/>
  <c r="R331" i="11"/>
  <c r="P331" i="11"/>
  <c r="BI330" i="11"/>
  <c r="BH330" i="11"/>
  <c r="BG330" i="11"/>
  <c r="BE330" i="11"/>
  <c r="T330" i="11"/>
  <c r="R330" i="11"/>
  <c r="P330" i="11"/>
  <c r="BI329" i="11"/>
  <c r="BH329" i="11"/>
  <c r="BG329" i="11"/>
  <c r="BE329" i="11"/>
  <c r="T329" i="11"/>
  <c r="R329" i="11"/>
  <c r="P329" i="11"/>
  <c r="BI328" i="11"/>
  <c r="BH328" i="11"/>
  <c r="BG328" i="11"/>
  <c r="BE328" i="11"/>
  <c r="T328" i="11"/>
  <c r="R328" i="11"/>
  <c r="P328" i="11"/>
  <c r="BI327" i="11"/>
  <c r="BH327" i="11"/>
  <c r="BG327" i="11"/>
  <c r="BE327" i="11"/>
  <c r="T327" i="11"/>
  <c r="R327" i="11"/>
  <c r="P327" i="11"/>
  <c r="BI326" i="11"/>
  <c r="BH326" i="11"/>
  <c r="BG326" i="11"/>
  <c r="BE326" i="11"/>
  <c r="T326" i="11"/>
  <c r="R326" i="11"/>
  <c r="P326" i="11"/>
  <c r="BI325" i="11"/>
  <c r="BH325" i="11"/>
  <c r="BG325" i="11"/>
  <c r="BE325" i="11"/>
  <c r="T325" i="11"/>
  <c r="R325" i="11"/>
  <c r="P325" i="11"/>
  <c r="BI323" i="11"/>
  <c r="BH323" i="11"/>
  <c r="BG323" i="11"/>
  <c r="BE323" i="11"/>
  <c r="T323" i="11"/>
  <c r="R323" i="11"/>
  <c r="P323" i="11"/>
  <c r="BI322" i="11"/>
  <c r="BH322" i="11"/>
  <c r="BG322" i="11"/>
  <c r="BE322" i="11"/>
  <c r="T322" i="11"/>
  <c r="R322" i="11"/>
  <c r="P322" i="11"/>
  <c r="BI321" i="11"/>
  <c r="BH321" i="11"/>
  <c r="BG321" i="11"/>
  <c r="BE321" i="11"/>
  <c r="T321" i="11"/>
  <c r="R321" i="11"/>
  <c r="P321" i="11"/>
  <c r="BI320" i="11"/>
  <c r="BH320" i="11"/>
  <c r="BG320" i="11"/>
  <c r="BE320" i="11"/>
  <c r="T320" i="11"/>
  <c r="R320" i="11"/>
  <c r="P320" i="11"/>
  <c r="BI319" i="11"/>
  <c r="BH319" i="11"/>
  <c r="BG319" i="11"/>
  <c r="BE319" i="11"/>
  <c r="T319" i="11"/>
  <c r="R319" i="11"/>
  <c r="P319" i="11"/>
  <c r="BI318" i="11"/>
  <c r="BH318" i="11"/>
  <c r="BG318" i="11"/>
  <c r="BE318" i="11"/>
  <c r="T318" i="11"/>
  <c r="R318" i="11"/>
  <c r="P318" i="11"/>
  <c r="BI317" i="11"/>
  <c r="BH317" i="11"/>
  <c r="BG317" i="11"/>
  <c r="BE317" i="11"/>
  <c r="T317" i="11"/>
  <c r="R317" i="11"/>
  <c r="P317" i="11"/>
  <c r="BI316" i="11"/>
  <c r="BH316" i="11"/>
  <c r="BG316" i="11"/>
  <c r="BE316" i="11"/>
  <c r="T316" i="11"/>
  <c r="R316" i="11"/>
  <c r="P316" i="11"/>
  <c r="BI315" i="11"/>
  <c r="BH315" i="11"/>
  <c r="BG315" i="11"/>
  <c r="BE315" i="11"/>
  <c r="T315" i="11"/>
  <c r="R315" i="11"/>
  <c r="P315" i="11"/>
  <c r="BI314" i="11"/>
  <c r="BH314" i="11"/>
  <c r="BG314" i="11"/>
  <c r="BE314" i="11"/>
  <c r="T314" i="11"/>
  <c r="R314" i="11"/>
  <c r="P314" i="11"/>
  <c r="BI312" i="11"/>
  <c r="BH312" i="11"/>
  <c r="BG312" i="11"/>
  <c r="BE312" i="11"/>
  <c r="T312" i="11"/>
  <c r="R312" i="11"/>
  <c r="P312" i="11"/>
  <c r="BI311" i="11"/>
  <c r="BH311" i="11"/>
  <c r="BG311" i="11"/>
  <c r="BE311" i="11"/>
  <c r="T311" i="11"/>
  <c r="R311" i="11"/>
  <c r="P311" i="11"/>
  <c r="BI310" i="11"/>
  <c r="BH310" i="11"/>
  <c r="BG310" i="11"/>
  <c r="BE310" i="11"/>
  <c r="T310" i="11"/>
  <c r="R310" i="11"/>
  <c r="P310" i="11"/>
  <c r="BI309" i="11"/>
  <c r="BH309" i="11"/>
  <c r="BG309" i="11"/>
  <c r="BE309" i="11"/>
  <c r="T309" i="11"/>
  <c r="R309" i="11"/>
  <c r="P309" i="11"/>
  <c r="BI308" i="11"/>
  <c r="BH308" i="11"/>
  <c r="BG308" i="11"/>
  <c r="BE308" i="11"/>
  <c r="T308" i="11"/>
  <c r="R308" i="11"/>
  <c r="P308" i="11"/>
  <c r="BI306" i="11"/>
  <c r="BH306" i="11"/>
  <c r="BG306" i="11"/>
  <c r="BE306" i="11"/>
  <c r="T306" i="11"/>
  <c r="R306" i="11"/>
  <c r="P306" i="11"/>
  <c r="BI305" i="11"/>
  <c r="BH305" i="11"/>
  <c r="BG305" i="11"/>
  <c r="BE305" i="11"/>
  <c r="T305" i="11"/>
  <c r="R305" i="11"/>
  <c r="P305" i="11"/>
  <c r="BI304" i="11"/>
  <c r="BH304" i="11"/>
  <c r="BG304" i="11"/>
  <c r="BE304" i="11"/>
  <c r="T304" i="11"/>
  <c r="R304" i="11"/>
  <c r="P304" i="11"/>
  <c r="BI302" i="11"/>
  <c r="BH302" i="11"/>
  <c r="BG302" i="11"/>
  <c r="BE302" i="11"/>
  <c r="T302" i="11"/>
  <c r="R302" i="11"/>
  <c r="P302" i="11"/>
  <c r="BI301" i="11"/>
  <c r="BH301" i="11"/>
  <c r="BG301" i="11"/>
  <c r="BE301" i="11"/>
  <c r="T301" i="11"/>
  <c r="R301" i="11"/>
  <c r="P301" i="11"/>
  <c r="BI300" i="11"/>
  <c r="BH300" i="11"/>
  <c r="BG300" i="11"/>
  <c r="BE300" i="11"/>
  <c r="T300" i="11"/>
  <c r="R300" i="11"/>
  <c r="P300" i="11"/>
  <c r="BI299" i="11"/>
  <c r="BH299" i="11"/>
  <c r="BG299" i="11"/>
  <c r="BE299" i="11"/>
  <c r="T299" i="11"/>
  <c r="R299" i="11"/>
  <c r="P299" i="11"/>
  <c r="BI298" i="11"/>
  <c r="BH298" i="11"/>
  <c r="BG298" i="11"/>
  <c r="BE298" i="11"/>
  <c r="T298" i="11"/>
  <c r="R298" i="11"/>
  <c r="P298" i="11"/>
  <c r="BI297" i="11"/>
  <c r="BH297" i="11"/>
  <c r="BG297" i="11"/>
  <c r="BE297" i="11"/>
  <c r="T297" i="11"/>
  <c r="R297" i="11"/>
  <c r="P297" i="11"/>
  <c r="BI296" i="11"/>
  <c r="BH296" i="11"/>
  <c r="BG296" i="11"/>
  <c r="BE296" i="11"/>
  <c r="T296" i="11"/>
  <c r="R296" i="11"/>
  <c r="P296" i="11"/>
  <c r="BI295" i="11"/>
  <c r="BH295" i="11"/>
  <c r="BG295" i="11"/>
  <c r="BE295" i="11"/>
  <c r="T295" i="11"/>
  <c r="R295" i="11"/>
  <c r="P295" i="11"/>
  <c r="BI294" i="11"/>
  <c r="BH294" i="11"/>
  <c r="BG294" i="11"/>
  <c r="BE294" i="11"/>
  <c r="T294" i="11"/>
  <c r="R294" i="11"/>
  <c r="P294" i="11"/>
  <c r="BI293" i="11"/>
  <c r="BH293" i="11"/>
  <c r="BG293" i="11"/>
  <c r="BE293" i="11"/>
  <c r="T293" i="11"/>
  <c r="R293" i="11"/>
  <c r="P293" i="11"/>
  <c r="BI292" i="11"/>
  <c r="BH292" i="11"/>
  <c r="BG292" i="11"/>
  <c r="BE292" i="11"/>
  <c r="T292" i="11"/>
  <c r="R292" i="11"/>
  <c r="P292" i="11"/>
  <c r="BI291" i="11"/>
  <c r="BH291" i="11"/>
  <c r="BG291" i="11"/>
  <c r="BE291" i="11"/>
  <c r="T291" i="11"/>
  <c r="R291" i="11"/>
  <c r="P291" i="11"/>
  <c r="BI290" i="11"/>
  <c r="BH290" i="11"/>
  <c r="BG290" i="11"/>
  <c r="BE290" i="11"/>
  <c r="T290" i="11"/>
  <c r="R290" i="11"/>
  <c r="P290" i="11"/>
  <c r="BI289" i="11"/>
  <c r="BH289" i="11"/>
  <c r="BG289" i="11"/>
  <c r="BE289" i="11"/>
  <c r="T289" i="11"/>
  <c r="R289" i="11"/>
  <c r="P289" i="11"/>
  <c r="BI288" i="11"/>
  <c r="BH288" i="11"/>
  <c r="BG288" i="11"/>
  <c r="BE288" i="11"/>
  <c r="T288" i="11"/>
  <c r="R288" i="11"/>
  <c r="P288" i="11"/>
  <c r="BI287" i="11"/>
  <c r="BH287" i="11"/>
  <c r="BG287" i="11"/>
  <c r="BE287" i="11"/>
  <c r="T287" i="11"/>
  <c r="R287" i="11"/>
  <c r="P287" i="11"/>
  <c r="BI286" i="11"/>
  <c r="BH286" i="11"/>
  <c r="BG286" i="11"/>
  <c r="BE286" i="11"/>
  <c r="T286" i="11"/>
  <c r="R286" i="11"/>
  <c r="P286" i="11"/>
  <c r="BI285" i="11"/>
  <c r="BH285" i="11"/>
  <c r="BG285" i="11"/>
  <c r="BE285" i="11"/>
  <c r="T285" i="11"/>
  <c r="R285" i="11"/>
  <c r="P285" i="11"/>
  <c r="BI284" i="11"/>
  <c r="BH284" i="11"/>
  <c r="BG284" i="11"/>
  <c r="BE284" i="11"/>
  <c r="T284" i="11"/>
  <c r="R284" i="11"/>
  <c r="P284" i="11"/>
  <c r="BI283" i="11"/>
  <c r="BH283" i="11"/>
  <c r="BG283" i="11"/>
  <c r="BE283" i="11"/>
  <c r="T283" i="11"/>
  <c r="R283" i="11"/>
  <c r="P283" i="11"/>
  <c r="BI282" i="11"/>
  <c r="BH282" i="11"/>
  <c r="BG282" i="11"/>
  <c r="BE282" i="11"/>
  <c r="T282" i="11"/>
  <c r="R282" i="11"/>
  <c r="P282" i="11"/>
  <c r="BI281" i="11"/>
  <c r="BH281" i="11"/>
  <c r="BG281" i="11"/>
  <c r="BE281" i="11"/>
  <c r="T281" i="11"/>
  <c r="R281" i="11"/>
  <c r="P281" i="11"/>
  <c r="BI280" i="11"/>
  <c r="BH280" i="11"/>
  <c r="BG280" i="11"/>
  <c r="BE280" i="11"/>
  <c r="T280" i="11"/>
  <c r="R280" i="11"/>
  <c r="P280" i="11"/>
  <c r="BI279" i="11"/>
  <c r="BH279" i="11"/>
  <c r="BG279" i="11"/>
  <c r="BE279" i="11"/>
  <c r="T279" i="11"/>
  <c r="R279" i="11"/>
  <c r="P279" i="11"/>
  <c r="BI278" i="11"/>
  <c r="BH278" i="11"/>
  <c r="BG278" i="11"/>
  <c r="BE278" i="11"/>
  <c r="T278" i="11"/>
  <c r="R278" i="11"/>
  <c r="P278" i="11"/>
  <c r="BI277" i="11"/>
  <c r="BH277" i="11"/>
  <c r="BG277" i="11"/>
  <c r="BE277" i="11"/>
  <c r="T277" i="11"/>
  <c r="R277" i="11"/>
  <c r="P277" i="11"/>
  <c r="BI276" i="11"/>
  <c r="BH276" i="11"/>
  <c r="BG276" i="11"/>
  <c r="BE276" i="11"/>
  <c r="T276" i="11"/>
  <c r="R276" i="11"/>
  <c r="P276" i="11"/>
  <c r="BI275" i="11"/>
  <c r="BH275" i="11"/>
  <c r="BG275" i="11"/>
  <c r="BE275" i="11"/>
  <c r="T275" i="11"/>
  <c r="R275" i="11"/>
  <c r="P275" i="11"/>
  <c r="BI274" i="11"/>
  <c r="BH274" i="11"/>
  <c r="BG274" i="11"/>
  <c r="BE274" i="11"/>
  <c r="T274" i="11"/>
  <c r="R274" i="11"/>
  <c r="P274" i="11"/>
  <c r="BI273" i="11"/>
  <c r="BH273" i="11"/>
  <c r="BG273" i="11"/>
  <c r="BE273" i="11"/>
  <c r="T273" i="11"/>
  <c r="R273" i="11"/>
  <c r="P273" i="11"/>
  <c r="BI272" i="11"/>
  <c r="BH272" i="11"/>
  <c r="BG272" i="11"/>
  <c r="BE272" i="11"/>
  <c r="T272" i="11"/>
  <c r="R272" i="11"/>
  <c r="P272" i="11"/>
  <c r="BI271" i="11"/>
  <c r="BH271" i="11"/>
  <c r="BG271" i="11"/>
  <c r="BE271" i="11"/>
  <c r="T271" i="11"/>
  <c r="R271" i="11"/>
  <c r="P271" i="11"/>
  <c r="BI270" i="11"/>
  <c r="BH270" i="11"/>
  <c r="BG270" i="11"/>
  <c r="BE270" i="11"/>
  <c r="T270" i="11"/>
  <c r="R270" i="11"/>
  <c r="P270" i="11"/>
  <c r="BI269" i="11"/>
  <c r="BH269" i="11"/>
  <c r="BG269" i="11"/>
  <c r="BE269" i="11"/>
  <c r="T269" i="11"/>
  <c r="R269" i="11"/>
  <c r="P269" i="11"/>
  <c r="BI268" i="11"/>
  <c r="BH268" i="11"/>
  <c r="BG268" i="11"/>
  <c r="BE268" i="11"/>
  <c r="T268" i="11"/>
  <c r="R268" i="11"/>
  <c r="P268" i="11"/>
  <c r="BI267" i="11"/>
  <c r="BH267" i="11"/>
  <c r="BG267" i="11"/>
  <c r="BE267" i="11"/>
  <c r="T267" i="11"/>
  <c r="R267" i="11"/>
  <c r="P267" i="11"/>
  <c r="BI266" i="11"/>
  <c r="BH266" i="11"/>
  <c r="BG266" i="11"/>
  <c r="BE266" i="11"/>
  <c r="T266" i="11"/>
  <c r="R266" i="11"/>
  <c r="P266" i="11"/>
  <c r="BI265" i="11"/>
  <c r="BH265" i="11"/>
  <c r="BG265" i="11"/>
  <c r="BE265" i="11"/>
  <c r="T265" i="11"/>
  <c r="R265" i="11"/>
  <c r="P265" i="11"/>
  <c r="BI264" i="11"/>
  <c r="BH264" i="11"/>
  <c r="BG264" i="11"/>
  <c r="BE264" i="11"/>
  <c r="T264" i="11"/>
  <c r="R264" i="11"/>
  <c r="P264" i="11"/>
  <c r="BI263" i="11"/>
  <c r="BH263" i="11"/>
  <c r="BG263" i="11"/>
  <c r="BE263" i="11"/>
  <c r="T263" i="11"/>
  <c r="R263" i="11"/>
  <c r="P263" i="11"/>
  <c r="BI261" i="11"/>
  <c r="BH261" i="11"/>
  <c r="BG261" i="11"/>
  <c r="BE261" i="11"/>
  <c r="T261" i="11"/>
  <c r="R261" i="11"/>
  <c r="P261" i="11"/>
  <c r="BI260" i="11"/>
  <c r="BH260" i="11"/>
  <c r="BG260" i="11"/>
  <c r="BE260" i="11"/>
  <c r="T260" i="11"/>
  <c r="R260" i="11"/>
  <c r="P260" i="11"/>
  <c r="BI259" i="11"/>
  <c r="BH259" i="11"/>
  <c r="BG259" i="11"/>
  <c r="BE259" i="11"/>
  <c r="T259" i="11"/>
  <c r="R259" i="11"/>
  <c r="P259" i="11"/>
  <c r="BI258" i="11"/>
  <c r="BH258" i="11"/>
  <c r="BG258" i="11"/>
  <c r="BE258" i="11"/>
  <c r="T258" i="11"/>
  <c r="R258" i="11"/>
  <c r="P258" i="11"/>
  <c r="BI257" i="11"/>
  <c r="BH257" i="11"/>
  <c r="BG257" i="11"/>
  <c r="BE257" i="11"/>
  <c r="T257" i="11"/>
  <c r="R257" i="11"/>
  <c r="P257" i="11"/>
  <c r="BI256" i="11"/>
  <c r="BH256" i="11"/>
  <c r="BG256" i="11"/>
  <c r="BE256" i="11"/>
  <c r="T256" i="11"/>
  <c r="R256" i="11"/>
  <c r="P256" i="11"/>
  <c r="BI255" i="11"/>
  <c r="BH255" i="11"/>
  <c r="BG255" i="11"/>
  <c r="BE255" i="11"/>
  <c r="T255" i="11"/>
  <c r="R255" i="11"/>
  <c r="P255" i="11"/>
  <c r="BI254" i="11"/>
  <c r="BH254" i="11"/>
  <c r="BG254" i="11"/>
  <c r="BE254" i="11"/>
  <c r="T254" i="11"/>
  <c r="R254" i="11"/>
  <c r="P254" i="11"/>
  <c r="BI253" i="11"/>
  <c r="BH253" i="11"/>
  <c r="BG253" i="11"/>
  <c r="BE253" i="11"/>
  <c r="T253" i="11"/>
  <c r="R253" i="11"/>
  <c r="P253" i="11"/>
  <c r="BI252" i="11"/>
  <c r="BH252" i="11"/>
  <c r="BG252" i="11"/>
  <c r="BE252" i="11"/>
  <c r="T252" i="11"/>
  <c r="R252" i="11"/>
  <c r="P252" i="11"/>
  <c r="BI251" i="11"/>
  <c r="BH251" i="11"/>
  <c r="BG251" i="11"/>
  <c r="BE251" i="11"/>
  <c r="T251" i="11"/>
  <c r="R251" i="11"/>
  <c r="P251" i="11"/>
  <c r="BI250" i="11"/>
  <c r="BH250" i="11"/>
  <c r="BG250" i="11"/>
  <c r="BE250" i="11"/>
  <c r="T250" i="11"/>
  <c r="R250" i="11"/>
  <c r="P250" i="11"/>
  <c r="BI249" i="11"/>
  <c r="BH249" i="11"/>
  <c r="BG249" i="11"/>
  <c r="BE249" i="11"/>
  <c r="T249" i="11"/>
  <c r="R249" i="11"/>
  <c r="P249" i="11"/>
  <c r="BI248" i="11"/>
  <c r="BH248" i="11"/>
  <c r="BG248" i="11"/>
  <c r="BE248" i="11"/>
  <c r="T248" i="11"/>
  <c r="R248" i="11"/>
  <c r="P248" i="11"/>
  <c r="BI247" i="11"/>
  <c r="BH247" i="11"/>
  <c r="BG247" i="11"/>
  <c r="BE247" i="11"/>
  <c r="T247" i="11"/>
  <c r="R247" i="11"/>
  <c r="P247" i="11"/>
  <c r="BI246" i="11"/>
  <c r="BH246" i="11"/>
  <c r="BG246" i="11"/>
  <c r="BE246" i="11"/>
  <c r="T246" i="11"/>
  <c r="R246" i="11"/>
  <c r="P246" i="11"/>
  <c r="BI245" i="11"/>
  <c r="BH245" i="11"/>
  <c r="BG245" i="11"/>
  <c r="BE245" i="11"/>
  <c r="T245" i="11"/>
  <c r="R245" i="11"/>
  <c r="P245" i="11"/>
  <c r="BI244" i="11"/>
  <c r="BH244" i="11"/>
  <c r="BG244" i="11"/>
  <c r="BE244" i="11"/>
  <c r="T244" i="11"/>
  <c r="R244" i="11"/>
  <c r="P244" i="11"/>
  <c r="BI243" i="11"/>
  <c r="BH243" i="11"/>
  <c r="BG243" i="11"/>
  <c r="BE243" i="11"/>
  <c r="T243" i="11"/>
  <c r="R243" i="11"/>
  <c r="P243" i="11"/>
  <c r="BI242" i="11"/>
  <c r="BH242" i="11"/>
  <c r="BG242" i="11"/>
  <c r="BE242" i="11"/>
  <c r="T242" i="11"/>
  <c r="R242" i="11"/>
  <c r="P242" i="11"/>
  <c r="BI241" i="11"/>
  <c r="BH241" i="11"/>
  <c r="BG241" i="11"/>
  <c r="BE241" i="11"/>
  <c r="T241" i="11"/>
  <c r="R241" i="11"/>
  <c r="P241" i="11"/>
  <c r="BI240" i="11"/>
  <c r="BH240" i="11"/>
  <c r="BG240" i="11"/>
  <c r="BE240" i="11"/>
  <c r="T240" i="11"/>
  <c r="R240" i="11"/>
  <c r="P240" i="11"/>
  <c r="BI239" i="11"/>
  <c r="BH239" i="11"/>
  <c r="BG239" i="11"/>
  <c r="BE239" i="11"/>
  <c r="T239" i="11"/>
  <c r="R239" i="11"/>
  <c r="P239" i="11"/>
  <c r="BI238" i="11"/>
  <c r="BH238" i="11"/>
  <c r="BG238" i="11"/>
  <c r="BE238" i="11"/>
  <c r="T238" i="11"/>
  <c r="R238" i="11"/>
  <c r="P238" i="1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4" i="11"/>
  <c r="BH234" i="11"/>
  <c r="BG234" i="11"/>
  <c r="BE234" i="11"/>
  <c r="T234" i="11"/>
  <c r="R234" i="11"/>
  <c r="P234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1" i="11"/>
  <c r="BH231" i="11"/>
  <c r="BG231" i="11"/>
  <c r="BE231" i="11"/>
  <c r="T231" i="11"/>
  <c r="R231" i="11"/>
  <c r="P231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1" i="11"/>
  <c r="BH221" i="11"/>
  <c r="BG221" i="11"/>
  <c r="BE221" i="11"/>
  <c r="T221" i="11"/>
  <c r="T220" i="11" s="1"/>
  <c r="R221" i="11"/>
  <c r="R220" i="11" s="1"/>
  <c r="P221" i="11"/>
  <c r="P220" i="11" s="1"/>
  <c r="BI219" i="11"/>
  <c r="BH219" i="11"/>
  <c r="BG219" i="11"/>
  <c r="BE219" i="11"/>
  <c r="T219" i="11"/>
  <c r="R219" i="11"/>
  <c r="P219" i="11"/>
  <c r="BI218" i="11"/>
  <c r="BH218" i="11"/>
  <c r="BG218" i="11"/>
  <c r="BE218" i="11"/>
  <c r="T218" i="11"/>
  <c r="R218" i="11"/>
  <c r="P218" i="1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3" i="11"/>
  <c r="BH213" i="11"/>
  <c r="BG213" i="11"/>
  <c r="BE213" i="11"/>
  <c r="T213" i="11"/>
  <c r="R213" i="11"/>
  <c r="P213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6" i="11"/>
  <c r="BH206" i="11"/>
  <c r="BG206" i="11"/>
  <c r="BE206" i="11"/>
  <c r="T206" i="11"/>
  <c r="R206" i="11"/>
  <c r="P206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3" i="11"/>
  <c r="BH203" i="11"/>
  <c r="BG203" i="11"/>
  <c r="BE203" i="11"/>
  <c r="T203" i="11"/>
  <c r="R203" i="11"/>
  <c r="P203" i="11"/>
  <c r="BI202" i="11"/>
  <c r="BH202" i="11"/>
  <c r="BG202" i="11"/>
  <c r="BE202" i="11"/>
  <c r="T202" i="11"/>
  <c r="R202" i="11"/>
  <c r="P202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9" i="11"/>
  <c r="BH199" i="11"/>
  <c r="BG199" i="11"/>
  <c r="BE199" i="11"/>
  <c r="T199" i="11"/>
  <c r="R199" i="11"/>
  <c r="P199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5" i="11"/>
  <c r="BH195" i="11"/>
  <c r="BG195" i="11"/>
  <c r="BE195" i="11"/>
  <c r="T195" i="11"/>
  <c r="R195" i="11"/>
  <c r="P195" i="11"/>
  <c r="BI194" i="11"/>
  <c r="BH194" i="11"/>
  <c r="BG194" i="11"/>
  <c r="BE194" i="11"/>
  <c r="T194" i="11"/>
  <c r="R194" i="11"/>
  <c r="P194" i="11"/>
  <c r="BI193" i="11"/>
  <c r="BH193" i="11"/>
  <c r="BG193" i="11"/>
  <c r="BE193" i="11"/>
  <c r="T193" i="11"/>
  <c r="R193" i="11"/>
  <c r="P193" i="11"/>
  <c r="BI191" i="11"/>
  <c r="BH191" i="11"/>
  <c r="BG191" i="11"/>
  <c r="BE191" i="11"/>
  <c r="T191" i="11"/>
  <c r="R191" i="11"/>
  <c r="P191" i="11"/>
  <c r="BI190" i="11"/>
  <c r="BH190" i="11"/>
  <c r="BG190" i="11"/>
  <c r="BE190" i="11"/>
  <c r="T190" i="11"/>
  <c r="R190" i="11"/>
  <c r="P190" i="11"/>
  <c r="BI188" i="11"/>
  <c r="BH188" i="11"/>
  <c r="BG188" i="11"/>
  <c r="BE188" i="11"/>
  <c r="T188" i="11"/>
  <c r="T187" i="11" s="1"/>
  <c r="R188" i="11"/>
  <c r="R187" i="11" s="1"/>
  <c r="P188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4" i="11"/>
  <c r="BH184" i="11"/>
  <c r="BG184" i="11"/>
  <c r="BE184" i="11"/>
  <c r="T184" i="11"/>
  <c r="R184" i="11"/>
  <c r="P184" i="11"/>
  <c r="BI183" i="11"/>
  <c r="BH183" i="11"/>
  <c r="BG183" i="11"/>
  <c r="BE183" i="11"/>
  <c r="T183" i="11"/>
  <c r="R183" i="11"/>
  <c r="P183" i="11"/>
  <c r="BI182" i="11"/>
  <c r="BH182" i="11"/>
  <c r="BG182" i="11"/>
  <c r="BE182" i="11"/>
  <c r="T182" i="11"/>
  <c r="R182" i="11"/>
  <c r="P182" i="11"/>
  <c r="BI181" i="11"/>
  <c r="BH181" i="11"/>
  <c r="BG181" i="11"/>
  <c r="BE181" i="11"/>
  <c r="T181" i="11"/>
  <c r="R181" i="11"/>
  <c r="P181" i="11"/>
  <c r="BI180" i="11"/>
  <c r="BH180" i="11"/>
  <c r="BG180" i="11"/>
  <c r="BE180" i="11"/>
  <c r="T180" i="11"/>
  <c r="R180" i="11"/>
  <c r="P180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J144" i="11"/>
  <c r="F144" i="11"/>
  <c r="F142" i="11"/>
  <c r="E140" i="11"/>
  <c r="J93" i="11"/>
  <c r="F93" i="11"/>
  <c r="F91" i="11"/>
  <c r="E89" i="11"/>
  <c r="J26" i="11"/>
  <c r="E26" i="11"/>
  <c r="J145" i="11"/>
  <c r="J25" i="11"/>
  <c r="J20" i="11"/>
  <c r="E20" i="11"/>
  <c r="F145" i="11"/>
  <c r="J19" i="11"/>
  <c r="J14" i="11"/>
  <c r="J91" i="11" s="1"/>
  <c r="E7" i="11"/>
  <c r="E136" i="11" s="1"/>
  <c r="J39" i="10"/>
  <c r="J38" i="10"/>
  <c r="AY105" i="1" s="1"/>
  <c r="J37" i="10"/>
  <c r="AX105" i="1" s="1"/>
  <c r="BI151" i="10"/>
  <c r="BH151" i="10"/>
  <c r="BG151" i="10"/>
  <c r="BE151" i="10"/>
  <c r="T151" i="10"/>
  <c r="R151" i="10"/>
  <c r="P151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BI126" i="10"/>
  <c r="BH126" i="10"/>
  <c r="BG126" i="10"/>
  <c r="BE126" i="10"/>
  <c r="T126" i="10"/>
  <c r="R126" i="10"/>
  <c r="P126" i="10"/>
  <c r="BI125" i="10"/>
  <c r="BH125" i="10"/>
  <c r="BG125" i="10"/>
  <c r="BE125" i="10"/>
  <c r="T125" i="10"/>
  <c r="R125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BI121" i="10"/>
  <c r="BH121" i="10"/>
  <c r="BG121" i="10"/>
  <c r="BE121" i="10"/>
  <c r="T121" i="10"/>
  <c r="R121" i="10"/>
  <c r="P121" i="10"/>
  <c r="J116" i="10"/>
  <c r="F116" i="10"/>
  <c r="F114" i="10"/>
  <c r="E112" i="10"/>
  <c r="J93" i="10"/>
  <c r="F93" i="10"/>
  <c r="F91" i="10"/>
  <c r="E89" i="10"/>
  <c r="J26" i="10"/>
  <c r="E26" i="10"/>
  <c r="J94" i="10" s="1"/>
  <c r="J25" i="10"/>
  <c r="J20" i="10"/>
  <c r="E20" i="10"/>
  <c r="F94" i="10" s="1"/>
  <c r="J19" i="10"/>
  <c r="J14" i="10"/>
  <c r="J114" i="10" s="1"/>
  <c r="E7" i="10"/>
  <c r="E108" i="10" s="1"/>
  <c r="J39" i="9"/>
  <c r="J38" i="9"/>
  <c r="AY104" i="1" s="1"/>
  <c r="J37" i="9"/>
  <c r="AX104" i="1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J119" i="9"/>
  <c r="F119" i="9"/>
  <c r="F117" i="9"/>
  <c r="E115" i="9"/>
  <c r="J93" i="9"/>
  <c r="F93" i="9"/>
  <c r="F91" i="9"/>
  <c r="E89" i="9"/>
  <c r="J26" i="9"/>
  <c r="E26" i="9"/>
  <c r="J120" i="9" s="1"/>
  <c r="J25" i="9"/>
  <c r="J20" i="9"/>
  <c r="E20" i="9"/>
  <c r="F120" i="9" s="1"/>
  <c r="J19" i="9"/>
  <c r="J14" i="9"/>
  <c r="J117" i="9" s="1"/>
  <c r="E7" i="9"/>
  <c r="E111" i="9" s="1"/>
  <c r="J39" i="8"/>
  <c r="J38" i="8"/>
  <c r="AY103" i="1" s="1"/>
  <c r="J37" i="8"/>
  <c r="AX103" i="1" s="1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8" i="8"/>
  <c r="BH258" i="8"/>
  <c r="BG258" i="8"/>
  <c r="BE258" i="8"/>
  <c r="T258" i="8"/>
  <c r="R258" i="8"/>
  <c r="P258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2" i="8"/>
  <c r="BH202" i="8"/>
  <c r="BG202" i="8"/>
  <c r="BE202" i="8"/>
  <c r="T202" i="8"/>
  <c r="T201" i="8" s="1"/>
  <c r="R202" i="8"/>
  <c r="R201" i="8" s="1"/>
  <c r="P202" i="8"/>
  <c r="P201" i="8" s="1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J135" i="8"/>
  <c r="F135" i="8"/>
  <c r="F133" i="8"/>
  <c r="E131" i="8"/>
  <c r="J93" i="8"/>
  <c r="F93" i="8"/>
  <c r="F91" i="8"/>
  <c r="E89" i="8"/>
  <c r="J26" i="8"/>
  <c r="E26" i="8"/>
  <c r="J94" i="8" s="1"/>
  <c r="J25" i="8"/>
  <c r="J20" i="8"/>
  <c r="E20" i="8"/>
  <c r="F94" i="8"/>
  <c r="J19" i="8"/>
  <c r="J14" i="8"/>
  <c r="J133" i="8" s="1"/>
  <c r="E7" i="8"/>
  <c r="E85" i="8" s="1"/>
  <c r="J39" i="7"/>
  <c r="J38" i="7"/>
  <c r="AY102" i="1" s="1"/>
  <c r="J37" i="7"/>
  <c r="AX102" i="1" s="1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T166" i="7" s="1"/>
  <c r="R167" i="7"/>
  <c r="R166" i="7" s="1"/>
  <c r="P167" i="7"/>
  <c r="P166" i="7" s="1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J124" i="7"/>
  <c r="F124" i="7"/>
  <c r="F122" i="7"/>
  <c r="E120" i="7"/>
  <c r="J93" i="7"/>
  <c r="F93" i="7"/>
  <c r="F91" i="7"/>
  <c r="E89" i="7"/>
  <c r="J26" i="7"/>
  <c r="E26" i="7"/>
  <c r="J125" i="7"/>
  <c r="J25" i="7"/>
  <c r="J20" i="7"/>
  <c r="E20" i="7"/>
  <c r="F125" i="7" s="1"/>
  <c r="J19" i="7"/>
  <c r="J14" i="7"/>
  <c r="J91" i="7" s="1"/>
  <c r="E7" i="7"/>
  <c r="E116" i="7" s="1"/>
  <c r="J39" i="6"/>
  <c r="J38" i="6"/>
  <c r="AY100" i="1" s="1"/>
  <c r="J37" i="6"/>
  <c r="AX100" i="1" s="1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BI125" i="6"/>
  <c r="BH125" i="6"/>
  <c r="BG125" i="6"/>
  <c r="BE125" i="6"/>
  <c r="T125" i="6"/>
  <c r="R125" i="6"/>
  <c r="P125" i="6"/>
  <c r="BI124" i="6"/>
  <c r="BH124" i="6"/>
  <c r="BG124" i="6"/>
  <c r="BE124" i="6"/>
  <c r="T124" i="6"/>
  <c r="R124" i="6"/>
  <c r="P124" i="6"/>
  <c r="BI123" i="6"/>
  <c r="BH123" i="6"/>
  <c r="BG123" i="6"/>
  <c r="BE123" i="6"/>
  <c r="T123" i="6"/>
  <c r="R123" i="6"/>
  <c r="P123" i="6"/>
  <c r="BI122" i="6"/>
  <c r="BH122" i="6"/>
  <c r="BG122" i="6"/>
  <c r="BE122" i="6"/>
  <c r="T122" i="6"/>
  <c r="R122" i="6"/>
  <c r="P122" i="6"/>
  <c r="BI121" i="6"/>
  <c r="BH121" i="6"/>
  <c r="BG121" i="6"/>
  <c r="BE121" i="6"/>
  <c r="T121" i="6"/>
  <c r="R121" i="6"/>
  <c r="P121" i="6"/>
  <c r="J116" i="6"/>
  <c r="F116" i="6"/>
  <c r="F114" i="6"/>
  <c r="E112" i="6"/>
  <c r="J93" i="6"/>
  <c r="F93" i="6"/>
  <c r="F91" i="6"/>
  <c r="E89" i="6"/>
  <c r="J26" i="6"/>
  <c r="E26" i="6"/>
  <c r="J94" i="6" s="1"/>
  <c r="J25" i="6"/>
  <c r="J20" i="6"/>
  <c r="E20" i="6"/>
  <c r="F117" i="6" s="1"/>
  <c r="J19" i="6"/>
  <c r="J14" i="6"/>
  <c r="J114" i="6" s="1"/>
  <c r="E7" i="6"/>
  <c r="E85" i="6" s="1"/>
  <c r="J39" i="5"/>
  <c r="J38" i="5"/>
  <c r="AY99" i="1" s="1"/>
  <c r="J37" i="5"/>
  <c r="AX99" i="1" s="1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J123" i="5"/>
  <c r="F123" i="5"/>
  <c r="F121" i="5"/>
  <c r="E119" i="5"/>
  <c r="J93" i="5"/>
  <c r="F93" i="5"/>
  <c r="F91" i="5"/>
  <c r="E89" i="5"/>
  <c r="J26" i="5"/>
  <c r="E26" i="5"/>
  <c r="J124" i="5" s="1"/>
  <c r="J25" i="5"/>
  <c r="J20" i="5"/>
  <c r="E20" i="5"/>
  <c r="F94" i="5" s="1"/>
  <c r="J19" i="5"/>
  <c r="J14" i="5"/>
  <c r="J121" i="5" s="1"/>
  <c r="E7" i="5"/>
  <c r="E85" i="5" s="1"/>
  <c r="J39" i="4"/>
  <c r="J38" i="4"/>
  <c r="AY98" i="1" s="1"/>
  <c r="J37" i="4"/>
  <c r="AX98" i="1" s="1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J121" i="4"/>
  <c r="F121" i="4"/>
  <c r="F119" i="4"/>
  <c r="J93" i="4"/>
  <c r="F93" i="4"/>
  <c r="F91" i="4"/>
  <c r="E89" i="4"/>
  <c r="J26" i="4"/>
  <c r="E26" i="4"/>
  <c r="J94" i="4" s="1"/>
  <c r="J25" i="4"/>
  <c r="J20" i="4"/>
  <c r="E20" i="4"/>
  <c r="F122" i="4" s="1"/>
  <c r="J19" i="4"/>
  <c r="J14" i="4"/>
  <c r="E7" i="4"/>
  <c r="E85" i="4" s="1"/>
  <c r="J39" i="3"/>
  <c r="J38" i="3"/>
  <c r="AY97" i="1" s="1"/>
  <c r="J37" i="3"/>
  <c r="AX97" i="1" s="1"/>
  <c r="BI321" i="3"/>
  <c r="BH321" i="3"/>
  <c r="BG321" i="3"/>
  <c r="BE321" i="3"/>
  <c r="T321" i="3"/>
  <c r="T320" i="3" s="1"/>
  <c r="R321" i="3"/>
  <c r="R320" i="3" s="1"/>
  <c r="P321" i="3"/>
  <c r="P320" i="3" s="1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5" i="3"/>
  <c r="BH305" i="3"/>
  <c r="BG305" i="3"/>
  <c r="BE305" i="3"/>
  <c r="T305" i="3"/>
  <c r="R305" i="3"/>
  <c r="P305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198" i="3"/>
  <c r="BH198" i="3"/>
  <c r="BG198" i="3"/>
  <c r="BE198" i="3"/>
  <c r="T198" i="3"/>
  <c r="T197" i="3" s="1"/>
  <c r="R198" i="3"/>
  <c r="R197" i="3" s="1"/>
  <c r="P198" i="3"/>
  <c r="P197" i="3" s="1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T155" i="3" s="1"/>
  <c r="R156" i="3"/>
  <c r="R155" i="3" s="1"/>
  <c r="P156" i="3"/>
  <c r="P155" i="3" s="1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J140" i="3"/>
  <c r="F140" i="3"/>
  <c r="F138" i="3"/>
  <c r="E136" i="3"/>
  <c r="J93" i="3"/>
  <c r="F93" i="3"/>
  <c r="F91" i="3"/>
  <c r="E89" i="3"/>
  <c r="J26" i="3"/>
  <c r="E26" i="3"/>
  <c r="J94" i="3" s="1"/>
  <c r="J25" i="3"/>
  <c r="J20" i="3"/>
  <c r="E20" i="3"/>
  <c r="F141" i="3" s="1"/>
  <c r="J19" i="3"/>
  <c r="J14" i="3"/>
  <c r="J91" i="3" s="1"/>
  <c r="E7" i="3"/>
  <c r="E132" i="3" s="1"/>
  <c r="J39" i="2"/>
  <c r="J38" i="2"/>
  <c r="AY96" i="1" s="1"/>
  <c r="J37" i="2"/>
  <c r="AX96" i="1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7" i="2"/>
  <c r="BH177" i="2"/>
  <c r="BG177" i="2"/>
  <c r="BE177" i="2"/>
  <c r="T177" i="2"/>
  <c r="T176" i="2"/>
  <c r="R177" i="2"/>
  <c r="R176" i="2"/>
  <c r="P177" i="2"/>
  <c r="P176" i="2" s="1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0" i="2"/>
  <c r="BH170" i="2"/>
  <c r="BG170" i="2"/>
  <c r="BE170" i="2"/>
  <c r="T170" i="2"/>
  <c r="T169" i="2"/>
  <c r="R170" i="2"/>
  <c r="R169" i="2" s="1"/>
  <c r="P170" i="2"/>
  <c r="P169" i="2"/>
  <c r="BI168" i="2"/>
  <c r="BH168" i="2"/>
  <c r="BG168" i="2"/>
  <c r="BE168" i="2"/>
  <c r="T168" i="2"/>
  <c r="T167" i="2" s="1"/>
  <c r="R168" i="2"/>
  <c r="R167" i="2"/>
  <c r="P168" i="2"/>
  <c r="P167" i="2" s="1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J129" i="2"/>
  <c r="F129" i="2"/>
  <c r="F127" i="2"/>
  <c r="E125" i="2"/>
  <c r="J93" i="2"/>
  <c r="F93" i="2"/>
  <c r="F91" i="2"/>
  <c r="E89" i="2"/>
  <c r="J26" i="2"/>
  <c r="E26" i="2"/>
  <c r="J130" i="2" s="1"/>
  <c r="J25" i="2"/>
  <c r="J20" i="2"/>
  <c r="E20" i="2"/>
  <c r="F94" i="2"/>
  <c r="J19" i="2"/>
  <c r="J14" i="2"/>
  <c r="J127" i="2" s="1"/>
  <c r="E7" i="2"/>
  <c r="E121" i="2" s="1"/>
  <c r="L90" i="1"/>
  <c r="AM90" i="1"/>
  <c r="AM89" i="1"/>
  <c r="L89" i="1"/>
  <c r="AM87" i="1"/>
  <c r="L87" i="1"/>
  <c r="L85" i="1"/>
  <c r="L84" i="1"/>
  <c r="J230" i="3"/>
  <c r="J202" i="3"/>
  <c r="BK193" i="3"/>
  <c r="BK187" i="3"/>
  <c r="BK184" i="3"/>
  <c r="BK170" i="3"/>
  <c r="BK162" i="3"/>
  <c r="J158" i="3"/>
  <c r="J151" i="3"/>
  <c r="J313" i="3"/>
  <c r="BK307" i="3"/>
  <c r="BK299" i="3"/>
  <c r="J293" i="3"/>
  <c r="J283" i="3"/>
  <c r="BK279" i="3"/>
  <c r="J274" i="3"/>
  <c r="BK263" i="3"/>
  <c r="J260" i="3"/>
  <c r="J251" i="3"/>
  <c r="BK248" i="3"/>
  <c r="BK239" i="3"/>
  <c r="BK233" i="3"/>
  <c r="BK231" i="3"/>
  <c r="BK226" i="3"/>
  <c r="BK223" i="3"/>
  <c r="J215" i="3"/>
  <c r="J208" i="3"/>
  <c r="J198" i="3"/>
  <c r="BK185" i="3"/>
  <c r="J178" i="3"/>
  <c r="BK171" i="3"/>
  <c r="BK163" i="3"/>
  <c r="J154" i="3"/>
  <c r="BK148" i="3"/>
  <c r="J173" i="4"/>
  <c r="BK157" i="4"/>
  <c r="BK152" i="4"/>
  <c r="J151" i="4"/>
  <c r="BK141" i="4"/>
  <c r="J133" i="4"/>
  <c r="J129" i="4"/>
  <c r="BK165" i="4"/>
  <c r="BK161" i="4"/>
  <c r="J157" i="4"/>
  <c r="BK145" i="4"/>
  <c r="J139" i="4"/>
  <c r="BK135" i="4"/>
  <c r="J172" i="4"/>
  <c r="BK159" i="4"/>
  <c r="J160" i="4"/>
  <c r="J154" i="4"/>
  <c r="BK139" i="4"/>
  <c r="J134" i="4"/>
  <c r="BK169" i="4"/>
  <c r="BK166" i="4"/>
  <c r="J164" i="4"/>
  <c r="BK151" i="4"/>
  <c r="J138" i="4"/>
  <c r="BK131" i="4"/>
  <c r="BK129" i="4"/>
  <c r="J182" i="5"/>
  <c r="BK165" i="5"/>
  <c r="J172" i="5"/>
  <c r="J161" i="5"/>
  <c r="J155" i="5"/>
  <c r="BK142" i="5"/>
  <c r="J139" i="5"/>
  <c r="BK134" i="5"/>
  <c r="BK173" i="5"/>
  <c r="J176" i="5"/>
  <c r="BK156" i="5"/>
  <c r="J153" i="5"/>
  <c r="J142" i="5"/>
  <c r="J132" i="5"/>
  <c r="J181" i="5"/>
  <c r="J174" i="5"/>
  <c r="BK161" i="5"/>
  <c r="BK157" i="5"/>
  <c r="J158" i="5"/>
  <c r="J144" i="5"/>
  <c r="J135" i="5"/>
  <c r="J163" i="5"/>
  <c r="J154" i="5"/>
  <c r="BK141" i="5"/>
  <c r="BK131" i="5"/>
  <c r="BK168" i="6"/>
  <c r="J157" i="6"/>
  <c r="BK151" i="6"/>
  <c r="J146" i="6"/>
  <c r="J143" i="6"/>
  <c r="J137" i="6"/>
  <c r="BK133" i="6"/>
  <c r="BK125" i="6"/>
  <c r="J166" i="6"/>
  <c r="J162" i="6"/>
  <c r="J156" i="6"/>
  <c r="BK148" i="6"/>
  <c r="BK137" i="6"/>
  <c r="J133" i="6"/>
  <c r="BK129" i="6"/>
  <c r="J122" i="6"/>
  <c r="J165" i="6"/>
  <c r="J159" i="6"/>
  <c r="BK154" i="6"/>
  <c r="BK150" i="6"/>
  <c r="BK146" i="6"/>
  <c r="BK140" i="6"/>
  <c r="J131" i="6"/>
  <c r="BK124" i="6"/>
  <c r="BK164" i="6"/>
  <c r="J161" i="6"/>
  <c r="BK153" i="6"/>
  <c r="J147" i="6"/>
  <c r="BK141" i="6"/>
  <c r="BK138" i="6"/>
  <c r="J129" i="6"/>
  <c r="BK126" i="6"/>
  <c r="J179" i="7"/>
  <c r="BK170" i="7"/>
  <c r="BK162" i="7"/>
  <c r="J158" i="7"/>
  <c r="BK154" i="7"/>
  <c r="J148" i="7"/>
  <c r="BK141" i="7"/>
  <c r="J180" i="7"/>
  <c r="J173" i="7"/>
  <c r="BK169" i="7"/>
  <c r="J157" i="7"/>
  <c r="J151" i="7"/>
  <c r="J144" i="7"/>
  <c r="BK137" i="7"/>
  <c r="BK144" i="7"/>
  <c r="J137" i="7"/>
  <c r="BK176" i="7"/>
  <c r="J167" i="7"/>
  <c r="BK160" i="7"/>
  <c r="BK150" i="7"/>
  <c r="BK146" i="7"/>
  <c r="BK142" i="7"/>
  <c r="J138" i="7"/>
  <c r="BK132" i="7"/>
  <c r="BK276" i="8"/>
  <c r="J272" i="8"/>
  <c r="J268" i="8"/>
  <c r="BK265" i="8"/>
  <c r="BK251" i="8"/>
  <c r="J246" i="8"/>
  <c r="BK242" i="8"/>
  <c r="J233" i="8"/>
  <c r="J230" i="8"/>
  <c r="BK225" i="8"/>
  <c r="BK212" i="8"/>
  <c r="BK206" i="8"/>
  <c r="BK197" i="8"/>
  <c r="J192" i="8"/>
  <c r="BK186" i="8"/>
  <c r="J183" i="8"/>
  <c r="BK179" i="8"/>
  <c r="J167" i="8"/>
  <c r="BK161" i="8"/>
  <c r="BK151" i="8"/>
  <c r="J145" i="8"/>
  <c r="J270" i="8"/>
  <c r="BK263" i="8"/>
  <c r="BK257" i="8"/>
  <c r="BK250" i="8"/>
  <c r="BK244" i="8"/>
  <c r="J237" i="8"/>
  <c r="J229" i="8"/>
  <c r="BK217" i="8"/>
  <c r="J210" i="8"/>
  <c r="BK200" i="8"/>
  <c r="BK195" i="8"/>
  <c r="J185" i="8"/>
  <c r="J180" i="8"/>
  <c r="J170" i="8"/>
  <c r="BK160" i="8"/>
  <c r="BK155" i="8"/>
  <c r="J149" i="8"/>
  <c r="J275" i="8"/>
  <c r="J266" i="8"/>
  <c r="J258" i="8"/>
  <c r="J256" i="8"/>
  <c r="BK253" i="8"/>
  <c r="BK248" i="8"/>
  <c r="J240" i="8"/>
  <c r="J232" i="8"/>
  <c r="J227" i="8"/>
  <c r="BK216" i="8"/>
  <c r="J206" i="8"/>
  <c r="BK198" i="8"/>
  <c r="BK187" i="8"/>
  <c r="J182" i="8"/>
  <c r="J174" i="8"/>
  <c r="J169" i="8"/>
  <c r="BK164" i="8"/>
  <c r="BK150" i="8"/>
  <c r="BK277" i="8"/>
  <c r="BK266" i="8"/>
  <c r="J260" i="8"/>
  <c r="BK255" i="8"/>
  <c r="BK246" i="8"/>
  <c r="BK241" i="8"/>
  <c r="BK235" i="8"/>
  <c r="BK230" i="8"/>
  <c r="J224" i="8"/>
  <c r="BK220" i="8"/>
  <c r="J213" i="8"/>
  <c r="J209" i="8"/>
  <c r="J196" i="8"/>
  <c r="J191" i="8"/>
  <c r="J187" i="8"/>
  <c r="J177" i="8"/>
  <c r="BK171" i="8"/>
  <c r="J164" i="8"/>
  <c r="J159" i="8"/>
  <c r="J155" i="8"/>
  <c r="J150" i="8"/>
  <c r="BK147" i="8"/>
  <c r="J139" i="9"/>
  <c r="J133" i="9"/>
  <c r="BK128" i="9"/>
  <c r="BK137" i="9"/>
  <c r="J135" i="9"/>
  <c r="J129" i="9"/>
  <c r="BK138" i="9"/>
  <c r="BK127" i="9"/>
  <c r="BK150" i="10"/>
  <c r="J144" i="10"/>
  <c r="BK132" i="10"/>
  <c r="J129" i="10"/>
  <c r="BK126" i="10"/>
  <c r="J149" i="10"/>
  <c r="J140" i="10"/>
  <c r="BK136" i="10"/>
  <c r="J132" i="10"/>
  <c r="J124" i="10"/>
  <c r="BK151" i="10"/>
  <c r="BK145" i="10"/>
  <c r="J142" i="10"/>
  <c r="J137" i="10"/>
  <c r="BK131" i="10"/>
  <c r="J125" i="10"/>
  <c r="J155" i="10"/>
  <c r="BK148" i="10"/>
  <c r="J143" i="10"/>
  <c r="J133" i="10"/>
  <c r="J122" i="10"/>
  <c r="BK425" i="11"/>
  <c r="J420" i="11"/>
  <c r="J411" i="11"/>
  <c r="J397" i="11"/>
  <c r="BK392" i="11"/>
  <c r="J386" i="11"/>
  <c r="J379" i="11"/>
  <c r="J374" i="11"/>
  <c r="J368" i="11"/>
  <c r="J359" i="11"/>
  <c r="J354" i="11"/>
  <c r="J351" i="11"/>
  <c r="J343" i="11"/>
  <c r="BK338" i="11"/>
  <c r="J335" i="11"/>
  <c r="J330" i="11"/>
  <c r="BK321" i="11"/>
  <c r="BK315" i="11"/>
  <c r="BK310" i="11"/>
  <c r="BK300" i="11"/>
  <c r="BK293" i="11"/>
  <c r="J284" i="11"/>
  <c r="J277" i="11"/>
  <c r="J271" i="11"/>
  <c r="J266" i="11"/>
  <c r="BK252" i="11"/>
  <c r="J245" i="11"/>
  <c r="BK241" i="11"/>
  <c r="BK236" i="11"/>
  <c r="BK230" i="11"/>
  <c r="J228" i="11"/>
  <c r="J225" i="11"/>
  <c r="BK216" i="11"/>
  <c r="BK206" i="11"/>
  <c r="BK203" i="11"/>
  <c r="J200" i="11"/>
  <c r="J194" i="11"/>
  <c r="BK186" i="11"/>
  <c r="J178" i="11"/>
  <c r="BK173" i="11"/>
  <c r="J168" i="11"/>
  <c r="BK163" i="11"/>
  <c r="BK161" i="11"/>
  <c r="J154" i="11"/>
  <c r="BK434" i="11"/>
  <c r="BK433" i="11"/>
  <c r="BK432" i="11"/>
  <c r="BK427" i="11"/>
  <c r="J425" i="11"/>
  <c r="J421" i="11"/>
  <c r="J413" i="11"/>
  <c r="J409" i="11"/>
  <c r="J403" i="11"/>
  <c r="J392" i="11"/>
  <c r="BK386" i="11"/>
  <c r="J383" i="11"/>
  <c r="J376" i="11"/>
  <c r="BK371" i="11"/>
  <c r="J363" i="11"/>
  <c r="J357" i="11"/>
  <c r="BK351" i="11"/>
  <c r="BK345" i="11"/>
  <c r="BK331" i="11"/>
  <c r="J326" i="11"/>
  <c r="J322" i="11"/>
  <c r="BK319" i="11"/>
  <c r="J315" i="11"/>
  <c r="BK306" i="11"/>
  <c r="BK301" i="11"/>
  <c r="J298" i="11"/>
  <c r="J293" i="11"/>
  <c r="BK291" i="11"/>
  <c r="BK286" i="11"/>
  <c r="BK282" i="11"/>
  <c r="BK278" i="11"/>
  <c r="J270" i="11"/>
  <c r="J263" i="11"/>
  <c r="BK258" i="11"/>
  <c r="J252" i="11"/>
  <c r="BK245" i="11"/>
  <c r="J241" i="11"/>
  <c r="J232" i="11"/>
  <c r="BK228" i="11"/>
  <c r="BK224" i="11"/>
  <c r="BK217" i="11"/>
  <c r="BK211" i="11"/>
  <c r="BK200" i="11"/>
  <c r="BK196" i="11"/>
  <c r="J190" i="11"/>
  <c r="J184" i="11"/>
  <c r="J177" i="11"/>
  <c r="BK168" i="11"/>
  <c r="BK159" i="11"/>
  <c r="BK152" i="11"/>
  <c r="BK420" i="11"/>
  <c r="BK413" i="11"/>
  <c r="BK408" i="11"/>
  <c r="BK402" i="11"/>
  <c r="J398" i="11"/>
  <c r="J393" i="11"/>
  <c r="BK389" i="11"/>
  <c r="J382" i="11"/>
  <c r="BK368" i="11"/>
  <c r="BK358" i="11"/>
  <c r="J349" i="11"/>
  <c r="BK342" i="11"/>
  <c r="J339" i="11"/>
  <c r="J334" i="11"/>
  <c r="BK323" i="11"/>
  <c r="BK311" i="11"/>
  <c r="J301" i="11"/>
  <c r="J299" i="11"/>
  <c r="J291" i="11"/>
  <c r="J286" i="11"/>
  <c r="BK281" i="11"/>
  <c r="J272" i="11"/>
  <c r="J267" i="11"/>
  <c r="BK257" i="11"/>
  <c r="BK250" i="11"/>
  <c r="J242" i="11"/>
  <c r="J237" i="11"/>
  <c r="BK218" i="11"/>
  <c r="BK214" i="11"/>
  <c r="J204" i="11"/>
  <c r="BK199" i="11"/>
  <c r="BK185" i="11"/>
  <c r="BK180" i="11"/>
  <c r="BK171" i="11"/>
  <c r="BK164" i="11"/>
  <c r="J159" i="11"/>
  <c r="BK155" i="11"/>
  <c r="BK423" i="11"/>
  <c r="J408" i="11"/>
  <c r="J402" i="11"/>
  <c r="BK398" i="11"/>
  <c r="BK394" i="11"/>
  <c r="BK388" i="11"/>
  <c r="BK381" i="11"/>
  <c r="BK376" i="11"/>
  <c r="J370" i="11"/>
  <c r="J366" i="11"/>
  <c r="BK363" i="11"/>
  <c r="BK357" i="11"/>
  <c r="J353" i="11"/>
  <c r="J345" i="11"/>
  <c r="BK337" i="11"/>
  <c r="J331" i="11"/>
  <c r="J325" i="11"/>
  <c r="BK317" i="11"/>
  <c r="BK314" i="11"/>
  <c r="BK308" i="11"/>
  <c r="BK302" i="11"/>
  <c r="BK296" i="11"/>
  <c r="BK288" i="11"/>
  <c r="BK279" i="11"/>
  <c r="BK276" i="11"/>
  <c r="BK271" i="11"/>
  <c r="J264" i="11"/>
  <c r="J260" i="11"/>
  <c r="J257" i="11"/>
  <c r="BK253" i="11"/>
  <c r="J247" i="11"/>
  <c r="J239" i="11"/>
  <c r="BK231" i="11"/>
  <c r="BK221" i="11"/>
  <c r="J214" i="11"/>
  <c r="BK207" i="11"/>
  <c r="J203" i="11"/>
  <c r="J195" i="11"/>
  <c r="BK188" i="11"/>
  <c r="BK182" i="11"/>
  <c r="J179" i="11"/>
  <c r="J174" i="11"/>
  <c r="BK170" i="11"/>
  <c r="J158" i="11"/>
  <c r="J152" i="11"/>
  <c r="J215" i="12"/>
  <c r="BK209" i="12"/>
  <c r="BK207" i="12"/>
  <c r="BK201" i="12"/>
  <c r="BK198" i="12"/>
  <c r="BK195" i="12"/>
  <c r="BK183" i="12"/>
  <c r="BK171" i="12"/>
  <c r="BK167" i="12"/>
  <c r="BK156" i="12"/>
  <c r="J147" i="12"/>
  <c r="J141" i="12"/>
  <c r="BK136" i="12"/>
  <c r="J217" i="12"/>
  <c r="J213" i="12"/>
  <c r="J207" i="12"/>
  <c r="BK203" i="12"/>
  <c r="BK199" i="12"/>
  <c r="BK193" i="12"/>
  <c r="BK185" i="12"/>
  <c r="J182" i="12"/>
  <c r="BK176" i="12"/>
  <c r="BK168" i="12"/>
  <c r="J166" i="12"/>
  <c r="J156" i="12"/>
  <c r="J149" i="12"/>
  <c r="BK141" i="12"/>
  <c r="J132" i="12"/>
  <c r="J210" i="12"/>
  <c r="BK192" i="12"/>
  <c r="BK188" i="12"/>
  <c r="BK182" i="12"/>
  <c r="BK173" i="12"/>
  <c r="J169" i="12"/>
  <c r="BK163" i="12"/>
  <c r="BK157" i="12"/>
  <c r="J153" i="12"/>
  <c r="BK147" i="12"/>
  <c r="J144" i="12"/>
  <c r="J131" i="12"/>
  <c r="J212" i="12"/>
  <c r="J204" i="12"/>
  <c r="J201" i="12"/>
  <c r="J194" i="12"/>
  <c r="J185" i="12"/>
  <c r="BK178" i="12"/>
  <c r="J175" i="12"/>
  <c r="J171" i="12"/>
  <c r="J162" i="12"/>
  <c r="BK155" i="12"/>
  <c r="BK149" i="12"/>
  <c r="J142" i="12"/>
  <c r="J136" i="12"/>
  <c r="BK166" i="13"/>
  <c r="BK158" i="13"/>
  <c r="BK150" i="13"/>
  <c r="J146" i="13"/>
  <c r="BK140" i="13"/>
  <c r="BK161" i="13"/>
  <c r="BK157" i="13"/>
  <c r="BK149" i="13"/>
  <c r="J142" i="13"/>
  <c r="BK134" i="13"/>
  <c r="J157" i="13"/>
  <c r="BK148" i="13"/>
  <c r="J141" i="13"/>
  <c r="J134" i="13"/>
  <c r="J164" i="13"/>
  <c r="BK160" i="13"/>
  <c r="J154" i="13"/>
  <c r="J143" i="13"/>
  <c r="J135" i="13"/>
  <c r="BK151" i="14"/>
  <c r="J145" i="14"/>
  <c r="BK136" i="14"/>
  <c r="J153" i="14"/>
  <c r="BK148" i="14"/>
  <c r="BK143" i="14"/>
  <c r="J139" i="14"/>
  <c r="J136" i="14"/>
  <c r="J132" i="14"/>
  <c r="BK149" i="14"/>
  <c r="BK144" i="14"/>
  <c r="J154" i="14"/>
  <c r="J148" i="14"/>
  <c r="BK141" i="14"/>
  <c r="J131" i="14"/>
  <c r="BK181" i="15"/>
  <c r="J174" i="15"/>
  <c r="J168" i="15"/>
  <c r="BK166" i="15"/>
  <c r="J162" i="15"/>
  <c r="J157" i="15"/>
  <c r="J147" i="15"/>
  <c r="BK142" i="15"/>
  <c r="BK134" i="15"/>
  <c r="J185" i="15"/>
  <c r="BK179" i="15"/>
  <c r="J169" i="15"/>
  <c r="BK159" i="15"/>
  <c r="BK154" i="15"/>
  <c r="BK148" i="15"/>
  <c r="J139" i="15"/>
  <c r="J165" i="15"/>
  <c r="J158" i="15"/>
  <c r="J151" i="15"/>
  <c r="J145" i="15"/>
  <c r="BK137" i="15"/>
  <c r="J131" i="15"/>
  <c r="J183" i="15"/>
  <c r="BK170" i="15"/>
  <c r="BK163" i="15"/>
  <c r="BK155" i="15"/>
  <c r="BK146" i="15"/>
  <c r="J140" i="15"/>
  <c r="J137" i="15"/>
  <c r="J132" i="15"/>
  <c r="J129" i="15"/>
  <c r="BK162" i="16"/>
  <c r="BK152" i="16"/>
  <c r="BK146" i="16"/>
  <c r="J136" i="16"/>
  <c r="J132" i="16"/>
  <c r="J129" i="16"/>
  <c r="BK175" i="16"/>
  <c r="BK172" i="16"/>
  <c r="BK167" i="16"/>
  <c r="J162" i="16"/>
  <c r="BK158" i="16"/>
  <c r="J152" i="16"/>
  <c r="J149" i="16"/>
  <c r="BK144" i="16"/>
  <c r="J137" i="16"/>
  <c r="BK131" i="16"/>
  <c r="J177" i="16"/>
  <c r="BK174" i="16"/>
  <c r="J167" i="16"/>
  <c r="J160" i="16"/>
  <c r="J155" i="16"/>
  <c r="BK151" i="16"/>
  <c r="BK145" i="16"/>
  <c r="J139" i="16"/>
  <c r="BK129" i="16"/>
  <c r="BK179" i="16"/>
  <c r="J171" i="16"/>
  <c r="J166" i="16"/>
  <c r="J158" i="16"/>
  <c r="J153" i="16"/>
  <c r="J144" i="16"/>
  <c r="BK142" i="16"/>
  <c r="BK134" i="16"/>
  <c r="BK406" i="17"/>
  <c r="BK397" i="17"/>
  <c r="J393" i="17"/>
  <c r="BK388" i="17"/>
  <c r="BK379" i="17"/>
  <c r="BK371" i="17"/>
  <c r="BK366" i="17"/>
  <c r="J358" i="17"/>
  <c r="BK349" i="17"/>
  <c r="J346" i="17"/>
  <c r="BK336" i="17"/>
  <c r="BK330" i="17"/>
  <c r="J324" i="17"/>
  <c r="BK315" i="17"/>
  <c r="BK309" i="17"/>
  <c r="BK300" i="17"/>
  <c r="BK295" i="17"/>
  <c r="BK289" i="17"/>
  <c r="J281" i="17"/>
  <c r="BK274" i="17"/>
  <c r="BK265" i="17"/>
  <c r="J259" i="17"/>
  <c r="BK254" i="17"/>
  <c r="BK250" i="17"/>
  <c r="BK247" i="17"/>
  <c r="J237" i="17"/>
  <c r="J230" i="17"/>
  <c r="BK218" i="17"/>
  <c r="J205" i="17"/>
  <c r="BK194" i="17"/>
  <c r="BK192" i="17"/>
  <c r="BK187" i="17"/>
  <c r="BK179" i="17"/>
  <c r="BK173" i="17"/>
  <c r="J166" i="17"/>
  <c r="BK158" i="17"/>
  <c r="BK153" i="17"/>
  <c r="J403" i="17"/>
  <c r="J398" i="17"/>
  <c r="J386" i="17"/>
  <c r="J380" i="17"/>
  <c r="J372" i="17"/>
  <c r="J369" i="17"/>
  <c r="BK364" i="17"/>
  <c r="J360" i="17"/>
  <c r="J351" i="17"/>
  <c r="BK342" i="17"/>
  <c r="BK337" i="17"/>
  <c r="J328" i="17"/>
  <c r="BK322" i="17"/>
  <c r="BK319" i="17"/>
  <c r="BK308" i="17"/>
  <c r="J299" i="17"/>
  <c r="J289" i="17"/>
  <c r="J284" i="17"/>
  <c r="BK278" i="17"/>
  <c r="BK272" i="17"/>
  <c r="J267" i="17"/>
  <c r="BK262" i="17"/>
  <c r="BK259" i="17"/>
  <c r="J252" i="17"/>
  <c r="J247" i="17"/>
  <c r="BK243" i="17"/>
  <c r="BK238" i="17"/>
  <c r="J235" i="17"/>
  <c r="BK228" i="17"/>
  <c r="BK224" i="17"/>
  <c r="J220" i="17"/>
  <c r="BK213" i="17"/>
  <c r="J210" i="17"/>
  <c r="BK206" i="17"/>
  <c r="J202" i="17"/>
  <c r="BK189" i="17"/>
  <c r="BK182" i="17"/>
  <c r="J176" i="17"/>
  <c r="BK171" i="17"/>
  <c r="BK168" i="17"/>
  <c r="BK160" i="17"/>
  <c r="BK155" i="17"/>
  <c r="J410" i="17"/>
  <c r="BK408" i="17"/>
  <c r="J405" i="17"/>
  <c r="BK400" i="17"/>
  <c r="J391" i="17"/>
  <c r="J385" i="17"/>
  <c r="J378" i="17"/>
  <c r="J375" i="17"/>
  <c r="J371" i="17"/>
  <c r="J364" i="17"/>
  <c r="BK360" i="17"/>
  <c r="J355" i="17"/>
  <c r="BK347" i="17"/>
  <c r="J341" i="17"/>
  <c r="J329" i="17"/>
  <c r="BK323" i="17"/>
  <c r="BK318" i="17"/>
  <c r="BK312" i="17"/>
  <c r="J308" i="17"/>
  <c r="J303" i="17"/>
  <c r="J295" i="17"/>
  <c r="J288" i="17"/>
  <c r="J278" i="17"/>
  <c r="J271" i="17"/>
  <c r="BK267" i="17"/>
  <c r="J261" i="17"/>
  <c r="BK252" i="17"/>
  <c r="J243" i="17"/>
  <c r="BK233" i="17"/>
  <c r="J225" i="17"/>
  <c r="J215" i="17"/>
  <c r="BK212" i="17"/>
  <c r="J207" i="17"/>
  <c r="J204" i="17"/>
  <c r="BK201" i="17"/>
  <c r="BK195" i="17"/>
  <c r="BK183" i="17"/>
  <c r="J179" i="17"/>
  <c r="J172" i="17"/>
  <c r="BK161" i="17"/>
  <c r="J156" i="17"/>
  <c r="BK405" i="17"/>
  <c r="J396" i="17"/>
  <c r="BK387" i="17"/>
  <c r="J383" i="17"/>
  <c r="J374" i="17"/>
  <c r="BK362" i="17"/>
  <c r="BK358" i="17"/>
  <c r="BK350" i="17"/>
  <c r="BK346" i="17"/>
  <c r="BK341" i="17"/>
  <c r="BK333" i="17"/>
  <c r="BK327" i="17"/>
  <c r="J318" i="17"/>
  <c r="J316" i="17"/>
  <c r="J310" i="17"/>
  <c r="J302" i="17"/>
  <c r="J298" i="17"/>
  <c r="J291" i="17"/>
  <c r="BK276" i="17"/>
  <c r="J264" i="17"/>
  <c r="J256" i="17"/>
  <c r="BK242" i="17"/>
  <c r="J238" i="17"/>
  <c r="BK231" i="17"/>
  <c r="BK222" i="17"/>
  <c r="J217" i="17"/>
  <c r="J211" i="17"/>
  <c r="J208" i="17"/>
  <c r="BK199" i="17"/>
  <c r="J191" i="17"/>
  <c r="BK185" i="17"/>
  <c r="J181" i="17"/>
  <c r="BK172" i="17"/>
  <c r="J168" i="17"/>
  <c r="BK162" i="17"/>
  <c r="BK165" i="18"/>
  <c r="BK160" i="18"/>
  <c r="J149" i="18"/>
  <c r="J145" i="18"/>
  <c r="J166" i="18"/>
  <c r="BK162" i="18"/>
  <c r="BK157" i="18"/>
  <c r="BK152" i="18"/>
  <c r="BK149" i="18"/>
  <c r="BK144" i="18"/>
  <c r="BK141" i="18"/>
  <c r="J135" i="18"/>
  <c r="J165" i="18"/>
  <c r="J160" i="18"/>
  <c r="J156" i="18"/>
  <c r="J153" i="18"/>
  <c r="J151" i="18"/>
  <c r="J147" i="18"/>
  <c r="BK143" i="18"/>
  <c r="J140" i="18"/>
  <c r="J134" i="18"/>
  <c r="BK135" i="18"/>
  <c r="J131" i="19"/>
  <c r="J135" i="19"/>
  <c r="BK138" i="19"/>
  <c r="BK134" i="19"/>
  <c r="J138" i="19"/>
  <c r="BK131" i="19"/>
  <c r="J158" i="20"/>
  <c r="J154" i="20"/>
  <c r="BK150" i="20"/>
  <c r="J142" i="20"/>
  <c r="J138" i="20"/>
  <c r="BK158" i="20"/>
  <c r="BK138" i="20"/>
  <c r="J135" i="20"/>
  <c r="BK149" i="20"/>
  <c r="BK144" i="20"/>
  <c r="J141" i="20"/>
  <c r="BK151" i="20"/>
  <c r="J148" i="20"/>
  <c r="BK135" i="20"/>
  <c r="BK187" i="21"/>
  <c r="J183" i="21"/>
  <c r="J175" i="21"/>
  <c r="J168" i="21"/>
  <c r="BK164" i="21"/>
  <c r="J158" i="21"/>
  <c r="J151" i="21"/>
  <c r="J149" i="21"/>
  <c r="BK143" i="21"/>
  <c r="J138" i="21"/>
  <c r="J133" i="21"/>
  <c r="J193" i="21"/>
  <c r="J179" i="21"/>
  <c r="J174" i="21"/>
  <c r="BK168" i="21"/>
  <c r="BK161" i="21"/>
  <c r="J154" i="21"/>
  <c r="BK149" i="21"/>
  <c r="J147" i="21"/>
  <c r="BK141" i="21"/>
  <c r="BK133" i="21"/>
  <c r="BK193" i="21"/>
  <c r="BK188" i="21"/>
  <c r="BK183" i="21"/>
  <c r="BK178" i="21"/>
  <c r="BK170" i="21"/>
  <c r="J163" i="21"/>
  <c r="BK158" i="21"/>
  <c r="BK154" i="21"/>
  <c r="BK151" i="21"/>
  <c r="J143" i="21"/>
  <c r="BK137" i="21"/>
  <c r="J132" i="21"/>
  <c r="BK191" i="21"/>
  <c r="J188" i="21"/>
  <c r="BK180" i="21"/>
  <c r="BK175" i="21"/>
  <c r="BK171" i="21"/>
  <c r="BK166" i="21"/>
  <c r="BK162" i="21"/>
  <c r="J157" i="21"/>
  <c r="BK144" i="21"/>
  <c r="J140" i="21"/>
  <c r="BK135" i="22"/>
  <c r="BK132" i="22"/>
  <c r="J129" i="22"/>
  <c r="BK133" i="22"/>
  <c r="BK129" i="22"/>
  <c r="J143" i="23"/>
  <c r="J140" i="23"/>
  <c r="BK133" i="23"/>
  <c r="J128" i="23"/>
  <c r="J145" i="23"/>
  <c r="J136" i="23"/>
  <c r="BK130" i="23"/>
  <c r="BK125" i="23"/>
  <c r="J146" i="23"/>
  <c r="J142" i="23"/>
  <c r="BK140" i="23"/>
  <c r="J130" i="23"/>
  <c r="BK126" i="23"/>
  <c r="J149" i="23"/>
  <c r="BK138" i="23"/>
  <c r="J132" i="23"/>
  <c r="BK141" i="24"/>
  <c r="BK130" i="24"/>
  <c r="J134" i="24"/>
  <c r="J129" i="24"/>
  <c r="J139" i="24"/>
  <c r="BK134" i="24"/>
  <c r="J128" i="24"/>
  <c r="J131" i="24"/>
  <c r="BK182" i="25"/>
  <c r="J175" i="25"/>
  <c r="BK171" i="25"/>
  <c r="BK164" i="25"/>
  <c r="BK160" i="25"/>
  <c r="J152" i="25"/>
  <c r="J145" i="25"/>
  <c r="J180" i="25"/>
  <c r="BK169" i="25"/>
  <c r="J163" i="25"/>
  <c r="BK158" i="25"/>
  <c r="BK149" i="25"/>
  <c r="J144" i="25"/>
  <c r="BK139" i="25"/>
  <c r="BK177" i="25"/>
  <c r="BK174" i="25"/>
  <c r="BK167" i="25"/>
  <c r="J158" i="25"/>
  <c r="BK153" i="25"/>
  <c r="BK146" i="25"/>
  <c r="BK143" i="25"/>
  <c r="J131" i="26"/>
  <c r="BK128" i="26"/>
  <c r="J121" i="26"/>
  <c r="BK129" i="26"/>
  <c r="BK123" i="26"/>
  <c r="J130" i="26"/>
  <c r="BK121" i="26"/>
  <c r="BK127" i="26"/>
  <c r="BK124" i="26"/>
  <c r="BK122" i="27"/>
  <c r="J122" i="27"/>
  <c r="BK152" i="28"/>
  <c r="J150" i="28"/>
  <c r="J146" i="28"/>
  <c r="J142" i="28"/>
  <c r="BK137" i="28"/>
  <c r="BK129" i="28"/>
  <c r="BK150" i="28"/>
  <c r="BK141" i="28"/>
  <c r="J129" i="28"/>
  <c r="J157" i="28"/>
  <c r="BK146" i="28"/>
  <c r="BK138" i="28"/>
  <c r="J133" i="28"/>
  <c r="BK125" i="28"/>
  <c r="BK151" i="28"/>
  <c r="BK142" i="28"/>
  <c r="J138" i="28"/>
  <c r="BK134" i="28"/>
  <c r="BK130" i="28"/>
  <c r="BK168" i="29"/>
  <c r="BK157" i="29"/>
  <c r="J152" i="29"/>
  <c r="J146" i="29"/>
  <c r="J142" i="29"/>
  <c r="BK132" i="29"/>
  <c r="BK165" i="29"/>
  <c r="J149" i="29"/>
  <c r="J143" i="29"/>
  <c r="BK138" i="29"/>
  <c r="BK171" i="29"/>
  <c r="J158" i="29"/>
  <c r="BK156" i="29"/>
  <c r="J151" i="29"/>
  <c r="BK141" i="29"/>
  <c r="J170" i="29"/>
  <c r="BK164" i="29"/>
  <c r="J156" i="29"/>
  <c r="BK151" i="29"/>
  <c r="BK146" i="29"/>
  <c r="J141" i="29"/>
  <c r="BK135" i="29"/>
  <c r="J132" i="29"/>
  <c r="J329" i="30"/>
  <c r="BK314" i="30"/>
  <c r="J304" i="30"/>
  <c r="J297" i="30"/>
  <c r="J288" i="30"/>
  <c r="J280" i="30"/>
  <c r="J275" i="30"/>
  <c r="J267" i="30"/>
  <c r="J263" i="30"/>
  <c r="BK257" i="30"/>
  <c r="BK254" i="30"/>
  <c r="BK250" i="30"/>
  <c r="J243" i="30"/>
  <c r="J232" i="30"/>
  <c r="BK224" i="30"/>
  <c r="J217" i="30"/>
  <c r="BK209" i="30"/>
  <c r="J202" i="30"/>
  <c r="BK192" i="30"/>
  <c r="BK182" i="30"/>
  <c r="J175" i="30"/>
  <c r="BK171" i="30"/>
  <c r="J165" i="30"/>
  <c r="BK161" i="30"/>
  <c r="J157" i="30"/>
  <c r="J150" i="30"/>
  <c r="J146" i="30"/>
  <c r="BK324" i="30"/>
  <c r="BK320" i="30"/>
  <c r="J317" i="30"/>
  <c r="J313" i="30"/>
  <c r="BK305" i="30"/>
  <c r="J298" i="30"/>
  <c r="BK290" i="30"/>
  <c r="J285" i="30"/>
  <c r="J281" i="30"/>
  <c r="BK272" i="30"/>
  <c r="J264" i="30"/>
  <c r="J258" i="30"/>
  <c r="BK247" i="30"/>
  <c r="BK242" i="30"/>
  <c r="J227" i="30"/>
  <c r="BK217" i="30"/>
  <c r="BK214" i="30"/>
  <c r="BK210" i="30"/>
  <c r="J207" i="30"/>
  <c r="J200" i="30"/>
  <c r="BK196" i="30"/>
  <c r="J193" i="30"/>
  <c r="J190" i="30"/>
  <c r="J185" i="30"/>
  <c r="BK181" i="30"/>
  <c r="BK173" i="30"/>
  <c r="BK166" i="30"/>
  <c r="BK160" i="30"/>
  <c r="BK156" i="30"/>
  <c r="J145" i="30"/>
  <c r="BK328" i="30"/>
  <c r="J320" i="30"/>
  <c r="J310" i="30"/>
  <c r="J305" i="30"/>
  <c r="J301" i="30"/>
  <c r="BK293" i="30"/>
  <c r="J287" i="30"/>
  <c r="BK280" i="30"/>
  <c r="BK274" i="30"/>
  <c r="BK266" i="30"/>
  <c r="BK259" i="30"/>
  <c r="J251" i="30"/>
  <c r="J242" i="30"/>
  <c r="BK237" i="30"/>
  <c r="BK229" i="30"/>
  <c r="J224" i="30"/>
  <c r="J219" i="30"/>
  <c r="J204" i="30"/>
  <c r="J194" i="30"/>
  <c r="BK184" i="30"/>
  <c r="BK180" i="30"/>
  <c r="J178" i="30"/>
  <c r="BK172" i="30"/>
  <c r="BK164" i="30"/>
  <c r="J156" i="30"/>
  <c r="BK150" i="30"/>
  <c r="BK145" i="30"/>
  <c r="BK315" i="30"/>
  <c r="BK309" i="30"/>
  <c r="J302" i="30"/>
  <c r="BK295" i="30"/>
  <c r="BK291" i="30"/>
  <c r="BK278" i="30"/>
  <c r="J273" i="30"/>
  <c r="BK269" i="30"/>
  <c r="BK263" i="30"/>
  <c r="J260" i="30"/>
  <c r="BK252" i="30"/>
  <c r="J247" i="30"/>
  <c r="J245" i="30"/>
  <c r="J240" i="30"/>
  <c r="J237" i="30"/>
  <c r="BK230" i="30"/>
  <c r="BK219" i="30"/>
  <c r="BK216" i="30"/>
  <c r="J211" i="30"/>
  <c r="BK203" i="30"/>
  <c r="J196" i="30"/>
  <c r="BK189" i="30"/>
  <c r="BK183" i="30"/>
  <c r="BK174" i="30"/>
  <c r="J167" i="30"/>
  <c r="J158" i="30"/>
  <c r="J153" i="30"/>
  <c r="BK146" i="30"/>
  <c r="J183" i="31"/>
  <c r="J172" i="31"/>
  <c r="BK163" i="31"/>
  <c r="BK155" i="31"/>
  <c r="BK148" i="31"/>
  <c r="J145" i="31"/>
  <c r="BK141" i="31"/>
  <c r="BK135" i="31"/>
  <c r="J185" i="31"/>
  <c r="BK181" i="31"/>
  <c r="J168" i="31"/>
  <c r="J162" i="31"/>
  <c r="BK159" i="31"/>
  <c r="BK156" i="31"/>
  <c r="BK153" i="31"/>
  <c r="BK149" i="31"/>
  <c r="BK142" i="31"/>
  <c r="BK140" i="31"/>
  <c r="J209" i="33"/>
  <c r="J200" i="33"/>
  <c r="J192" i="33"/>
  <c r="BK184" i="33"/>
  <c r="J175" i="33"/>
  <c r="BK168" i="33"/>
  <c r="BK162" i="33"/>
  <c r="BK157" i="33"/>
  <c r="J150" i="33"/>
  <c r="J143" i="33"/>
  <c r="J135" i="33"/>
  <c r="J126" i="34"/>
  <c r="J127" i="34"/>
  <c r="BK125" i="34"/>
  <c r="J186" i="2"/>
  <c r="J180" i="2"/>
  <c r="J175" i="2"/>
  <c r="J168" i="2"/>
  <c r="BK163" i="2"/>
  <c r="J158" i="2"/>
  <c r="BK151" i="2"/>
  <c r="BK149" i="2"/>
  <c r="J142" i="2"/>
  <c r="BK137" i="2"/>
  <c r="AS101" i="1"/>
  <c r="J183" i="2"/>
  <c r="BK179" i="2"/>
  <c r="BK177" i="2"/>
  <c r="BK164" i="2"/>
  <c r="BK156" i="2"/>
  <c r="J144" i="2"/>
  <c r="BK136" i="2"/>
  <c r="AS117" i="1"/>
  <c r="J193" i="2"/>
  <c r="BK189" i="2"/>
  <c r="BK183" i="2"/>
  <c r="BK172" i="2"/>
  <c r="BK158" i="2"/>
  <c r="J154" i="2"/>
  <c r="BK150" i="2"/>
  <c r="J146" i="2"/>
  <c r="J196" i="2"/>
  <c r="BK192" i="2"/>
  <c r="J185" i="2"/>
  <c r="BK173" i="2"/>
  <c r="BK168" i="2"/>
  <c r="BK160" i="2"/>
  <c r="J153" i="2"/>
  <c r="BK146" i="2"/>
  <c r="J143" i="2"/>
  <c r="J137" i="2"/>
  <c r="BK318" i="3"/>
  <c r="J315" i="3"/>
  <c r="J305" i="3"/>
  <c r="BK301" i="3"/>
  <c r="BK298" i="3"/>
  <c r="BK295" i="3"/>
  <c r="J287" i="3"/>
  <c r="BK283" i="3"/>
  <c r="BK278" i="3"/>
  <c r="BK275" i="3"/>
  <c r="BK270" i="3"/>
  <c r="BK259" i="3"/>
  <c r="J254" i="3"/>
  <c r="J242" i="3"/>
  <c r="J233" i="3"/>
  <c r="BK225" i="3"/>
  <c r="BK217" i="3"/>
  <c r="BK207" i="3"/>
  <c r="J203" i="3"/>
  <c r="BK192" i="3"/>
  <c r="BK186" i="3"/>
  <c r="BK181" i="3"/>
  <c r="BK176" i="3"/>
  <c r="BK169" i="3"/>
  <c r="BK166" i="3"/>
  <c r="BK156" i="3"/>
  <c r="BK149" i="3"/>
  <c r="J318" i="3"/>
  <c r="BK308" i="3"/>
  <c r="J301" i="3"/>
  <c r="J286" i="3"/>
  <c r="J280" i="3"/>
  <c r="BK276" i="3"/>
  <c r="J269" i="3"/>
  <c r="J265" i="3"/>
  <c r="BK260" i="3"/>
  <c r="BK254" i="3"/>
  <c r="J249" i="3"/>
  <c r="J241" i="3"/>
  <c r="BK237" i="3"/>
  <c r="BK229" i="3"/>
  <c r="J221" i="3"/>
  <c r="BK216" i="3"/>
  <c r="J212" i="3"/>
  <c r="BK208" i="3"/>
  <c r="BK203" i="3"/>
  <c r="BK194" i="3"/>
  <c r="BK188" i="3"/>
  <c r="BK180" i="3"/>
  <c r="BK175" i="3"/>
  <c r="J172" i="3"/>
  <c r="J167" i="3"/>
  <c r="J162" i="3"/>
  <c r="BK150" i="3"/>
  <c r="J317" i="3"/>
  <c r="J311" i="3"/>
  <c r="J307" i="3"/>
  <c r="BK300" i="3"/>
  <c r="BK293" i="3"/>
  <c r="BK289" i="3"/>
  <c r="BK282" i="3"/>
  <c r="BK269" i="3"/>
  <c r="BK262" i="3"/>
  <c r="J255" i="3"/>
  <c r="BK242" i="3"/>
  <c r="BK236" i="3"/>
  <c r="J232" i="3"/>
  <c r="BK228" i="3"/>
  <c r="J220" i="3"/>
  <c r="J209" i="3"/>
  <c r="J206" i="3"/>
  <c r="BK195" i="3"/>
  <c r="J188" i="3"/>
  <c r="J185" i="3"/>
  <c r="BK182" i="3"/>
  <c r="J165" i="3"/>
  <c r="BK159" i="3"/>
  <c r="J153" i="3"/>
  <c r="BK147" i="3"/>
  <c r="J309" i="3"/>
  <c r="BK297" i="3"/>
  <c r="J290" i="3"/>
  <c r="BK281" i="3"/>
  <c r="J278" i="3"/>
  <c r="J271" i="3"/>
  <c r="BK261" i="3"/>
  <c r="BK255" i="3"/>
  <c r="J250" i="3"/>
  <c r="BK245" i="3"/>
  <c r="BK238" i="3"/>
  <c r="BK232" i="3"/>
  <c r="J227" i="3"/>
  <c r="J224" i="3"/>
  <c r="J216" i="3"/>
  <c r="BK210" i="3"/>
  <c r="BK202" i="3"/>
  <c r="BK196" i="3"/>
  <c r="J181" i="3"/>
  <c r="J177" i="3"/>
  <c r="BK172" i="3"/>
  <c r="BK165" i="3"/>
  <c r="J160" i="3"/>
  <c r="BK152" i="3"/>
  <c r="J147" i="3"/>
  <c r="J166" i="4"/>
  <c r="J161" i="4"/>
  <c r="J156" i="4"/>
  <c r="J149" i="4"/>
  <c r="BK136" i="4"/>
  <c r="J131" i="4"/>
  <c r="J128" i="4"/>
  <c r="BK163" i="4"/>
  <c r="BK160" i="4"/>
  <c r="J159" i="4"/>
  <c r="BK150" i="4"/>
  <c r="BK142" i="4"/>
  <c r="BK138" i="4"/>
  <c r="J174" i="4"/>
  <c r="J165" i="4"/>
  <c r="J162" i="4"/>
  <c r="J155" i="4"/>
  <c r="J153" i="4"/>
  <c r="J137" i="4"/>
  <c r="BK132" i="4"/>
  <c r="BK168" i="4"/>
  <c r="J170" i="4"/>
  <c r="BK156" i="4"/>
  <c r="BK149" i="4"/>
  <c r="BK147" i="4"/>
  <c r="J142" i="4"/>
  <c r="BK133" i="4"/>
  <c r="BK130" i="4"/>
  <c r="BK172" i="5"/>
  <c r="J179" i="5"/>
  <c r="BK163" i="5"/>
  <c r="J164" i="5"/>
  <c r="BK151" i="5"/>
  <c r="BK143" i="5"/>
  <c r="BK139" i="5"/>
  <c r="BK136" i="5"/>
  <c r="BK130" i="5"/>
  <c r="BK168" i="5"/>
  <c r="J170" i="5"/>
  <c r="BK150" i="5"/>
  <c r="BK147" i="5"/>
  <c r="J141" i="5"/>
  <c r="J183" i="5"/>
  <c r="J180" i="5"/>
  <c r="J173" i="5"/>
  <c r="BK159" i="5"/>
  <c r="J162" i="5"/>
  <c r="BK146" i="5"/>
  <c r="J145" i="5"/>
  <c r="J136" i="5"/>
  <c r="J131" i="5"/>
  <c r="BK152" i="5"/>
  <c r="J149" i="5"/>
  <c r="J138" i="5"/>
  <c r="J130" i="5"/>
  <c r="BK167" i="6"/>
  <c r="J158" i="6"/>
  <c r="J150" i="6"/>
  <c r="J144" i="6"/>
  <c r="J138" i="6"/>
  <c r="J135" i="6"/>
  <c r="J128" i="6"/>
  <c r="BK122" i="6"/>
  <c r="BK165" i="6"/>
  <c r="BK161" i="6"/>
  <c r="J152" i="6"/>
  <c r="BK139" i="6"/>
  <c r="J134" i="6"/>
  <c r="BK130" i="6"/>
  <c r="J123" i="6"/>
  <c r="J167" i="6"/>
  <c r="J160" i="6"/>
  <c r="BK156" i="6"/>
  <c r="BK149" i="6"/>
  <c r="BK144" i="6"/>
  <c r="BK136" i="6"/>
  <c r="BK132" i="6"/>
  <c r="J125" i="6"/>
  <c r="J163" i="6"/>
  <c r="BK159" i="6"/>
  <c r="BK155" i="6"/>
  <c r="J151" i="6"/>
  <c r="BK145" i="6"/>
  <c r="J140" i="6"/>
  <c r="BK131" i="6"/>
  <c r="BK128" i="6"/>
  <c r="BK123" i="6"/>
  <c r="BK177" i="7"/>
  <c r="BK167" i="7"/>
  <c r="J160" i="7"/>
  <c r="BK156" i="7"/>
  <c r="BK152" i="7"/>
  <c r="J146" i="7"/>
  <c r="BK133" i="7"/>
  <c r="J131" i="7"/>
  <c r="J178" i="7"/>
  <c r="J176" i="7"/>
  <c r="BK164" i="7"/>
  <c r="BK158" i="7"/>
  <c r="J155" i="7"/>
  <c r="J149" i="7"/>
  <c r="J139" i="7"/>
  <c r="J133" i="7"/>
  <c r="BK173" i="7"/>
  <c r="J169" i="7"/>
  <c r="J161" i="7"/>
  <c r="BK157" i="7"/>
  <c r="BK151" i="7"/>
  <c r="J147" i="7"/>
  <c r="BK140" i="7"/>
  <c r="BK138" i="7"/>
  <c r="BK131" i="7"/>
  <c r="BK175" i="7"/>
  <c r="J164" i="7"/>
  <c r="J154" i="7"/>
  <c r="BK148" i="7"/>
  <c r="J145" i="7"/>
  <c r="J141" i="7"/>
  <c r="BK135" i="7"/>
  <c r="J277" i="8"/>
  <c r="J273" i="8"/>
  <c r="J269" i="8"/>
  <c r="J262" i="8"/>
  <c r="J248" i="8"/>
  <c r="BK243" i="8"/>
  <c r="J234" i="8"/>
  <c r="BK229" i="8"/>
  <c r="BK223" i="8"/>
  <c r="J211" i="8"/>
  <c r="BK199" i="8"/>
  <c r="J195" i="8"/>
  <c r="J189" i="8"/>
  <c r="BK184" i="8"/>
  <c r="BK181" i="8"/>
  <c r="BK174" i="8"/>
  <c r="BK169" i="8"/>
  <c r="J160" i="8"/>
  <c r="BK148" i="8"/>
  <c r="BK142" i="8"/>
  <c r="BK267" i="8"/>
  <c r="BK259" i="8"/>
  <c r="BK254" i="8"/>
  <c r="J252" i="8"/>
  <c r="J242" i="8"/>
  <c r="BK238" i="8"/>
  <c r="BK233" i="8"/>
  <c r="BK224" i="8"/>
  <c r="J216" i="8"/>
  <c r="BK207" i="8"/>
  <c r="J197" i="8"/>
  <c r="BK189" i="8"/>
  <c r="BK183" i="8"/>
  <c r="J179" i="8"/>
  <c r="BK166" i="8"/>
  <c r="BK159" i="8"/>
  <c r="BK153" i="8"/>
  <c r="BK143" i="8"/>
  <c r="BK268" i="8"/>
  <c r="J263" i="8"/>
  <c r="J255" i="8"/>
  <c r="J251" i="8"/>
  <c r="J247" i="8"/>
  <c r="J235" i="8"/>
  <c r="BK228" i="8"/>
  <c r="J218" i="8"/>
  <c r="BK210" i="8"/>
  <c r="J200" i="8"/>
  <c r="J188" i="8"/>
  <c r="J184" i="8"/>
  <c r="BK177" i="8"/>
  <c r="BK172" i="8"/>
  <c r="J166" i="8"/>
  <c r="BK152" i="8"/>
  <c r="BK146" i="8"/>
  <c r="J144" i="8"/>
  <c r="BK273" i="8"/>
  <c r="BK262" i="8"/>
  <c r="BK256" i="8"/>
  <c r="J250" i="8"/>
  <c r="J243" i="8"/>
  <c r="BK237" i="8"/>
  <c r="BK232" i="8"/>
  <c r="J225" i="8"/>
  <c r="J221" i="8"/>
  <c r="J214" i="8"/>
  <c r="BK211" i="8"/>
  <c r="BK205" i="8"/>
  <c r="J194" i="8"/>
  <c r="BK188" i="8"/>
  <c r="BK180" i="8"/>
  <c r="J176" i="8"/>
  <c r="J165" i="8"/>
  <c r="J161" i="8"/>
  <c r="J157" i="8"/>
  <c r="J153" i="8"/>
  <c r="BK149" i="8"/>
  <c r="J143" i="8"/>
  <c r="BK136" i="9"/>
  <c r="J130" i="9"/>
  <c r="J143" i="9"/>
  <c r="BK134" i="9"/>
  <c r="BK129" i="9"/>
  <c r="J126" i="9"/>
  <c r="BK131" i="9"/>
  <c r="BK133" i="9"/>
  <c r="BK147" i="10"/>
  <c r="BK140" i="10"/>
  <c r="J135" i="10"/>
  <c r="BK130" i="10"/>
  <c r="J127" i="10"/>
  <c r="BK121" i="10"/>
  <c r="BK141" i="10"/>
  <c r="BK137" i="10"/>
  <c r="J134" i="10"/>
  <c r="BK127" i="10"/>
  <c r="J121" i="10"/>
  <c r="J147" i="10"/>
  <c r="BK143" i="10"/>
  <c r="BK139" i="10"/>
  <c r="BK133" i="10"/>
  <c r="J128" i="10"/>
  <c r="BK122" i="10"/>
  <c r="BK146" i="10"/>
  <c r="J138" i="10"/>
  <c r="J126" i="10"/>
  <c r="J432" i="11"/>
  <c r="BK422" i="11"/>
  <c r="BK418" i="11"/>
  <c r="BK409" i="11"/>
  <c r="BK396" i="11"/>
  <c r="BK390" i="11"/>
  <c r="BK383" i="11"/>
  <c r="BK377" i="11"/>
  <c r="BK373" i="11"/>
  <c r="BK367" i="11"/>
  <c r="J358" i="11"/>
  <c r="BK353" i="11"/>
  <c r="J347" i="11"/>
  <c r="J342" i="11"/>
  <c r="J337" i="11"/>
  <c r="BK333" i="11"/>
  <c r="BK327" i="11"/>
  <c r="J319" i="11"/>
  <c r="J314" i="11"/>
  <c r="J308" i="11"/>
  <c r="J297" i="11"/>
  <c r="J290" i="11"/>
  <c r="J282" i="11"/>
  <c r="J275" i="11"/>
  <c r="BK269" i="11"/>
  <c r="BK264" i="11"/>
  <c r="J251" i="11"/>
  <c r="J246" i="11"/>
  <c r="J240" i="11"/>
  <c r="J234" i="11"/>
  <c r="J229" i="11"/>
  <c r="J226" i="11"/>
  <c r="J219" i="11"/>
  <c r="J209" i="11"/>
  <c r="J205" i="11"/>
  <c r="J202" i="11"/>
  <c r="J198" i="11"/>
  <c r="BK193" i="11"/>
  <c r="BK184" i="11"/>
  <c r="BK176" i="11"/>
  <c r="BK172" i="11"/>
  <c r="BK166" i="11"/>
  <c r="J163" i="11"/>
  <c r="J157" i="11"/>
  <c r="J153" i="11"/>
  <c r="J434" i="11"/>
  <c r="J433" i="11"/>
  <c r="BK430" i="11"/>
  <c r="BK426" i="11"/>
  <c r="J422" i="11"/>
  <c r="BK416" i="11"/>
  <c r="J410" i="11"/>
  <c r="BK404" i="11"/>
  <c r="BK397" i="11"/>
  <c r="J385" i="11"/>
  <c r="BK380" i="11"/>
  <c r="BK374" i="11"/>
  <c r="BK369" i="11"/>
  <c r="J360" i="11"/>
  <c r="J356" i="11"/>
  <c r="BK349" i="11"/>
  <c r="BK334" i="11"/>
  <c r="J328" i="11"/>
  <c r="J323" i="11"/>
  <c r="J320" i="11"/>
  <c r="BK316" i="11"/>
  <c r="J302" i="11"/>
  <c r="J296" i="11"/>
  <c r="BK292" i="11"/>
  <c r="BK290" i="11"/>
  <c r="J285" i="11"/>
  <c r="J280" i="11"/>
  <c r="J276" i="11"/>
  <c r="J269" i="11"/>
  <c r="BK260" i="11"/>
  <c r="BK256" i="11"/>
  <c r="J249" i="11"/>
  <c r="BK244" i="11"/>
  <c r="J236" i="11"/>
  <c r="J231" i="11"/>
  <c r="BK225" i="11"/>
  <c r="J218" i="11"/>
  <c r="J213" i="11"/>
  <c r="J207" i="11"/>
  <c r="J197" i="11"/>
  <c r="J191" i="11"/>
  <c r="J186" i="11"/>
  <c r="BK178" i="11"/>
  <c r="J170" i="11"/>
  <c r="BK160" i="11"/>
  <c r="BK154" i="11"/>
  <c r="J426" i="11"/>
  <c r="J415" i="11"/>
  <c r="BK411" i="11"/>
  <c r="J405" i="11"/>
  <c r="J399" i="11"/>
  <c r="J394" i="11"/>
  <c r="J390" i="11"/>
  <c r="J384" i="11"/>
  <c r="J380" i="11"/>
  <c r="J365" i="11"/>
  <c r="BK354" i="11"/>
  <c r="BK343" i="11"/>
  <c r="BK340" i="11"/>
  <c r="J336" i="11"/>
  <c r="J333" i="11"/>
  <c r="J317" i="11"/>
  <c r="BK309" i="11"/>
  <c r="J300" i="11"/>
  <c r="J292" i="11"/>
  <c r="J287" i="11"/>
  <c r="J283" i="11"/>
  <c r="BK275" i="11"/>
  <c r="BK270" i="11"/>
  <c r="J265" i="11"/>
  <c r="BK254" i="11"/>
  <c r="BK251" i="11"/>
  <c r="BK243" i="11"/>
  <c r="BK239" i="11"/>
  <c r="BK234" i="11"/>
  <c r="J217" i="11"/>
  <c r="J212" i="11"/>
  <c r="BK201" i="11"/>
  <c r="BK191" i="11"/>
  <c r="J182" i="11"/>
  <c r="J173" i="11"/>
  <c r="J167" i="11"/>
  <c r="J162" i="11"/>
  <c r="BK158" i="11"/>
  <c r="BK153" i="11"/>
  <c r="J418" i="11"/>
  <c r="BK405" i="11"/>
  <c r="BK401" i="11"/>
  <c r="J395" i="11"/>
  <c r="J389" i="11"/>
  <c r="BK382" i="11"/>
  <c r="BK378" i="11"/>
  <c r="J371" i="11"/>
  <c r="J367" i="11"/>
  <c r="BK364" i="11"/>
  <c r="J361" i="11"/>
  <c r="BK355" i="11"/>
  <c r="BK347" i="11"/>
  <c r="BK339" i="11"/>
  <c r="J332" i="11"/>
  <c r="BK329" i="11"/>
  <c r="J327" i="11"/>
  <c r="BK320" i="11"/>
  <c r="BK312" i="11"/>
  <c r="J306" i="11"/>
  <c r="BK298" i="11"/>
  <c r="BK294" i="11"/>
  <c r="BK285" i="11"/>
  <c r="J278" i="11"/>
  <c r="BK274" i="11"/>
  <c r="BK266" i="11"/>
  <c r="BK263" i="11"/>
  <c r="BK259" i="11"/>
  <c r="J255" i="11"/>
  <c r="BK249" i="11"/>
  <c r="J244" i="11"/>
  <c r="BK237" i="11"/>
  <c r="BK226" i="11"/>
  <c r="J215" i="11"/>
  <c r="J211" i="11"/>
  <c r="BK205" i="11"/>
  <c r="J196" i="11"/>
  <c r="BK183" i="11"/>
  <c r="J180" i="11"/>
  <c r="J176" i="11"/>
  <c r="J171" i="11"/>
  <c r="BK167" i="11"/>
  <c r="J156" i="11"/>
  <c r="J214" i="12"/>
  <c r="J208" i="12"/>
  <c r="J205" i="12"/>
  <c r="J199" i="12"/>
  <c r="J196" i="12"/>
  <c r="J188" i="12"/>
  <c r="BK179" i="12"/>
  <c r="J174" i="12"/>
  <c r="J168" i="12"/>
  <c r="BK160" i="12"/>
  <c r="BK150" i="12"/>
  <c r="BK144" i="12"/>
  <c r="BK138" i="12"/>
  <c r="BK131" i="12"/>
  <c r="BK214" i="12"/>
  <c r="BK208" i="12"/>
  <c r="BK204" i="12"/>
  <c r="BK200" i="12"/>
  <c r="BK194" i="12"/>
  <c r="BK187" i="12"/>
  <c r="J183" i="12"/>
  <c r="BK180" i="12"/>
  <c r="BK174" i="12"/>
  <c r="J167" i="12"/>
  <c r="J164" i="12"/>
  <c r="J157" i="12"/>
  <c r="J151" i="12"/>
  <c r="BK142" i="12"/>
  <c r="J137" i="12"/>
  <c r="J211" i="12"/>
  <c r="J195" i="12"/>
  <c r="BK190" i="12"/>
  <c r="BK177" i="12"/>
  <c r="BK172" i="12"/>
  <c r="BK166" i="12"/>
  <c r="J159" i="12"/>
  <c r="J154" i="12"/>
  <c r="BK151" i="12"/>
  <c r="J145" i="12"/>
  <c r="BK137" i="12"/>
  <c r="BK213" i="12"/>
  <c r="J206" i="12"/>
  <c r="BK202" i="12"/>
  <c r="J197" i="12"/>
  <c r="J190" i="12"/>
  <c r="J180" i="12"/>
  <c r="J176" i="12"/>
  <c r="J172" i="12"/>
  <c r="J163" i="12"/>
  <c r="BK159" i="12"/>
  <c r="J150" i="12"/>
  <c r="BK146" i="12"/>
  <c r="BK139" i="12"/>
  <c r="BK132" i="12"/>
  <c r="BK162" i="13"/>
  <c r="BK154" i="13"/>
  <c r="J147" i="13"/>
  <c r="BK142" i="13"/>
  <c r="J165" i="13"/>
  <c r="BK159" i="13"/>
  <c r="J152" i="13"/>
  <c r="BK144" i="13"/>
  <c r="J136" i="13"/>
  <c r="J161" i="13"/>
  <c r="BK152" i="13"/>
  <c r="BK146" i="13"/>
  <c r="J140" i="13"/>
  <c r="J166" i="13"/>
  <c r="J163" i="13"/>
  <c r="J158" i="13"/>
  <c r="BK153" i="13"/>
  <c r="BK141" i="13"/>
  <c r="BK154" i="14"/>
  <c r="J147" i="14"/>
  <c r="BK139" i="14"/>
  <c r="BK131" i="14"/>
  <c r="J150" i="14"/>
  <c r="J144" i="14"/>
  <c r="J141" i="14"/>
  <c r="BK137" i="14"/>
  <c r="BK133" i="14"/>
  <c r="J151" i="14"/>
  <c r="BK147" i="14"/>
  <c r="J138" i="14"/>
  <c r="BK150" i="14"/>
  <c r="BK146" i="14"/>
  <c r="J137" i="14"/>
  <c r="BK183" i="15"/>
  <c r="BK176" i="15"/>
  <c r="BK172" i="15"/>
  <c r="BK164" i="15"/>
  <c r="BK158" i="15"/>
  <c r="J148" i="15"/>
  <c r="J143" i="15"/>
  <c r="BK136" i="15"/>
  <c r="BK132" i="15"/>
  <c r="J184" i="15"/>
  <c r="J171" i="15"/>
  <c r="J164" i="15"/>
  <c r="BK157" i="15"/>
  <c r="BK151" i="15"/>
  <c r="BK145" i="15"/>
  <c r="BK138" i="15"/>
  <c r="J180" i="15"/>
  <c r="BK174" i="15"/>
  <c r="BK171" i="15"/>
  <c r="BK167" i="15"/>
  <c r="BK161" i="15"/>
  <c r="J153" i="15"/>
  <c r="J146" i="15"/>
  <c r="J142" i="15"/>
  <c r="BK135" i="15"/>
  <c r="BK129" i="15"/>
  <c r="BK180" i="15"/>
  <c r="J176" i="15"/>
  <c r="BK168" i="15"/>
  <c r="J159" i="15"/>
  <c r="BK153" i="15"/>
  <c r="BK143" i="15"/>
  <c r="BK139" i="15"/>
  <c r="J136" i="15"/>
  <c r="BK131" i="15"/>
  <c r="J179" i="16"/>
  <c r="BK156" i="16"/>
  <c r="BK150" i="16"/>
  <c r="J142" i="16"/>
  <c r="J135" i="16"/>
  <c r="J131" i="16"/>
  <c r="BK128" i="16"/>
  <c r="J174" i="16"/>
  <c r="BK171" i="16"/>
  <c r="J165" i="16"/>
  <c r="J161" i="16"/>
  <c r="J157" i="16"/>
  <c r="J151" i="16"/>
  <c r="BK147" i="16"/>
  <c r="BK141" i="16"/>
  <c r="J134" i="16"/>
  <c r="BK178" i="16"/>
  <c r="J175" i="16"/>
  <c r="J173" i="16"/>
  <c r="BK166" i="16"/>
  <c r="J159" i="16"/>
  <c r="J148" i="16"/>
  <c r="J143" i="16"/>
  <c r="BK137" i="16"/>
  <c r="J128" i="16"/>
  <c r="J172" i="16"/>
  <c r="J168" i="16"/>
  <c r="BK161" i="16"/>
  <c r="J156" i="16"/>
  <c r="BK148" i="16"/>
  <c r="BK143" i="16"/>
  <c r="BK136" i="16"/>
  <c r="J407" i="17"/>
  <c r="J400" i="17"/>
  <c r="J394" i="17"/>
  <c r="J389" i="17"/>
  <c r="BK383" i="17"/>
  <c r="BK374" i="17"/>
  <c r="J368" i="17"/>
  <c r="BK359" i="17"/>
  <c r="J356" i="17"/>
  <c r="BK348" i="17"/>
  <c r="BK340" i="17"/>
  <c r="BK334" i="17"/>
  <c r="BK328" i="17"/>
  <c r="J323" i="17"/>
  <c r="J312" i="17"/>
  <c r="BK303" i="17"/>
  <c r="BK298" i="17"/>
  <c r="BK293" i="17"/>
  <c r="BK286" i="17"/>
  <c r="BK277" i="17"/>
  <c r="BK270" i="17"/>
  <c r="J262" i="17"/>
  <c r="BK255" i="17"/>
  <c r="BK253" i="17"/>
  <c r="BK249" i="17"/>
  <c r="J246" i="17"/>
  <c r="BK235" i="17"/>
  <c r="J228" i="17"/>
  <c r="BK216" i="17"/>
  <c r="J199" i="17"/>
  <c r="J193" i="17"/>
  <c r="BK188" i="17"/>
  <c r="J182" i="17"/>
  <c r="BK175" i="17"/>
  <c r="BK167" i="17"/>
  <c r="BK159" i="17"/>
  <c r="J155" i="17"/>
  <c r="J408" i="17"/>
  <c r="J399" i="17"/>
  <c r="BK392" i="17"/>
  <c r="BK381" i="17"/>
  <c r="BK375" i="17"/>
  <c r="BK370" i="17"/>
  <c r="J366" i="17"/>
  <c r="J362" i="17"/>
  <c r="J352" i="17"/>
  <c r="J344" i="17"/>
  <c r="BK339" i="17"/>
  <c r="J336" i="17"/>
  <c r="J327" i="17"/>
  <c r="BK321" i="17"/>
  <c r="J315" i="17"/>
  <c r="J305" i="17"/>
  <c r="J294" i="17"/>
  <c r="BK288" i="17"/>
  <c r="BK281" i="17"/>
  <c r="J277" i="17"/>
  <c r="BK271" i="17"/>
  <c r="J263" i="17"/>
  <c r="J260" i="17"/>
  <c r="J257" i="17"/>
  <c r="J250" i="17"/>
  <c r="BK246" i="17"/>
  <c r="BK241" i="17"/>
  <c r="J236" i="17"/>
  <c r="J231" i="17"/>
  <c r="J226" i="17"/>
  <c r="J222" i="17"/>
  <c r="BK217" i="17"/>
  <c r="J209" i="17"/>
  <c r="BK204" i="17"/>
  <c r="BK193" i="17"/>
  <c r="J188" i="17"/>
  <c r="J185" i="17"/>
  <c r="BK177" i="17"/>
  <c r="J173" i="17"/>
  <c r="BK169" i="17"/>
  <c r="BK163" i="17"/>
  <c r="J159" i="17"/>
  <c r="BK410" i="17"/>
  <c r="J409" i="17"/>
  <c r="J406" i="17"/>
  <c r="BK404" i="17"/>
  <c r="BK398" i="17"/>
  <c r="J388" i="17"/>
  <c r="BK380" i="17"/>
  <c r="J377" i="17"/>
  <c r="BK372" i="17"/>
  <c r="J365" i="17"/>
  <c r="BK357" i="17"/>
  <c r="BK352" i="17"/>
  <c r="J343" i="17"/>
  <c r="J337" i="17"/>
  <c r="BK331" i="17"/>
  <c r="J325" i="17"/>
  <c r="J320" i="17"/>
  <c r="BK316" i="17"/>
  <c r="J309" i="17"/>
  <c r="BK305" i="17"/>
  <c r="BK296" i="17"/>
  <c r="BK291" i="17"/>
  <c r="J283" i="17"/>
  <c r="J276" i="17"/>
  <c r="J270" i="17"/>
  <c r="J265" i="17"/>
  <c r="BK256" i="17"/>
  <c r="BK245" i="17"/>
  <c r="BK236" i="17"/>
  <c r="BK226" i="17"/>
  <c r="J223" i="17"/>
  <c r="J213" i="17"/>
  <c r="BK211" i="17"/>
  <c r="J206" i="17"/>
  <c r="BK203" i="17"/>
  <c r="J200" i="17"/>
  <c r="J194" i="17"/>
  <c r="BK184" i="17"/>
  <c r="J180" i="17"/>
  <c r="J175" i="17"/>
  <c r="J169" i="17"/>
  <c r="J160" i="17"/>
  <c r="BK154" i="17"/>
  <c r="BK399" i="17"/>
  <c r="J392" i="17"/>
  <c r="BK386" i="17"/>
  <c r="J381" i="17"/>
  <c r="J370" i="17"/>
  <c r="BK365" i="17"/>
  <c r="J359" i="17"/>
  <c r="BK353" i="17"/>
  <c r="J348" i="17"/>
  <c r="BK343" i="17"/>
  <c r="BK335" i="17"/>
  <c r="J330" i="17"/>
  <c r="BK324" i="17"/>
  <c r="BK317" i="17"/>
  <c r="BK313" i="17"/>
  <c r="J307" i="17"/>
  <c r="J301" i="17"/>
  <c r="J296" i="17"/>
  <c r="J286" i="17"/>
  <c r="J272" i="17"/>
  <c r="BK260" i="17"/>
  <c r="J254" i="17"/>
  <c r="BK240" i="17"/>
  <c r="J233" i="17"/>
  <c r="BK225" i="17"/>
  <c r="J218" i="17"/>
  <c r="BK214" i="17"/>
  <c r="BK209" i="17"/>
  <c r="J201" i="17"/>
  <c r="J195" i="17"/>
  <c r="J189" i="17"/>
  <c r="J183" i="17"/>
  <c r="BK178" i="17"/>
  <c r="J170" i="17"/>
  <c r="BK164" i="17"/>
  <c r="J158" i="17"/>
  <c r="BK164" i="18"/>
  <c r="BK154" i="18"/>
  <c r="BK147" i="18"/>
  <c r="J139" i="18"/>
  <c r="J164" i="18"/>
  <c r="J161" i="18"/>
  <c r="BK156" i="18"/>
  <c r="BK151" i="18"/>
  <c r="J148" i="18"/>
  <c r="J143" i="18"/>
  <c r="BK140" i="18"/>
  <c r="BK133" i="18"/>
  <c r="J162" i="18"/>
  <c r="J159" i="18"/>
  <c r="BK155" i="18"/>
  <c r="J152" i="18"/>
  <c r="BK148" i="18"/>
  <c r="J144" i="18"/>
  <c r="J142" i="18"/>
  <c r="BK138" i="18"/>
  <c r="J132" i="18"/>
  <c r="BK134" i="18"/>
  <c r="J139" i="19"/>
  <c r="J134" i="19"/>
  <c r="J136" i="19"/>
  <c r="J132" i="19"/>
  <c r="BK137" i="19"/>
  <c r="J130" i="19"/>
  <c r="J157" i="20"/>
  <c r="BK152" i="20"/>
  <c r="BK146" i="20"/>
  <c r="BK140" i="20"/>
  <c r="BK136" i="20"/>
  <c r="J144" i="20"/>
  <c r="J152" i="20"/>
  <c r="BK145" i="20"/>
  <c r="BK142" i="20"/>
  <c r="BK157" i="20"/>
  <c r="J150" i="20"/>
  <c r="J145" i="20"/>
  <c r="BK192" i="21"/>
  <c r="BK184" i="21"/>
  <c r="BK179" i="21"/>
  <c r="J171" i="21"/>
  <c r="J166" i="21"/>
  <c r="BK159" i="21"/>
  <c r="BK152" i="21"/>
  <c r="J148" i="21"/>
  <c r="J142" i="21"/>
  <c r="J136" i="21"/>
  <c r="BK196" i="21"/>
  <c r="BK189" i="21"/>
  <c r="BK177" i="21"/>
  <c r="J172" i="21"/>
  <c r="BK165" i="21"/>
  <c r="J159" i="21"/>
  <c r="BK153" i="21"/>
  <c r="BK148" i="21"/>
  <c r="BK145" i="21"/>
  <c r="BK136" i="21"/>
  <c r="J191" i="21"/>
  <c r="J187" i="21"/>
  <c r="J181" i="21"/>
  <c r="J177" i="21"/>
  <c r="J164" i="21"/>
  <c r="J160" i="21"/>
  <c r="BK155" i="21"/>
  <c r="J152" i="21"/>
  <c r="J146" i="21"/>
  <c r="J192" i="21"/>
  <c r="J189" i="21"/>
  <c r="BK182" i="21"/>
  <c r="BK176" i="21"/>
  <c r="J173" i="21"/>
  <c r="J169" i="21"/>
  <c r="J165" i="21"/>
  <c r="BK160" i="21"/>
  <c r="J145" i="21"/>
  <c r="J141" i="21"/>
  <c r="J137" i="21"/>
  <c r="J133" i="22"/>
  <c r="J130" i="22"/>
  <c r="J134" i="22"/>
  <c r="J132" i="22"/>
  <c r="BK149" i="23"/>
  <c r="BK142" i="23"/>
  <c r="J138" i="23"/>
  <c r="BK132" i="23"/>
  <c r="J126" i="23"/>
  <c r="BK146" i="23"/>
  <c r="BK143" i="23"/>
  <c r="BK131" i="23"/>
  <c r="BK127" i="23"/>
  <c r="J127" i="23"/>
  <c r="BK147" i="23"/>
  <c r="J134" i="23"/>
  <c r="BK128" i="23"/>
  <c r="J132" i="24"/>
  <c r="BK136" i="24"/>
  <c r="J130" i="24"/>
  <c r="J141" i="24"/>
  <c r="BK135" i="24"/>
  <c r="BK132" i="24"/>
  <c r="J135" i="24"/>
  <c r="BK129" i="24"/>
  <c r="J177" i="25"/>
  <c r="J174" i="25"/>
  <c r="J167" i="25"/>
  <c r="BK163" i="25"/>
  <c r="BK159" i="25"/>
  <c r="J149" i="25"/>
  <c r="BK144" i="25"/>
  <c r="J173" i="25"/>
  <c r="BK168" i="25"/>
  <c r="J160" i="25"/>
  <c r="J155" i="25"/>
  <c r="BK145" i="25"/>
  <c r="J141" i="25"/>
  <c r="BK180" i="25"/>
  <c r="BK175" i="25"/>
  <c r="J168" i="25"/>
  <c r="J159" i="25"/>
  <c r="BK155" i="25"/>
  <c r="J147" i="25"/>
  <c r="J139" i="25"/>
  <c r="BK132" i="26"/>
  <c r="J129" i="26"/>
  <c r="J122" i="26"/>
  <c r="BK131" i="26"/>
  <c r="J127" i="26"/>
  <c r="BK134" i="26"/>
  <c r="J124" i="26"/>
  <c r="J132" i="26"/>
  <c r="J125" i="26"/>
  <c r="BK124" i="27"/>
  <c r="J147" i="28"/>
  <c r="BK140" i="28"/>
  <c r="BK135" i="28"/>
  <c r="BK127" i="28"/>
  <c r="BK155" i="28"/>
  <c r="BK147" i="28"/>
  <c r="J135" i="28"/>
  <c r="J126" i="28"/>
  <c r="BK148" i="28"/>
  <c r="J141" i="28"/>
  <c r="J134" i="28"/>
  <c r="BK126" i="28"/>
  <c r="J152" i="28"/>
  <c r="J143" i="28"/>
  <c r="J139" i="28"/>
  <c r="J131" i="28"/>
  <c r="BK170" i="29"/>
  <c r="J162" i="29"/>
  <c r="BK154" i="29"/>
  <c r="BK150" i="29"/>
  <c r="J145" i="29"/>
  <c r="BK140" i="29"/>
  <c r="J168" i="29"/>
  <c r="BK158" i="29"/>
  <c r="BK147" i="29"/>
  <c r="BK142" i="29"/>
  <c r="J135" i="29"/>
  <c r="J164" i="29"/>
  <c r="BK153" i="29"/>
  <c r="J150" i="29"/>
  <c r="J140" i="29"/>
  <c r="BK133" i="29"/>
  <c r="BK159" i="29"/>
  <c r="BK152" i="29"/>
  <c r="J147" i="29"/>
  <c r="J144" i="29"/>
  <c r="J138" i="29"/>
  <c r="BK333" i="30"/>
  <c r="BK326" i="30"/>
  <c r="BK321" i="30"/>
  <c r="J316" i="30"/>
  <c r="BK306" i="30"/>
  <c r="BK299" i="30"/>
  <c r="BK289" i="30"/>
  <c r="BK281" i="30"/>
  <c r="BK276" i="30"/>
  <c r="J269" i="30"/>
  <c r="BK264" i="30"/>
  <c r="BK258" i="30"/>
  <c r="J255" i="30"/>
  <c r="BK251" i="30"/>
  <c r="BK241" i="30"/>
  <c r="J230" i="30"/>
  <c r="BK223" i="30"/>
  <c r="J220" i="30"/>
  <c r="J214" i="30"/>
  <c r="J203" i="30"/>
  <c r="BK197" i="30"/>
  <c r="J187" i="30"/>
  <c r="BK176" i="30"/>
  <c r="J172" i="30"/>
  <c r="BK167" i="30"/>
  <c r="BK162" i="30"/>
  <c r="BK158" i="30"/>
  <c r="BK152" i="30"/>
  <c r="BK147" i="30"/>
  <c r="J328" i="30"/>
  <c r="BK322" i="30"/>
  <c r="J318" i="30"/>
  <c r="J315" i="30"/>
  <c r="J309" i="30"/>
  <c r="J299" i="30"/>
  <c r="J291" i="30"/>
  <c r="BK287" i="30"/>
  <c r="J282" i="30"/>
  <c r="BK275" i="30"/>
  <c r="J265" i="30"/>
  <c r="J254" i="30"/>
  <c r="BK245" i="30"/>
  <c r="BK232" i="30"/>
  <c r="BK225" i="30"/>
  <c r="J218" i="30"/>
  <c r="J215" i="30"/>
  <c r="BK211" i="30"/>
  <c r="J208" i="30"/>
  <c r="BK204" i="30"/>
  <c r="J198" i="30"/>
  <c r="BK194" i="30"/>
  <c r="J188" i="30"/>
  <c r="J182" i="30"/>
  <c r="J176" i="30"/>
  <c r="BK169" i="30"/>
  <c r="J162" i="30"/>
  <c r="BK157" i="30"/>
  <c r="BK153" i="30"/>
  <c r="J333" i="30"/>
  <c r="J323" i="30"/>
  <c r="J319" i="30"/>
  <c r="J306" i="30"/>
  <c r="BK302" i="30"/>
  <c r="BK297" i="30"/>
  <c r="J292" i="30"/>
  <c r="BK283" i="30"/>
  <c r="J278" i="30"/>
  <c r="BK271" i="30"/>
  <c r="J262" i="30"/>
  <c r="BK255" i="30"/>
  <c r="J248" i="30"/>
  <c r="BK239" i="30"/>
  <c r="J234" i="30"/>
  <c r="J225" i="30"/>
  <c r="J223" i="30"/>
  <c r="J210" i="30"/>
  <c r="J195" i="30"/>
  <c r="J189" i="30"/>
  <c r="J181" i="30"/>
  <c r="BK177" i="30"/>
  <c r="J170" i="30"/>
  <c r="BK163" i="30"/>
  <c r="J152" i="30"/>
  <c r="BK148" i="30"/>
  <c r="BK317" i="30"/>
  <c r="J314" i="30"/>
  <c r="J307" i="30"/>
  <c r="BK298" i="30"/>
  <c r="J294" i="30"/>
  <c r="BK288" i="30"/>
  <c r="BK277" i="30"/>
  <c r="J271" i="30"/>
  <c r="BK265" i="30"/>
  <c r="J261" i="30"/>
  <c r="J256" i="30"/>
  <c r="BK248" i="30"/>
  <c r="J244" i="30"/>
  <c r="J239" i="30"/>
  <c r="BK234" i="30"/>
  <c r="J228" i="30"/>
  <c r="BK226" i="30"/>
  <c r="BK218" i="30"/>
  <c r="BK212" i="30"/>
  <c r="BK205" i="30"/>
  <c r="BK198" i="30"/>
  <c r="BK193" i="30"/>
  <c r="BK188" i="30"/>
  <c r="J180" i="30"/>
  <c r="J171" i="30"/>
  <c r="J161" i="30"/>
  <c r="BK151" i="30"/>
  <c r="J186" i="31"/>
  <c r="J175" i="31"/>
  <c r="J171" i="31"/>
  <c r="BK164" i="31"/>
  <c r="J159" i="31"/>
  <c r="BK147" i="31"/>
  <c r="J143" i="31"/>
  <c r="J140" i="31"/>
  <c r="J177" i="31"/>
  <c r="J163" i="31"/>
  <c r="BK158" i="31"/>
  <c r="J155" i="31"/>
  <c r="J152" i="31"/>
  <c r="J187" i="31"/>
  <c r="BK179" i="31"/>
  <c r="BK172" i="31"/>
  <c r="J164" i="31"/>
  <c r="BK160" i="31"/>
  <c r="J156" i="31"/>
  <c r="J153" i="31"/>
  <c r="J147" i="31"/>
  <c r="J139" i="31"/>
  <c r="J137" i="31"/>
  <c r="BK182" i="31"/>
  <c r="J179" i="31"/>
  <c r="BK174" i="31"/>
  <c r="BK168" i="31"/>
  <c r="BK165" i="31"/>
  <c r="J157" i="31"/>
  <c r="J151" i="31"/>
  <c r="J148" i="31"/>
  <c r="BK139" i="31"/>
  <c r="BK139" i="32"/>
  <c r="J136" i="32"/>
  <c r="BK133" i="32"/>
  <c r="BK130" i="32"/>
  <c r="J127" i="32"/>
  <c r="J140" i="32"/>
  <c r="J139" i="32"/>
  <c r="BK127" i="32"/>
  <c r="J124" i="32"/>
  <c r="BK138" i="32"/>
  <c r="BK136" i="32"/>
  <c r="BK134" i="32"/>
  <c r="BK132" i="32"/>
  <c r="J129" i="32"/>
  <c r="J125" i="32"/>
  <c r="BK137" i="32"/>
  <c r="J132" i="32"/>
  <c r="BK128" i="32"/>
  <c r="J216" i="33"/>
  <c r="J211" i="33"/>
  <c r="BK209" i="33"/>
  <c r="BK206" i="33"/>
  <c r="J198" i="33"/>
  <c r="J195" i="33"/>
  <c r="BK192" i="33"/>
  <c r="J188" i="33"/>
  <c r="J183" i="33"/>
  <c r="BK180" i="33"/>
  <c r="J172" i="33"/>
  <c r="J169" i="33"/>
  <c r="J164" i="33"/>
  <c r="BK158" i="33"/>
  <c r="J154" i="33"/>
  <c r="J151" i="33"/>
  <c r="J147" i="33"/>
  <c r="J141" i="33"/>
  <c r="J138" i="33"/>
  <c r="J136" i="33"/>
  <c r="BK212" i="33"/>
  <c r="J207" i="33"/>
  <c r="BK200" i="33"/>
  <c r="BK199" i="33"/>
  <c r="J196" i="33"/>
  <c r="BK187" i="33"/>
  <c r="J184" i="33"/>
  <c r="BK177" i="33"/>
  <c r="BK169" i="33"/>
  <c r="J160" i="33"/>
  <c r="BK148" i="33"/>
  <c r="J140" i="33"/>
  <c r="BK136" i="33"/>
  <c r="J215" i="33"/>
  <c r="BK205" i="33"/>
  <c r="J202" i="33"/>
  <c r="BK198" i="33"/>
  <c r="J193" i="33"/>
  <c r="BK188" i="33"/>
  <c r="BK185" i="33"/>
  <c r="J178" i="33"/>
  <c r="J174" i="33"/>
  <c r="BK172" i="33"/>
  <c r="BK166" i="33"/>
  <c r="BK161" i="33"/>
  <c r="BK159" i="33"/>
  <c r="BK154" i="33"/>
  <c r="BK151" i="33"/>
  <c r="J148" i="33"/>
  <c r="J142" i="33"/>
  <c r="BK138" i="33"/>
  <c r="BK215" i="33"/>
  <c r="BK211" i="33"/>
  <c r="J206" i="33"/>
  <c r="BK196" i="33"/>
  <c r="J190" i="33"/>
  <c r="BK183" i="33"/>
  <c r="J176" i="33"/>
  <c r="BK173" i="33"/>
  <c r="J166" i="33"/>
  <c r="J158" i="33"/>
  <c r="J152" i="33"/>
  <c r="BK147" i="33"/>
  <c r="BK141" i="33"/>
  <c r="BK127" i="34"/>
  <c r="BK128" i="34"/>
  <c r="J125" i="34"/>
  <c r="BK126" i="34"/>
  <c r="J182" i="2"/>
  <c r="J179" i="2"/>
  <c r="BK174" i="2"/>
  <c r="J165" i="2"/>
  <c r="BK161" i="2"/>
  <c r="BK154" i="2"/>
  <c r="J150" i="2"/>
  <c r="J145" i="2"/>
  <c r="J139" i="2"/>
  <c r="AS114" i="1"/>
  <c r="BK185" i="2"/>
  <c r="BK182" i="2"/>
  <c r="J170" i="2"/>
  <c r="J163" i="2"/>
  <c r="BK157" i="2"/>
  <c r="BK148" i="2"/>
  <c r="BK142" i="2"/>
  <c r="AS132" i="1"/>
  <c r="BK196" i="2"/>
  <c r="J192" i="2"/>
  <c r="BK188" i="2"/>
  <c r="BK180" i="2"/>
  <c r="J162" i="2"/>
  <c r="J157" i="2"/>
  <c r="J152" i="2"/>
  <c r="BK143" i="2"/>
  <c r="J136" i="2"/>
  <c r="BK193" i="2"/>
  <c r="J189" i="2"/>
  <c r="J174" i="2"/>
  <c r="BK170" i="2"/>
  <c r="BK162" i="2"/>
  <c r="J156" i="2"/>
  <c r="J151" i="2"/>
  <c r="BK145" i="2"/>
  <c r="J141" i="2"/>
  <c r="AS109" i="1"/>
  <c r="BK314" i="3"/>
  <c r="J304" i="3"/>
  <c r="J300" i="3"/>
  <c r="J297" i="3"/>
  <c r="BK286" i="3"/>
  <c r="J282" i="3"/>
  <c r="BK277" i="3"/>
  <c r="BK273" i="3"/>
  <c r="BK265" i="3"/>
  <c r="J257" i="3"/>
  <c r="BK246" i="3"/>
  <c r="BK241" i="3"/>
  <c r="BK230" i="3"/>
  <c r="BK220" i="3"/>
  <c r="BK212" i="3"/>
  <c r="J196" i="3"/>
  <c r="J191" i="3"/>
  <c r="J189" i="3"/>
  <c r="J179" i="3"/>
  <c r="J175" i="3"/>
  <c r="BK173" i="3"/>
  <c r="BK167" i="3"/>
  <c r="BK153" i="3"/>
  <c r="J148" i="3"/>
  <c r="BK319" i="3"/>
  <c r="BK310" i="3"/>
  <c r="BK302" i="3"/>
  <c r="J292" i="3"/>
  <c r="J281" i="3"/>
  <c r="J273" i="3"/>
  <c r="J270" i="3"/>
  <c r="J266" i="3"/>
  <c r="BK257" i="3"/>
  <c r="BK253" i="3"/>
  <c r="J248" i="3"/>
  <c r="J238" i="3"/>
  <c r="J236" i="3"/>
  <c r="J228" i="3"/>
  <c r="J223" i="3"/>
  <c r="J217" i="3"/>
  <c r="J213" i="3"/>
  <c r="BK209" i="3"/>
  <c r="BK204" i="3"/>
  <c r="BK198" i="3"/>
  <c r="BK191" i="3"/>
  <c r="J184" i="3"/>
  <c r="BK179" i="3"/>
  <c r="BK174" i="3"/>
  <c r="BK168" i="3"/>
  <c r="J163" i="3"/>
  <c r="BK158" i="3"/>
  <c r="J149" i="3"/>
  <c r="BK315" i="3"/>
  <c r="J310" i="3"/>
  <c r="BK304" i="3"/>
  <c r="J298" i="3"/>
  <c r="BK292" i="3"/>
  <c r="BK287" i="3"/>
  <c r="BK272" i="3"/>
  <c r="J263" i="3"/>
  <c r="J258" i="3"/>
  <c r="J253" i="3"/>
  <c r="BK251" i="3"/>
  <c r="J246" i="3"/>
  <c r="J240" i="3"/>
  <c r="J235" i="3"/>
  <c r="J231" i="3"/>
  <c r="BK224" i="3"/>
  <c r="BK214" i="3"/>
  <c r="J207" i="3"/>
  <c r="J201" i="3"/>
  <c r="J192" i="3"/>
  <c r="J186" i="3"/>
  <c r="J183" i="3"/>
  <c r="J169" i="3"/>
  <c r="BK160" i="3"/>
  <c r="BK154" i="3"/>
  <c r="J150" i="3"/>
  <c r="BK311" i="3"/>
  <c r="J302" i="3"/>
  <c r="J295" i="3"/>
  <c r="BK291" i="3"/>
  <c r="J289" i="3"/>
  <c r="BK280" i="3"/>
  <c r="J275" i="3"/>
  <c r="BK266" i="3"/>
  <c r="BK258" i="3"/>
  <c r="J252" i="3"/>
  <c r="BK249" i="3"/>
  <c r="J243" i="3"/>
  <c r="J237" i="3"/>
  <c r="J229" i="3"/>
  <c r="J225" i="3"/>
  <c r="BK221" i="3"/>
  <c r="BK213" i="3"/>
  <c r="BK201" i="3"/>
  <c r="J193" i="3"/>
  <c r="J180" i="3"/>
  <c r="J176" i="3"/>
  <c r="J170" i="3"/>
  <c r="J159" i="3"/>
  <c r="BK151" i="3"/>
  <c r="BK170" i="4"/>
  <c r="J163" i="4"/>
  <c r="BK154" i="4"/>
  <c r="J152" i="4"/>
  <c r="BK143" i="4"/>
  <c r="BK134" i="4"/>
  <c r="J130" i="4"/>
  <c r="J171" i="4"/>
  <c r="J167" i="4"/>
  <c r="BK155" i="4"/>
  <c r="BK146" i="4"/>
  <c r="J141" i="4"/>
  <c r="BK137" i="4"/>
  <c r="BK128" i="4"/>
  <c r="J168" i="4"/>
  <c r="BK158" i="4"/>
  <c r="BK153" i="4"/>
  <c r="J150" i="4"/>
  <c r="J136" i="4"/>
  <c r="J178" i="4"/>
  <c r="BK167" i="4"/>
  <c r="BK162" i="4"/>
  <c r="J158" i="4"/>
  <c r="BK148" i="4"/>
  <c r="J135" i="4"/>
  <c r="J132" i="4"/>
  <c r="J187" i="5"/>
  <c r="BK170" i="5"/>
  <c r="BK164" i="5"/>
  <c r="J168" i="5"/>
  <c r="BK154" i="5"/>
  <c r="J152" i="5"/>
  <c r="J143" i="5"/>
  <c r="BK135" i="5"/>
  <c r="BK132" i="5"/>
  <c r="BK169" i="5"/>
  <c r="BK166" i="5"/>
  <c r="J157" i="5"/>
  <c r="BK149" i="5"/>
  <c r="J151" i="5"/>
  <c r="BK137" i="5"/>
  <c r="BK171" i="5"/>
  <c r="J177" i="5"/>
  <c r="BK162" i="5"/>
  <c r="BK158" i="5"/>
  <c r="J160" i="5"/>
  <c r="BK144" i="5"/>
  <c r="BK140" i="5"/>
  <c r="BK133" i="5"/>
  <c r="BK155" i="5"/>
  <c r="BK148" i="5"/>
  <c r="J134" i="5"/>
  <c r="BK166" i="6"/>
  <c r="J154" i="6"/>
  <c r="BK147" i="6"/>
  <c r="J145" i="6"/>
  <c r="J141" i="6"/>
  <c r="J136" i="6"/>
  <c r="J126" i="6"/>
  <c r="J164" i="6"/>
  <c r="BK160" i="6"/>
  <c r="J155" i="6"/>
  <c r="J142" i="6"/>
  <c r="BK135" i="6"/>
  <c r="J132" i="6"/>
  <c r="J124" i="6"/>
  <c r="J172" i="6"/>
  <c r="BK163" i="6"/>
  <c r="BK158" i="6"/>
  <c r="J153" i="6"/>
  <c r="J148" i="6"/>
  <c r="BK142" i="6"/>
  <c r="BK134" i="6"/>
  <c r="J127" i="6"/>
  <c r="BK121" i="6"/>
  <c r="BK162" i="6"/>
  <c r="BK157" i="6"/>
  <c r="BK152" i="6"/>
  <c r="J149" i="6"/>
  <c r="BK143" i="6"/>
  <c r="J139" i="6"/>
  <c r="J130" i="6"/>
  <c r="BK127" i="6"/>
  <c r="J121" i="6"/>
  <c r="J175" i="7"/>
  <c r="J163" i="7"/>
  <c r="J159" i="7"/>
  <c r="BK155" i="7"/>
  <c r="BK149" i="7"/>
  <c r="BK143" i="7"/>
  <c r="J132" i="7"/>
  <c r="BK179" i="7"/>
  <c r="J177" i="7"/>
  <c r="BK172" i="7"/>
  <c r="BK161" i="7"/>
  <c r="J156" i="7"/>
  <c r="BK153" i="7"/>
  <c r="J142" i="7"/>
  <c r="BK136" i="7"/>
  <c r="BK178" i="7"/>
  <c r="J170" i="7"/>
  <c r="BK163" i="7"/>
  <c r="BK159" i="7"/>
  <c r="J153" i="7"/>
  <c r="J150" i="7"/>
  <c r="BK145" i="7"/>
  <c r="BK139" i="7"/>
  <c r="J135" i="7"/>
  <c r="BK180" i="7"/>
  <c r="J172" i="7"/>
  <c r="J162" i="7"/>
  <c r="J152" i="7"/>
  <c r="BK147" i="7"/>
  <c r="J143" i="7"/>
  <c r="J140" i="7"/>
  <c r="J136" i="7"/>
  <c r="BK275" i="8"/>
  <c r="BK270" i="8"/>
  <c r="J267" i="8"/>
  <c r="BK260" i="8"/>
  <c r="BK247" i="8"/>
  <c r="J244" i="8"/>
  <c r="J241" i="8"/>
  <c r="J231" i="8"/>
  <c r="BK227" i="8"/>
  <c r="BK221" i="8"/>
  <c r="BK209" i="8"/>
  <c r="BK202" i="8"/>
  <c r="BK196" i="8"/>
  <c r="BK191" i="8"/>
  <c r="BK185" i="8"/>
  <c r="BK182" i="8"/>
  <c r="BK176" i="8"/>
  <c r="J171" i="8"/>
  <c r="BK165" i="8"/>
  <c r="BK156" i="8"/>
  <c r="J146" i="8"/>
  <c r="BK272" i="8"/>
  <c r="J265" i="8"/>
  <c r="BK258" i="8"/>
  <c r="J253" i="8"/>
  <c r="J249" i="8"/>
  <c r="BK240" i="8"/>
  <c r="BK236" i="8"/>
  <c r="BK218" i="8"/>
  <c r="BK214" i="8"/>
  <c r="J205" i="8"/>
  <c r="J199" i="8"/>
  <c r="BK190" i="8"/>
  <c r="J181" i="8"/>
  <c r="BK173" i="8"/>
  <c r="J163" i="8"/>
  <c r="J158" i="8"/>
  <c r="J152" i="8"/>
  <c r="BK144" i="8"/>
  <c r="BK269" i="8"/>
  <c r="J264" i="8"/>
  <c r="J257" i="8"/>
  <c r="J254" i="8"/>
  <c r="BK249" i="8"/>
  <c r="J245" i="8"/>
  <c r="J236" i="8"/>
  <c r="BK231" i="8"/>
  <c r="J220" i="8"/>
  <c r="BK213" i="8"/>
  <c r="J202" i="8"/>
  <c r="BK194" i="8"/>
  <c r="J186" i="8"/>
  <c r="J178" i="8"/>
  <c r="J173" i="8"/>
  <c r="BK167" i="8"/>
  <c r="BK157" i="8"/>
  <c r="J147" i="8"/>
  <c r="BK145" i="8"/>
  <c r="J276" i="8"/>
  <c r="BK264" i="8"/>
  <c r="J259" i="8"/>
  <c r="BK252" i="8"/>
  <c r="BK245" i="8"/>
  <c r="J238" i="8"/>
  <c r="BK234" i="8"/>
  <c r="J228" i="8"/>
  <c r="J223" i="8"/>
  <c r="J217" i="8"/>
  <c r="J212" i="8"/>
  <c r="J207" i="8"/>
  <c r="J198" i="8"/>
  <c r="BK192" i="8"/>
  <c r="J190" i="8"/>
  <c r="BK178" i="8"/>
  <c r="J172" i="8"/>
  <c r="BK170" i="8"/>
  <c r="BK163" i="8"/>
  <c r="BK158" i="8"/>
  <c r="J156" i="8"/>
  <c r="J151" i="8"/>
  <c r="J148" i="8"/>
  <c r="J142" i="8"/>
  <c r="J136" i="9"/>
  <c r="J131" i="9"/>
  <c r="BK126" i="9"/>
  <c r="J138" i="9"/>
  <c r="BK130" i="9"/>
  <c r="J127" i="9"/>
  <c r="BK135" i="9"/>
  <c r="J137" i="9"/>
  <c r="BK149" i="10"/>
  <c r="BK142" i="10"/>
  <c r="BK138" i="10"/>
  <c r="J131" i="10"/>
  <c r="BK128" i="10"/>
  <c r="BK125" i="10"/>
  <c r="J146" i="10"/>
  <c r="J139" i="10"/>
  <c r="BK135" i="10"/>
  <c r="BK129" i="10"/>
  <c r="BK123" i="10"/>
  <c r="J148" i="10"/>
  <c r="BK144" i="10"/>
  <c r="J141" i="10"/>
  <c r="J136" i="10"/>
  <c r="J130" i="10"/>
  <c r="J123" i="10"/>
  <c r="J150" i="10"/>
  <c r="J145" i="10"/>
  <c r="BK134" i="10"/>
  <c r="BK124" i="10"/>
  <c r="J430" i="11"/>
  <c r="BK421" i="11"/>
  <c r="J414" i="11"/>
  <c r="J406" i="11"/>
  <c r="BK393" i="11"/>
  <c r="J388" i="11"/>
  <c r="J381" i="11"/>
  <c r="J375" i="11"/>
  <c r="BK370" i="11"/>
  <c r="J364" i="11"/>
  <c r="J355" i="11"/>
  <c r="BK352" i="11"/>
  <c r="J344" i="11"/>
  <c r="J340" i="11"/>
  <c r="BK336" i="11"/>
  <c r="BK332" i="11"/>
  <c r="BK326" i="11"/>
  <c r="J318" i="11"/>
  <c r="J311" i="11"/>
  <c r="J305" i="11"/>
  <c r="J295" i="11"/>
  <c r="BK287" i="11"/>
  <c r="BK280" i="11"/>
  <c r="BK273" i="11"/>
  <c r="BK267" i="11"/>
  <c r="J254" i="11"/>
  <c r="J248" i="11"/>
  <c r="BK242" i="11"/>
  <c r="BK238" i="11"/>
  <c r="BK232" i="11"/>
  <c r="J227" i="11"/>
  <c r="J224" i="11"/>
  <c r="BK213" i="11"/>
  <c r="BK208" i="11"/>
  <c r="BK204" i="11"/>
  <c r="J201" i="11"/>
  <c r="BK197" i="11"/>
  <c r="BK190" i="11"/>
  <c r="BK179" i="11"/>
  <c r="BK174" i="11"/>
  <c r="BK169" i="11"/>
  <c r="J164" i="11"/>
  <c r="BK162" i="11"/>
  <c r="BK156" i="11"/>
  <c r="J423" i="11"/>
  <c r="BK415" i="11"/>
  <c r="BK406" i="11"/>
  <c r="BK399" i="11"/>
  <c r="BK387" i="11"/>
  <c r="BK384" i="11"/>
  <c r="J378" i="11"/>
  <c r="J373" i="11"/>
  <c r="BK366" i="11"/>
  <c r="BK359" i="11"/>
  <c r="J352" i="11"/>
  <c r="J350" i="11"/>
  <c r="BK344" i="11"/>
  <c r="BK330" i="11"/>
  <c r="BK325" i="11"/>
  <c r="J321" i="11"/>
  <c r="BK318" i="11"/>
  <c r="J309" i="11"/>
  <c r="BK305" i="11"/>
  <c r="BK299" i="11"/>
  <c r="J294" i="11"/>
  <c r="J288" i="11"/>
  <c r="BK283" i="11"/>
  <c r="J279" i="11"/>
  <c r="J273" i="11"/>
  <c r="J268" i="11"/>
  <c r="J259" i="11"/>
  <c r="BK255" i="11"/>
  <c r="BK247" i="11"/>
  <c r="J243" i="11"/>
  <c r="BK233" i="11"/>
  <c r="J230" i="11"/>
  <c r="BK227" i="11"/>
  <c r="J221" i="11"/>
  <c r="J216" i="11"/>
  <c r="BK209" i="11"/>
  <c r="J199" i="11"/>
  <c r="BK195" i="11"/>
  <c r="J188" i="11"/>
  <c r="J181" i="11"/>
  <c r="J175" i="11"/>
  <c r="J166" i="11"/>
  <c r="J155" i="11"/>
  <c r="J427" i="11"/>
  <c r="J416" i="11"/>
  <c r="BK410" i="11"/>
  <c r="J404" i="11"/>
  <c r="J401" i="11"/>
  <c r="BK395" i="11"/>
  <c r="BK391" i="11"/>
  <c r="J387" i="11"/>
  <c r="J377" i="11"/>
  <c r="BK361" i="11"/>
  <c r="BK350" i="11"/>
  <c r="J348" i="11"/>
  <c r="J341" i="11"/>
  <c r="J338" i="11"/>
  <c r="J329" i="11"/>
  <c r="J312" i="11"/>
  <c r="BK304" i="11"/>
  <c r="BK295" i="11"/>
  <c r="BK289" i="11"/>
  <c r="BK284" i="11"/>
  <c r="J274" i="11"/>
  <c r="BK268" i="11"/>
  <c r="BK261" i="11"/>
  <c r="J253" i="11"/>
  <c r="BK248" i="11"/>
  <c r="BK240" i="11"/>
  <c r="J233" i="11"/>
  <c r="BK215" i="11"/>
  <c r="J208" i="11"/>
  <c r="BK202" i="11"/>
  <c r="BK194" i="11"/>
  <c r="J183" i="11"/>
  <c r="BK175" i="11"/>
  <c r="J169" i="11"/>
  <c r="J161" i="11"/>
  <c r="BK157" i="11"/>
  <c r="BK151" i="11"/>
  <c r="BK414" i="11"/>
  <c r="BK403" i="11"/>
  <c r="J396" i="11"/>
  <c r="J391" i="11"/>
  <c r="BK385" i="11"/>
  <c r="BK379" i="11"/>
  <c r="BK375" i="11"/>
  <c r="J369" i="11"/>
  <c r="BK365" i="11"/>
  <c r="BK360" i="11"/>
  <c r="BK356" i="11"/>
  <c r="BK348" i="11"/>
  <c r="BK341" i="11"/>
  <c r="BK335" i="11"/>
  <c r="BK328" i="11"/>
  <c r="BK322" i="11"/>
  <c r="J316" i="11"/>
  <c r="J310" i="11"/>
  <c r="J304" i="11"/>
  <c r="BK297" i="11"/>
  <c r="J289" i="11"/>
  <c r="J281" i="11"/>
  <c r="BK277" i="11"/>
  <c r="BK272" i="11"/>
  <c r="BK265" i="11"/>
  <c r="J261" i="11"/>
  <c r="J258" i="11"/>
  <c r="J256" i="11"/>
  <c r="J250" i="11"/>
  <c r="BK246" i="11"/>
  <c r="J238" i="11"/>
  <c r="BK229" i="11"/>
  <c r="BK219" i="11"/>
  <c r="BK212" i="11"/>
  <c r="J206" i="11"/>
  <c r="BK198" i="11"/>
  <c r="J193" i="11"/>
  <c r="J185" i="11"/>
  <c r="BK181" i="11"/>
  <c r="BK177" i="11"/>
  <c r="J172" i="11"/>
  <c r="J160" i="11"/>
  <c r="J151" i="11"/>
  <c r="BK217" i="12"/>
  <c r="BK212" i="12"/>
  <c r="BK206" i="12"/>
  <c r="J200" i="12"/>
  <c r="BK197" i="12"/>
  <c r="BK191" i="12"/>
  <c r="J181" i="12"/>
  <c r="BK175" i="12"/>
  <c r="J170" i="12"/>
  <c r="BK162" i="12"/>
  <c r="BK153" i="12"/>
  <c r="BK145" i="12"/>
  <c r="J140" i="12"/>
  <c r="BK133" i="12"/>
  <c r="BK216" i="12"/>
  <c r="BK210" i="12"/>
  <c r="BK205" i="12"/>
  <c r="J202" i="12"/>
  <c r="BK196" i="12"/>
  <c r="J192" i="12"/>
  <c r="J184" i="12"/>
  <c r="BK181" i="12"/>
  <c r="J179" i="12"/>
  <c r="BK169" i="12"/>
  <c r="J165" i="12"/>
  <c r="J161" i="12"/>
  <c r="BK152" i="12"/>
  <c r="BK148" i="12"/>
  <c r="J139" i="12"/>
  <c r="J216" i="12"/>
  <c r="J209" i="12"/>
  <c r="J191" i="12"/>
  <c r="J187" i="12"/>
  <c r="J178" i="12"/>
  <c r="BK170" i="12"/>
  <c r="BK164" i="12"/>
  <c r="J160" i="12"/>
  <c r="J155" i="12"/>
  <c r="J152" i="12"/>
  <c r="J146" i="12"/>
  <c r="J138" i="12"/>
  <c r="BK215" i="12"/>
  <c r="BK211" i="12"/>
  <c r="J203" i="12"/>
  <c r="J198" i="12"/>
  <c r="J193" i="12"/>
  <c r="BK184" i="12"/>
  <c r="J177" i="12"/>
  <c r="J173" i="12"/>
  <c r="BK165" i="12"/>
  <c r="BK161" i="12"/>
  <c r="BK154" i="12"/>
  <c r="J148" i="12"/>
  <c r="BK140" i="12"/>
  <c r="J133" i="12"/>
  <c r="BK164" i="13"/>
  <c r="BK156" i="13"/>
  <c r="J148" i="13"/>
  <c r="J144" i="13"/>
  <c r="BK135" i="13"/>
  <c r="J160" i="13"/>
  <c r="J153" i="13"/>
  <c r="BK147" i="13"/>
  <c r="J137" i="13"/>
  <c r="BK163" i="13"/>
  <c r="J159" i="13"/>
  <c r="J150" i="13"/>
  <c r="BK143" i="13"/>
  <c r="BK137" i="13"/>
  <c r="BK165" i="13"/>
  <c r="J162" i="13"/>
  <c r="J156" i="13"/>
  <c r="J149" i="13"/>
  <c r="BK136" i="13"/>
  <c r="BK152" i="14"/>
  <c r="BK142" i="14"/>
  <c r="J134" i="14"/>
  <c r="J152" i="14"/>
  <c r="BK145" i="14"/>
  <c r="J142" i="14"/>
  <c r="BK138" i="14"/>
  <c r="BK134" i="14"/>
  <c r="BK153" i="14"/>
  <c r="J146" i="14"/>
  <c r="J133" i="14"/>
  <c r="J149" i="14"/>
  <c r="J143" i="14"/>
  <c r="BK132" i="14"/>
  <c r="BK184" i="15"/>
  <c r="J179" i="15"/>
  <c r="BK173" i="15"/>
  <c r="J167" i="15"/>
  <c r="BK165" i="15"/>
  <c r="J161" i="15"/>
  <c r="J155" i="15"/>
  <c r="J144" i="15"/>
  <c r="J135" i="15"/>
  <c r="BK130" i="15"/>
  <c r="J181" i="15"/>
  <c r="J172" i="15"/>
  <c r="J166" i="15"/>
  <c r="J156" i="15"/>
  <c r="BK147" i="15"/>
  <c r="BK140" i="15"/>
  <c r="J134" i="15"/>
  <c r="J178" i="15"/>
  <c r="J173" i="15"/>
  <c r="J170" i="15"/>
  <c r="J163" i="15"/>
  <c r="BK156" i="15"/>
  <c r="BK149" i="15"/>
  <c r="BK144" i="15"/>
  <c r="BK141" i="15"/>
  <c r="BK133" i="15"/>
  <c r="BK185" i="15"/>
  <c r="BK178" i="15"/>
  <c r="BK169" i="15"/>
  <c r="BK162" i="15"/>
  <c r="J154" i="15"/>
  <c r="J149" i="15"/>
  <c r="J141" i="15"/>
  <c r="J138" i="15"/>
  <c r="J133" i="15"/>
  <c r="J130" i="15"/>
  <c r="J176" i="16"/>
  <c r="BK153" i="16"/>
  <c r="BK149" i="16"/>
  <c r="BK139" i="16"/>
  <c r="BK133" i="16"/>
  <c r="BK130" i="16"/>
  <c r="BK177" i="16"/>
  <c r="BK173" i="16"/>
  <c r="BK168" i="16"/>
  <c r="J163" i="16"/>
  <c r="BK160" i="16"/>
  <c r="BK155" i="16"/>
  <c r="J150" i="16"/>
  <c r="J146" i="16"/>
  <c r="J138" i="16"/>
  <c r="BK135" i="16"/>
  <c r="J130" i="16"/>
  <c r="BK176" i="16"/>
  <c r="BK170" i="16"/>
  <c r="BK163" i="16"/>
  <c r="BK157" i="16"/>
  <c r="BK154" i="16"/>
  <c r="J147" i="16"/>
  <c r="J141" i="16"/>
  <c r="BK132" i="16"/>
  <c r="J178" i="16"/>
  <c r="J170" i="16"/>
  <c r="BK165" i="16"/>
  <c r="BK159" i="16"/>
  <c r="J154" i="16"/>
  <c r="J145" i="16"/>
  <c r="BK138" i="16"/>
  <c r="J133" i="16"/>
  <c r="J402" i="17"/>
  <c r="BK396" i="17"/>
  <c r="BK391" i="17"/>
  <c r="J384" i="17"/>
  <c r="J376" i="17"/>
  <c r="BK369" i="17"/>
  <c r="J363" i="17"/>
  <c r="J357" i="17"/>
  <c r="J353" i="17"/>
  <c r="J347" i="17"/>
  <c r="J339" i="17"/>
  <c r="J333" i="17"/>
  <c r="BK326" i="17"/>
  <c r="J319" i="17"/>
  <c r="J314" i="17"/>
  <c r="BK307" i="17"/>
  <c r="BK301" i="17"/>
  <c r="BK294" i="17"/>
  <c r="BK284" i="17"/>
  <c r="BK275" i="17"/>
  <c r="BK269" i="17"/>
  <c r="BK264" i="17"/>
  <c r="J258" i="17"/>
  <c r="BK251" i="17"/>
  <c r="J248" i="17"/>
  <c r="J245" i="17"/>
  <c r="J232" i="17"/>
  <c r="BK220" i="17"/>
  <c r="BK215" i="17"/>
  <c r="J196" i="17"/>
  <c r="BK190" i="17"/>
  <c r="J186" i="17"/>
  <c r="J178" i="17"/>
  <c r="J171" i="17"/>
  <c r="J163" i="17"/>
  <c r="J157" i="17"/>
  <c r="J404" i="17"/>
  <c r="BK402" i="17"/>
  <c r="BK393" i="17"/>
  <c r="BK385" i="17"/>
  <c r="BK378" i="17"/>
  <c r="BK373" i="17"/>
  <c r="J367" i="17"/>
  <c r="BK363" i="17"/>
  <c r="BK355" i="17"/>
  <c r="J350" i="17"/>
  <c r="J340" i="17"/>
  <c r="J338" i="17"/>
  <c r="J334" i="17"/>
  <c r="BK325" i="17"/>
  <c r="BK320" i="17"/>
  <c r="J313" i="17"/>
  <c r="BK302" i="17"/>
  <c r="J292" i="17"/>
  <c r="J285" i="17"/>
  <c r="J280" i="17"/>
  <c r="J274" i="17"/>
  <c r="J266" i="17"/>
  <c r="BK261" i="17"/>
  <c r="BK258" i="17"/>
  <c r="J255" i="17"/>
  <c r="BK248" i="17"/>
  <c r="J242" i="17"/>
  <c r="J240" i="17"/>
  <c r="BK232" i="17"/>
  <c r="BK227" i="17"/>
  <c r="BK223" i="17"/>
  <c r="J219" i="17"/>
  <c r="J212" i="17"/>
  <c r="BK207" i="17"/>
  <c r="J203" i="17"/>
  <c r="BK191" i="17"/>
  <c r="BK186" i="17"/>
  <c r="BK180" i="17"/>
  <c r="BK174" i="17"/>
  <c r="BK170" i="17"/>
  <c r="J167" i="17"/>
  <c r="J162" i="17"/>
  <c r="J154" i="17"/>
  <c r="BK409" i="17"/>
  <c r="BK407" i="17"/>
  <c r="BK403" i="17"/>
  <c r="BK394" i="17"/>
  <c r="J387" i="17"/>
  <c r="J379" i="17"/>
  <c r="BK376" i="17"/>
  <c r="J373" i="17"/>
  <c r="BK368" i="17"/>
  <c r="J361" i="17"/>
  <c r="BK351" i="17"/>
  <c r="J342" i="17"/>
  <c r="J335" i="17"/>
  <c r="J326" i="17"/>
  <c r="J322" i="17"/>
  <c r="J317" i="17"/>
  <c r="BK310" i="17"/>
  <c r="BK306" i="17"/>
  <c r="BK299" i="17"/>
  <c r="BK292" i="17"/>
  <c r="BK285" i="17"/>
  <c r="BK280" i="17"/>
  <c r="J275" i="17"/>
  <c r="J269" i="17"/>
  <c r="BK263" i="17"/>
  <c r="J253" i="17"/>
  <c r="J249" i="17"/>
  <c r="J241" i="17"/>
  <c r="J227" i="17"/>
  <c r="J224" i="17"/>
  <c r="J214" i="17"/>
  <c r="BK208" i="17"/>
  <c r="BK205" i="17"/>
  <c r="BK202" i="17"/>
  <c r="BK196" i="17"/>
  <c r="J190" i="17"/>
  <c r="BK181" i="17"/>
  <c r="BK176" i="17"/>
  <c r="J174" i="17"/>
  <c r="J164" i="17"/>
  <c r="BK157" i="17"/>
  <c r="J153" i="17"/>
  <c r="J397" i="17"/>
  <c r="BK389" i="17"/>
  <c r="BK384" i="17"/>
  <c r="BK377" i="17"/>
  <c r="BK367" i="17"/>
  <c r="BK361" i="17"/>
  <c r="BK356" i="17"/>
  <c r="J349" i="17"/>
  <c r="BK344" i="17"/>
  <c r="BK338" i="17"/>
  <c r="J331" i="17"/>
  <c r="BK329" i="17"/>
  <c r="J321" i="17"/>
  <c r="BK314" i="17"/>
  <c r="J306" i="17"/>
  <c r="J300" i="17"/>
  <c r="J293" i="17"/>
  <c r="BK283" i="17"/>
  <c r="BK266" i="17"/>
  <c r="BK257" i="17"/>
  <c r="J251" i="17"/>
  <c r="BK237" i="17"/>
  <c r="BK230" i="17"/>
  <c r="BK219" i="17"/>
  <c r="J216" i="17"/>
  <c r="BK210" i="17"/>
  <c r="BK200" i="17"/>
  <c r="J192" i="17"/>
  <c r="J187" i="17"/>
  <c r="J184" i="17"/>
  <c r="J177" i="17"/>
  <c r="BK166" i="17"/>
  <c r="J161" i="17"/>
  <c r="BK156" i="17"/>
  <c r="BK163" i="18"/>
  <c r="BK153" i="18"/>
  <c r="BK146" i="18"/>
  <c r="J138" i="18"/>
  <c r="J163" i="18"/>
  <c r="BK159" i="18"/>
  <c r="J155" i="18"/>
  <c r="BK150" i="18"/>
  <c r="BK145" i="18"/>
  <c r="BK142" i="18"/>
  <c r="BK139" i="18"/>
  <c r="BK132" i="18"/>
  <c r="BK161" i="18"/>
  <c r="J157" i="18"/>
  <c r="J154" i="18"/>
  <c r="J150" i="18"/>
  <c r="J146" i="18"/>
  <c r="J141" i="18"/>
  <c r="J133" i="18"/>
  <c r="BK166" i="18"/>
  <c r="J137" i="19"/>
  <c r="BK136" i="19"/>
  <c r="BK130" i="19"/>
  <c r="BK135" i="19"/>
  <c r="BK139" i="19"/>
  <c r="BK132" i="19"/>
  <c r="BK148" i="20"/>
  <c r="BK141" i="20"/>
  <c r="J151" i="20"/>
  <c r="J136" i="20"/>
  <c r="BK154" i="20"/>
  <c r="J146" i="20"/>
  <c r="J143" i="20"/>
  <c r="J140" i="20"/>
  <c r="J149" i="20"/>
  <c r="BK143" i="20"/>
  <c r="J196" i="21"/>
  <c r="BK186" i="21"/>
  <c r="BK181" i="21"/>
  <c r="BK173" i="21"/>
  <c r="J167" i="21"/>
  <c r="J161" i="21"/>
  <c r="BK156" i="21"/>
  <c r="J150" i="21"/>
  <c r="J144" i="21"/>
  <c r="BK140" i="21"/>
  <c r="J134" i="21"/>
  <c r="BK195" i="21"/>
  <c r="J182" i="21"/>
  <c r="J176" i="21"/>
  <c r="BK169" i="21"/>
  <c r="BK163" i="21"/>
  <c r="BK157" i="21"/>
  <c r="BK150" i="21"/>
  <c r="BK146" i="21"/>
  <c r="BK139" i="21"/>
  <c r="BK132" i="21"/>
  <c r="BK190" i="21"/>
  <c r="J186" i="21"/>
  <c r="J180" i="21"/>
  <c r="BK172" i="21"/>
  <c r="BK167" i="21"/>
  <c r="J162" i="21"/>
  <c r="J156" i="21"/>
  <c r="J153" i="21"/>
  <c r="BK147" i="21"/>
  <c r="BK138" i="21"/>
  <c r="BK134" i="21"/>
  <c r="J195" i="21"/>
  <c r="J190" i="21"/>
  <c r="J184" i="21"/>
  <c r="J178" i="21"/>
  <c r="BK174" i="21"/>
  <c r="J170" i="21"/>
  <c r="J155" i="21"/>
  <c r="BK142" i="21"/>
  <c r="J139" i="21"/>
  <c r="BK134" i="22"/>
  <c r="J131" i="22"/>
  <c r="J135" i="22"/>
  <c r="BK130" i="22"/>
  <c r="BK131" i="22"/>
  <c r="BK145" i="23"/>
  <c r="J141" i="23"/>
  <c r="BK136" i="23"/>
  <c r="J131" i="23"/>
  <c r="J147" i="23"/>
  <c r="BK144" i="23"/>
  <c r="BK134" i="23"/>
  <c r="J129" i="23"/>
  <c r="BK124" i="23"/>
  <c r="J144" i="23"/>
  <c r="BK141" i="23"/>
  <c r="J139" i="23"/>
  <c r="BK129" i="23"/>
  <c r="J124" i="23"/>
  <c r="BK139" i="23"/>
  <c r="J133" i="23"/>
  <c r="J125" i="23"/>
  <c r="BK139" i="24"/>
  <c r="BK128" i="24"/>
  <c r="BK131" i="24"/>
  <c r="BK142" i="24"/>
  <c r="J136" i="24"/>
  <c r="J133" i="24"/>
  <c r="J142" i="24"/>
  <c r="BK133" i="24"/>
  <c r="J183" i="25"/>
  <c r="J176" i="25"/>
  <c r="BK173" i="25"/>
  <c r="BK165" i="25"/>
  <c r="BK161" i="25"/>
  <c r="J153" i="25"/>
  <c r="BK147" i="25"/>
  <c r="J182" i="25"/>
  <c r="J171" i="25"/>
  <c r="J164" i="25"/>
  <c r="J161" i="25"/>
  <c r="BK156" i="25"/>
  <c r="J146" i="25"/>
  <c r="J143" i="25"/>
  <c r="BK183" i="25"/>
  <c r="BK176" i="25"/>
  <c r="J169" i="25"/>
  <c r="J165" i="25"/>
  <c r="J156" i="25"/>
  <c r="BK152" i="25"/>
  <c r="BK141" i="25"/>
  <c r="J134" i="26"/>
  <c r="BK130" i="26"/>
  <c r="BK125" i="26"/>
  <c r="BK133" i="26"/>
  <c r="J128" i="26"/>
  <c r="BK122" i="26"/>
  <c r="BK126" i="26"/>
  <c r="J133" i="26"/>
  <c r="J126" i="26"/>
  <c r="J123" i="26"/>
  <c r="J124" i="27"/>
  <c r="J155" i="28"/>
  <c r="J151" i="28"/>
  <c r="J148" i="28"/>
  <c r="J144" i="28"/>
  <c r="BK139" i="28"/>
  <c r="BK131" i="28"/>
  <c r="J125" i="28"/>
  <c r="J149" i="28"/>
  <c r="J136" i="28"/>
  <c r="J127" i="28"/>
  <c r="BK149" i="28"/>
  <c r="BK143" i="28"/>
  <c r="BK136" i="28"/>
  <c r="J130" i="28"/>
  <c r="BK157" i="28"/>
  <c r="BK144" i="28"/>
  <c r="J140" i="28"/>
  <c r="J137" i="28"/>
  <c r="BK133" i="28"/>
  <c r="J171" i="29"/>
  <c r="J159" i="29"/>
  <c r="J153" i="29"/>
  <c r="BK149" i="29"/>
  <c r="BK143" i="29"/>
  <c r="BK137" i="29"/>
  <c r="J166" i="29"/>
  <c r="J154" i="29"/>
  <c r="BK144" i="29"/>
  <c r="J139" i="29"/>
  <c r="BK166" i="29"/>
  <c r="J157" i="29"/>
  <c r="BK155" i="29"/>
  <c r="J148" i="29"/>
  <c r="J137" i="29"/>
  <c r="J165" i="29"/>
  <c r="BK162" i="29"/>
  <c r="J155" i="29"/>
  <c r="BK148" i="29"/>
  <c r="BK145" i="29"/>
  <c r="BK139" i="29"/>
  <c r="J133" i="29"/>
  <c r="J332" i="30"/>
  <c r="J324" i="30"/>
  <c r="J322" i="30"/>
  <c r="BK318" i="30"/>
  <c r="J311" i="30"/>
  <c r="BK303" i="30"/>
  <c r="BK294" i="30"/>
  <c r="BK285" i="30"/>
  <c r="J279" i="30"/>
  <c r="BK273" i="30"/>
  <c r="J266" i="30"/>
  <c r="BK261" i="30"/>
  <c r="BK256" i="30"/>
  <c r="BK253" i="30"/>
  <c r="J246" i="30"/>
  <c r="BK240" i="30"/>
  <c r="BK228" i="30"/>
  <c r="BK222" i="30"/>
  <c r="BK215" i="30"/>
  <c r="BK207" i="30"/>
  <c r="BK200" i="30"/>
  <c r="BK191" i="30"/>
  <c r="BK179" i="30"/>
  <c r="J174" i="30"/>
  <c r="J169" i="30"/>
  <c r="J163" i="30"/>
  <c r="BK159" i="30"/>
  <c r="J155" i="30"/>
  <c r="J149" i="30"/>
  <c r="BK329" i="30"/>
  <c r="BK323" i="30"/>
  <c r="BK319" i="30"/>
  <c r="BK316" i="30"/>
  <c r="BK310" i="30"/>
  <c r="BK301" i="30"/>
  <c r="BK292" i="30"/>
  <c r="J289" i="30"/>
  <c r="J283" i="30"/>
  <c r="J277" i="30"/>
  <c r="BK267" i="30"/>
  <c r="J259" i="30"/>
  <c r="J252" i="30"/>
  <c r="BK244" i="30"/>
  <c r="J229" i="30"/>
  <c r="BK220" i="30"/>
  <c r="J216" i="30"/>
  <c r="J212" i="30"/>
  <c r="J209" i="30"/>
  <c r="J205" i="30"/>
  <c r="BK199" i="30"/>
  <c r="BK195" i="30"/>
  <c r="J192" i="30"/>
  <c r="BK187" i="30"/>
  <c r="J184" i="30"/>
  <c r="J177" i="30"/>
  <c r="BK170" i="30"/>
  <c r="BK165" i="30"/>
  <c r="J159" i="30"/>
  <c r="BK149" i="30"/>
  <c r="BK332" i="30"/>
  <c r="J321" i="30"/>
  <c r="BK313" i="30"/>
  <c r="BK307" i="30"/>
  <c r="BK304" i="30"/>
  <c r="J300" i="30"/>
  <c r="J295" i="30"/>
  <c r="J290" i="30"/>
  <c r="BK282" i="30"/>
  <c r="J276" i="30"/>
  <c r="J268" i="30"/>
  <c r="BK260" i="30"/>
  <c r="J253" i="30"/>
  <c r="BK243" i="30"/>
  <c r="J238" i="30"/>
  <c r="BK231" i="30"/>
  <c r="J226" i="30"/>
  <c r="BK213" i="30"/>
  <c r="J199" i="30"/>
  <c r="J191" i="30"/>
  <c r="J183" i="30"/>
  <c r="J179" i="30"/>
  <c r="BK175" i="30"/>
  <c r="J166" i="30"/>
  <c r="J160" i="30"/>
  <c r="J151" i="30"/>
  <c r="J147" i="30"/>
  <c r="J326" i="30"/>
  <c r="BK311" i="30"/>
  <c r="J303" i="30"/>
  <c r="BK300" i="30"/>
  <c r="J293" i="30"/>
  <c r="BK279" i="30"/>
  <c r="J274" i="30"/>
  <c r="J272" i="30"/>
  <c r="BK268" i="30"/>
  <c r="BK262" i="30"/>
  <c r="J257" i="30"/>
  <c r="J250" i="30"/>
  <c r="BK246" i="30"/>
  <c r="J241" i="30"/>
  <c r="BK238" i="30"/>
  <c r="J231" i="30"/>
  <c r="BK227" i="30"/>
  <c r="J222" i="30"/>
  <c r="J213" i="30"/>
  <c r="BK208" i="30"/>
  <c r="BK202" i="30"/>
  <c r="J197" i="30"/>
  <c r="BK190" i="30"/>
  <c r="BK185" i="30"/>
  <c r="BK178" i="30"/>
  <c r="J173" i="30"/>
  <c r="J164" i="30"/>
  <c r="BK155" i="30"/>
  <c r="J148" i="30"/>
  <c r="BK185" i="31"/>
  <c r="J173" i="31"/>
  <c r="J165" i="31"/>
  <c r="BK162" i="31"/>
  <c r="BK152" i="31"/>
  <c r="J146" i="31"/>
  <c r="J142" i="31"/>
  <c r="BK137" i="31"/>
  <c r="BK186" i="31"/>
  <c r="BK183" i="31"/>
  <c r="J174" i="31"/>
  <c r="BK166" i="31"/>
  <c r="BK161" i="31"/>
  <c r="BK157" i="31"/>
  <c r="J154" i="31"/>
  <c r="BK151" i="31"/>
  <c r="BK146" i="31"/>
  <c r="J141" i="31"/>
  <c r="J138" i="31"/>
  <c r="J135" i="31"/>
  <c r="BK134" i="31"/>
  <c r="J182" i="31"/>
  <c r="BK175" i="31"/>
  <c r="BK171" i="31"/>
  <c r="J161" i="31"/>
  <c r="J158" i="31"/>
  <c r="BK154" i="31"/>
  <c r="BK150" i="31"/>
  <c r="BK145" i="31"/>
  <c r="BK138" i="31"/>
  <c r="J134" i="31"/>
  <c r="BK187" i="31"/>
  <c r="J181" i="31"/>
  <c r="BK177" i="31"/>
  <c r="BK173" i="31"/>
  <c r="J166" i="31"/>
  <c r="J160" i="31"/>
  <c r="J150" i="31"/>
  <c r="J149" i="31"/>
  <c r="BK143" i="31"/>
  <c r="BK140" i="32"/>
  <c r="J134" i="32"/>
  <c r="J131" i="32"/>
  <c r="J128" i="32"/>
  <c r="J126" i="32"/>
  <c r="BK124" i="32"/>
  <c r="BK129" i="32"/>
  <c r="BK125" i="32"/>
  <c r="J123" i="32"/>
  <c r="J137" i="32"/>
  <c r="BK135" i="32"/>
  <c r="J133" i="32"/>
  <c r="J130" i="32"/>
  <c r="BK126" i="32"/>
  <c r="J138" i="32"/>
  <c r="J135" i="32"/>
  <c r="BK131" i="32"/>
  <c r="BK123" i="32"/>
  <c r="BK217" i="33"/>
  <c r="J213" i="33"/>
  <c r="BK210" i="33"/>
  <c r="BK207" i="33"/>
  <c r="J203" i="33"/>
  <c r="J197" i="33"/>
  <c r="J194" i="33"/>
  <c r="BK190" i="33"/>
  <c r="J187" i="33"/>
  <c r="BK182" i="33"/>
  <c r="BK178" i="33"/>
  <c r="BK170" i="33"/>
  <c r="BK167" i="33"/>
  <c r="J159" i="33"/>
  <c r="J157" i="33"/>
  <c r="BK152" i="33"/>
  <c r="BK149" i="33"/>
  <c r="BK143" i="33"/>
  <c r="J139" i="33"/>
  <c r="BK137" i="33"/>
  <c r="BK213" i="33"/>
  <c r="J210" i="33"/>
  <c r="J205" i="33"/>
  <c r="BK197" i="33"/>
  <c r="BK194" i="33"/>
  <c r="BK189" i="33"/>
  <c r="J185" i="33"/>
  <c r="J182" i="33"/>
  <c r="BK176" i="33"/>
  <c r="J162" i="33"/>
  <c r="J153" i="33"/>
  <c r="BK142" i="33"/>
  <c r="BK139" i="33"/>
  <c r="BK216" i="33"/>
  <c r="J208" i="33"/>
  <c r="BK203" i="33"/>
  <c r="J199" i="33"/>
  <c r="BK195" i="33"/>
  <c r="J189" i="33"/>
  <c r="J186" i="33"/>
  <c r="J180" i="33"/>
  <c r="BK175" i="33"/>
  <c r="J173" i="33"/>
  <c r="J168" i="33"/>
  <c r="BK164" i="33"/>
  <c r="BK160" i="33"/>
  <c r="BK155" i="33"/>
  <c r="BK153" i="33"/>
  <c r="BK150" i="33"/>
  <c r="BK145" i="33"/>
  <c r="J137" i="33"/>
  <c r="BK135" i="33"/>
  <c r="J217" i="33"/>
  <c r="J212" i="33"/>
  <c r="BK208" i="33"/>
  <c r="BK202" i="33"/>
  <c r="BK193" i="33"/>
  <c r="BK186" i="33"/>
  <c r="J177" i="33"/>
  <c r="BK174" i="33"/>
  <c r="J170" i="33"/>
  <c r="J167" i="33"/>
  <c r="J161" i="33"/>
  <c r="J155" i="33"/>
  <c r="J149" i="33"/>
  <c r="J145" i="33"/>
  <c r="BK140" i="33"/>
  <c r="J128" i="34"/>
  <c r="J188" i="2"/>
  <c r="J181" i="2"/>
  <c r="J177" i="2"/>
  <c r="J173" i="2"/>
  <c r="J164" i="2"/>
  <c r="J160" i="2"/>
  <c r="BK152" i="2"/>
  <c r="J147" i="2"/>
  <c r="BK140" i="2"/>
  <c r="AS129" i="1"/>
  <c r="AS95" i="1"/>
  <c r="BK165" i="2"/>
  <c r="BK159" i="2"/>
  <c r="BK155" i="2"/>
  <c r="BK147" i="2"/>
  <c r="BK139" i="2"/>
  <c r="AS123" i="1"/>
  <c r="J195" i="2"/>
  <c r="J190" i="2"/>
  <c r="BK186" i="2"/>
  <c r="BK175" i="2"/>
  <c r="J161" i="2"/>
  <c r="BK153" i="2"/>
  <c r="J148" i="2"/>
  <c r="BK141" i="2"/>
  <c r="BK195" i="2"/>
  <c r="BK190" i="2"/>
  <c r="BK181" i="2"/>
  <c r="J172" i="2"/>
  <c r="J159" i="2"/>
  <c r="J155" i="2"/>
  <c r="J149" i="2"/>
  <c r="BK144" i="2"/>
  <c r="J140" i="2"/>
  <c r="BK321" i="3"/>
  <c r="BK317" i="3"/>
  <c r="J308" i="3"/>
  <c r="J303" i="3"/>
  <c r="J299" i="3"/>
  <c r="J291" i="3"/>
  <c r="BK285" i="3"/>
  <c r="J279" i="3"/>
  <c r="J276" i="3"/>
  <c r="BK271" i="3"/>
  <c r="J262" i="3"/>
  <c r="J256" i="3"/>
  <c r="J245" i="3"/>
  <c r="J239" i="3"/>
  <c r="J226" i="3"/>
  <c r="J219" i="3"/>
  <c r="BK215" i="3"/>
  <c r="J204" i="3"/>
  <c r="J194" i="3"/>
  <c r="J187" i="3"/>
  <c r="BK183" i="3"/>
  <c r="BK177" i="3"/>
  <c r="J174" i="3"/>
  <c r="J168" i="3"/>
  <c r="J161" i="3"/>
  <c r="J152" i="3"/>
  <c r="J321" i="3"/>
  <c r="BK313" i="3"/>
  <c r="BK305" i="3"/>
  <c r="BK294" i="3"/>
  <c r="J285" i="3"/>
  <c r="J277" i="3"/>
  <c r="J272" i="3"/>
  <c r="J268" i="3"/>
  <c r="J261" i="3"/>
  <c r="BK256" i="3"/>
  <c r="BK250" i="3"/>
  <c r="J247" i="3"/>
  <c r="BK240" i="3"/>
  <c r="BK235" i="3"/>
  <c r="BK227" i="3"/>
  <c r="BK219" i="3"/>
  <c r="J214" i="3"/>
  <c r="J210" i="3"/>
  <c r="BK206" i="3"/>
  <c r="J195" i="3"/>
  <c r="BK189" i="3"/>
  <c r="J182" i="3"/>
  <c r="BK178" i="3"/>
  <c r="J173" i="3"/>
  <c r="J171" i="3"/>
  <c r="J166" i="3"/>
  <c r="BK161" i="3"/>
  <c r="J156" i="3"/>
  <c r="J319" i="3"/>
  <c r="J314" i="3"/>
  <c r="BK309" i="3"/>
  <c r="BK303" i="3"/>
  <c r="J294" i="3"/>
  <c r="BK290" i="3"/>
  <c r="BK274" i="3"/>
  <c r="BK268" i="3"/>
  <c r="J259" i="3"/>
  <c r="BK252" i="3"/>
  <c r="BK247" i="3"/>
  <c r="BK243" i="3"/>
  <c r="J91" i="4" l="1"/>
  <c r="J140" i="4"/>
  <c r="P119" i="27"/>
  <c r="AU127" i="1" s="1"/>
  <c r="P135" i="2"/>
  <c r="T135" i="2"/>
  <c r="T138" i="2"/>
  <c r="T171" i="2"/>
  <c r="BK178" i="2"/>
  <c r="J178" i="2" s="1"/>
  <c r="J107" i="2" s="1"/>
  <c r="T178" i="2"/>
  <c r="R184" i="2"/>
  <c r="P187" i="2"/>
  <c r="BK191" i="2"/>
  <c r="J191" i="2" s="1"/>
  <c r="J110" i="2" s="1"/>
  <c r="T191" i="2"/>
  <c r="R194" i="2"/>
  <c r="BK146" i="3"/>
  <c r="J146" i="3" s="1"/>
  <c r="J100" i="3" s="1"/>
  <c r="R146" i="3"/>
  <c r="BK157" i="3"/>
  <c r="J157" i="3" s="1"/>
  <c r="J102" i="3" s="1"/>
  <c r="P157" i="3"/>
  <c r="T157" i="3"/>
  <c r="P164" i="3"/>
  <c r="T164" i="3"/>
  <c r="P190" i="3"/>
  <c r="T190" i="3"/>
  <c r="P200" i="3"/>
  <c r="R200" i="3"/>
  <c r="T200" i="3"/>
  <c r="T205" i="3"/>
  <c r="P211" i="3"/>
  <c r="T211" i="3"/>
  <c r="P218" i="3"/>
  <c r="T218" i="3"/>
  <c r="P222" i="3"/>
  <c r="R222" i="3"/>
  <c r="BK234" i="3"/>
  <c r="J234" i="3" s="1"/>
  <c r="J112" i="3" s="1"/>
  <c r="R234" i="3"/>
  <c r="BK244" i="3"/>
  <c r="J244" i="3" s="1"/>
  <c r="J113" i="3" s="1"/>
  <c r="T244" i="3"/>
  <c r="P264" i="3"/>
  <c r="T264" i="3"/>
  <c r="P267" i="3"/>
  <c r="R267" i="3"/>
  <c r="BK284" i="3"/>
  <c r="J284" i="3" s="1"/>
  <c r="J116" i="3" s="1"/>
  <c r="R284" i="3"/>
  <c r="BK288" i="3"/>
  <c r="J288" i="3" s="1"/>
  <c r="J117" i="3" s="1"/>
  <c r="R288" i="3"/>
  <c r="BK296" i="3"/>
  <c r="J296" i="3" s="1"/>
  <c r="J118" i="3" s="1"/>
  <c r="R296" i="3"/>
  <c r="BK306" i="3"/>
  <c r="J306" i="3" s="1"/>
  <c r="J119" i="3" s="1"/>
  <c r="T306" i="3"/>
  <c r="P312" i="3"/>
  <c r="T312" i="3"/>
  <c r="P316" i="3"/>
  <c r="R316" i="3"/>
  <c r="P127" i="4"/>
  <c r="T127" i="4"/>
  <c r="P140" i="4"/>
  <c r="T140" i="4"/>
  <c r="P144" i="4"/>
  <c r="R144" i="4"/>
  <c r="BK164" i="4"/>
  <c r="J169" i="4" s="1"/>
  <c r="J103" i="4" s="1"/>
  <c r="T164" i="4"/>
  <c r="P129" i="5"/>
  <c r="R129" i="5"/>
  <c r="BK138" i="5"/>
  <c r="J140" i="5" s="1"/>
  <c r="J101" i="5" s="1"/>
  <c r="R138" i="5"/>
  <c r="P145" i="5"/>
  <c r="R145" i="5"/>
  <c r="BK153" i="5"/>
  <c r="J159" i="5" s="1"/>
  <c r="J103" i="5" s="1"/>
  <c r="R153" i="5"/>
  <c r="BK160" i="5"/>
  <c r="J169" i="5" s="1"/>
  <c r="J104" i="5" s="1"/>
  <c r="R160" i="5"/>
  <c r="BK167" i="5"/>
  <c r="J178" i="5" s="1"/>
  <c r="J105" i="5" s="1"/>
  <c r="T167" i="5"/>
  <c r="P120" i="6"/>
  <c r="AU100" i="1" s="1"/>
  <c r="R120" i="6"/>
  <c r="BK130" i="7"/>
  <c r="J130" i="7"/>
  <c r="J100" i="7" s="1"/>
  <c r="R130" i="7"/>
  <c r="BK134" i="7"/>
  <c r="J134" i="7" s="1"/>
  <c r="J101" i="7" s="1"/>
  <c r="R134" i="7"/>
  <c r="P168" i="7"/>
  <c r="T168" i="7"/>
  <c r="BK171" i="7"/>
  <c r="J171" i="7" s="1"/>
  <c r="J105" i="7" s="1"/>
  <c r="R171" i="7"/>
  <c r="BK174" i="7"/>
  <c r="J174" i="7"/>
  <c r="J106" i="7" s="1"/>
  <c r="T174" i="7"/>
  <c r="T141" i="8"/>
  <c r="R154" i="8"/>
  <c r="P162" i="8"/>
  <c r="BK168" i="8"/>
  <c r="J168" i="8" s="1"/>
  <c r="J103" i="8" s="1"/>
  <c r="R168" i="8"/>
  <c r="P175" i="8"/>
  <c r="BK193" i="8"/>
  <c r="J193" i="8" s="1"/>
  <c r="J105" i="8" s="1"/>
  <c r="T193" i="8"/>
  <c r="R204" i="8"/>
  <c r="P208" i="8"/>
  <c r="BK215" i="8"/>
  <c r="J215" i="8"/>
  <c r="J110" i="8" s="1"/>
  <c r="T215" i="8"/>
  <c r="R219" i="8"/>
  <c r="P222" i="8"/>
  <c r="T222" i="8"/>
  <c r="BK239" i="8"/>
  <c r="J239" i="8" s="1"/>
  <c r="J114" i="8" s="1"/>
  <c r="T239" i="8"/>
  <c r="R261" i="8"/>
  <c r="P271" i="8"/>
  <c r="BK274" i="8"/>
  <c r="J274" i="8" s="1"/>
  <c r="J117" i="8" s="1"/>
  <c r="T274" i="8"/>
  <c r="P125" i="9"/>
  <c r="BK132" i="9"/>
  <c r="J134" i="9" s="1"/>
  <c r="J101" i="9" s="1"/>
  <c r="T132" i="9"/>
  <c r="BK120" i="10"/>
  <c r="J120" i="10" s="1"/>
  <c r="R120" i="10"/>
  <c r="R150" i="11"/>
  <c r="BK165" i="11"/>
  <c r="J165" i="11"/>
  <c r="J101" i="11" s="1"/>
  <c r="BK189" i="11"/>
  <c r="J189" i="11" s="1"/>
  <c r="J103" i="11" s="1"/>
  <c r="P192" i="11"/>
  <c r="R210" i="11"/>
  <c r="BK223" i="11"/>
  <c r="J223" i="11"/>
  <c r="J108" i="11" s="1"/>
  <c r="BK235" i="11"/>
  <c r="J235" i="11" s="1"/>
  <c r="J109" i="11" s="1"/>
  <c r="T262" i="11"/>
  <c r="T303" i="11"/>
  <c r="T307" i="11"/>
  <c r="R313" i="11"/>
  <c r="BK324" i="11"/>
  <c r="J324" i="11" s="1"/>
  <c r="J114" i="11" s="1"/>
  <c r="BK346" i="11"/>
  <c r="J346" i="11" s="1"/>
  <c r="J115" i="11" s="1"/>
  <c r="P362" i="11"/>
  <c r="P372" i="11"/>
  <c r="P400" i="11"/>
  <c r="P407" i="11"/>
  <c r="P412" i="11"/>
  <c r="R419" i="11"/>
  <c r="R424" i="11"/>
  <c r="P431" i="11"/>
  <c r="BK130" i="12"/>
  <c r="J130" i="12" s="1"/>
  <c r="J100" i="12" s="1"/>
  <c r="BK135" i="12"/>
  <c r="J135" i="12" s="1"/>
  <c r="J102" i="12" s="1"/>
  <c r="T143" i="12"/>
  <c r="T158" i="12"/>
  <c r="T186" i="12"/>
  <c r="P189" i="12"/>
  <c r="P133" i="13"/>
  <c r="P132" i="13" s="1"/>
  <c r="R139" i="13"/>
  <c r="R145" i="13"/>
  <c r="P151" i="13"/>
  <c r="BK155" i="13"/>
  <c r="J155" i="13" s="1"/>
  <c r="J107" i="13" s="1"/>
  <c r="P130" i="14"/>
  <c r="P135" i="14"/>
  <c r="BK140" i="14"/>
  <c r="J140" i="14"/>
  <c r="J104" i="14" s="1"/>
  <c r="T152" i="15"/>
  <c r="T128" i="15" s="1"/>
  <c r="BK177" i="15"/>
  <c r="J177" i="15" s="1"/>
  <c r="J104" i="15" s="1"/>
  <c r="BK182" i="15"/>
  <c r="J182" i="15" s="1"/>
  <c r="J105" i="15" s="1"/>
  <c r="P127" i="16"/>
  <c r="P126" i="16"/>
  <c r="T140" i="16"/>
  <c r="P164" i="16"/>
  <c r="BK169" i="16"/>
  <c r="J169" i="16"/>
  <c r="J103" i="16" s="1"/>
  <c r="P152" i="17"/>
  <c r="P151" i="17"/>
  <c r="T165" i="17"/>
  <c r="P198" i="17"/>
  <c r="R221" i="17"/>
  <c r="R229" i="17"/>
  <c r="P234" i="17"/>
  <c r="BK239" i="17"/>
  <c r="J239" i="17" s="1"/>
  <c r="J109" i="17" s="1"/>
  <c r="T244" i="17"/>
  <c r="T268" i="17"/>
  <c r="T273" i="17"/>
  <c r="T279" i="17"/>
  <c r="R282" i="17"/>
  <c r="R287" i="17"/>
  <c r="P290" i="17"/>
  <c r="BK297" i="17"/>
  <c r="J297" i="17"/>
  <c r="J117" i="17" s="1"/>
  <c r="BK304" i="17"/>
  <c r="J304" i="17" s="1"/>
  <c r="J118" i="17" s="1"/>
  <c r="R311" i="17"/>
  <c r="P332" i="17"/>
  <c r="BK345" i="17"/>
  <c r="J345" i="17" s="1"/>
  <c r="J121" i="17" s="1"/>
  <c r="T354" i="17"/>
  <c r="T382" i="17"/>
  <c r="R395" i="17"/>
  <c r="R390" i="17" s="1"/>
  <c r="R401" i="17"/>
  <c r="T131" i="18"/>
  <c r="T130" i="18" s="1"/>
  <c r="BK137" i="18"/>
  <c r="BK136" i="18" s="1"/>
  <c r="J136" i="18" s="1"/>
  <c r="J103" i="18" s="1"/>
  <c r="BK158" i="18"/>
  <c r="J158" i="18" s="1"/>
  <c r="J105" i="18" s="1"/>
  <c r="R129" i="19"/>
  <c r="R133" i="19"/>
  <c r="P134" i="20"/>
  <c r="R139" i="20"/>
  <c r="R147" i="20"/>
  <c r="R133" i="20" s="1"/>
  <c r="BK156" i="20"/>
  <c r="J156" i="20" s="1"/>
  <c r="J108" i="20" s="1"/>
  <c r="BK131" i="21"/>
  <c r="J131" i="21" s="1"/>
  <c r="J102" i="21" s="1"/>
  <c r="R135" i="21"/>
  <c r="T185" i="21"/>
  <c r="T194" i="21"/>
  <c r="T128" i="22"/>
  <c r="T127" i="22" s="1"/>
  <c r="T126" i="22" s="1"/>
  <c r="BK123" i="23"/>
  <c r="J123" i="23" s="1"/>
  <c r="J98" i="23" s="1"/>
  <c r="T137" i="23"/>
  <c r="R127" i="24"/>
  <c r="R126" i="24" s="1"/>
  <c r="BK140" i="24"/>
  <c r="J140" i="24" s="1"/>
  <c r="J103" i="24" s="1"/>
  <c r="R142" i="25"/>
  <c r="R137" i="25" s="1"/>
  <c r="T151" i="25"/>
  <c r="T154" i="25"/>
  <c r="P157" i="25"/>
  <c r="R162" i="25"/>
  <c r="T166" i="25"/>
  <c r="R172" i="25"/>
  <c r="BK181" i="25"/>
  <c r="J181" i="25" s="1"/>
  <c r="J114" i="25" s="1"/>
  <c r="BK120" i="26"/>
  <c r="J120" i="26"/>
  <c r="J98" i="26"/>
  <c r="BK128" i="28"/>
  <c r="J128" i="28" s="1"/>
  <c r="J98" i="28" s="1"/>
  <c r="BK132" i="28"/>
  <c r="J132" i="28"/>
  <c r="J99" i="28" s="1"/>
  <c r="BK145" i="28"/>
  <c r="J145" i="28" s="1"/>
  <c r="J100" i="28" s="1"/>
  <c r="P136" i="29"/>
  <c r="R169" i="29"/>
  <c r="P144" i="30"/>
  <c r="T154" i="30"/>
  <c r="P168" i="30"/>
  <c r="P186" i="30"/>
  <c r="R201" i="30"/>
  <c r="T206" i="30"/>
  <c r="P221" i="30"/>
  <c r="R236" i="30"/>
  <c r="T249" i="30"/>
  <c r="P270" i="30"/>
  <c r="P286" i="30"/>
  <c r="R296" i="30"/>
  <c r="R308" i="30"/>
  <c r="R312" i="30"/>
  <c r="R327" i="30"/>
  <c r="T331" i="30"/>
  <c r="T330" i="30" s="1"/>
  <c r="P133" i="31"/>
  <c r="P136" i="31"/>
  <c r="P144" i="31"/>
  <c r="T170" i="31"/>
  <c r="BK180" i="31"/>
  <c r="J180" i="31" s="1"/>
  <c r="J108" i="31" s="1"/>
  <c r="BK184" i="31"/>
  <c r="J184" i="31"/>
  <c r="J109" i="31" s="1"/>
  <c r="P122" i="32"/>
  <c r="P121" i="32" s="1"/>
  <c r="AU134" i="1" s="1"/>
  <c r="T146" i="33"/>
  <c r="T134" i="33" s="1"/>
  <c r="R165" i="33"/>
  <c r="R156" i="33" s="1"/>
  <c r="R181" i="33"/>
  <c r="R171" i="33" s="1"/>
  <c r="BK201" i="33"/>
  <c r="J201" i="33" s="1"/>
  <c r="J109" i="33" s="1"/>
  <c r="P204" i="33"/>
  <c r="P214" i="33"/>
  <c r="BK135" i="2"/>
  <c r="J135" i="2" s="1"/>
  <c r="J100" i="2" s="1"/>
  <c r="R135" i="2"/>
  <c r="R138" i="2"/>
  <c r="P171" i="2"/>
  <c r="R178" i="2"/>
  <c r="P184" i="2"/>
  <c r="BK187" i="2"/>
  <c r="J187" i="2"/>
  <c r="J109" i="2" s="1"/>
  <c r="T187" i="2"/>
  <c r="R191" i="2"/>
  <c r="P194" i="2"/>
  <c r="T150" i="11"/>
  <c r="P165" i="11"/>
  <c r="R189" i="11"/>
  <c r="T192" i="11"/>
  <c r="T210" i="11"/>
  <c r="R223" i="11"/>
  <c r="T235" i="11"/>
  <c r="P262" i="11"/>
  <c r="P303" i="11"/>
  <c r="BK307" i="11"/>
  <c r="J307" i="11" s="1"/>
  <c r="J112" i="11" s="1"/>
  <c r="BK313" i="11"/>
  <c r="J313" i="11"/>
  <c r="J113" i="11" s="1"/>
  <c r="P324" i="11"/>
  <c r="P346" i="11"/>
  <c r="BK362" i="11"/>
  <c r="J362" i="11" s="1"/>
  <c r="J116" i="11" s="1"/>
  <c r="BK372" i="11"/>
  <c r="J372" i="11"/>
  <c r="J117" i="11" s="1"/>
  <c r="BK400" i="11"/>
  <c r="J400" i="11" s="1"/>
  <c r="J118" i="11" s="1"/>
  <c r="BK407" i="11"/>
  <c r="J407" i="11" s="1"/>
  <c r="J119" i="11" s="1"/>
  <c r="BK412" i="11"/>
  <c r="J412" i="11" s="1"/>
  <c r="J120" i="11" s="1"/>
  <c r="P419" i="11"/>
  <c r="T424" i="11"/>
  <c r="BK431" i="11"/>
  <c r="J431" i="11" s="1"/>
  <c r="J126" i="11" s="1"/>
  <c r="R130" i="12"/>
  <c r="R129" i="12" s="1"/>
  <c r="R135" i="12"/>
  <c r="R143" i="12"/>
  <c r="BK158" i="12"/>
  <c r="J158" i="12" s="1"/>
  <c r="J104" i="12" s="1"/>
  <c r="BK186" i="12"/>
  <c r="J186" i="12"/>
  <c r="J105" i="12" s="1"/>
  <c r="BK189" i="12"/>
  <c r="J189" i="12" s="1"/>
  <c r="J106" i="12" s="1"/>
  <c r="T133" i="13"/>
  <c r="T132" i="13"/>
  <c r="T139" i="13"/>
  <c r="T145" i="13"/>
  <c r="R151" i="13"/>
  <c r="R155" i="13"/>
  <c r="BK130" i="14"/>
  <c r="BK129" i="14" s="1"/>
  <c r="BK135" i="14"/>
  <c r="J135" i="14" s="1"/>
  <c r="J103" i="14" s="1"/>
  <c r="P140" i="14"/>
  <c r="BK152" i="15"/>
  <c r="J152" i="15" s="1"/>
  <c r="J101" i="15" s="1"/>
  <c r="R177" i="15"/>
  <c r="R160" i="15" s="1"/>
  <c r="R182" i="15"/>
  <c r="R127" i="16"/>
  <c r="R126" i="16"/>
  <c r="R140" i="16"/>
  <c r="T164" i="16"/>
  <c r="R169" i="16"/>
  <c r="R152" i="17"/>
  <c r="R151" i="17" s="1"/>
  <c r="R165" i="17"/>
  <c r="T198" i="17"/>
  <c r="T221" i="17"/>
  <c r="P229" i="17"/>
  <c r="T234" i="17"/>
  <c r="T239" i="17"/>
  <c r="R244" i="17"/>
  <c r="R268" i="17"/>
  <c r="R273" i="17"/>
  <c r="R279" i="17"/>
  <c r="P282" i="17"/>
  <c r="BK287" i="17"/>
  <c r="J287" i="17"/>
  <c r="J115" i="17" s="1"/>
  <c r="R290" i="17"/>
  <c r="T297" i="17"/>
  <c r="T304" i="17"/>
  <c r="P311" i="17"/>
  <c r="T332" i="17"/>
  <c r="P345" i="17"/>
  <c r="BK354" i="17"/>
  <c r="J354" i="17" s="1"/>
  <c r="J122" i="17" s="1"/>
  <c r="BK382" i="17"/>
  <c r="J382" i="17"/>
  <c r="J123" i="17" s="1"/>
  <c r="BK395" i="17"/>
  <c r="J395" i="17" s="1"/>
  <c r="J125" i="17" s="1"/>
  <c r="BK401" i="17"/>
  <c r="J401" i="17"/>
  <c r="J126" i="17" s="1"/>
  <c r="P131" i="18"/>
  <c r="P130" i="18" s="1"/>
  <c r="T137" i="18"/>
  <c r="T136" i="18" s="1"/>
  <c r="T158" i="18"/>
  <c r="BK129" i="19"/>
  <c r="J129" i="19" s="1"/>
  <c r="J102" i="19" s="1"/>
  <c r="BK133" i="19"/>
  <c r="J133" i="19" s="1"/>
  <c r="J103" i="19" s="1"/>
  <c r="R134" i="20"/>
  <c r="BK139" i="20"/>
  <c r="J139" i="20"/>
  <c r="J104" i="20" s="1"/>
  <c r="BK147" i="20"/>
  <c r="J147" i="20" s="1"/>
  <c r="J105" i="20" s="1"/>
  <c r="T156" i="20"/>
  <c r="T155" i="20"/>
  <c r="P131" i="21"/>
  <c r="T135" i="21"/>
  <c r="R185" i="21"/>
  <c r="R194" i="21"/>
  <c r="R128" i="22"/>
  <c r="R127" i="22" s="1"/>
  <c r="R126" i="22" s="1"/>
  <c r="P123" i="23"/>
  <c r="BK137" i="23"/>
  <c r="J137" i="23" s="1"/>
  <c r="J100" i="23" s="1"/>
  <c r="T127" i="24"/>
  <c r="T126" i="24" s="1"/>
  <c r="P140" i="24"/>
  <c r="P137" i="24" s="1"/>
  <c r="P142" i="25"/>
  <c r="P137" i="25" s="1"/>
  <c r="BK151" i="25"/>
  <c r="J151" i="25" s="1"/>
  <c r="J105" i="25" s="1"/>
  <c r="BK154" i="25"/>
  <c r="J154" i="25" s="1"/>
  <c r="J106" i="25" s="1"/>
  <c r="BK157" i="25"/>
  <c r="J157" i="25" s="1"/>
  <c r="J107" i="25" s="1"/>
  <c r="BK162" i="25"/>
  <c r="J162" i="25" s="1"/>
  <c r="J108" i="25" s="1"/>
  <c r="BK166" i="25"/>
  <c r="J166" i="25" s="1"/>
  <c r="J109" i="25" s="1"/>
  <c r="BK172" i="25"/>
  <c r="J172" i="25" s="1"/>
  <c r="J111" i="25" s="1"/>
  <c r="T181" i="25"/>
  <c r="T120" i="26"/>
  <c r="P128" i="28"/>
  <c r="P132" i="28"/>
  <c r="P145" i="28"/>
  <c r="BK144" i="30"/>
  <c r="J144" i="30"/>
  <c r="J100" i="30"/>
  <c r="BK154" i="30"/>
  <c r="J154" i="30"/>
  <c r="J101" i="30"/>
  <c r="BK168" i="30"/>
  <c r="J168" i="30" s="1"/>
  <c r="J102" i="30" s="1"/>
  <c r="BK186" i="30"/>
  <c r="J186" i="30" s="1"/>
  <c r="J103" i="30" s="1"/>
  <c r="BK201" i="30"/>
  <c r="J201" i="30"/>
  <c r="J104" i="30" s="1"/>
  <c r="P206" i="30"/>
  <c r="T221" i="30"/>
  <c r="T236" i="30"/>
  <c r="R249" i="30"/>
  <c r="R270" i="30"/>
  <c r="T286" i="30"/>
  <c r="P296" i="30"/>
  <c r="P308" i="30"/>
  <c r="P312" i="30"/>
  <c r="P327" i="30"/>
  <c r="P331" i="30"/>
  <c r="P330" i="30" s="1"/>
  <c r="BK133" i="31"/>
  <c r="J133" i="31" s="1"/>
  <c r="J100" i="31" s="1"/>
  <c r="BK136" i="31"/>
  <c r="J136" i="31" s="1"/>
  <c r="J101" i="31" s="1"/>
  <c r="BK144" i="31"/>
  <c r="J144" i="31"/>
  <c r="J102" i="31" s="1"/>
  <c r="BK170" i="31"/>
  <c r="J170" i="31" s="1"/>
  <c r="J105" i="31" s="1"/>
  <c r="P180" i="31"/>
  <c r="R184" i="31"/>
  <c r="T122" i="32"/>
  <c r="T121" i="32"/>
  <c r="P146" i="33"/>
  <c r="P134" i="33" s="1"/>
  <c r="BK165" i="33"/>
  <c r="J165" i="33" s="1"/>
  <c r="J104" i="33" s="1"/>
  <c r="P181" i="33"/>
  <c r="P171" i="33"/>
  <c r="BK204" i="33"/>
  <c r="J204" i="33" s="1"/>
  <c r="J110" i="33" s="1"/>
  <c r="BK214" i="33"/>
  <c r="J214" i="33" s="1"/>
  <c r="J111" i="33" s="1"/>
  <c r="BK138" i="2"/>
  <c r="J138" i="2"/>
  <c r="J101" i="2"/>
  <c r="P138" i="2"/>
  <c r="BK171" i="2"/>
  <c r="J171" i="2" s="1"/>
  <c r="J105" i="2" s="1"/>
  <c r="R171" i="2"/>
  <c r="P178" i="2"/>
  <c r="P166" i="2" s="1"/>
  <c r="BK184" i="2"/>
  <c r="J184" i="2" s="1"/>
  <c r="J108" i="2" s="1"/>
  <c r="T184" i="2"/>
  <c r="R187" i="2"/>
  <c r="R166" i="2" s="1"/>
  <c r="P191" i="2"/>
  <c r="BK194" i="2"/>
  <c r="J194" i="2" s="1"/>
  <c r="J111" i="2" s="1"/>
  <c r="T194" i="2"/>
  <c r="P146" i="3"/>
  <c r="T146" i="3"/>
  <c r="T145" i="3" s="1"/>
  <c r="R157" i="3"/>
  <c r="BK164" i="3"/>
  <c r="J164" i="3" s="1"/>
  <c r="J103" i="3" s="1"/>
  <c r="R164" i="3"/>
  <c r="BK190" i="3"/>
  <c r="J190" i="3" s="1"/>
  <c r="J104" i="3" s="1"/>
  <c r="R190" i="3"/>
  <c r="BK200" i="3"/>
  <c r="J200" i="3" s="1"/>
  <c r="J107" i="3" s="1"/>
  <c r="BK205" i="3"/>
  <c r="J205" i="3" s="1"/>
  <c r="J108" i="3" s="1"/>
  <c r="P205" i="3"/>
  <c r="R205" i="3"/>
  <c r="BK211" i="3"/>
  <c r="J211" i="3" s="1"/>
  <c r="J109" i="3" s="1"/>
  <c r="R211" i="3"/>
  <c r="BK218" i="3"/>
  <c r="J218" i="3" s="1"/>
  <c r="J110" i="3" s="1"/>
  <c r="R218" i="3"/>
  <c r="BK222" i="3"/>
  <c r="J222" i="3" s="1"/>
  <c r="J111" i="3" s="1"/>
  <c r="T222" i="3"/>
  <c r="P234" i="3"/>
  <c r="T234" i="3"/>
  <c r="P244" i="3"/>
  <c r="R244" i="3"/>
  <c r="BK264" i="3"/>
  <c r="J264" i="3"/>
  <c r="J114" i="3" s="1"/>
  <c r="R264" i="3"/>
  <c r="BK267" i="3"/>
  <c r="J267" i="3" s="1"/>
  <c r="J115" i="3" s="1"/>
  <c r="T267" i="3"/>
  <c r="P284" i="3"/>
  <c r="T284" i="3"/>
  <c r="P288" i="3"/>
  <c r="T288" i="3"/>
  <c r="P296" i="3"/>
  <c r="T296" i="3"/>
  <c r="P306" i="3"/>
  <c r="R306" i="3"/>
  <c r="BK312" i="3"/>
  <c r="J312" i="3" s="1"/>
  <c r="J120" i="3" s="1"/>
  <c r="R312" i="3"/>
  <c r="BK316" i="3"/>
  <c r="J316" i="3" s="1"/>
  <c r="J121" i="3" s="1"/>
  <c r="T316" i="3"/>
  <c r="BK127" i="4"/>
  <c r="R127" i="4"/>
  <c r="BK140" i="4"/>
  <c r="J101" i="4" s="1"/>
  <c r="R140" i="4"/>
  <c r="BK144" i="4"/>
  <c r="J148" i="4" s="1"/>
  <c r="J102" i="4" s="1"/>
  <c r="T144" i="4"/>
  <c r="P164" i="4"/>
  <c r="R164" i="4"/>
  <c r="BK129" i="5"/>
  <c r="J129" i="5" s="1"/>
  <c r="J100" i="5" s="1"/>
  <c r="T129" i="5"/>
  <c r="P138" i="5"/>
  <c r="T138" i="5"/>
  <c r="BK145" i="5"/>
  <c r="J150" i="5" s="1"/>
  <c r="J102" i="5" s="1"/>
  <c r="T145" i="5"/>
  <c r="P153" i="5"/>
  <c r="T153" i="5"/>
  <c r="P160" i="5"/>
  <c r="T160" i="5"/>
  <c r="P167" i="5"/>
  <c r="R167" i="5"/>
  <c r="BK120" i="6"/>
  <c r="J120" i="6" s="1"/>
  <c r="T120" i="6"/>
  <c r="P130" i="7"/>
  <c r="T130" i="7"/>
  <c r="P134" i="7"/>
  <c r="T134" i="7"/>
  <c r="BK168" i="7"/>
  <c r="J168" i="7" s="1"/>
  <c r="J104" i="7" s="1"/>
  <c r="R168" i="7"/>
  <c r="P171" i="7"/>
  <c r="P165" i="7" s="1"/>
  <c r="T171" i="7"/>
  <c r="T165" i="7" s="1"/>
  <c r="P174" i="7"/>
  <c r="R174" i="7"/>
  <c r="R165" i="7" s="1"/>
  <c r="P141" i="8"/>
  <c r="BK154" i="8"/>
  <c r="J154" i="8" s="1"/>
  <c r="J101" i="8" s="1"/>
  <c r="T154" i="8"/>
  <c r="R162" i="8"/>
  <c r="P168" i="8"/>
  <c r="T168" i="8"/>
  <c r="R175" i="8"/>
  <c r="R193" i="8"/>
  <c r="BK204" i="8"/>
  <c r="J204" i="8" s="1"/>
  <c r="J108" i="8" s="1"/>
  <c r="BK208" i="8"/>
  <c r="J208" i="8" s="1"/>
  <c r="J109" i="8" s="1"/>
  <c r="T208" i="8"/>
  <c r="P215" i="8"/>
  <c r="BK219" i="8"/>
  <c r="J219" i="8"/>
  <c r="J111" i="8" s="1"/>
  <c r="T219" i="8"/>
  <c r="BK226" i="8"/>
  <c r="J226" i="8"/>
  <c r="J113" i="8" s="1"/>
  <c r="R226" i="8"/>
  <c r="P239" i="8"/>
  <c r="BK261" i="8"/>
  <c r="J261" i="8" s="1"/>
  <c r="J115" i="8" s="1"/>
  <c r="T261" i="8"/>
  <c r="R271" i="8"/>
  <c r="P274" i="8"/>
  <c r="T125" i="9"/>
  <c r="T124" i="9" s="1"/>
  <c r="T123" i="9" s="1"/>
  <c r="R132" i="9"/>
  <c r="T120" i="10"/>
  <c r="P150" i="11"/>
  <c r="T165" i="11"/>
  <c r="T189" i="11"/>
  <c r="R192" i="11"/>
  <c r="P210" i="11"/>
  <c r="T223" i="11"/>
  <c r="P235" i="11"/>
  <c r="BK262" i="11"/>
  <c r="J262" i="11" s="1"/>
  <c r="J110" i="11" s="1"/>
  <c r="BK303" i="11"/>
  <c r="J303" i="11" s="1"/>
  <c r="J111" i="11" s="1"/>
  <c r="R307" i="11"/>
  <c r="T313" i="11"/>
  <c r="T324" i="11"/>
  <c r="T346" i="11"/>
  <c r="R362" i="11"/>
  <c r="R372" i="11"/>
  <c r="R400" i="11"/>
  <c r="R407" i="11"/>
  <c r="T412" i="11"/>
  <c r="BK419" i="11"/>
  <c r="J419" i="11" s="1"/>
  <c r="J122" i="11" s="1"/>
  <c r="BK424" i="11"/>
  <c r="J424" i="11" s="1"/>
  <c r="J123" i="11" s="1"/>
  <c r="R431" i="11"/>
  <c r="T130" i="12"/>
  <c r="T129" i="12" s="1"/>
  <c r="P135" i="12"/>
  <c r="BK143" i="12"/>
  <c r="J143" i="12" s="1"/>
  <c r="J103" i="12" s="1"/>
  <c r="R158" i="12"/>
  <c r="P186" i="12"/>
  <c r="R189" i="12"/>
  <c r="BK133" i="13"/>
  <c r="J133" i="13" s="1"/>
  <c r="J102" i="13" s="1"/>
  <c r="BK139" i="13"/>
  <c r="BK145" i="13"/>
  <c r="J145" i="13" s="1"/>
  <c r="J105" i="13" s="1"/>
  <c r="BK151" i="13"/>
  <c r="J151" i="13" s="1"/>
  <c r="J106" i="13" s="1"/>
  <c r="T151" i="13"/>
  <c r="T155" i="13"/>
  <c r="R130" i="14"/>
  <c r="R135" i="14"/>
  <c r="R140" i="14"/>
  <c r="R152" i="15"/>
  <c r="R128" i="15" s="1"/>
  <c r="R127" i="15" s="1"/>
  <c r="P177" i="15"/>
  <c r="P160" i="15" s="1"/>
  <c r="P182" i="15"/>
  <c r="T127" i="16"/>
  <c r="T126" i="16" s="1"/>
  <c r="P140" i="16"/>
  <c r="BK164" i="16"/>
  <c r="J164" i="16" s="1"/>
  <c r="J102" i="16" s="1"/>
  <c r="T169" i="16"/>
  <c r="BK152" i="17"/>
  <c r="J152" i="17" s="1"/>
  <c r="J102" i="17" s="1"/>
  <c r="BK165" i="17"/>
  <c r="J165" i="17" s="1"/>
  <c r="J103" i="17" s="1"/>
  <c r="BK198" i="17"/>
  <c r="J198" i="17" s="1"/>
  <c r="J105" i="17" s="1"/>
  <c r="BK221" i="17"/>
  <c r="J221" i="17"/>
  <c r="J106" i="17" s="1"/>
  <c r="BK229" i="17"/>
  <c r="J229" i="17"/>
  <c r="J107" i="17" s="1"/>
  <c r="BK234" i="17"/>
  <c r="J234" i="17" s="1"/>
  <c r="J108" i="17" s="1"/>
  <c r="R239" i="17"/>
  <c r="P244" i="17"/>
  <c r="P268" i="17"/>
  <c r="P273" i="17"/>
  <c r="P279" i="17"/>
  <c r="T282" i="17"/>
  <c r="T287" i="17"/>
  <c r="T290" i="17"/>
  <c r="P297" i="17"/>
  <c r="P304" i="17"/>
  <c r="BK311" i="17"/>
  <c r="J311" i="17" s="1"/>
  <c r="J119" i="17" s="1"/>
  <c r="BK332" i="17"/>
  <c r="J332" i="17" s="1"/>
  <c r="J120" i="17" s="1"/>
  <c r="R345" i="17"/>
  <c r="R354" i="17"/>
  <c r="P382" i="17"/>
  <c r="T395" i="17"/>
  <c r="T390" i="17" s="1"/>
  <c r="T401" i="17"/>
  <c r="R131" i="18"/>
  <c r="R130" i="18" s="1"/>
  <c r="P137" i="18"/>
  <c r="P136" i="18" s="1"/>
  <c r="P158" i="18"/>
  <c r="P129" i="19"/>
  <c r="P133" i="19"/>
  <c r="BK134" i="20"/>
  <c r="J134" i="20" s="1"/>
  <c r="J102" i="20" s="1"/>
  <c r="P139" i="20"/>
  <c r="P147" i="20"/>
  <c r="P156" i="20"/>
  <c r="P155" i="20" s="1"/>
  <c r="T131" i="21"/>
  <c r="T130" i="21" s="1"/>
  <c r="T129" i="21" s="1"/>
  <c r="BK135" i="21"/>
  <c r="J135" i="21"/>
  <c r="J103" i="21" s="1"/>
  <c r="BK185" i="21"/>
  <c r="J185" i="21" s="1"/>
  <c r="J104" i="21" s="1"/>
  <c r="BK194" i="21"/>
  <c r="J194" i="21" s="1"/>
  <c r="J105" i="21" s="1"/>
  <c r="P128" i="22"/>
  <c r="P127" i="22" s="1"/>
  <c r="P126" i="22" s="1"/>
  <c r="AU121" i="1" s="1"/>
  <c r="R123" i="23"/>
  <c r="R137" i="23"/>
  <c r="BK127" i="24"/>
  <c r="J127" i="24"/>
  <c r="J100" i="24" s="1"/>
  <c r="T140" i="24"/>
  <c r="T137" i="24" s="1"/>
  <c r="T142" i="25"/>
  <c r="T137" i="25"/>
  <c r="P151" i="25"/>
  <c r="R154" i="25"/>
  <c r="R157" i="25"/>
  <c r="P162" i="25"/>
  <c r="R166" i="25"/>
  <c r="P172" i="25"/>
  <c r="P181" i="25"/>
  <c r="P120" i="26"/>
  <c r="AU126" i="1" s="1"/>
  <c r="T128" i="28"/>
  <c r="R132" i="28"/>
  <c r="T145" i="28"/>
  <c r="R136" i="29"/>
  <c r="BK163" i="29"/>
  <c r="J163" i="29" s="1"/>
  <c r="J105" i="29" s="1"/>
  <c r="T163" i="29"/>
  <c r="T160" i="29"/>
  <c r="T169" i="29"/>
  <c r="R144" i="30"/>
  <c r="R154" i="30"/>
  <c r="R168" i="30"/>
  <c r="R186" i="30"/>
  <c r="P201" i="30"/>
  <c r="BK206" i="30"/>
  <c r="J206" i="30" s="1"/>
  <c r="J105" i="30" s="1"/>
  <c r="BK221" i="30"/>
  <c r="J221" i="30" s="1"/>
  <c r="J106" i="30" s="1"/>
  <c r="P236" i="30"/>
  <c r="P249" i="30"/>
  <c r="BK270" i="30"/>
  <c r="J270" i="30"/>
  <c r="J111" i="30" s="1"/>
  <c r="R286" i="30"/>
  <c r="T296" i="30"/>
  <c r="T308" i="30"/>
  <c r="T312" i="30"/>
  <c r="T327" i="30"/>
  <c r="R331" i="30"/>
  <c r="R330" i="30" s="1"/>
  <c r="R133" i="31"/>
  <c r="R136" i="31"/>
  <c r="T144" i="31"/>
  <c r="R170" i="31"/>
  <c r="R180" i="31"/>
  <c r="P184" i="31"/>
  <c r="BK122" i="32"/>
  <c r="J122" i="32" s="1"/>
  <c r="J99" i="32" s="1"/>
  <c r="BK146" i="33"/>
  <c r="J146" i="33"/>
  <c r="J101" i="33" s="1"/>
  <c r="P165" i="33"/>
  <c r="P156" i="33" s="1"/>
  <c r="BK181" i="33"/>
  <c r="J181" i="33" s="1"/>
  <c r="J107" i="33" s="1"/>
  <c r="R201" i="33"/>
  <c r="R191" i="33" s="1"/>
  <c r="R204" i="33"/>
  <c r="R214" i="33"/>
  <c r="BK141" i="8"/>
  <c r="J141" i="8"/>
  <c r="J100" i="8" s="1"/>
  <c r="R141" i="8"/>
  <c r="R140" i="8" s="1"/>
  <c r="P154" i="8"/>
  <c r="BK162" i="8"/>
  <c r="J162" i="8" s="1"/>
  <c r="J102" i="8" s="1"/>
  <c r="T162" i="8"/>
  <c r="BK175" i="8"/>
  <c r="J175" i="8"/>
  <c r="J104" i="8" s="1"/>
  <c r="T175" i="8"/>
  <c r="P193" i="8"/>
  <c r="P204" i="8"/>
  <c r="T204" i="8"/>
  <c r="R208" i="8"/>
  <c r="R215" i="8"/>
  <c r="P219" i="8"/>
  <c r="BK222" i="8"/>
  <c r="J222" i="8" s="1"/>
  <c r="J112" i="8" s="1"/>
  <c r="R222" i="8"/>
  <c r="P226" i="8"/>
  <c r="T226" i="8"/>
  <c r="R239" i="8"/>
  <c r="P261" i="8"/>
  <c r="BK271" i="8"/>
  <c r="J271" i="8"/>
  <c r="J116" i="8" s="1"/>
  <c r="T271" i="8"/>
  <c r="R274" i="8"/>
  <c r="BK125" i="9"/>
  <c r="J125" i="9" s="1"/>
  <c r="J100" i="9" s="1"/>
  <c r="R125" i="9"/>
  <c r="P132" i="9"/>
  <c r="P120" i="10"/>
  <c r="AU105" i="1" s="1"/>
  <c r="BK150" i="11"/>
  <c r="J150" i="11"/>
  <c r="J100" i="11" s="1"/>
  <c r="R165" i="11"/>
  <c r="P189" i="11"/>
  <c r="BK192" i="11"/>
  <c r="J192" i="11" s="1"/>
  <c r="J104" i="11" s="1"/>
  <c r="BK210" i="11"/>
  <c r="J210" i="11" s="1"/>
  <c r="J105" i="11" s="1"/>
  <c r="P223" i="11"/>
  <c r="R235" i="11"/>
  <c r="R262" i="11"/>
  <c r="R303" i="11"/>
  <c r="P307" i="11"/>
  <c r="P313" i="11"/>
  <c r="R324" i="11"/>
  <c r="R346" i="11"/>
  <c r="T362" i="11"/>
  <c r="T372" i="11"/>
  <c r="T400" i="11"/>
  <c r="T407" i="11"/>
  <c r="R412" i="11"/>
  <c r="T419" i="11"/>
  <c r="P424" i="11"/>
  <c r="T431" i="11"/>
  <c r="P130" i="12"/>
  <c r="P129" i="12" s="1"/>
  <c r="T135" i="12"/>
  <c r="P143" i="12"/>
  <c r="P158" i="12"/>
  <c r="R186" i="12"/>
  <c r="T189" i="12"/>
  <c r="R133" i="13"/>
  <c r="R132" i="13" s="1"/>
  <c r="P139" i="13"/>
  <c r="P145" i="13"/>
  <c r="P155" i="13"/>
  <c r="T130" i="14"/>
  <c r="T135" i="14"/>
  <c r="T140" i="14"/>
  <c r="P152" i="15"/>
  <c r="P128" i="15" s="1"/>
  <c r="P127" i="15" s="1"/>
  <c r="AU112" i="1" s="1"/>
  <c r="T177" i="15"/>
  <c r="T160" i="15" s="1"/>
  <c r="T182" i="15"/>
  <c r="BK127" i="16"/>
  <c r="J127" i="16" s="1"/>
  <c r="J100" i="16" s="1"/>
  <c r="BK140" i="16"/>
  <c r="J140" i="16"/>
  <c r="J101" i="16" s="1"/>
  <c r="R164" i="16"/>
  <c r="P169" i="16"/>
  <c r="T152" i="17"/>
  <c r="T151" i="17" s="1"/>
  <c r="P165" i="17"/>
  <c r="R198" i="17"/>
  <c r="P221" i="17"/>
  <c r="T229" i="17"/>
  <c r="R234" i="17"/>
  <c r="P239" i="17"/>
  <c r="BK244" i="17"/>
  <c r="J244" i="17" s="1"/>
  <c r="J110" i="17" s="1"/>
  <c r="BK268" i="17"/>
  <c r="J268" i="17"/>
  <c r="J111" i="17" s="1"/>
  <c r="BK273" i="17"/>
  <c r="J273" i="17" s="1"/>
  <c r="J112" i="17" s="1"/>
  <c r="BK279" i="17"/>
  <c r="J279" i="17"/>
  <c r="J113" i="17" s="1"/>
  <c r="BK282" i="17"/>
  <c r="J282" i="17" s="1"/>
  <c r="J114" i="17" s="1"/>
  <c r="P287" i="17"/>
  <c r="BK290" i="17"/>
  <c r="J290" i="17" s="1"/>
  <c r="J116" i="17" s="1"/>
  <c r="R297" i="17"/>
  <c r="R304" i="17"/>
  <c r="T311" i="17"/>
  <c r="R332" i="17"/>
  <c r="T345" i="17"/>
  <c r="P354" i="17"/>
  <c r="R382" i="17"/>
  <c r="P395" i="17"/>
  <c r="P390" i="17" s="1"/>
  <c r="P401" i="17"/>
  <c r="BK131" i="18"/>
  <c r="J131" i="18"/>
  <c r="J102" i="18" s="1"/>
  <c r="R137" i="18"/>
  <c r="R136" i="18" s="1"/>
  <c r="R158" i="18"/>
  <c r="T129" i="19"/>
  <c r="T128" i="19" s="1"/>
  <c r="T127" i="19" s="1"/>
  <c r="T133" i="19"/>
  <c r="T134" i="20"/>
  <c r="T139" i="20"/>
  <c r="T147" i="20"/>
  <c r="R156" i="20"/>
  <c r="R155" i="20" s="1"/>
  <c r="R131" i="21"/>
  <c r="R130" i="21" s="1"/>
  <c r="R129" i="21" s="1"/>
  <c r="P135" i="21"/>
  <c r="P185" i="21"/>
  <c r="P194" i="21"/>
  <c r="BK128" i="22"/>
  <c r="J128" i="22" s="1"/>
  <c r="J102" i="22" s="1"/>
  <c r="T123" i="23"/>
  <c r="T122" i="23"/>
  <c r="T121" i="23" s="1"/>
  <c r="P137" i="23"/>
  <c r="P127" i="24"/>
  <c r="P126" i="24" s="1"/>
  <c r="R140" i="24"/>
  <c r="R137" i="24" s="1"/>
  <c r="BK142" i="25"/>
  <c r="J142" i="25"/>
  <c r="J102" i="25" s="1"/>
  <c r="R151" i="25"/>
  <c r="P154" i="25"/>
  <c r="T157" i="25"/>
  <c r="T162" i="25"/>
  <c r="P166" i="25"/>
  <c r="T172" i="25"/>
  <c r="R181" i="25"/>
  <c r="R120" i="26"/>
  <c r="R128" i="28"/>
  <c r="T132" i="28"/>
  <c r="T124" i="28" s="1"/>
  <c r="T123" i="28" s="1"/>
  <c r="R145" i="28"/>
  <c r="R124" i="28" s="1"/>
  <c r="R123" i="28" s="1"/>
  <c r="BK131" i="29"/>
  <c r="J131" i="29" s="1"/>
  <c r="J100" i="29" s="1"/>
  <c r="P131" i="29"/>
  <c r="P130" i="29" s="1"/>
  <c r="R131" i="29"/>
  <c r="R130" i="29"/>
  <c r="T131" i="29"/>
  <c r="BK136" i="29"/>
  <c r="J136" i="29" s="1"/>
  <c r="J102" i="29" s="1"/>
  <c r="T136" i="29"/>
  <c r="P163" i="29"/>
  <c r="P160" i="29" s="1"/>
  <c r="R163" i="29"/>
  <c r="R160" i="29" s="1"/>
  <c r="BK169" i="29"/>
  <c r="J169" i="29" s="1"/>
  <c r="J107" i="29" s="1"/>
  <c r="P169" i="29"/>
  <c r="T144" i="30"/>
  <c r="P154" i="30"/>
  <c r="T168" i="30"/>
  <c r="T186" i="30"/>
  <c r="T201" i="30"/>
  <c r="R206" i="30"/>
  <c r="R221" i="30"/>
  <c r="BK236" i="30"/>
  <c r="J236" i="30" s="1"/>
  <c r="J109" i="30" s="1"/>
  <c r="BK249" i="30"/>
  <c r="J249" i="30" s="1"/>
  <c r="J110" i="30" s="1"/>
  <c r="T270" i="30"/>
  <c r="BK286" i="30"/>
  <c r="J286" i="30" s="1"/>
  <c r="J113" i="30" s="1"/>
  <c r="BK296" i="30"/>
  <c r="J296" i="30"/>
  <c r="J114" i="30" s="1"/>
  <c r="BK308" i="30"/>
  <c r="J308" i="30" s="1"/>
  <c r="J115" i="30" s="1"/>
  <c r="BK312" i="30"/>
  <c r="J312" i="30"/>
  <c r="J116" i="30" s="1"/>
  <c r="BK327" i="30"/>
  <c r="J327" i="30" s="1"/>
  <c r="J118" i="30" s="1"/>
  <c r="BK331" i="30"/>
  <c r="J331" i="30" s="1"/>
  <c r="J120" i="30" s="1"/>
  <c r="T133" i="31"/>
  <c r="T136" i="31"/>
  <c r="R144" i="31"/>
  <c r="P170" i="31"/>
  <c r="P169" i="31"/>
  <c r="T180" i="31"/>
  <c r="T184" i="31"/>
  <c r="R122" i="32"/>
  <c r="R121" i="32" s="1"/>
  <c r="R146" i="33"/>
  <c r="R134" i="33"/>
  <c r="T165" i="33"/>
  <c r="T156" i="33" s="1"/>
  <c r="T181" i="33"/>
  <c r="T171" i="33" s="1"/>
  <c r="P201" i="33"/>
  <c r="P191" i="33" s="1"/>
  <c r="T201" i="33"/>
  <c r="T204" i="33"/>
  <c r="T214" i="33"/>
  <c r="BK124" i="34"/>
  <c r="J124" i="34" s="1"/>
  <c r="J100" i="34" s="1"/>
  <c r="P124" i="34"/>
  <c r="P123" i="34" s="1"/>
  <c r="P122" i="34" s="1"/>
  <c r="AU136" i="1" s="1"/>
  <c r="R124" i="34"/>
  <c r="R123" i="34"/>
  <c r="R122" i="34" s="1"/>
  <c r="T124" i="34"/>
  <c r="T123" i="34" s="1"/>
  <c r="T122" i="34"/>
  <c r="BK320" i="3"/>
  <c r="J320" i="3"/>
  <c r="J122" i="3" s="1"/>
  <c r="BK187" i="11"/>
  <c r="J187" i="11" s="1"/>
  <c r="J102" i="11" s="1"/>
  <c r="BK417" i="11"/>
  <c r="J417" i="11"/>
  <c r="J121" i="11" s="1"/>
  <c r="BK137" i="20"/>
  <c r="J137" i="20" s="1"/>
  <c r="J103" i="20" s="1"/>
  <c r="BK135" i="23"/>
  <c r="J135" i="23" s="1"/>
  <c r="J99" i="23" s="1"/>
  <c r="BK123" i="27"/>
  <c r="J123" i="27" s="1"/>
  <c r="J99" i="27" s="1"/>
  <c r="BK169" i="2"/>
  <c r="J169" i="2" s="1"/>
  <c r="J104" i="2" s="1"/>
  <c r="BK176" i="2"/>
  <c r="J176" i="2" s="1"/>
  <c r="J106" i="2"/>
  <c r="BK150" i="15"/>
  <c r="BK390" i="17"/>
  <c r="J390" i="17"/>
  <c r="J124" i="17" s="1"/>
  <c r="BK153" i="20"/>
  <c r="J153" i="20" s="1"/>
  <c r="J106" i="20" s="1"/>
  <c r="BK138" i="24"/>
  <c r="J138" i="24"/>
  <c r="J102" i="24" s="1"/>
  <c r="BK138" i="25"/>
  <c r="J138" i="25" s="1"/>
  <c r="J100" i="25" s="1"/>
  <c r="BK148" i="25"/>
  <c r="J148" i="25"/>
  <c r="J103" i="25" s="1"/>
  <c r="BK170" i="25"/>
  <c r="J170" i="25" s="1"/>
  <c r="J110" i="25" s="1"/>
  <c r="BK154" i="28"/>
  <c r="J154" i="28" s="1"/>
  <c r="J102" i="28" s="1"/>
  <c r="BK178" i="31"/>
  <c r="J178" i="31" s="1"/>
  <c r="J107" i="31" s="1"/>
  <c r="BK144" i="33"/>
  <c r="BK134" i="33" s="1"/>
  <c r="J134" i="33" s="1"/>
  <c r="J99" i="33" s="1"/>
  <c r="J171" i="33"/>
  <c r="J105" i="33" s="1"/>
  <c r="BK179" i="33"/>
  <c r="BK171" i="33" s="1"/>
  <c r="BK167" i="2"/>
  <c r="J167" i="2" s="1"/>
  <c r="J103" i="2" s="1"/>
  <c r="BK155" i="3"/>
  <c r="J155" i="3" s="1"/>
  <c r="J101" i="3" s="1"/>
  <c r="BK197" i="3"/>
  <c r="J197" i="3"/>
  <c r="J105" i="3" s="1"/>
  <c r="BK166" i="7"/>
  <c r="J166" i="7" s="1"/>
  <c r="J103" i="7" s="1"/>
  <c r="BK201" i="8"/>
  <c r="J201" i="8" s="1"/>
  <c r="J106" i="8" s="1"/>
  <c r="BK429" i="11"/>
  <c r="J429" i="11" s="1"/>
  <c r="J125" i="11" s="1"/>
  <c r="BK140" i="25"/>
  <c r="J140" i="25" s="1"/>
  <c r="J101" i="25" s="1"/>
  <c r="BK121" i="27"/>
  <c r="J121" i="27"/>
  <c r="J98" i="27" s="1"/>
  <c r="BK156" i="28"/>
  <c r="J156" i="28" s="1"/>
  <c r="J103" i="28" s="1"/>
  <c r="BK161" i="29"/>
  <c r="J161" i="29" s="1"/>
  <c r="J104" i="29" s="1"/>
  <c r="BK233" i="30"/>
  <c r="J233" i="30" s="1"/>
  <c r="J107" i="30" s="1"/>
  <c r="BK284" i="30"/>
  <c r="J284" i="30" s="1"/>
  <c r="J112" i="30" s="1"/>
  <c r="BK191" i="33"/>
  <c r="J191" i="33" s="1"/>
  <c r="J108" i="33" s="1"/>
  <c r="BK220" i="11"/>
  <c r="J220" i="11" s="1"/>
  <c r="J106" i="11" s="1"/>
  <c r="BK175" i="15"/>
  <c r="J175" i="15" s="1"/>
  <c r="J103" i="15" s="1"/>
  <c r="BK148" i="23"/>
  <c r="J148" i="23" s="1"/>
  <c r="J101" i="23" s="1"/>
  <c r="BK179" i="25"/>
  <c r="J179" i="25" s="1"/>
  <c r="J113" i="25" s="1"/>
  <c r="BK124" i="28"/>
  <c r="J124" i="28" s="1"/>
  <c r="J97" i="28" s="1"/>
  <c r="BK134" i="29"/>
  <c r="J134" i="29"/>
  <c r="J101" i="29" s="1"/>
  <c r="BK167" i="29"/>
  <c r="J167" i="29" s="1"/>
  <c r="J106" i="29" s="1"/>
  <c r="BK325" i="30"/>
  <c r="J325" i="30" s="1"/>
  <c r="J117" i="30" s="1"/>
  <c r="BK167" i="31"/>
  <c r="J167" i="31" s="1"/>
  <c r="J103" i="31" s="1"/>
  <c r="BK176" i="31"/>
  <c r="J176" i="31"/>
  <c r="J106" i="31" s="1"/>
  <c r="BK163" i="33"/>
  <c r="J163" i="33" s="1"/>
  <c r="J103" i="33" s="1"/>
  <c r="BF125" i="34"/>
  <c r="F94" i="34"/>
  <c r="J116" i="34"/>
  <c r="BF128" i="34"/>
  <c r="BF126" i="34"/>
  <c r="E85" i="34"/>
  <c r="BF127" i="34"/>
  <c r="E121" i="33"/>
  <c r="J127" i="33"/>
  <c r="BF135" i="33"/>
  <c r="BF139" i="33"/>
  <c r="BF140" i="33"/>
  <c r="BF142" i="33"/>
  <c r="BF143" i="33"/>
  <c r="BF148" i="33"/>
  <c r="BF151" i="33"/>
  <c r="BF160" i="33"/>
  <c r="BF174" i="33"/>
  <c r="BF175" i="33"/>
  <c r="BF189" i="33"/>
  <c r="BF190" i="33"/>
  <c r="BF198" i="33"/>
  <c r="BF200" i="33"/>
  <c r="BF205" i="33"/>
  <c r="BF206" i="33"/>
  <c r="BF208" i="33"/>
  <c r="BF211" i="33"/>
  <c r="BF212" i="33"/>
  <c r="BF216" i="33"/>
  <c r="BF149" i="33"/>
  <c r="BF162" i="33"/>
  <c r="BF172" i="33"/>
  <c r="BF177" i="33"/>
  <c r="BF183" i="33"/>
  <c r="BF186" i="33"/>
  <c r="BF188" i="33"/>
  <c r="BF192" i="33"/>
  <c r="BF193" i="33"/>
  <c r="BF203" i="33"/>
  <c r="BF209" i="33"/>
  <c r="BF210" i="33"/>
  <c r="BF213" i="33"/>
  <c r="F130" i="33"/>
  <c r="BF141" i="33"/>
  <c r="BF147" i="33"/>
  <c r="BF152" i="33"/>
  <c r="BF157" i="33"/>
  <c r="BF159" i="33"/>
  <c r="BF161" i="33"/>
  <c r="BF164" i="33"/>
  <c r="BF167" i="33"/>
  <c r="BF168" i="33"/>
  <c r="BF169" i="33"/>
  <c r="BF176" i="33"/>
  <c r="BF178" i="33"/>
  <c r="BF180" i="33"/>
  <c r="BF184" i="33"/>
  <c r="BF195" i="33"/>
  <c r="BF199" i="33"/>
  <c r="BF207" i="33"/>
  <c r="BF215" i="33"/>
  <c r="BF136" i="33"/>
  <c r="BF137" i="33"/>
  <c r="BF138" i="33"/>
  <c r="BF145" i="33"/>
  <c r="BF150" i="33"/>
  <c r="BF153" i="33"/>
  <c r="BF154" i="33"/>
  <c r="BF155" i="33"/>
  <c r="BF158" i="33"/>
  <c r="BF166" i="33"/>
  <c r="BF170" i="33"/>
  <c r="BF173" i="33"/>
  <c r="BF182" i="33"/>
  <c r="BF185" i="33"/>
  <c r="BF187" i="33"/>
  <c r="BF194" i="33"/>
  <c r="BF196" i="33"/>
  <c r="BF197" i="33"/>
  <c r="BF202" i="33"/>
  <c r="BF217" i="33"/>
  <c r="F94" i="32"/>
  <c r="BF130" i="32"/>
  <c r="BF138" i="32"/>
  <c r="BF140" i="32"/>
  <c r="E109" i="32"/>
  <c r="BF124" i="32"/>
  <c r="BF129" i="32"/>
  <c r="BF132" i="32"/>
  <c r="BF134" i="32"/>
  <c r="BF136" i="32"/>
  <c r="BF139" i="32"/>
  <c r="J91" i="32"/>
  <c r="BF123" i="32"/>
  <c r="BF125" i="32"/>
  <c r="BF128" i="32"/>
  <c r="BF131" i="32"/>
  <c r="BF126" i="32"/>
  <c r="BF127" i="32"/>
  <c r="BF133" i="32"/>
  <c r="BF135" i="32"/>
  <c r="BF137" i="32"/>
  <c r="BK143" i="30"/>
  <c r="J143" i="30" s="1"/>
  <c r="J99" i="30" s="1"/>
  <c r="F94" i="31"/>
  <c r="BF149" i="31"/>
  <c r="BF150" i="31"/>
  <c r="BF152" i="31"/>
  <c r="BF156" i="31"/>
  <c r="BF159" i="31"/>
  <c r="BF160" i="31"/>
  <c r="BF163" i="31"/>
  <c r="BF166" i="31"/>
  <c r="BF172" i="31"/>
  <c r="BF175" i="31"/>
  <c r="BF179" i="31"/>
  <c r="BF187" i="31"/>
  <c r="J91" i="31"/>
  <c r="E119" i="31"/>
  <c r="BF134" i="31"/>
  <c r="BF138" i="31"/>
  <c r="BF145" i="31"/>
  <c r="BF146" i="31"/>
  <c r="BF148" i="31"/>
  <c r="BF151" i="31"/>
  <c r="BF155" i="31"/>
  <c r="BF157" i="31"/>
  <c r="BF164" i="31"/>
  <c r="BF168" i="31"/>
  <c r="BF171" i="31"/>
  <c r="BF174" i="31"/>
  <c r="BF181" i="31"/>
  <c r="BF185" i="31"/>
  <c r="BF186" i="31"/>
  <c r="BF137" i="31"/>
  <c r="BF140" i="31"/>
  <c r="BF153" i="31"/>
  <c r="BF161" i="31"/>
  <c r="BF162" i="31"/>
  <c r="BF173" i="31"/>
  <c r="BF182" i="31"/>
  <c r="BF183" i="31"/>
  <c r="BF135" i="31"/>
  <c r="BF139" i="31"/>
  <c r="BF141" i="31"/>
  <c r="BF142" i="31"/>
  <c r="BF143" i="31"/>
  <c r="BF147" i="31"/>
  <c r="BF154" i="31"/>
  <c r="BF158" i="31"/>
  <c r="BF165" i="31"/>
  <c r="BF177" i="31"/>
  <c r="E130" i="30"/>
  <c r="J136" i="30"/>
  <c r="J139" i="30"/>
  <c r="BF150" i="30"/>
  <c r="BF156" i="30"/>
  <c r="BF161" i="30"/>
  <c r="BF164" i="30"/>
  <c r="BF172" i="30"/>
  <c r="BF184" i="30"/>
  <c r="BF187" i="30"/>
  <c r="BF189" i="30"/>
  <c r="BF190" i="30"/>
  <c r="BF193" i="30"/>
  <c r="BF196" i="30"/>
  <c r="BF197" i="30"/>
  <c r="BF199" i="30"/>
  <c r="BF214" i="30"/>
  <c r="BF220" i="30"/>
  <c r="BF222" i="30"/>
  <c r="BF223" i="30"/>
  <c r="BF226" i="30"/>
  <c r="BF230" i="30"/>
  <c r="BF238" i="30"/>
  <c r="BF243" i="30"/>
  <c r="BF246" i="30"/>
  <c r="BF248" i="30"/>
  <c r="BF255" i="30"/>
  <c r="BF256" i="30"/>
  <c r="BF257" i="30"/>
  <c r="BF260" i="30"/>
  <c r="BF265" i="30"/>
  <c r="BF268" i="30"/>
  <c r="BF269" i="30"/>
  <c r="BF271" i="30"/>
  <c r="BF272" i="30"/>
  <c r="BF273" i="30"/>
  <c r="BF276" i="30"/>
  <c r="BF281" i="30"/>
  <c r="BF299" i="30"/>
  <c r="BF300" i="30"/>
  <c r="BF301" i="30"/>
  <c r="BF306" i="30"/>
  <c r="BF317" i="30"/>
  <c r="BF318" i="30"/>
  <c r="BF321" i="30"/>
  <c r="BF324" i="30"/>
  <c r="BF146" i="30"/>
  <c r="BF149" i="30"/>
  <c r="BF151" i="30"/>
  <c r="BF152" i="30"/>
  <c r="BF155" i="30"/>
  <c r="BF159" i="30"/>
  <c r="BF160" i="30"/>
  <c r="BF163" i="30"/>
  <c r="BF166" i="30"/>
  <c r="BF177" i="30"/>
  <c r="BF180" i="30"/>
  <c r="BF182" i="30"/>
  <c r="BF183" i="30"/>
  <c r="BF191" i="30"/>
  <c r="BF192" i="30"/>
  <c r="BF195" i="30"/>
  <c r="BF198" i="30"/>
  <c r="BF202" i="30"/>
  <c r="BF209" i="30"/>
  <c r="BF212" i="30"/>
  <c r="BF216" i="30"/>
  <c r="BF224" i="30"/>
  <c r="BF225" i="30"/>
  <c r="BF227" i="30"/>
  <c r="BF229" i="30"/>
  <c r="BF232" i="30"/>
  <c r="BF239" i="30"/>
  <c r="BF241" i="30"/>
  <c r="BF244" i="30"/>
  <c r="BF250" i="30"/>
  <c r="BF252" i="30"/>
  <c r="BF259" i="30"/>
  <c r="BF261" i="30"/>
  <c r="BF263" i="30"/>
  <c r="BF267" i="30"/>
  <c r="BF275" i="30"/>
  <c r="BF277" i="30"/>
  <c r="BF285" i="30"/>
  <c r="BF287" i="30"/>
  <c r="BF289" i="30"/>
  <c r="BF291" i="30"/>
  <c r="BF292" i="30"/>
  <c r="BF304" i="30"/>
  <c r="BF305" i="30"/>
  <c r="BF309" i="30"/>
  <c r="BF319" i="30"/>
  <c r="BF323" i="30"/>
  <c r="BK130" i="29"/>
  <c r="F139" i="30"/>
  <c r="BF147" i="30"/>
  <c r="BF162" i="30"/>
  <c r="BF165" i="30"/>
  <c r="BF175" i="30"/>
  <c r="BF176" i="30"/>
  <c r="BF178" i="30"/>
  <c r="BF179" i="30"/>
  <c r="BF181" i="30"/>
  <c r="BF204" i="30"/>
  <c r="BF205" i="30"/>
  <c r="BF207" i="30"/>
  <c r="BF208" i="30"/>
  <c r="BF210" i="30"/>
  <c r="BF215" i="30"/>
  <c r="BF217" i="30"/>
  <c r="BF219" i="30"/>
  <c r="BF228" i="30"/>
  <c r="BF234" i="30"/>
  <c r="BF237" i="30"/>
  <c r="BF251" i="30"/>
  <c r="BF258" i="30"/>
  <c r="BF264" i="30"/>
  <c r="BF274" i="30"/>
  <c r="BF280" i="30"/>
  <c r="BF282" i="30"/>
  <c r="BF288" i="30"/>
  <c r="BF294" i="30"/>
  <c r="BF298" i="30"/>
  <c r="BF302" i="30"/>
  <c r="BF307" i="30"/>
  <c r="BF311" i="30"/>
  <c r="BF313" i="30"/>
  <c r="BF314" i="30"/>
  <c r="BF326" i="30"/>
  <c r="BF332" i="30"/>
  <c r="BF145" i="30"/>
  <c r="BF148" i="30"/>
  <c r="BF153" i="30"/>
  <c r="BF157" i="30"/>
  <c r="BF158" i="30"/>
  <c r="BF167" i="30"/>
  <c r="BF169" i="30"/>
  <c r="BF170" i="30"/>
  <c r="BF171" i="30"/>
  <c r="BF173" i="30"/>
  <c r="BF174" i="30"/>
  <c r="BF185" i="30"/>
  <c r="BF188" i="30"/>
  <c r="BF194" i="30"/>
  <c r="BF200" i="30"/>
  <c r="BF203" i="30"/>
  <c r="BF211" i="30"/>
  <c r="BF213" i="30"/>
  <c r="BF218" i="30"/>
  <c r="BF231" i="30"/>
  <c r="BF240" i="30"/>
  <c r="BF242" i="30"/>
  <c r="BF245" i="30"/>
  <c r="BF247" i="30"/>
  <c r="BF253" i="30"/>
  <c r="BF254" i="30"/>
  <c r="BF262" i="30"/>
  <c r="BF266" i="30"/>
  <c r="BF278" i="30"/>
  <c r="BF279" i="30"/>
  <c r="BF283" i="30"/>
  <c r="BF290" i="30"/>
  <c r="BF293" i="30"/>
  <c r="BF295" i="30"/>
  <c r="BF297" i="30"/>
  <c r="BF303" i="30"/>
  <c r="BF310" i="30"/>
  <c r="BF315" i="30"/>
  <c r="BF316" i="30"/>
  <c r="BF320" i="30"/>
  <c r="BF322" i="30"/>
  <c r="BF328" i="30"/>
  <c r="BF329" i="30"/>
  <c r="BF333" i="30"/>
  <c r="J94" i="29"/>
  <c r="BF133" i="29"/>
  <c r="BF137" i="29"/>
  <c r="BF140" i="29"/>
  <c r="BF144" i="29"/>
  <c r="BF145" i="29"/>
  <c r="BF146" i="29"/>
  <c r="BF147" i="29"/>
  <c r="BF151" i="29"/>
  <c r="BF155" i="29"/>
  <c r="BF157" i="29"/>
  <c r="BF170" i="29"/>
  <c r="E85" i="29"/>
  <c r="BF135" i="29"/>
  <c r="BF139" i="29"/>
  <c r="BF149" i="29"/>
  <c r="BF154" i="29"/>
  <c r="BF156" i="29"/>
  <c r="BF162" i="29"/>
  <c r="BF164" i="29"/>
  <c r="BF168" i="29"/>
  <c r="J123" i="29"/>
  <c r="F126" i="29"/>
  <c r="BF132" i="29"/>
  <c r="BF138" i="29"/>
  <c r="BF141" i="29"/>
  <c r="BF142" i="29"/>
  <c r="BF143" i="29"/>
  <c r="BF148" i="29"/>
  <c r="BF153" i="29"/>
  <c r="BF165" i="29"/>
  <c r="BF166" i="29"/>
  <c r="BF150" i="29"/>
  <c r="BF152" i="29"/>
  <c r="BF158" i="29"/>
  <c r="BF159" i="29"/>
  <c r="BF171" i="29"/>
  <c r="J92" i="28"/>
  <c r="BF130" i="28"/>
  <c r="BF133" i="28"/>
  <c r="BF135" i="28"/>
  <c r="BF137" i="28"/>
  <c r="BF139" i="28"/>
  <c r="BF142" i="28"/>
  <c r="BF155" i="28"/>
  <c r="J89" i="28"/>
  <c r="E113" i="28"/>
  <c r="F120" i="28"/>
  <c r="BF129" i="28"/>
  <c r="BF131" i="28"/>
  <c r="BF136" i="28"/>
  <c r="BF138" i="28"/>
  <c r="BF140" i="28"/>
  <c r="BF149" i="28"/>
  <c r="BF152" i="28"/>
  <c r="BF157" i="28"/>
  <c r="BF125" i="28"/>
  <c r="BF126" i="28"/>
  <c r="BF127" i="28"/>
  <c r="BF134" i="28"/>
  <c r="BF143" i="28"/>
  <c r="BF147" i="28"/>
  <c r="BF148" i="28"/>
  <c r="BF150" i="28"/>
  <c r="BF151" i="28"/>
  <c r="BF141" i="28"/>
  <c r="BF144" i="28"/>
  <c r="BF146" i="28"/>
  <c r="F92" i="27"/>
  <c r="BF122" i="27"/>
  <c r="J89" i="27"/>
  <c r="E109" i="27"/>
  <c r="J116" i="27"/>
  <c r="BF124" i="27"/>
  <c r="E85" i="26"/>
  <c r="F117" i="26"/>
  <c r="BF122" i="26"/>
  <c r="BF124" i="26"/>
  <c r="BF131" i="26"/>
  <c r="J91" i="26"/>
  <c r="J94" i="26"/>
  <c r="BF123" i="26"/>
  <c r="BF125" i="26"/>
  <c r="BF126" i="26"/>
  <c r="BF129" i="26"/>
  <c r="BF127" i="26"/>
  <c r="BF128" i="26"/>
  <c r="BF133" i="26"/>
  <c r="BF121" i="26"/>
  <c r="BF130" i="26"/>
  <c r="BF132" i="26"/>
  <c r="BF134" i="26"/>
  <c r="J91" i="25"/>
  <c r="F133" i="25"/>
  <c r="BF141" i="25"/>
  <c r="E124" i="25"/>
  <c r="BF139" i="25"/>
  <c r="BF159" i="25"/>
  <c r="BF160" i="25"/>
  <c r="BF161" i="25"/>
  <c r="BF163" i="25"/>
  <c r="BF169" i="25"/>
  <c r="BF180" i="25"/>
  <c r="BF143" i="25"/>
  <c r="BF145" i="25"/>
  <c r="BF146" i="25"/>
  <c r="BF149" i="25"/>
  <c r="BF152" i="25"/>
  <c r="BF158" i="25"/>
  <c r="BF164" i="25"/>
  <c r="BF165" i="25"/>
  <c r="BF173" i="25"/>
  <c r="BF174" i="25"/>
  <c r="BF175" i="25"/>
  <c r="BF182" i="25"/>
  <c r="BF183" i="25"/>
  <c r="J94" i="25"/>
  <c r="BF144" i="25"/>
  <c r="BF147" i="25"/>
  <c r="BF153" i="25"/>
  <c r="BF155" i="25"/>
  <c r="BF156" i="25"/>
  <c r="BF167" i="25"/>
  <c r="BF168" i="25"/>
  <c r="BF171" i="25"/>
  <c r="BF176" i="25"/>
  <c r="BF177" i="25"/>
  <c r="F94" i="24"/>
  <c r="BF130" i="24"/>
  <c r="J94" i="24"/>
  <c r="J119" i="24"/>
  <c r="BF132" i="24"/>
  <c r="BF134" i="24"/>
  <c r="BF136" i="24"/>
  <c r="BF139" i="24"/>
  <c r="BF142" i="24"/>
  <c r="E113" i="24"/>
  <c r="BF129" i="24"/>
  <c r="BF133" i="24"/>
  <c r="BF128" i="24"/>
  <c r="BF131" i="24"/>
  <c r="BF135" i="24"/>
  <c r="BF141" i="24"/>
  <c r="BK127" i="22"/>
  <c r="J127" i="22" s="1"/>
  <c r="J101" i="22" s="1"/>
  <c r="E85" i="23"/>
  <c r="J92" i="23"/>
  <c r="J115" i="23"/>
  <c r="BF124" i="23"/>
  <c r="BF128" i="23"/>
  <c r="BF132" i="23"/>
  <c r="BF140" i="23"/>
  <c r="BF147" i="23"/>
  <c r="BF126" i="23"/>
  <c r="BF129" i="23"/>
  <c r="BF131" i="23"/>
  <c r="BF133" i="23"/>
  <c r="BF138" i="23"/>
  <c r="BF139" i="23"/>
  <c r="BF143" i="23"/>
  <c r="BF130" i="23"/>
  <c r="BF134" i="23"/>
  <c r="BF144" i="23"/>
  <c r="BF146" i="23"/>
  <c r="BF149" i="23"/>
  <c r="F92" i="23"/>
  <c r="BF125" i="23"/>
  <c r="BF127" i="23"/>
  <c r="BF136" i="23"/>
  <c r="BF141" i="23"/>
  <c r="BF142" i="23"/>
  <c r="BF145" i="23"/>
  <c r="J93" i="22"/>
  <c r="BF131" i="22"/>
  <c r="BF135" i="22"/>
  <c r="E85" i="22"/>
  <c r="F96" i="22"/>
  <c r="J96" i="22"/>
  <c r="BF132" i="22"/>
  <c r="BF133" i="22"/>
  <c r="BF134" i="22"/>
  <c r="BF129" i="22"/>
  <c r="BF130" i="22"/>
  <c r="E115" i="21"/>
  <c r="J123" i="21"/>
  <c r="J126" i="21"/>
  <c r="BF138" i="21"/>
  <c r="BF139" i="21"/>
  <c r="BF140" i="21"/>
  <c r="BF149" i="21"/>
  <c r="BF154" i="21"/>
  <c r="BF156" i="21"/>
  <c r="BF168" i="21"/>
  <c r="BF176" i="21"/>
  <c r="BF177" i="21"/>
  <c r="BF183" i="21"/>
  <c r="BF187" i="21"/>
  <c r="BF193" i="21"/>
  <c r="BF195" i="21"/>
  <c r="BF196" i="21"/>
  <c r="BF133" i="21"/>
  <c r="BF142" i="21"/>
  <c r="BF145" i="21"/>
  <c r="BF146" i="21"/>
  <c r="BF151" i="21"/>
  <c r="BF162" i="21"/>
  <c r="BF163" i="21"/>
  <c r="BF174" i="21"/>
  <c r="BF179" i="21"/>
  <c r="BF184" i="21"/>
  <c r="BF190" i="21"/>
  <c r="BF192" i="21"/>
  <c r="F96" i="21"/>
  <c r="BF132" i="21"/>
  <c r="BF143" i="21"/>
  <c r="BF148" i="21"/>
  <c r="BF152" i="21"/>
  <c r="BF153" i="21"/>
  <c r="BF155" i="21"/>
  <c r="BF158" i="21"/>
  <c r="BF159" i="21"/>
  <c r="BF164" i="21"/>
  <c r="BF166" i="21"/>
  <c r="BF170" i="21"/>
  <c r="BF171" i="21"/>
  <c r="BF172" i="21"/>
  <c r="BF173" i="21"/>
  <c r="BF181" i="21"/>
  <c r="BF182" i="21"/>
  <c r="BF186" i="21"/>
  <c r="BF189" i="21"/>
  <c r="BF191" i="21"/>
  <c r="BF134" i="21"/>
  <c r="BF136" i="21"/>
  <c r="BF137" i="21"/>
  <c r="BF141" i="21"/>
  <c r="BF144" i="21"/>
  <c r="BF147" i="21"/>
  <c r="BF150" i="21"/>
  <c r="BF157" i="21"/>
  <c r="BF160" i="21"/>
  <c r="BF161" i="21"/>
  <c r="BF165" i="21"/>
  <c r="BF167" i="21"/>
  <c r="BF169" i="21"/>
  <c r="BF175" i="21"/>
  <c r="BF178" i="21"/>
  <c r="BF180" i="21"/>
  <c r="BF188" i="21"/>
  <c r="BF146" i="20"/>
  <c r="BF148" i="20"/>
  <c r="BF154" i="20"/>
  <c r="E85" i="20"/>
  <c r="J93" i="20"/>
  <c r="F96" i="20"/>
  <c r="J129" i="20"/>
  <c r="BF138" i="20"/>
  <c r="BF145" i="20"/>
  <c r="BF151" i="20"/>
  <c r="BF135" i="20"/>
  <c r="BF141" i="20"/>
  <c r="BF143" i="20"/>
  <c r="BF150" i="20"/>
  <c r="BF152" i="20"/>
  <c r="BF157" i="20"/>
  <c r="BF136" i="20"/>
  <c r="BF140" i="20"/>
  <c r="BF142" i="20"/>
  <c r="BF144" i="20"/>
  <c r="BF149" i="20"/>
  <c r="BF158" i="20"/>
  <c r="BK130" i="18"/>
  <c r="J130" i="18" s="1"/>
  <c r="J101" i="18" s="1"/>
  <c r="J137" i="18"/>
  <c r="J104" i="18" s="1"/>
  <c r="E85" i="19"/>
  <c r="J96" i="19"/>
  <c r="J93" i="19"/>
  <c r="F96" i="19"/>
  <c r="BF131" i="19"/>
  <c r="BF135" i="19"/>
  <c r="BF139" i="19"/>
  <c r="BF132" i="19"/>
  <c r="BF134" i="19"/>
  <c r="BF138" i="19"/>
  <c r="BF130" i="19"/>
  <c r="BF136" i="19"/>
  <c r="BF137" i="19"/>
  <c r="F96" i="18"/>
  <c r="J123" i="18"/>
  <c r="J126" i="18"/>
  <c r="F125" i="18"/>
  <c r="BF134" i="18"/>
  <c r="BF138" i="18"/>
  <c r="BF142" i="18"/>
  <c r="BF144" i="18"/>
  <c r="BF148" i="18"/>
  <c r="BF152" i="18"/>
  <c r="BF162" i="18"/>
  <c r="BF163" i="18"/>
  <c r="BF166" i="18"/>
  <c r="BK151" i="17"/>
  <c r="J151" i="17" s="1"/>
  <c r="J101" i="17" s="1"/>
  <c r="J95" i="18"/>
  <c r="E115" i="18"/>
  <c r="BF133" i="18"/>
  <c r="BF145" i="18"/>
  <c r="BF146" i="18"/>
  <c r="BF147" i="18"/>
  <c r="BF150" i="18"/>
  <c r="BF153" i="18"/>
  <c r="BF156" i="18"/>
  <c r="BF164" i="18"/>
  <c r="BF165" i="18"/>
  <c r="BF132" i="18"/>
  <c r="BF135" i="18"/>
  <c r="BF139" i="18"/>
  <c r="BF140" i="18"/>
  <c r="BF141" i="18"/>
  <c r="BF143" i="18"/>
  <c r="BF149" i="18"/>
  <c r="BF151" i="18"/>
  <c r="BF154" i="18"/>
  <c r="BF155" i="18"/>
  <c r="BF157" i="18"/>
  <c r="BF159" i="18"/>
  <c r="BF160" i="18"/>
  <c r="BF161" i="18"/>
  <c r="F95" i="17"/>
  <c r="E136" i="17"/>
  <c r="F147" i="17"/>
  <c r="BF157" i="17"/>
  <c r="BF160" i="17"/>
  <c r="BF169" i="17"/>
  <c r="BF171" i="17"/>
  <c r="BF176" i="17"/>
  <c r="BF180" i="17"/>
  <c r="BF182" i="17"/>
  <c r="BF184" i="17"/>
  <c r="BF188" i="17"/>
  <c r="BF190" i="17"/>
  <c r="BF193" i="17"/>
  <c r="BF194" i="17"/>
  <c r="BF196" i="17"/>
  <c r="BF201" i="17"/>
  <c r="BF202" i="17"/>
  <c r="BF203" i="17"/>
  <c r="BF205" i="17"/>
  <c r="BF211" i="17"/>
  <c r="BF212" i="17"/>
  <c r="BF223" i="17"/>
  <c r="BF224" i="17"/>
  <c r="BF228" i="17"/>
  <c r="BF232" i="17"/>
  <c r="BF233" i="17"/>
  <c r="BF237" i="17"/>
  <c r="BF241" i="17"/>
  <c r="BF243" i="17"/>
  <c r="BF247" i="17"/>
  <c r="BF250" i="17"/>
  <c r="BF255" i="17"/>
  <c r="BF262" i="17"/>
  <c r="BF263" i="17"/>
  <c r="BF267" i="17"/>
  <c r="BF270" i="17"/>
  <c r="BF271" i="17"/>
  <c r="BF281" i="17"/>
  <c r="BF283" i="17"/>
  <c r="BF285" i="17"/>
  <c r="BF292" i="17"/>
  <c r="BF296" i="17"/>
  <c r="BF299" i="17"/>
  <c r="BF300" i="17"/>
  <c r="BF306" i="17"/>
  <c r="BF309" i="17"/>
  <c r="BF313" i="17"/>
  <c r="BF316" i="17"/>
  <c r="BF319" i="17"/>
  <c r="BF322" i="17"/>
  <c r="BF327" i="17"/>
  <c r="BF330" i="17"/>
  <c r="BF339" i="17"/>
  <c r="BF342" i="17"/>
  <c r="BF355" i="17"/>
  <c r="BF357" i="17"/>
  <c r="BF359" i="17"/>
  <c r="BF369" i="17"/>
  <c r="BF370" i="17"/>
  <c r="BF372" i="17"/>
  <c r="BF373" i="17"/>
  <c r="BF379" i="17"/>
  <c r="BF394" i="17"/>
  <c r="BF398" i="17"/>
  <c r="BF404" i="17"/>
  <c r="BK126" i="16"/>
  <c r="J126" i="16"/>
  <c r="J99" i="16" s="1"/>
  <c r="J146" i="17"/>
  <c r="BF155" i="17"/>
  <c r="BF159" i="17"/>
  <c r="BF162" i="17"/>
  <c r="BF168" i="17"/>
  <c r="BF173" i="17"/>
  <c r="BF178" i="17"/>
  <c r="BF179" i="17"/>
  <c r="BF186" i="17"/>
  <c r="BF189" i="17"/>
  <c r="BF192" i="17"/>
  <c r="BF195" i="17"/>
  <c r="BF199" i="17"/>
  <c r="BF207" i="17"/>
  <c r="BF208" i="17"/>
  <c r="BF209" i="17"/>
  <c r="BF215" i="17"/>
  <c r="BF222" i="17"/>
  <c r="BF235" i="17"/>
  <c r="BF242" i="17"/>
  <c r="BF248" i="17"/>
  <c r="BF251" i="17"/>
  <c r="BF252" i="17"/>
  <c r="BF258" i="17"/>
  <c r="BF260" i="17"/>
  <c r="BF264" i="17"/>
  <c r="BF274" i="17"/>
  <c r="BF275" i="17"/>
  <c r="BF277" i="17"/>
  <c r="BF286" i="17"/>
  <c r="BF289" i="17"/>
  <c r="BF293" i="17"/>
  <c r="BF298" i="17"/>
  <c r="BF302" i="17"/>
  <c r="BF307" i="17"/>
  <c r="BF315" i="17"/>
  <c r="BF320" i="17"/>
  <c r="BF321" i="17"/>
  <c r="BF324" i="17"/>
  <c r="BF325" i="17"/>
  <c r="BF326" i="17"/>
  <c r="BF328" i="17"/>
  <c r="BF334" i="17"/>
  <c r="BF336" i="17"/>
  <c r="BF337" i="17"/>
  <c r="BF340" i="17"/>
  <c r="BF348" i="17"/>
  <c r="BF349" i="17"/>
  <c r="BF353" i="17"/>
  <c r="BF358" i="17"/>
  <c r="BF361" i="17"/>
  <c r="BF363" i="17"/>
  <c r="BF364" i="17"/>
  <c r="BF366" i="17"/>
  <c r="BF376" i="17"/>
  <c r="BF384" i="17"/>
  <c r="BF385" i="17"/>
  <c r="BF389" i="17"/>
  <c r="BF396" i="17"/>
  <c r="BF405" i="17"/>
  <c r="BF407" i="17"/>
  <c r="BF408" i="17"/>
  <c r="BF409" i="17"/>
  <c r="BF410" i="17"/>
  <c r="J144" i="17"/>
  <c r="J147" i="17"/>
  <c r="BF153" i="17"/>
  <c r="BF158" i="17"/>
  <c r="BF161" i="17"/>
  <c r="BF166" i="17"/>
  <c r="BF167" i="17"/>
  <c r="BF172" i="17"/>
  <c r="BF175" i="17"/>
  <c r="BF187" i="17"/>
  <c r="BF191" i="17"/>
  <c r="BF200" i="17"/>
  <c r="BF204" i="17"/>
  <c r="BF206" i="17"/>
  <c r="BF210" i="17"/>
  <c r="BF213" i="17"/>
  <c r="BF214" i="17"/>
  <c r="BF216" i="17"/>
  <c r="BF218" i="17"/>
  <c r="BF219" i="17"/>
  <c r="BF220" i="17"/>
  <c r="BF226" i="17"/>
  <c r="BF230" i="17"/>
  <c r="BF238" i="17"/>
  <c r="BF240" i="17"/>
  <c r="BF246" i="17"/>
  <c r="BF253" i="17"/>
  <c r="BF254" i="17"/>
  <c r="BF256" i="17"/>
  <c r="BF265" i="17"/>
  <c r="BF266" i="17"/>
  <c r="BF272" i="17"/>
  <c r="BF276" i="17"/>
  <c r="BF278" i="17"/>
  <c r="BF284" i="17"/>
  <c r="BF291" i="17"/>
  <c r="BF294" i="17"/>
  <c r="BF295" i="17"/>
  <c r="BF301" i="17"/>
  <c r="BF303" i="17"/>
  <c r="BF312" i="17"/>
  <c r="BF314" i="17"/>
  <c r="BF329" i="17"/>
  <c r="BF333" i="17"/>
  <c r="BF338" i="17"/>
  <c r="BF343" i="17"/>
  <c r="BF347" i="17"/>
  <c r="BF351" i="17"/>
  <c r="BF356" i="17"/>
  <c r="BF365" i="17"/>
  <c r="BF368" i="17"/>
  <c r="BF371" i="17"/>
  <c r="BF374" i="17"/>
  <c r="BF377" i="17"/>
  <c r="BF380" i="17"/>
  <c r="BF387" i="17"/>
  <c r="BF391" i="17"/>
  <c r="BF392" i="17"/>
  <c r="BF397" i="17"/>
  <c r="BF406" i="17"/>
  <c r="BF154" i="17"/>
  <c r="BF156" i="17"/>
  <c r="BF163" i="17"/>
  <c r="BF164" i="17"/>
  <c r="BF170" i="17"/>
  <c r="BF174" i="17"/>
  <c r="BF177" i="17"/>
  <c r="BF181" i="17"/>
  <c r="BF183" i="17"/>
  <c r="BF185" i="17"/>
  <c r="BF217" i="17"/>
  <c r="BF225" i="17"/>
  <c r="BF227" i="17"/>
  <c r="BF231" i="17"/>
  <c r="BF236" i="17"/>
  <c r="BF245" i="17"/>
  <c r="BF249" i="17"/>
  <c r="BF257" i="17"/>
  <c r="BF259" i="17"/>
  <c r="BF261" i="17"/>
  <c r="BF269" i="17"/>
  <c r="BF280" i="17"/>
  <c r="BF288" i="17"/>
  <c r="BF305" i="17"/>
  <c r="BF308" i="17"/>
  <c r="BF310" i="17"/>
  <c r="BF317" i="17"/>
  <c r="BF318" i="17"/>
  <c r="BF323" i="17"/>
  <c r="BF331" i="17"/>
  <c r="BF335" i="17"/>
  <c r="BF341" i="17"/>
  <c r="BF344" i="17"/>
  <c r="BF346" i="17"/>
  <c r="BF350" i="17"/>
  <c r="BF352" i="17"/>
  <c r="BF360" i="17"/>
  <c r="BF362" i="17"/>
  <c r="BF367" i="17"/>
  <c r="BF375" i="17"/>
  <c r="BF378" i="17"/>
  <c r="BF381" i="17"/>
  <c r="BF383" i="17"/>
  <c r="BF386" i="17"/>
  <c r="BF388" i="17"/>
  <c r="BF393" i="17"/>
  <c r="BF399" i="17"/>
  <c r="BF400" i="17"/>
  <c r="BF402" i="17"/>
  <c r="BF403" i="17"/>
  <c r="J93" i="16"/>
  <c r="E113" i="16"/>
  <c r="F121" i="16"/>
  <c r="J122" i="16"/>
  <c r="BF137" i="16"/>
  <c r="BF142" i="16"/>
  <c r="BF144" i="16"/>
  <c r="BF150" i="16"/>
  <c r="BF153" i="16"/>
  <c r="BF155" i="16"/>
  <c r="BF157" i="16"/>
  <c r="BF167" i="16"/>
  <c r="BF170" i="16"/>
  <c r="BF171" i="16"/>
  <c r="BF173" i="16"/>
  <c r="BF177" i="16"/>
  <c r="BF178" i="16"/>
  <c r="F94" i="16"/>
  <c r="BF134" i="16"/>
  <c r="BF138" i="16"/>
  <c r="BF139" i="16"/>
  <c r="BF141" i="16"/>
  <c r="BF143" i="16"/>
  <c r="BF151" i="16"/>
  <c r="BF154" i="16"/>
  <c r="BF158" i="16"/>
  <c r="BF159" i="16"/>
  <c r="BF160" i="16"/>
  <c r="BF165" i="16"/>
  <c r="BF168" i="16"/>
  <c r="BF172" i="16"/>
  <c r="BF174" i="16"/>
  <c r="BF179" i="16"/>
  <c r="J91" i="16"/>
  <c r="BF128" i="16"/>
  <c r="BF130" i="16"/>
  <c r="BF133" i="16"/>
  <c r="BF136" i="16"/>
  <c r="BF145" i="16"/>
  <c r="BF147" i="16"/>
  <c r="BF148" i="16"/>
  <c r="BF156" i="16"/>
  <c r="BF161" i="16"/>
  <c r="BF162" i="16"/>
  <c r="BF129" i="16"/>
  <c r="BF131" i="16"/>
  <c r="BF132" i="16"/>
  <c r="BF135" i="16"/>
  <c r="BF146" i="16"/>
  <c r="BF149" i="16"/>
  <c r="BF152" i="16"/>
  <c r="BF163" i="16"/>
  <c r="BF166" i="16"/>
  <c r="BF175" i="16"/>
  <c r="BF176" i="16"/>
  <c r="J94" i="15"/>
  <c r="F124" i="15"/>
  <c r="BF130" i="15"/>
  <c r="BF131" i="15"/>
  <c r="BF135" i="15"/>
  <c r="BF136" i="15"/>
  <c r="BF137" i="15"/>
  <c r="BF139" i="15"/>
  <c r="BF140" i="15"/>
  <c r="BF148" i="15"/>
  <c r="BF153" i="15"/>
  <c r="BF158" i="15"/>
  <c r="BF162" i="15"/>
  <c r="BF164" i="15"/>
  <c r="BF165" i="15"/>
  <c r="BF174" i="15"/>
  <c r="BF176" i="15"/>
  <c r="BF178" i="15"/>
  <c r="BF181" i="15"/>
  <c r="J130" i="14"/>
  <c r="J102" i="14"/>
  <c r="F93" i="15"/>
  <c r="BF138" i="15"/>
  <c r="BF141" i="15"/>
  <c r="BF144" i="15"/>
  <c r="BF146" i="15"/>
  <c r="BF149" i="15"/>
  <c r="BF151" i="15"/>
  <c r="BF169" i="15"/>
  <c r="BF179" i="15"/>
  <c r="E85" i="15"/>
  <c r="J93" i="15"/>
  <c r="J121" i="15"/>
  <c r="BF129" i="15"/>
  <c r="BF132" i="15"/>
  <c r="BF133" i="15"/>
  <c r="BF134" i="15"/>
  <c r="BF147" i="15"/>
  <c r="BF156" i="15"/>
  <c r="BF157" i="15"/>
  <c r="BF167" i="15"/>
  <c r="BF170" i="15"/>
  <c r="BF172" i="15"/>
  <c r="BF180" i="15"/>
  <c r="BF183" i="15"/>
  <c r="BF184" i="15"/>
  <c r="BF142" i="15"/>
  <c r="BF143" i="15"/>
  <c r="BF145" i="15"/>
  <c r="BF154" i="15"/>
  <c r="BF155" i="15"/>
  <c r="BF159" i="15"/>
  <c r="BF161" i="15"/>
  <c r="BF163" i="15"/>
  <c r="BF166" i="15"/>
  <c r="BF168" i="15"/>
  <c r="BF171" i="15"/>
  <c r="BF173" i="15"/>
  <c r="BF185" i="15"/>
  <c r="E85" i="14"/>
  <c r="J122" i="14"/>
  <c r="BF131" i="14"/>
  <c r="BF136" i="14"/>
  <c r="BF142" i="14"/>
  <c r="BF143" i="14"/>
  <c r="BF147" i="14"/>
  <c r="BF152" i="14"/>
  <c r="F125" i="14"/>
  <c r="BF132" i="14"/>
  <c r="BF139" i="14"/>
  <c r="BF145" i="14"/>
  <c r="BF150" i="14"/>
  <c r="J139" i="13"/>
  <c r="J104" i="13" s="1"/>
  <c r="BF133" i="14"/>
  <c r="BF134" i="14"/>
  <c r="BF138" i="14"/>
  <c r="BF141" i="14"/>
  <c r="BF149" i="14"/>
  <c r="BF153" i="14"/>
  <c r="BF154" i="14"/>
  <c r="BF137" i="14"/>
  <c r="BF144" i="14"/>
  <c r="BF146" i="14"/>
  <c r="BF148" i="14"/>
  <c r="BF151" i="14"/>
  <c r="BF134" i="13"/>
  <c r="BF148" i="13"/>
  <c r="BF150" i="13"/>
  <c r="BF154" i="13"/>
  <c r="E85" i="13"/>
  <c r="F96" i="13"/>
  <c r="J125" i="13"/>
  <c r="BF140" i="13"/>
  <c r="BF142" i="13"/>
  <c r="BF156" i="13"/>
  <c r="BF158" i="13"/>
  <c r="BF164" i="13"/>
  <c r="BK129" i="12"/>
  <c r="J129" i="12"/>
  <c r="J99" i="12" s="1"/>
  <c r="BF135" i="13"/>
  <c r="BF136" i="13"/>
  <c r="BF137" i="13"/>
  <c r="BF141" i="13"/>
  <c r="BF152" i="13"/>
  <c r="BF153" i="13"/>
  <c r="BF157" i="13"/>
  <c r="BF159" i="13"/>
  <c r="BF160" i="13"/>
  <c r="BF161" i="13"/>
  <c r="BF162" i="13"/>
  <c r="BF166" i="13"/>
  <c r="BF143" i="13"/>
  <c r="BF144" i="13"/>
  <c r="BF146" i="13"/>
  <c r="BF147" i="13"/>
  <c r="BF149" i="13"/>
  <c r="BF163" i="13"/>
  <c r="BF165" i="13"/>
  <c r="E85" i="12"/>
  <c r="F125" i="12"/>
  <c r="BF132" i="12"/>
  <c r="BF133" i="12"/>
  <c r="BF138" i="12"/>
  <c r="BF145" i="12"/>
  <c r="BF147" i="12"/>
  <c r="BF151" i="12"/>
  <c r="BF154" i="12"/>
  <c r="BF157" i="12"/>
  <c r="BF159" i="12"/>
  <c r="BF161" i="12"/>
  <c r="BF172" i="12"/>
  <c r="BF173" i="12"/>
  <c r="BF174" i="12"/>
  <c r="BF177" i="12"/>
  <c r="BF179" i="12"/>
  <c r="BF187" i="12"/>
  <c r="BF188" i="12"/>
  <c r="BF192" i="12"/>
  <c r="BF193" i="12"/>
  <c r="BF196" i="12"/>
  <c r="BF197" i="12"/>
  <c r="BF208" i="12"/>
  <c r="BF210" i="12"/>
  <c r="BF211" i="12"/>
  <c r="BF214" i="12"/>
  <c r="BF215" i="12"/>
  <c r="J91" i="12"/>
  <c r="BF131" i="12"/>
  <c r="BF136" i="12"/>
  <c r="BF153" i="12"/>
  <c r="BF162" i="12"/>
  <c r="BF184" i="12"/>
  <c r="BF190" i="12"/>
  <c r="BF194" i="12"/>
  <c r="BF217" i="12"/>
  <c r="J125" i="12"/>
  <c r="BF137" i="12"/>
  <c r="BF139" i="12"/>
  <c r="BF141" i="12"/>
  <c r="BF144" i="12"/>
  <c r="BF148" i="12"/>
  <c r="BF149" i="12"/>
  <c r="BF152" i="12"/>
  <c r="BF155" i="12"/>
  <c r="BF156" i="12"/>
  <c r="BF160" i="12"/>
  <c r="BF163" i="12"/>
  <c r="BF165" i="12"/>
  <c r="BF166" i="12"/>
  <c r="BF168" i="12"/>
  <c r="BF170" i="12"/>
  <c r="BF175" i="12"/>
  <c r="BF176" i="12"/>
  <c r="BF178" i="12"/>
  <c r="BF181" i="12"/>
  <c r="BF183" i="12"/>
  <c r="BF185" i="12"/>
  <c r="BF200" i="12"/>
  <c r="BF204" i="12"/>
  <c r="BF205" i="12"/>
  <c r="BF206" i="12"/>
  <c r="BF212" i="12"/>
  <c r="BF216" i="12"/>
  <c r="BF140" i="12"/>
  <c r="BF142" i="12"/>
  <c r="BF146" i="12"/>
  <c r="BF150" i="12"/>
  <c r="BF164" i="12"/>
  <c r="BF167" i="12"/>
  <c r="BF169" i="12"/>
  <c r="BF171" i="12"/>
  <c r="BF180" i="12"/>
  <c r="BF182" i="12"/>
  <c r="BF191" i="12"/>
  <c r="BF195" i="12"/>
  <c r="BF198" i="12"/>
  <c r="BF199" i="12"/>
  <c r="BF201" i="12"/>
  <c r="BF202" i="12"/>
  <c r="BF203" i="12"/>
  <c r="BF207" i="12"/>
  <c r="BF209" i="12"/>
  <c r="BF213" i="12"/>
  <c r="F94" i="11"/>
  <c r="BF151" i="11"/>
  <c r="BF152" i="11"/>
  <c r="BF155" i="11"/>
  <c r="BF157" i="11"/>
  <c r="BF158" i="11"/>
  <c r="BF159" i="11"/>
  <c r="BF161" i="11"/>
  <c r="BF169" i="11"/>
  <c r="BF175" i="11"/>
  <c r="BF178" i="11"/>
  <c r="BF179" i="11"/>
  <c r="BF184" i="11"/>
  <c r="BF190" i="11"/>
  <c r="BF194" i="11"/>
  <c r="BF197" i="11"/>
  <c r="BF202" i="11"/>
  <c r="BF205" i="11"/>
  <c r="BF207" i="11"/>
  <c r="BF209" i="11"/>
  <c r="BF217" i="11"/>
  <c r="BF224" i="11"/>
  <c r="BF228" i="11"/>
  <c r="BF233" i="11"/>
  <c r="BF237" i="11"/>
  <c r="BF238" i="11"/>
  <c r="BF243" i="11"/>
  <c r="BF248" i="11"/>
  <c r="BF251" i="11"/>
  <c r="BF254" i="11"/>
  <c r="BF255" i="11"/>
  <c r="BF256" i="11"/>
  <c r="BF257" i="11"/>
  <c r="BF267" i="11"/>
  <c r="BF269" i="11"/>
  <c r="BF273" i="11"/>
  <c r="BF277" i="11"/>
  <c r="BF280" i="11"/>
  <c r="BF282" i="11"/>
  <c r="BF284" i="11"/>
  <c r="BF287" i="11"/>
  <c r="BF288" i="11"/>
  <c r="BF291" i="11"/>
  <c r="BF297" i="11"/>
  <c r="BF300" i="11"/>
  <c r="BF302" i="11"/>
  <c r="BF305" i="11"/>
  <c r="BF315" i="11"/>
  <c r="BF318" i="11"/>
  <c r="BF326" i="11"/>
  <c r="BF330" i="11"/>
  <c r="BF331" i="11"/>
  <c r="BF333" i="11"/>
  <c r="BF334" i="11"/>
  <c r="BF342" i="11"/>
  <c r="BF349" i="11"/>
  <c r="BF350" i="11"/>
  <c r="BF352" i="11"/>
  <c r="BF358" i="11"/>
  <c r="BF366" i="11"/>
  <c r="BF368" i="11"/>
  <c r="BF369" i="11"/>
  <c r="BF371" i="11"/>
  <c r="BF373" i="11"/>
  <c r="BF383" i="11"/>
  <c r="BF385" i="11"/>
  <c r="BF392" i="11"/>
  <c r="BF395" i="11"/>
  <c r="BF399" i="11"/>
  <c r="BF402" i="11"/>
  <c r="BF408" i="11"/>
  <c r="BF410" i="11"/>
  <c r="BF416" i="11"/>
  <c r="BF427" i="11"/>
  <c r="E85" i="11"/>
  <c r="J142" i="11"/>
  <c r="BF166" i="11"/>
  <c r="BF168" i="11"/>
  <c r="BF170" i="11"/>
  <c r="BF174" i="11"/>
  <c r="BF188" i="11"/>
  <c r="BF193" i="11"/>
  <c r="BF196" i="11"/>
  <c r="BF203" i="11"/>
  <c r="BF211" i="11"/>
  <c r="BF216" i="11"/>
  <c r="BF226" i="11"/>
  <c r="BF232" i="11"/>
  <c r="BF236" i="11"/>
  <c r="BF241" i="11"/>
  <c r="BF242" i="11"/>
  <c r="BF246" i="11"/>
  <c r="BF249" i="11"/>
  <c r="BF252" i="11"/>
  <c r="BF258" i="11"/>
  <c r="BF260" i="11"/>
  <c r="BF264" i="11"/>
  <c r="BF266" i="11"/>
  <c r="BF271" i="11"/>
  <c r="BF286" i="11"/>
  <c r="BF290" i="11"/>
  <c r="BF298" i="11"/>
  <c r="BF299" i="11"/>
  <c r="BF301" i="11"/>
  <c r="BF316" i="11"/>
  <c r="BF317" i="11"/>
  <c r="BF319" i="11"/>
  <c r="BF325" i="11"/>
  <c r="BF335" i="11"/>
  <c r="BF337" i="11"/>
  <c r="BF344" i="11"/>
  <c r="BF347" i="11"/>
  <c r="BF351" i="11"/>
  <c r="BF359" i="11"/>
  <c r="BF363" i="11"/>
  <c r="BF367" i="11"/>
  <c r="BF376" i="11"/>
  <c r="BF377" i="11"/>
  <c r="BF379" i="11"/>
  <c r="BF381" i="11"/>
  <c r="BF390" i="11"/>
  <c r="BF393" i="11"/>
  <c r="BF397" i="11"/>
  <c r="BF404" i="11"/>
  <c r="BF409" i="11"/>
  <c r="BF414" i="11"/>
  <c r="BF415" i="11"/>
  <c r="BF423" i="11"/>
  <c r="BF425" i="11"/>
  <c r="BF430" i="11"/>
  <c r="J94" i="11"/>
  <c r="BF153" i="11"/>
  <c r="BF154" i="11"/>
  <c r="BF163" i="11"/>
  <c r="BF164" i="11"/>
  <c r="BF172" i="11"/>
  <c r="BF173" i="11"/>
  <c r="BF176" i="11"/>
  <c r="BF180" i="11"/>
  <c r="BF182" i="11"/>
  <c r="BF185" i="11"/>
  <c r="BF186" i="11"/>
  <c r="BF195" i="11"/>
  <c r="BF198" i="11"/>
  <c r="BF204" i="11"/>
  <c r="BF206" i="11"/>
  <c r="BF212" i="11"/>
  <c r="BF213" i="11"/>
  <c r="BF214" i="11"/>
  <c r="BF219" i="11"/>
  <c r="BF229" i="11"/>
  <c r="BF230" i="11"/>
  <c r="BF240" i="11"/>
  <c r="BF250" i="11"/>
  <c r="BF261" i="11"/>
  <c r="BF263" i="11"/>
  <c r="BF268" i="11"/>
  <c r="BF272" i="11"/>
  <c r="BF275" i="11"/>
  <c r="BF279" i="11"/>
  <c r="BF281" i="11"/>
  <c r="BF283" i="11"/>
  <c r="BF292" i="11"/>
  <c r="BF293" i="11"/>
  <c r="BF295" i="11"/>
  <c r="BF308" i="11"/>
  <c r="BF311" i="11"/>
  <c r="BF314" i="11"/>
  <c r="BF320" i="11"/>
  <c r="BF321" i="11"/>
  <c r="BF323" i="11"/>
  <c r="BF327" i="11"/>
  <c r="BF336" i="11"/>
  <c r="BF338" i="11"/>
  <c r="BF340" i="11"/>
  <c r="BF341" i="11"/>
  <c r="BF348" i="11"/>
  <c r="BF356" i="11"/>
  <c r="BF361" i="11"/>
  <c r="BF370" i="11"/>
  <c r="BF375" i="11"/>
  <c r="BF386" i="11"/>
  <c r="BF389" i="11"/>
  <c r="BF391" i="11"/>
  <c r="BF396" i="11"/>
  <c r="BF398" i="11"/>
  <c r="BF401" i="11"/>
  <c r="BF411" i="11"/>
  <c r="BF413" i="11"/>
  <c r="BF420" i="11"/>
  <c r="BF421" i="11"/>
  <c r="BF432" i="11"/>
  <c r="BF433" i="11"/>
  <c r="BF434" i="11"/>
  <c r="BF156" i="11"/>
  <c r="BF160" i="11"/>
  <c r="BF162" i="11"/>
  <c r="BF167" i="11"/>
  <c r="BF171" i="11"/>
  <c r="BF177" i="11"/>
  <c r="BF181" i="11"/>
  <c r="BF183" i="11"/>
  <c r="BF191" i="11"/>
  <c r="BF199" i="11"/>
  <c r="BF200" i="11"/>
  <c r="BF201" i="11"/>
  <c r="BF208" i="11"/>
  <c r="BF215" i="11"/>
  <c r="BF218" i="11"/>
  <c r="BF221" i="11"/>
  <c r="BF225" i="11"/>
  <c r="BF227" i="11"/>
  <c r="BF231" i="11"/>
  <c r="BF234" i="11"/>
  <c r="BF239" i="11"/>
  <c r="BF244" i="11"/>
  <c r="BF245" i="11"/>
  <c r="BF247" i="11"/>
  <c r="BF253" i="11"/>
  <c r="BF259" i="11"/>
  <c r="BF265" i="11"/>
  <c r="BF270" i="11"/>
  <c r="BF274" i="11"/>
  <c r="BF276" i="11"/>
  <c r="BF278" i="11"/>
  <c r="BF285" i="11"/>
  <c r="BF289" i="11"/>
  <c r="BF294" i="11"/>
  <c r="BF296" i="11"/>
  <c r="BF304" i="11"/>
  <c r="BF306" i="11"/>
  <c r="BF309" i="11"/>
  <c r="BF310" i="11"/>
  <c r="BF312" i="11"/>
  <c r="BF322" i="11"/>
  <c r="BF328" i="11"/>
  <c r="BF329" i="11"/>
  <c r="BF332" i="11"/>
  <c r="BF339" i="11"/>
  <c r="BF343" i="11"/>
  <c r="BF345" i="11"/>
  <c r="BF353" i="11"/>
  <c r="BF354" i="11"/>
  <c r="BF355" i="11"/>
  <c r="BF357" i="11"/>
  <c r="BF360" i="11"/>
  <c r="BF364" i="11"/>
  <c r="BF365" i="11"/>
  <c r="BF374" i="11"/>
  <c r="BF378" i="11"/>
  <c r="BF380" i="11"/>
  <c r="BF382" i="11"/>
  <c r="BF384" i="11"/>
  <c r="BF387" i="11"/>
  <c r="BF388" i="11"/>
  <c r="BF394" i="11"/>
  <c r="BF403" i="11"/>
  <c r="BF405" i="11"/>
  <c r="BF406" i="11"/>
  <c r="BF418" i="11"/>
  <c r="BF422" i="11"/>
  <c r="BF426" i="11"/>
  <c r="E85" i="10"/>
  <c r="J91" i="10"/>
  <c r="J117" i="10"/>
  <c r="BF121" i="10"/>
  <c r="BF122" i="10"/>
  <c r="BF129" i="10"/>
  <c r="BF132" i="10"/>
  <c r="BF133" i="10"/>
  <c r="BF134" i="10"/>
  <c r="BF136" i="10"/>
  <c r="BF142" i="10"/>
  <c r="BF149" i="10"/>
  <c r="F117" i="10"/>
  <c r="BF125" i="10"/>
  <c r="BF127" i="10"/>
  <c r="BF140" i="10"/>
  <c r="BF141" i="10"/>
  <c r="BF146" i="10"/>
  <c r="BF147" i="10"/>
  <c r="BF150" i="10"/>
  <c r="BF123" i="10"/>
  <c r="BF130" i="10"/>
  <c r="BF131" i="10"/>
  <c r="BF138" i="10"/>
  <c r="BF139" i="10"/>
  <c r="BF145" i="10"/>
  <c r="BF148" i="10"/>
  <c r="BF151" i="10"/>
  <c r="BF124" i="10"/>
  <c r="BF126" i="10"/>
  <c r="BF128" i="10"/>
  <c r="BF135" i="10"/>
  <c r="BF137" i="10"/>
  <c r="BF143" i="10"/>
  <c r="BF144" i="10"/>
  <c r="BK140" i="8"/>
  <c r="J140" i="8" s="1"/>
  <c r="J99" i="8" s="1"/>
  <c r="E85" i="9"/>
  <c r="J91" i="9"/>
  <c r="BF126" i="9"/>
  <c r="BF131" i="9"/>
  <c r="BF138" i="9"/>
  <c r="J94" i="9"/>
  <c r="BF130" i="9"/>
  <c r="BF134" i="9"/>
  <c r="BF136" i="9"/>
  <c r="F94" i="9"/>
  <c r="BF127" i="9"/>
  <c r="BF135" i="9"/>
  <c r="BF137" i="9"/>
  <c r="BF128" i="9"/>
  <c r="BF129" i="9"/>
  <c r="BF133" i="9"/>
  <c r="BF142" i="8"/>
  <c r="BF146" i="8"/>
  <c r="BF147" i="8"/>
  <c r="BF152" i="8"/>
  <c r="BF153" i="8"/>
  <c r="BF155" i="8"/>
  <c r="BF158" i="8"/>
  <c r="BF160" i="8"/>
  <c r="BF163" i="8"/>
  <c r="BF164" i="8"/>
  <c r="BF166" i="8"/>
  <c r="BF174" i="8"/>
  <c r="BF181" i="8"/>
  <c r="BF186" i="8"/>
  <c r="BF189" i="8"/>
  <c r="BF190" i="8"/>
  <c r="BF192" i="8"/>
  <c r="BF206" i="8"/>
  <c r="BF207" i="8"/>
  <c r="BF209" i="8"/>
  <c r="BF211" i="8"/>
  <c r="BF212" i="8"/>
  <c r="BF213" i="8"/>
  <c r="BF216" i="8"/>
  <c r="BF221" i="8"/>
  <c r="BF224" i="8"/>
  <c r="BF227" i="8"/>
  <c r="BF237" i="8"/>
  <c r="BF244" i="8"/>
  <c r="BF251" i="8"/>
  <c r="BF256" i="8"/>
  <c r="BF257" i="8"/>
  <c r="BF258" i="8"/>
  <c r="BF270" i="8"/>
  <c r="BF277" i="8"/>
  <c r="E127" i="8"/>
  <c r="J136" i="8"/>
  <c r="BF143" i="8"/>
  <c r="BF149" i="8"/>
  <c r="BF159" i="8"/>
  <c r="BF172" i="8"/>
  <c r="BF177" i="8"/>
  <c r="BF178" i="8"/>
  <c r="BF183" i="8"/>
  <c r="BF185" i="8"/>
  <c r="BF188" i="8"/>
  <c r="BF197" i="8"/>
  <c r="BF199" i="8"/>
  <c r="BF202" i="8"/>
  <c r="BF205" i="8"/>
  <c r="BF217" i="8"/>
  <c r="BF218" i="8"/>
  <c r="BF225" i="8"/>
  <c r="BF231" i="8"/>
  <c r="BF233" i="8"/>
  <c r="BF235" i="8"/>
  <c r="BF238" i="8"/>
  <c r="BF242" i="8"/>
  <c r="BF250" i="8"/>
  <c r="BF253" i="8"/>
  <c r="BF262" i="8"/>
  <c r="BF265" i="8"/>
  <c r="BF272" i="8"/>
  <c r="BF273" i="8"/>
  <c r="BF276" i="8"/>
  <c r="J91" i="8"/>
  <c r="F136" i="8"/>
  <c r="BF148" i="8"/>
  <c r="BF151" i="8"/>
  <c r="BF156" i="8"/>
  <c r="BF157" i="8"/>
  <c r="BF161" i="8"/>
  <c r="BF165" i="8"/>
  <c r="BF169" i="8"/>
  <c r="BF170" i="8"/>
  <c r="BF176" i="8"/>
  <c r="BF179" i="8"/>
  <c r="BF180" i="8"/>
  <c r="BF194" i="8"/>
  <c r="BF196" i="8"/>
  <c r="BF198" i="8"/>
  <c r="BF223" i="8"/>
  <c r="BF230" i="8"/>
  <c r="BF236" i="8"/>
  <c r="BF241" i="8"/>
  <c r="BF247" i="8"/>
  <c r="BF248" i="8"/>
  <c r="BF249" i="8"/>
  <c r="BF252" i="8"/>
  <c r="BF255" i="8"/>
  <c r="BF264" i="8"/>
  <c r="BF266" i="8"/>
  <c r="BF269" i="8"/>
  <c r="BK129" i="7"/>
  <c r="J129" i="7" s="1"/>
  <c r="J99" i="7" s="1"/>
  <c r="BF144" i="8"/>
  <c r="BF145" i="8"/>
  <c r="BF150" i="8"/>
  <c r="BF167" i="8"/>
  <c r="BF171" i="8"/>
  <c r="BF173" i="8"/>
  <c r="BF182" i="8"/>
  <c r="BF184" i="8"/>
  <c r="BF187" i="8"/>
  <c r="BF191" i="8"/>
  <c r="BF195" i="8"/>
  <c r="BF200" i="8"/>
  <c r="BF210" i="8"/>
  <c r="BF214" i="8"/>
  <c r="BF220" i="8"/>
  <c r="BF228" i="8"/>
  <c r="BF229" i="8"/>
  <c r="BF232" i="8"/>
  <c r="BF234" i="8"/>
  <c r="BF240" i="8"/>
  <c r="BF243" i="8"/>
  <c r="BF245" i="8"/>
  <c r="BF246" i="8"/>
  <c r="BF254" i="8"/>
  <c r="BF259" i="8"/>
  <c r="BF260" i="8"/>
  <c r="BF263" i="8"/>
  <c r="BF267" i="8"/>
  <c r="BF268" i="8"/>
  <c r="BF275" i="8"/>
  <c r="BF132" i="7"/>
  <c r="BF137" i="7"/>
  <c r="BF140" i="7"/>
  <c r="BF141" i="7"/>
  <c r="BF143" i="7"/>
  <c r="BF144" i="7"/>
  <c r="BF149" i="7"/>
  <c r="BF158" i="7"/>
  <c r="BF170" i="7"/>
  <c r="BF172" i="7"/>
  <c r="BF173" i="7"/>
  <c r="BF175" i="7"/>
  <c r="BF176" i="7"/>
  <c r="BF179" i="7"/>
  <c r="E85" i="7"/>
  <c r="J94" i="7"/>
  <c r="BF133" i="7"/>
  <c r="BF142" i="7"/>
  <c r="BF146" i="7"/>
  <c r="BF147" i="7"/>
  <c r="BF152" i="7"/>
  <c r="BF153" i="7"/>
  <c r="BF160" i="7"/>
  <c r="BF161" i="7"/>
  <c r="BF167" i="7"/>
  <c r="BF169" i="7"/>
  <c r="BF177" i="7"/>
  <c r="BF180" i="7"/>
  <c r="J122" i="7"/>
  <c r="BF131" i="7"/>
  <c r="BF135" i="7"/>
  <c r="BF136" i="7"/>
  <c r="BF138" i="7"/>
  <c r="BF145" i="7"/>
  <c r="BF150" i="7"/>
  <c r="BF154" i="7"/>
  <c r="BF156" i="7"/>
  <c r="BF163" i="7"/>
  <c r="F94" i="7"/>
  <c r="BF139" i="7"/>
  <c r="BF148" i="7"/>
  <c r="BF151" i="7"/>
  <c r="BF155" i="7"/>
  <c r="BF157" i="7"/>
  <c r="BF159" i="7"/>
  <c r="BF162" i="7"/>
  <c r="BF164" i="7"/>
  <c r="BF178" i="7"/>
  <c r="E108" i="6"/>
  <c r="BF121" i="6"/>
  <c r="BF122" i="6"/>
  <c r="BF123" i="6"/>
  <c r="BF128" i="6"/>
  <c r="BF130" i="6"/>
  <c r="BF137" i="6"/>
  <c r="BF139" i="6"/>
  <c r="BF140" i="6"/>
  <c r="BF142" i="6"/>
  <c r="BF143" i="6"/>
  <c r="BF146" i="6"/>
  <c r="BF150" i="6"/>
  <c r="BF152" i="6"/>
  <c r="BF156" i="6"/>
  <c r="BF160" i="6"/>
  <c r="BF162" i="6"/>
  <c r="BF163" i="6"/>
  <c r="F94" i="6"/>
  <c r="BF124" i="6"/>
  <c r="BF127" i="6"/>
  <c r="BF135" i="6"/>
  <c r="BF138" i="6"/>
  <c r="BF147" i="6"/>
  <c r="BF151" i="6"/>
  <c r="BF158" i="6"/>
  <c r="BF161" i="6"/>
  <c r="BF164" i="6"/>
  <c r="BF165" i="6"/>
  <c r="BF167" i="6"/>
  <c r="BF168" i="6"/>
  <c r="J91" i="6"/>
  <c r="J117" i="6"/>
  <c r="BF126" i="6"/>
  <c r="BF129" i="6"/>
  <c r="BF131" i="6"/>
  <c r="BF132" i="6"/>
  <c r="BF133" i="6"/>
  <c r="BF134" i="6"/>
  <c r="BF141" i="6"/>
  <c r="BF149" i="6"/>
  <c r="BF159" i="6"/>
  <c r="BF166" i="6"/>
  <c r="BF125" i="6"/>
  <c r="BF136" i="6"/>
  <c r="BF144" i="6"/>
  <c r="BF145" i="6"/>
  <c r="BF148" i="6"/>
  <c r="BF153" i="6"/>
  <c r="BF154" i="6"/>
  <c r="BF155" i="6"/>
  <c r="BF157" i="6"/>
  <c r="E115" i="5"/>
  <c r="BF130" i="5"/>
  <c r="BF135" i="5"/>
  <c r="BF143" i="5"/>
  <c r="J91" i="5"/>
  <c r="J94" i="5"/>
  <c r="F124" i="5"/>
  <c r="BF133" i="5"/>
  <c r="BF134" i="5"/>
  <c r="BF141" i="5"/>
  <c r="BF142" i="5"/>
  <c r="BF149" i="5"/>
  <c r="BF151" i="5"/>
  <c r="BF152" i="5"/>
  <c r="BF154" i="5"/>
  <c r="BF159" i="5"/>
  <c r="BF161" i="5"/>
  <c r="BF164" i="5"/>
  <c r="BF166" i="5"/>
  <c r="BF173" i="5"/>
  <c r="BF131" i="5"/>
  <c r="BF137" i="5"/>
  <c r="BF144" i="5"/>
  <c r="BF147" i="5"/>
  <c r="BF150" i="5"/>
  <c r="BF155" i="5"/>
  <c r="BF156" i="5"/>
  <c r="BF158" i="5"/>
  <c r="BF162" i="5"/>
  <c r="BF163" i="5"/>
  <c r="BF169" i="5"/>
  <c r="BF170" i="5"/>
  <c r="BF172" i="5"/>
  <c r="BF132" i="5"/>
  <c r="BF136" i="5"/>
  <c r="BF139" i="5"/>
  <c r="BF140" i="5"/>
  <c r="BF146" i="5"/>
  <c r="BF148" i="5"/>
  <c r="BF157" i="5"/>
  <c r="BF165" i="5"/>
  <c r="BF168" i="5"/>
  <c r="BF171" i="5"/>
  <c r="E113" i="4"/>
  <c r="J119" i="4"/>
  <c r="J122" i="4"/>
  <c r="BF131" i="4"/>
  <c r="BF135" i="4"/>
  <c r="BF137" i="4"/>
  <c r="BF139" i="4"/>
  <c r="BF141" i="4"/>
  <c r="BF145" i="4"/>
  <c r="BF152" i="4"/>
  <c r="BF153" i="4"/>
  <c r="BF158" i="4"/>
  <c r="BF163" i="4"/>
  <c r="BF129" i="4"/>
  <c r="BF133" i="4"/>
  <c r="BF136" i="4"/>
  <c r="BF138" i="4"/>
  <c r="BF142" i="4"/>
  <c r="BF148" i="4"/>
  <c r="BF149" i="4"/>
  <c r="BF156" i="4"/>
  <c r="BF160" i="4"/>
  <c r="BF162" i="4"/>
  <c r="BF165" i="4"/>
  <c r="BF168" i="4"/>
  <c r="BF134" i="4"/>
  <c r="BF147" i="4"/>
  <c r="BF151" i="4"/>
  <c r="BF161" i="4"/>
  <c r="BF167" i="4"/>
  <c r="F94" i="4"/>
  <c r="BF128" i="4"/>
  <c r="BF130" i="4"/>
  <c r="BF132" i="4"/>
  <c r="BF143" i="4"/>
  <c r="BF146" i="4"/>
  <c r="BF150" i="4"/>
  <c r="BF154" i="4"/>
  <c r="BF155" i="4"/>
  <c r="BF157" i="4"/>
  <c r="BF159" i="4"/>
  <c r="BF166" i="4"/>
  <c r="BF169" i="4"/>
  <c r="BF170" i="4"/>
  <c r="E85" i="3"/>
  <c r="J138" i="3"/>
  <c r="BF166" i="3"/>
  <c r="BF168" i="3"/>
  <c r="BF175" i="3"/>
  <c r="BF178" i="3"/>
  <c r="BF191" i="3"/>
  <c r="BF192" i="3"/>
  <c r="BF194" i="3"/>
  <c r="BF196" i="3"/>
  <c r="BF201" i="3"/>
  <c r="BF207" i="3"/>
  <c r="BF214" i="3"/>
  <c r="BF215" i="3"/>
  <c r="BF216" i="3"/>
  <c r="BF220" i="3"/>
  <c r="BF221" i="3"/>
  <c r="BF224" i="3"/>
  <c r="BF226" i="3"/>
  <c r="BF227" i="3"/>
  <c r="BF228" i="3"/>
  <c r="BF230" i="3"/>
  <c r="BF232" i="3"/>
  <c r="BF238" i="3"/>
  <c r="BF241" i="3"/>
  <c r="BF247" i="3"/>
  <c r="BF249" i="3"/>
  <c r="BF250" i="3"/>
  <c r="BF272" i="3"/>
  <c r="BF274" i="3"/>
  <c r="BF276" i="3"/>
  <c r="BF277" i="3"/>
  <c r="BF281" i="3"/>
  <c r="BF282" i="3"/>
  <c r="BF285" i="3"/>
  <c r="BF291" i="3"/>
  <c r="BF292" i="3"/>
  <c r="BF293" i="3"/>
  <c r="BF295" i="3"/>
  <c r="BF304" i="3"/>
  <c r="F94" i="3"/>
  <c r="J141" i="3"/>
  <c r="BF149" i="3"/>
  <c r="BF150" i="3"/>
  <c r="BF153" i="3"/>
  <c r="BF156" i="3"/>
  <c r="BF159" i="3"/>
  <c r="BF161" i="3"/>
  <c r="BF163" i="3"/>
  <c r="BF169" i="3"/>
  <c r="BF171" i="3"/>
  <c r="BF177" i="3"/>
  <c r="BF182" i="3"/>
  <c r="BF184" i="3"/>
  <c r="BF187" i="3"/>
  <c r="BF198" i="3"/>
  <c r="BF206" i="3"/>
  <c r="BF213" i="3"/>
  <c r="BF229" i="3"/>
  <c r="BF233" i="3"/>
  <c r="BF236" i="3"/>
  <c r="BF239" i="3"/>
  <c r="BF245" i="3"/>
  <c r="BF246" i="3"/>
  <c r="BF254" i="3"/>
  <c r="BF257" i="3"/>
  <c r="BF258" i="3"/>
  <c r="BF262" i="3"/>
  <c r="BF266" i="3"/>
  <c r="BF269" i="3"/>
  <c r="BF271" i="3"/>
  <c r="BF273" i="3"/>
  <c r="BF278" i="3"/>
  <c r="BF287" i="3"/>
  <c r="BF289" i="3"/>
  <c r="BF294" i="3"/>
  <c r="BF297" i="3"/>
  <c r="BF299" i="3"/>
  <c r="BF301" i="3"/>
  <c r="BF305" i="3"/>
  <c r="BF309" i="3"/>
  <c r="BF310" i="3"/>
  <c r="BF313" i="3"/>
  <c r="BF317" i="3"/>
  <c r="BF318" i="3"/>
  <c r="BF319" i="3"/>
  <c r="BF321" i="3"/>
  <c r="BF148" i="3"/>
  <c r="BF162" i="3"/>
  <c r="BF170" i="3"/>
  <c r="BF176" i="3"/>
  <c r="BF183" i="3"/>
  <c r="BF185" i="3"/>
  <c r="BF188" i="3"/>
  <c r="BF189" i="3"/>
  <c r="BF193" i="3"/>
  <c r="BF204" i="3"/>
  <c r="BF210" i="3"/>
  <c r="BF212" i="3"/>
  <c r="BF217" i="3"/>
  <c r="BF219" i="3"/>
  <c r="BF225" i="3"/>
  <c r="BF231" i="3"/>
  <c r="BF235" i="3"/>
  <c r="BF237" i="3"/>
  <c r="BF240" i="3"/>
  <c r="BF242" i="3"/>
  <c r="BF251" i="3"/>
  <c r="BF260" i="3"/>
  <c r="BF263" i="3"/>
  <c r="BF265" i="3"/>
  <c r="BF270" i="3"/>
  <c r="BF280" i="3"/>
  <c r="BF283" i="3"/>
  <c r="BF315" i="3"/>
  <c r="BK134" i="2"/>
  <c r="J134" i="2"/>
  <c r="J99" i="2" s="1"/>
  <c r="BF147" i="3"/>
  <c r="BF151" i="3"/>
  <c r="BF152" i="3"/>
  <c r="BF154" i="3"/>
  <c r="BF158" i="3"/>
  <c r="BF160" i="3"/>
  <c r="BF165" i="3"/>
  <c r="BF167" i="3"/>
  <c r="BF172" i="3"/>
  <c r="BF173" i="3"/>
  <c r="BF174" i="3"/>
  <c r="BF179" i="3"/>
  <c r="BF180" i="3"/>
  <c r="BF181" i="3"/>
  <c r="BF186" i="3"/>
  <c r="BF195" i="3"/>
  <c r="BF202" i="3"/>
  <c r="BF203" i="3"/>
  <c r="BF208" i="3"/>
  <c r="BF209" i="3"/>
  <c r="BF223" i="3"/>
  <c r="BF243" i="3"/>
  <c r="BF248" i="3"/>
  <c r="BF252" i="3"/>
  <c r="BF253" i="3"/>
  <c r="BF255" i="3"/>
  <c r="BF256" i="3"/>
  <c r="BF259" i="3"/>
  <c r="BF261" i="3"/>
  <c r="BF268" i="3"/>
  <c r="BF275" i="3"/>
  <c r="BF279" i="3"/>
  <c r="BF286" i="3"/>
  <c r="BF290" i="3"/>
  <c r="BF298" i="3"/>
  <c r="BF300" i="3"/>
  <c r="BF302" i="3"/>
  <c r="BF303" i="3"/>
  <c r="BF307" i="3"/>
  <c r="BF308" i="3"/>
  <c r="BF311" i="3"/>
  <c r="BF314" i="3"/>
  <c r="E85" i="2"/>
  <c r="F130" i="2"/>
  <c r="BF142" i="2"/>
  <c r="BF148" i="2"/>
  <c r="BF154" i="2"/>
  <c r="BF168" i="2"/>
  <c r="BF170" i="2"/>
  <c r="BF174" i="2"/>
  <c r="BF181" i="2"/>
  <c r="BF183" i="2"/>
  <c r="BF195" i="2"/>
  <c r="BF196" i="2"/>
  <c r="J91" i="2"/>
  <c r="J94" i="2"/>
  <c r="BF136" i="2"/>
  <c r="BF139" i="2"/>
  <c r="BF140" i="2"/>
  <c r="BF145" i="2"/>
  <c r="BF147" i="2"/>
  <c r="BF151" i="2"/>
  <c r="BF153" i="2"/>
  <c r="BF157" i="2"/>
  <c r="BF160" i="2"/>
  <c r="BF161" i="2"/>
  <c r="BF162" i="2"/>
  <c r="BF188" i="2"/>
  <c r="BF189" i="2"/>
  <c r="BF190" i="2"/>
  <c r="BF192" i="2"/>
  <c r="BF193" i="2"/>
  <c r="BF149" i="2"/>
  <c r="BF152" i="2"/>
  <c r="BF155" i="2"/>
  <c r="BF156" i="2"/>
  <c r="BF158" i="2"/>
  <c r="BF173" i="2"/>
  <c r="BF175" i="2"/>
  <c r="BF177" i="2"/>
  <c r="BF180" i="2"/>
  <c r="BF182" i="2"/>
  <c r="BF137" i="2"/>
  <c r="BF141" i="2"/>
  <c r="BF143" i="2"/>
  <c r="BF144" i="2"/>
  <c r="BF146" i="2"/>
  <c r="BF150" i="2"/>
  <c r="BF159" i="2"/>
  <c r="BF163" i="2"/>
  <c r="BF164" i="2"/>
  <c r="BF165" i="2"/>
  <c r="BF172" i="2"/>
  <c r="BF179" i="2"/>
  <c r="BF185" i="2"/>
  <c r="BF186" i="2"/>
  <c r="F38" i="2"/>
  <c r="BC96" i="1" s="1"/>
  <c r="F39" i="3"/>
  <c r="BD97" i="1" s="1"/>
  <c r="J35" i="9"/>
  <c r="AV104" i="1" s="1"/>
  <c r="F37" i="9"/>
  <c r="BB104" i="1" s="1"/>
  <c r="F35" i="9"/>
  <c r="AZ104" i="1" s="1"/>
  <c r="F38" i="10"/>
  <c r="BC105" i="1" s="1"/>
  <c r="F35" i="10"/>
  <c r="AZ105" i="1" s="1"/>
  <c r="J35" i="11"/>
  <c r="AV107" i="1" s="1"/>
  <c r="J37" i="17"/>
  <c r="AV115" i="1" s="1"/>
  <c r="J37" i="19"/>
  <c r="AV118" i="1" s="1"/>
  <c r="F37" i="20"/>
  <c r="AZ119" i="1" s="1"/>
  <c r="F40" i="21"/>
  <c r="BC120" i="1" s="1"/>
  <c r="F35" i="25"/>
  <c r="AZ125" i="1" s="1"/>
  <c r="J32" i="26"/>
  <c r="F36" i="28"/>
  <c r="BC128" i="1"/>
  <c r="J35" i="33"/>
  <c r="AV135" i="1" s="1"/>
  <c r="AS106" i="1"/>
  <c r="F35" i="2"/>
  <c r="AZ96" i="1" s="1"/>
  <c r="F37" i="2"/>
  <c r="BB96" i="1"/>
  <c r="F39" i="2"/>
  <c r="BD96" i="1"/>
  <c r="F35" i="3"/>
  <c r="AZ97" i="1" s="1"/>
  <c r="F37" i="3"/>
  <c r="BB97" i="1" s="1"/>
  <c r="F38" i="3"/>
  <c r="BC97" i="1" s="1"/>
  <c r="F37" i="4"/>
  <c r="BB98" i="1" s="1"/>
  <c r="J35" i="4"/>
  <c r="AV98" i="1" s="1"/>
  <c r="F38" i="4"/>
  <c r="BC98" i="1" s="1"/>
  <c r="F35" i="4"/>
  <c r="AZ98" i="1" s="1"/>
  <c r="F37" i="5"/>
  <c r="BB99" i="1" s="1"/>
  <c r="J35" i="5"/>
  <c r="AV99" i="1" s="1"/>
  <c r="F39" i="5"/>
  <c r="BD99" i="1" s="1"/>
  <c r="F35" i="5"/>
  <c r="AZ99" i="1" s="1"/>
  <c r="F38" i="5"/>
  <c r="BC99" i="1" s="1"/>
  <c r="F35" i="6"/>
  <c r="AZ100" i="1" s="1"/>
  <c r="F38" i="6"/>
  <c r="BC100" i="1" s="1"/>
  <c r="F39" i="6"/>
  <c r="BD100" i="1" s="1"/>
  <c r="F37" i="6"/>
  <c r="BB100" i="1" s="1"/>
  <c r="J35" i="6"/>
  <c r="AV100" i="1" s="1"/>
  <c r="F37" i="7"/>
  <c r="BB102" i="1"/>
  <c r="F38" i="7"/>
  <c r="BC102" i="1" s="1"/>
  <c r="J35" i="7"/>
  <c r="AV102" i="1" s="1"/>
  <c r="F35" i="7"/>
  <c r="AZ102" i="1" s="1"/>
  <c r="F35" i="8"/>
  <c r="AZ103" i="1" s="1"/>
  <c r="F38" i="8"/>
  <c r="BC103" i="1" s="1"/>
  <c r="F37" i="8"/>
  <c r="BB103" i="1" s="1"/>
  <c r="J35" i="8"/>
  <c r="AV103" i="1" s="1"/>
  <c r="F39" i="8"/>
  <c r="BD103" i="1" s="1"/>
  <c r="F38" i="9"/>
  <c r="BC104" i="1" s="1"/>
  <c r="F39" i="9"/>
  <c r="BD104" i="1" s="1"/>
  <c r="J35" i="10"/>
  <c r="AV105" i="1" s="1"/>
  <c r="F39" i="10"/>
  <c r="BD105" i="1" s="1"/>
  <c r="F37" i="10"/>
  <c r="BB105" i="1" s="1"/>
  <c r="F38" i="11"/>
  <c r="BC107" i="1" s="1"/>
  <c r="F37" i="11"/>
  <c r="BB107" i="1" s="1"/>
  <c r="J35" i="12"/>
  <c r="AV108" i="1" s="1"/>
  <c r="F35" i="12"/>
  <c r="AZ108" i="1" s="1"/>
  <c r="F39" i="12"/>
  <c r="BD108" i="1" s="1"/>
  <c r="F40" i="13"/>
  <c r="BC110" i="1" s="1"/>
  <c r="J37" i="13"/>
  <c r="AV110" i="1" s="1"/>
  <c r="F39" i="14"/>
  <c r="BB111" i="1" s="1"/>
  <c r="F37" i="14"/>
  <c r="AZ111" i="1" s="1"/>
  <c r="J37" i="14"/>
  <c r="AV111" i="1" s="1"/>
  <c r="J35" i="15"/>
  <c r="AV112" i="1" s="1"/>
  <c r="F35" i="15"/>
  <c r="AZ112" i="1" s="1"/>
  <c r="F38" i="15"/>
  <c r="BC112" i="1" s="1"/>
  <c r="F38" i="16"/>
  <c r="BC113" i="1" s="1"/>
  <c r="F35" i="16"/>
  <c r="AZ113" i="1" s="1"/>
  <c r="F39" i="16"/>
  <c r="BD113" i="1" s="1"/>
  <c r="F39" i="17"/>
  <c r="BB115" i="1" s="1"/>
  <c r="F40" i="17"/>
  <c r="BC115" i="1" s="1"/>
  <c r="J37" i="18"/>
  <c r="AV116" i="1" s="1"/>
  <c r="F37" i="18"/>
  <c r="AZ116" i="1" s="1"/>
  <c r="F40" i="18"/>
  <c r="BC116" i="1" s="1"/>
  <c r="F37" i="19"/>
  <c r="AZ118" i="1" s="1"/>
  <c r="F39" i="19"/>
  <c r="BB118" i="1" s="1"/>
  <c r="J37" i="20"/>
  <c r="AV119" i="1" s="1"/>
  <c r="F41" i="20"/>
  <c r="BD119" i="1" s="1"/>
  <c r="F37" i="21"/>
  <c r="AZ120" i="1" s="1"/>
  <c r="J37" i="21"/>
  <c r="AV120" i="1" s="1"/>
  <c r="F40" i="22"/>
  <c r="BC121" i="1" s="1"/>
  <c r="F37" i="22"/>
  <c r="AZ121" i="1" s="1"/>
  <c r="F39" i="22"/>
  <c r="BB121" i="1" s="1"/>
  <c r="J37" i="22"/>
  <c r="AV121" i="1" s="1"/>
  <c r="F37" i="23"/>
  <c r="BD122" i="1" s="1"/>
  <c r="F35" i="23"/>
  <c r="BB122" i="1" s="1"/>
  <c r="F36" i="23"/>
  <c r="BC122" i="1" s="1"/>
  <c r="F39" i="24"/>
  <c r="BD124" i="1" s="1"/>
  <c r="F38" i="24"/>
  <c r="BC124" i="1" s="1"/>
  <c r="J35" i="25"/>
  <c r="AV125" i="1" s="1"/>
  <c r="F37" i="25"/>
  <c r="BB125" i="1" s="1"/>
  <c r="F39" i="26"/>
  <c r="BD126" i="1" s="1"/>
  <c r="F37" i="26"/>
  <c r="BB126" i="1" s="1"/>
  <c r="J33" i="27"/>
  <c r="AV127" i="1" s="1"/>
  <c r="F33" i="27"/>
  <c r="AZ127" i="1" s="1"/>
  <c r="F37" i="27"/>
  <c r="BD127" i="1" s="1"/>
  <c r="F35" i="28"/>
  <c r="BB128" i="1" s="1"/>
  <c r="F33" i="28"/>
  <c r="AZ128" i="1" s="1"/>
  <c r="F37" i="29"/>
  <c r="BB130" i="1" s="1"/>
  <c r="F35" i="29"/>
  <c r="AZ130" i="1" s="1"/>
  <c r="F38" i="29"/>
  <c r="BC130" i="1" s="1"/>
  <c r="F35" i="30"/>
  <c r="AZ131" i="1" s="1"/>
  <c r="J35" i="30"/>
  <c r="AV131" i="1" s="1"/>
  <c r="F37" i="30"/>
  <c r="BB131" i="1" s="1"/>
  <c r="F38" i="31"/>
  <c r="BC133" i="1" s="1"/>
  <c r="F37" i="31"/>
  <c r="BB133" i="1" s="1"/>
  <c r="F37" i="32"/>
  <c r="BB134" i="1" s="1"/>
  <c r="F39" i="32"/>
  <c r="BD134" i="1" s="1"/>
  <c r="J35" i="32"/>
  <c r="AV134" i="1" s="1"/>
  <c r="F39" i="33"/>
  <c r="BD135" i="1" s="1"/>
  <c r="F37" i="33"/>
  <c r="BB135" i="1" s="1"/>
  <c r="F35" i="34"/>
  <c r="AZ136" i="1" s="1"/>
  <c r="J35" i="34"/>
  <c r="AV136" i="1" s="1"/>
  <c r="J35" i="2"/>
  <c r="AV96" i="1" s="1"/>
  <c r="J35" i="3"/>
  <c r="AV97" i="1" s="1"/>
  <c r="F39" i="4"/>
  <c r="BD98" i="1" s="1"/>
  <c r="F39" i="7"/>
  <c r="BD102" i="1" s="1"/>
  <c r="F35" i="11"/>
  <c r="AZ107" i="1" s="1"/>
  <c r="F39" i="11"/>
  <c r="BD107" i="1" s="1"/>
  <c r="F37" i="12"/>
  <c r="BB108" i="1" s="1"/>
  <c r="F38" i="12"/>
  <c r="BC108" i="1" s="1"/>
  <c r="F39" i="13"/>
  <c r="BB110" i="1" s="1"/>
  <c r="F37" i="13"/>
  <c r="AZ110" i="1" s="1"/>
  <c r="F41" i="13"/>
  <c r="BD110" i="1" s="1"/>
  <c r="F40" i="14"/>
  <c r="BC111" i="1" s="1"/>
  <c r="F41" i="14"/>
  <c r="BD111" i="1" s="1"/>
  <c r="F37" i="15"/>
  <c r="BB112" i="1" s="1"/>
  <c r="F39" i="15"/>
  <c r="BD112" i="1" s="1"/>
  <c r="J35" i="16"/>
  <c r="AV113" i="1" s="1"/>
  <c r="F37" i="16"/>
  <c r="BB113" i="1" s="1"/>
  <c r="F37" i="17"/>
  <c r="AZ115" i="1" s="1"/>
  <c r="F41" i="17"/>
  <c r="BD115" i="1" s="1"/>
  <c r="F41" i="18"/>
  <c r="BD116" i="1" s="1"/>
  <c r="F39" i="18"/>
  <c r="BB116" i="1" s="1"/>
  <c r="F41" i="19"/>
  <c r="BD118" i="1" s="1"/>
  <c r="F40" i="19"/>
  <c r="BC118" i="1" s="1"/>
  <c r="F40" i="20"/>
  <c r="BC119" i="1" s="1"/>
  <c r="F39" i="20"/>
  <c r="BB119" i="1" s="1"/>
  <c r="F41" i="21"/>
  <c r="BD120" i="1" s="1"/>
  <c r="F39" i="21"/>
  <c r="BB120" i="1" s="1"/>
  <c r="F41" i="22"/>
  <c r="BD121" i="1" s="1"/>
  <c r="F33" i="23"/>
  <c r="AZ122" i="1" s="1"/>
  <c r="J33" i="23"/>
  <c r="AV122" i="1" s="1"/>
  <c r="J35" i="24"/>
  <c r="AV124" i="1" s="1"/>
  <c r="F37" i="24"/>
  <c r="BB124" i="1" s="1"/>
  <c r="F35" i="24"/>
  <c r="AZ124" i="1" s="1"/>
  <c r="F39" i="25"/>
  <c r="BD125" i="1" s="1"/>
  <c r="F38" i="25"/>
  <c r="BC125" i="1" s="1"/>
  <c r="J35" i="26"/>
  <c r="AV126" i="1" s="1"/>
  <c r="F35" i="26"/>
  <c r="AZ126" i="1" s="1"/>
  <c r="F38" i="26"/>
  <c r="BC126" i="1" s="1"/>
  <c r="F36" i="27"/>
  <c r="BC127" i="1" s="1"/>
  <c r="F35" i="27"/>
  <c r="BB127" i="1" s="1"/>
  <c r="J33" i="28"/>
  <c r="AV128" i="1" s="1"/>
  <c r="F37" i="28"/>
  <c r="BD128" i="1" s="1"/>
  <c r="J35" i="29"/>
  <c r="AV130" i="1" s="1"/>
  <c r="F39" i="29"/>
  <c r="BD130" i="1" s="1"/>
  <c r="F39" i="30"/>
  <c r="BD131" i="1" s="1"/>
  <c r="F38" i="30"/>
  <c r="BC131" i="1" s="1"/>
  <c r="J35" i="31"/>
  <c r="AV133" i="1" s="1"/>
  <c r="F35" i="31"/>
  <c r="AZ133" i="1" s="1"/>
  <c r="F39" i="31"/>
  <c r="BD133" i="1" s="1"/>
  <c r="F35" i="32"/>
  <c r="AZ134" i="1" s="1"/>
  <c r="F38" i="32"/>
  <c r="BC134" i="1" s="1"/>
  <c r="F38" i="33"/>
  <c r="BC135" i="1" s="1"/>
  <c r="F35" i="33"/>
  <c r="AZ135" i="1" s="1"/>
  <c r="F37" i="34"/>
  <c r="BB136" i="1" s="1"/>
  <c r="F39" i="34"/>
  <c r="BD136" i="1" s="1"/>
  <c r="F38" i="34"/>
  <c r="BC136" i="1" s="1"/>
  <c r="J129" i="14" l="1"/>
  <c r="J101" i="14" s="1"/>
  <c r="BK128" i="14"/>
  <c r="J128" i="14" s="1"/>
  <c r="J100" i="14" s="1"/>
  <c r="R150" i="25"/>
  <c r="R136" i="25" s="1"/>
  <c r="T191" i="33"/>
  <c r="R133" i="33"/>
  <c r="P124" i="28"/>
  <c r="P123" i="28" s="1"/>
  <c r="AU128" i="1" s="1"/>
  <c r="T166" i="2"/>
  <c r="J127" i="4"/>
  <c r="J126" i="4" s="1"/>
  <c r="J125" i="4" s="1"/>
  <c r="J98" i="10"/>
  <c r="J32" i="10"/>
  <c r="AG105" i="1" s="1"/>
  <c r="J32" i="6"/>
  <c r="AG100" i="1" s="1"/>
  <c r="J98" i="6"/>
  <c r="R124" i="9"/>
  <c r="R123" i="9" s="1"/>
  <c r="P145" i="3"/>
  <c r="R169" i="31"/>
  <c r="R131" i="31" s="1"/>
  <c r="J144" i="33"/>
  <c r="J100" i="33" s="1"/>
  <c r="BK128" i="15"/>
  <c r="J128" i="15" s="1"/>
  <c r="J99" i="15" s="1"/>
  <c r="J150" i="15"/>
  <c r="J100" i="15" s="1"/>
  <c r="J179" i="33"/>
  <c r="J106" i="33" s="1"/>
  <c r="T127" i="15"/>
  <c r="P133" i="33"/>
  <c r="AU135" i="1" s="1"/>
  <c r="T133" i="33"/>
  <c r="P129" i="7"/>
  <c r="P128" i="7"/>
  <c r="AU102" i="1" s="1"/>
  <c r="P122" i="23"/>
  <c r="P121" i="23" s="1"/>
  <c r="AU122" i="1" s="1"/>
  <c r="T197" i="17"/>
  <c r="T150" i="17" s="1"/>
  <c r="R125" i="16"/>
  <c r="R134" i="12"/>
  <c r="R128" i="12" s="1"/>
  <c r="R222" i="11"/>
  <c r="R148" i="11" s="1"/>
  <c r="P132" i="31"/>
  <c r="P131" i="31" s="1"/>
  <c r="AU133" i="1" s="1"/>
  <c r="P143" i="30"/>
  <c r="R128" i="19"/>
  <c r="R127" i="19" s="1"/>
  <c r="R149" i="11"/>
  <c r="P126" i="4"/>
  <c r="P125" i="4" s="1"/>
  <c r="AU98" i="1" s="1"/>
  <c r="P129" i="29"/>
  <c r="AU130" i="1"/>
  <c r="T133" i="20"/>
  <c r="T132" i="20"/>
  <c r="R197" i="17"/>
  <c r="P203" i="8"/>
  <c r="R143" i="30"/>
  <c r="P150" i="25"/>
  <c r="P136" i="25" s="1"/>
  <c r="AU125" i="1" s="1"/>
  <c r="T138" i="13"/>
  <c r="R134" i="2"/>
  <c r="R133" i="2" s="1"/>
  <c r="R235" i="30"/>
  <c r="R125" i="24"/>
  <c r="P124" i="9"/>
  <c r="P123" i="9" s="1"/>
  <c r="AU104" i="1" s="1"/>
  <c r="R129" i="7"/>
  <c r="R128" i="7"/>
  <c r="R128" i="5"/>
  <c r="R127" i="5" s="1"/>
  <c r="T199" i="3"/>
  <c r="T144" i="3" s="1"/>
  <c r="P199" i="3"/>
  <c r="R145" i="3"/>
  <c r="P134" i="2"/>
  <c r="P133" i="2" s="1"/>
  <c r="AU96" i="1" s="1"/>
  <c r="T132" i="31"/>
  <c r="R129" i="29"/>
  <c r="P125" i="24"/>
  <c r="AU124" i="1" s="1"/>
  <c r="T125" i="16"/>
  <c r="BK138" i="13"/>
  <c r="T222" i="11"/>
  <c r="T148" i="11" s="1"/>
  <c r="P140" i="8"/>
  <c r="P139" i="8" s="1"/>
  <c r="AU103" i="1" s="1"/>
  <c r="P129" i="18"/>
  <c r="AU116" i="1" s="1"/>
  <c r="R150" i="17"/>
  <c r="T149" i="11"/>
  <c r="T169" i="31"/>
  <c r="P133" i="20"/>
  <c r="P132" i="20" s="1"/>
  <c r="AU119" i="1" s="1"/>
  <c r="T129" i="18"/>
  <c r="P197" i="17"/>
  <c r="P150" i="17" s="1"/>
  <c r="AU115" i="1" s="1"/>
  <c r="P125" i="16"/>
  <c r="AU113" i="1"/>
  <c r="P129" i="14"/>
  <c r="P128" i="14" s="1"/>
  <c r="AU111" i="1" s="1"/>
  <c r="P128" i="5"/>
  <c r="P127" i="5" s="1"/>
  <c r="AU99" i="1" s="1"/>
  <c r="T126" i="4"/>
  <c r="T125" i="4" s="1"/>
  <c r="T134" i="2"/>
  <c r="T133" i="2" s="1"/>
  <c r="T143" i="30"/>
  <c r="T130" i="29"/>
  <c r="T129" i="29" s="1"/>
  <c r="T129" i="14"/>
  <c r="T128" i="14" s="1"/>
  <c r="P138" i="13"/>
  <c r="P131" i="13" s="1"/>
  <c r="AU110" i="1" s="1"/>
  <c r="T134" i="12"/>
  <c r="T128" i="12" s="1"/>
  <c r="P222" i="11"/>
  <c r="P148" i="11" s="1"/>
  <c r="AU107" i="1" s="1"/>
  <c r="T203" i="8"/>
  <c r="R132" i="31"/>
  <c r="P235" i="30"/>
  <c r="R122" i="23"/>
  <c r="R121" i="23" s="1"/>
  <c r="P128" i="19"/>
  <c r="P127" i="19" s="1"/>
  <c r="AU118" i="1" s="1"/>
  <c r="R129" i="18"/>
  <c r="R129" i="14"/>
  <c r="R128" i="14" s="1"/>
  <c r="P134" i="12"/>
  <c r="P128" i="12" s="1"/>
  <c r="AU108" i="1" s="1"/>
  <c r="P149" i="11"/>
  <c r="T129" i="7"/>
  <c r="T128" i="7" s="1"/>
  <c r="T128" i="5"/>
  <c r="T127" i="5" s="1"/>
  <c r="R126" i="4"/>
  <c r="R125" i="4" s="1"/>
  <c r="T235" i="30"/>
  <c r="T125" i="24"/>
  <c r="P130" i="21"/>
  <c r="P129" i="21" s="1"/>
  <c r="AU120" i="1" s="1"/>
  <c r="R132" i="20"/>
  <c r="T131" i="13"/>
  <c r="T150" i="25"/>
  <c r="T136" i="25" s="1"/>
  <c r="R138" i="13"/>
  <c r="R131" i="13"/>
  <c r="R203" i="8"/>
  <c r="R139" i="8" s="1"/>
  <c r="T140" i="8"/>
  <c r="T139" i="8"/>
  <c r="R199" i="3"/>
  <c r="BK160" i="15"/>
  <c r="J160" i="15" s="1"/>
  <c r="J102" i="15" s="1"/>
  <c r="BK156" i="33"/>
  <c r="J156" i="33"/>
  <c r="J102" i="33" s="1"/>
  <c r="BK145" i="3"/>
  <c r="J145" i="3" s="1"/>
  <c r="J99" i="3" s="1"/>
  <c r="BK199" i="3"/>
  <c r="J199" i="3" s="1"/>
  <c r="J106" i="3" s="1"/>
  <c r="BK126" i="4"/>
  <c r="BK128" i="5"/>
  <c r="J128" i="5" s="1"/>
  <c r="J99" i="5" s="1"/>
  <c r="BK165" i="7"/>
  <c r="J165" i="7" s="1"/>
  <c r="J102" i="7" s="1"/>
  <c r="BK203" i="8"/>
  <c r="J203" i="8" s="1"/>
  <c r="J107" i="8" s="1"/>
  <c r="BK222" i="11"/>
  <c r="J222" i="11" s="1"/>
  <c r="J107" i="11" s="1"/>
  <c r="BK155" i="20"/>
  <c r="J155" i="20"/>
  <c r="J107" i="20" s="1"/>
  <c r="BK137" i="25"/>
  <c r="J137" i="25" s="1"/>
  <c r="J99" i="25" s="1"/>
  <c r="BK120" i="27"/>
  <c r="J120" i="27"/>
  <c r="J97" i="27" s="1"/>
  <c r="BK166" i="2"/>
  <c r="J166" i="2" s="1"/>
  <c r="J102" i="2" s="1"/>
  <c r="BK130" i="21"/>
  <c r="J130" i="21" s="1"/>
  <c r="J101" i="21" s="1"/>
  <c r="BK150" i="25"/>
  <c r="J150" i="25" s="1"/>
  <c r="J104" i="25" s="1"/>
  <c r="BK178" i="25"/>
  <c r="J178" i="25"/>
  <c r="J112" i="25" s="1"/>
  <c r="BK121" i="32"/>
  <c r="J121" i="32" s="1"/>
  <c r="J98" i="32" s="1"/>
  <c r="BK124" i="9"/>
  <c r="J124" i="9" s="1"/>
  <c r="J99" i="9" s="1"/>
  <c r="BK428" i="11"/>
  <c r="J428" i="11" s="1"/>
  <c r="J124" i="11" s="1"/>
  <c r="BK197" i="17"/>
  <c r="BK150" i="17" s="1"/>
  <c r="J150" i="17" s="1"/>
  <c r="J100" i="17" s="1"/>
  <c r="BK128" i="19"/>
  <c r="J128" i="19" s="1"/>
  <c r="J101" i="19" s="1"/>
  <c r="BK122" i="23"/>
  <c r="J122" i="23"/>
  <c r="J97" i="23" s="1"/>
  <c r="BK126" i="24"/>
  <c r="J126" i="24" s="1"/>
  <c r="J99" i="24" s="1"/>
  <c r="BK137" i="24"/>
  <c r="J137" i="24" s="1"/>
  <c r="J101" i="24" s="1"/>
  <c r="BK160" i="29"/>
  <c r="J160" i="29" s="1"/>
  <c r="J103" i="29" s="1"/>
  <c r="BK149" i="11"/>
  <c r="J149" i="11" s="1"/>
  <c r="J99" i="11" s="1"/>
  <c r="BK134" i="12"/>
  <c r="J134" i="12" s="1"/>
  <c r="J101" i="12" s="1"/>
  <c r="BK132" i="13"/>
  <c r="J132" i="13"/>
  <c r="J101" i="13" s="1"/>
  <c r="BK133" i="20"/>
  <c r="J133" i="20"/>
  <c r="J101" i="20" s="1"/>
  <c r="BK153" i="28"/>
  <c r="J153" i="28" s="1"/>
  <c r="J101" i="28" s="1"/>
  <c r="BK235" i="30"/>
  <c r="J235" i="30"/>
  <c r="J108" i="30" s="1"/>
  <c r="BK330" i="30"/>
  <c r="J330" i="30" s="1"/>
  <c r="J119" i="30" s="1"/>
  <c r="BK132" i="31"/>
  <c r="J132" i="31"/>
  <c r="J99" i="31" s="1"/>
  <c r="BK169" i="31"/>
  <c r="J169" i="31" s="1"/>
  <c r="J104" i="31" s="1"/>
  <c r="BK123" i="34"/>
  <c r="J123" i="34" s="1"/>
  <c r="J99" i="34" s="1"/>
  <c r="BK142" i="30"/>
  <c r="J142" i="30" s="1"/>
  <c r="J98" i="30" s="1"/>
  <c r="J130" i="29"/>
  <c r="J99" i="29"/>
  <c r="AG126" i="1"/>
  <c r="BK126" i="22"/>
  <c r="J126" i="22" s="1"/>
  <c r="J34" i="22" s="1"/>
  <c r="AG121" i="1" s="1"/>
  <c r="BK129" i="18"/>
  <c r="J129" i="18" s="1"/>
  <c r="J100" i="18" s="1"/>
  <c r="BK125" i="16"/>
  <c r="J125" i="16" s="1"/>
  <c r="J32" i="16" s="1"/>
  <c r="AG113" i="1" s="1"/>
  <c r="BK128" i="12"/>
  <c r="J128" i="12" s="1"/>
  <c r="J98" i="12" s="1"/>
  <c r="BK139" i="8"/>
  <c r="J139" i="8"/>
  <c r="J98" i="8" s="1"/>
  <c r="BK128" i="7"/>
  <c r="J128" i="7" s="1"/>
  <c r="J32" i="7" s="1"/>
  <c r="AG102" i="1" s="1"/>
  <c r="J36" i="2"/>
  <c r="AW96" i="1"/>
  <c r="AT96" i="1" s="1"/>
  <c r="J36" i="4"/>
  <c r="AW98" i="1" s="1"/>
  <c r="AT98" i="1" s="1"/>
  <c r="F36" i="4"/>
  <c r="BA98" i="1" s="1"/>
  <c r="J36" i="5"/>
  <c r="AW99" i="1" s="1"/>
  <c r="AT99" i="1" s="1"/>
  <c r="F36" i="6"/>
  <c r="BA100" i="1" s="1"/>
  <c r="AZ95" i="1"/>
  <c r="AV95" i="1" s="1"/>
  <c r="F36" i="7"/>
  <c r="BA102" i="1" s="1"/>
  <c r="J36" i="8"/>
  <c r="AW103" i="1" s="1"/>
  <c r="AT103" i="1" s="1"/>
  <c r="J36" i="9"/>
  <c r="AW104" i="1"/>
  <c r="AT104" i="1" s="1"/>
  <c r="J36" i="10"/>
  <c r="AW105" i="1" s="1"/>
  <c r="AT105" i="1" s="1"/>
  <c r="AZ101" i="1"/>
  <c r="AV101" i="1" s="1"/>
  <c r="F36" i="11"/>
  <c r="BA107" i="1" s="1"/>
  <c r="F38" i="14"/>
  <c r="BA111" i="1" s="1"/>
  <c r="J36" i="16"/>
  <c r="AW113" i="1" s="1"/>
  <c r="AT113" i="1" s="1"/>
  <c r="F38" i="17"/>
  <c r="BA115" i="1" s="1"/>
  <c r="BB114" i="1"/>
  <c r="AX114" i="1" s="1"/>
  <c r="F38" i="19"/>
  <c r="BA118" i="1" s="1"/>
  <c r="F38" i="20"/>
  <c r="BA119" i="1"/>
  <c r="F38" i="21"/>
  <c r="BA120" i="1" s="1"/>
  <c r="F38" i="22"/>
  <c r="BA121" i="1" s="1"/>
  <c r="BB117" i="1"/>
  <c r="AX117" i="1" s="1"/>
  <c r="J34" i="23"/>
  <c r="AW122" i="1" s="1"/>
  <c r="AT122" i="1" s="1"/>
  <c r="F36" i="24"/>
  <c r="BA124" i="1" s="1"/>
  <c r="J36" i="25"/>
  <c r="AW125" i="1" s="1"/>
  <c r="AT125" i="1" s="1"/>
  <c r="BC123" i="1"/>
  <c r="AY123" i="1" s="1"/>
  <c r="BD123" i="1"/>
  <c r="F34" i="27"/>
  <c r="BA127" i="1" s="1"/>
  <c r="J34" i="28"/>
  <c r="AW128" i="1" s="1"/>
  <c r="AT128" i="1" s="1"/>
  <c r="BD129" i="1"/>
  <c r="J36" i="30"/>
  <c r="AW131" i="1" s="1"/>
  <c r="AT131" i="1" s="1"/>
  <c r="J36" i="33"/>
  <c r="AW135" i="1"/>
  <c r="AT135" i="1" s="1"/>
  <c r="BD132" i="1"/>
  <c r="AZ132" i="1"/>
  <c r="AV132" i="1" s="1"/>
  <c r="BC132" i="1"/>
  <c r="AY132" i="1"/>
  <c r="AS94" i="1"/>
  <c r="F36" i="2"/>
  <c r="BA96" i="1" s="1"/>
  <c r="J36" i="3"/>
  <c r="AW97" i="1" s="1"/>
  <c r="AT97" i="1" s="1"/>
  <c r="F36" i="5"/>
  <c r="BA99" i="1" s="1"/>
  <c r="BB95" i="1"/>
  <c r="AX95" i="1" s="1"/>
  <c r="BC95" i="1"/>
  <c r="AY95" i="1" s="1"/>
  <c r="BD95" i="1"/>
  <c r="J36" i="6"/>
  <c r="AW100" i="1" s="1"/>
  <c r="AT100" i="1" s="1"/>
  <c r="J36" i="7"/>
  <c r="AW102" i="1" s="1"/>
  <c r="AT102" i="1" s="1"/>
  <c r="F36" i="8"/>
  <c r="BA103" i="1"/>
  <c r="F36" i="9"/>
  <c r="BA104" i="1" s="1"/>
  <c r="BB101" i="1"/>
  <c r="AX101" i="1" s="1"/>
  <c r="BD101" i="1"/>
  <c r="F36" i="10"/>
  <c r="BA105" i="1" s="1"/>
  <c r="BC101" i="1"/>
  <c r="AY101" i="1" s="1"/>
  <c r="J36" i="11"/>
  <c r="AW107" i="1" s="1"/>
  <c r="AT107" i="1" s="1"/>
  <c r="F36" i="12"/>
  <c r="BA108" i="1" s="1"/>
  <c r="F38" i="13"/>
  <c r="BA110" i="1"/>
  <c r="J38" i="13"/>
  <c r="AW110" i="1"/>
  <c r="AT110" i="1" s="1"/>
  <c r="AZ109" i="1"/>
  <c r="AV109" i="1" s="1"/>
  <c r="J38" i="14"/>
  <c r="AW111" i="1" s="1"/>
  <c r="AT111" i="1" s="1"/>
  <c r="BC109" i="1"/>
  <c r="AY109" i="1"/>
  <c r="J34" i="14"/>
  <c r="AG111" i="1"/>
  <c r="J36" i="15"/>
  <c r="AW112" i="1"/>
  <c r="AT112" i="1" s="1"/>
  <c r="F36" i="15"/>
  <c r="BA112" i="1" s="1"/>
  <c r="F36" i="16"/>
  <c r="BA113" i="1" s="1"/>
  <c r="J38" i="17"/>
  <c r="AW115" i="1" s="1"/>
  <c r="AT115" i="1" s="1"/>
  <c r="BC114" i="1"/>
  <c r="AY114" i="1" s="1"/>
  <c r="J38" i="19"/>
  <c r="AW118" i="1" s="1"/>
  <c r="AT118" i="1" s="1"/>
  <c r="J38" i="21"/>
  <c r="AW120" i="1" s="1"/>
  <c r="AT120" i="1" s="1"/>
  <c r="J38" i="22"/>
  <c r="AW121" i="1"/>
  <c r="AT121" i="1" s="1"/>
  <c r="AZ117" i="1"/>
  <c r="AV117" i="1" s="1"/>
  <c r="F34" i="23"/>
  <c r="BA122" i="1" s="1"/>
  <c r="J36" i="24"/>
  <c r="AW124" i="1" s="1"/>
  <c r="AT124" i="1" s="1"/>
  <c r="AZ123" i="1"/>
  <c r="AV123" i="1"/>
  <c r="F36" i="26"/>
  <c r="BA126" i="1" s="1"/>
  <c r="J36" i="26"/>
  <c r="AW126" i="1"/>
  <c r="AT126" i="1" s="1"/>
  <c r="AN126" i="1" s="1"/>
  <c r="BB123" i="1"/>
  <c r="AX123" i="1" s="1"/>
  <c r="J34" i="27"/>
  <c r="AW127" i="1"/>
  <c r="AT127" i="1" s="1"/>
  <c r="F34" i="28"/>
  <c r="BA128" i="1" s="1"/>
  <c r="J36" i="29"/>
  <c r="AW130" i="1" s="1"/>
  <c r="AT130" i="1" s="1"/>
  <c r="BB129" i="1"/>
  <c r="AX129" i="1" s="1"/>
  <c r="BC129" i="1"/>
  <c r="AY129" i="1"/>
  <c r="J36" i="31"/>
  <c r="AW133" i="1" s="1"/>
  <c r="AT133" i="1" s="1"/>
  <c r="F36" i="31"/>
  <c r="BA133" i="1" s="1"/>
  <c r="F36" i="32"/>
  <c r="BA134" i="1" s="1"/>
  <c r="J36" i="32"/>
  <c r="AW134" i="1" s="1"/>
  <c r="AT134" i="1" s="1"/>
  <c r="F36" i="33"/>
  <c r="BA135" i="1"/>
  <c r="J36" i="34"/>
  <c r="AW136" i="1" s="1"/>
  <c r="AT136" i="1" s="1"/>
  <c r="F36" i="34"/>
  <c r="BA136" i="1" s="1"/>
  <c r="BB132" i="1"/>
  <c r="AX132" i="1" s="1"/>
  <c r="F36" i="3"/>
  <c r="BA97" i="1" s="1"/>
  <c r="J36" i="12"/>
  <c r="AW108" i="1" s="1"/>
  <c r="AT108" i="1" s="1"/>
  <c r="BB109" i="1"/>
  <c r="AX109" i="1"/>
  <c r="BD109" i="1"/>
  <c r="BD114" i="1"/>
  <c r="J38" i="18"/>
  <c r="AW116" i="1"/>
  <c r="AT116" i="1" s="1"/>
  <c r="AZ114" i="1"/>
  <c r="AV114" i="1" s="1"/>
  <c r="F38" i="18"/>
  <c r="BA116" i="1" s="1"/>
  <c r="J38" i="20"/>
  <c r="AW119" i="1" s="1"/>
  <c r="AT119" i="1" s="1"/>
  <c r="BC117" i="1"/>
  <c r="AY117" i="1" s="1"/>
  <c r="BD117" i="1"/>
  <c r="F36" i="25"/>
  <c r="BA125" i="1" s="1"/>
  <c r="F36" i="29"/>
  <c r="BA130" i="1" s="1"/>
  <c r="AZ129" i="1"/>
  <c r="AV129" i="1" s="1"/>
  <c r="F36" i="30"/>
  <c r="BA131" i="1" s="1"/>
  <c r="BK133" i="2" l="1"/>
  <c r="J133" i="2" s="1"/>
  <c r="J98" i="2" s="1"/>
  <c r="J197" i="17"/>
  <c r="J104" i="17" s="1"/>
  <c r="BK127" i="15"/>
  <c r="J127" i="15" s="1"/>
  <c r="J98" i="15" s="1"/>
  <c r="J99" i="4"/>
  <c r="J100" i="4"/>
  <c r="AN105" i="1"/>
  <c r="AN100" i="1"/>
  <c r="P144" i="3"/>
  <c r="AU97" i="1" s="1"/>
  <c r="BK131" i="13"/>
  <c r="J131" i="13" s="1"/>
  <c r="J34" i="13" s="1"/>
  <c r="AG110" i="1" s="1"/>
  <c r="T131" i="31"/>
  <c r="R144" i="3"/>
  <c r="T142" i="30"/>
  <c r="R142" i="30"/>
  <c r="P142" i="30"/>
  <c r="AU131" i="1" s="1"/>
  <c r="AU129" i="1" s="1"/>
  <c r="BK125" i="4"/>
  <c r="J32" i="4" s="1"/>
  <c r="BK123" i="9"/>
  <c r="J123" i="9" s="1"/>
  <c r="J98" i="9" s="1"/>
  <c r="BK123" i="28"/>
  <c r="J123" i="28" s="1"/>
  <c r="J96" i="28" s="1"/>
  <c r="BK127" i="19"/>
  <c r="J127" i="19" s="1"/>
  <c r="J100" i="19" s="1"/>
  <c r="BK136" i="25"/>
  <c r="J136" i="25" s="1"/>
  <c r="J98" i="25" s="1"/>
  <c r="BK148" i="11"/>
  <c r="J148" i="11"/>
  <c r="J98" i="11"/>
  <c r="BK132" i="20"/>
  <c r="J132" i="20" s="1"/>
  <c r="J100" i="20" s="1"/>
  <c r="BK127" i="5"/>
  <c r="J127" i="5" s="1"/>
  <c r="J98" i="5" s="1"/>
  <c r="J138" i="13"/>
  <c r="J103" i="13" s="1"/>
  <c r="BK144" i="3"/>
  <c r="J144" i="3" s="1"/>
  <c r="J32" i="3" s="1"/>
  <c r="AG97" i="1" s="1"/>
  <c r="BK133" i="33"/>
  <c r="J133" i="33" s="1"/>
  <c r="J98" i="33" s="1"/>
  <c r="BK129" i="29"/>
  <c r="J129" i="29" s="1"/>
  <c r="J98" i="29" s="1"/>
  <c r="BK129" i="21"/>
  <c r="J129" i="21" s="1"/>
  <c r="J100" i="21" s="1"/>
  <c r="BK121" i="23"/>
  <c r="J121" i="23" s="1"/>
  <c r="J96" i="23" s="1"/>
  <c r="BK125" i="24"/>
  <c r="J125" i="24"/>
  <c r="J98" i="24"/>
  <c r="BK119" i="27"/>
  <c r="J119" i="27"/>
  <c r="J96" i="27"/>
  <c r="BK131" i="31"/>
  <c r="J131" i="31" s="1"/>
  <c r="J32" i="31" s="1"/>
  <c r="AG133" i="1" s="1"/>
  <c r="BK122" i="34"/>
  <c r="J122" i="34"/>
  <c r="J98" i="34"/>
  <c r="J41" i="26"/>
  <c r="AN121" i="1"/>
  <c r="J100" i="22"/>
  <c r="J43" i="22"/>
  <c r="AN113" i="1"/>
  <c r="J98" i="16"/>
  <c r="J41" i="16"/>
  <c r="AN111" i="1"/>
  <c r="J43" i="14"/>
  <c r="J41" i="10"/>
  <c r="AN102" i="1"/>
  <c r="J98" i="7"/>
  <c r="J41" i="7"/>
  <c r="J41" i="6"/>
  <c r="AU132" i="1"/>
  <c r="AU114" i="1"/>
  <c r="AU101" i="1"/>
  <c r="AU123" i="1"/>
  <c r="AU117" i="1"/>
  <c r="AU109" i="1"/>
  <c r="AU95" i="1"/>
  <c r="J32" i="15"/>
  <c r="AG112" i="1" s="1"/>
  <c r="J32" i="32"/>
  <c r="AG134" i="1"/>
  <c r="J32" i="2"/>
  <c r="AG96" i="1"/>
  <c r="BA95" i="1"/>
  <c r="AW95" i="1" s="1"/>
  <c r="AT95" i="1" s="1"/>
  <c r="J32" i="8"/>
  <c r="AG103" i="1" s="1"/>
  <c r="BA101" i="1"/>
  <c r="AW101" i="1" s="1"/>
  <c r="AT101" i="1" s="1"/>
  <c r="J32" i="12"/>
  <c r="AG108" i="1"/>
  <c r="BA109" i="1"/>
  <c r="AW109" i="1"/>
  <c r="AT109" i="1" s="1"/>
  <c r="BA114" i="1"/>
  <c r="AW114" i="1"/>
  <c r="AT114" i="1"/>
  <c r="J34" i="17"/>
  <c r="AG115" i="1"/>
  <c r="J34" i="18"/>
  <c r="AG116" i="1"/>
  <c r="AN116" i="1" s="1"/>
  <c r="BD106" i="1"/>
  <c r="BC106" i="1"/>
  <c r="AY106" i="1" s="1"/>
  <c r="AZ106" i="1"/>
  <c r="AV106" i="1" s="1"/>
  <c r="BB106" i="1"/>
  <c r="AX106" i="1" s="1"/>
  <c r="BA117" i="1"/>
  <c r="AW117" i="1" s="1"/>
  <c r="AT117" i="1" s="1"/>
  <c r="BA123" i="1"/>
  <c r="AW123" i="1" s="1"/>
  <c r="AT123" i="1" s="1"/>
  <c r="BA129" i="1"/>
  <c r="AW129" i="1"/>
  <c r="AT129" i="1" s="1"/>
  <c r="J32" i="30"/>
  <c r="AG131" i="1" s="1"/>
  <c r="BA132" i="1"/>
  <c r="AW132" i="1" s="1"/>
  <c r="AT132" i="1" s="1"/>
  <c r="J41" i="15" l="1"/>
  <c r="J41" i="32"/>
  <c r="J41" i="3"/>
  <c r="J43" i="13"/>
  <c r="J41" i="31"/>
  <c r="J98" i="4"/>
  <c r="J100" i="13"/>
  <c r="J98" i="31"/>
  <c r="J98" i="3"/>
  <c r="J41" i="30"/>
  <c r="AN131" i="1"/>
  <c r="J43" i="18"/>
  <c r="J43" i="17"/>
  <c r="AN115" i="1"/>
  <c r="J41" i="12"/>
  <c r="AN108" i="1"/>
  <c r="J41" i="8"/>
  <c r="AN103" i="1"/>
  <c r="J41" i="2"/>
  <c r="AN96" i="1"/>
  <c r="AN97" i="1"/>
  <c r="AN110" i="1"/>
  <c r="AG109" i="1"/>
  <c r="AN112" i="1"/>
  <c r="AN133" i="1"/>
  <c r="AN134" i="1"/>
  <c r="AN109" i="1"/>
  <c r="AU106" i="1"/>
  <c r="J32" i="25"/>
  <c r="AG125" i="1" s="1"/>
  <c r="J32" i="33"/>
  <c r="AG135" i="1" s="1"/>
  <c r="J30" i="27"/>
  <c r="AG127" i="1"/>
  <c r="J32" i="29"/>
  <c r="AG130" i="1" s="1"/>
  <c r="AN130" i="1" s="1"/>
  <c r="J34" i="21"/>
  <c r="AG120" i="1"/>
  <c r="J34" i="20"/>
  <c r="AG119" i="1" s="1"/>
  <c r="J32" i="24"/>
  <c r="AG124" i="1"/>
  <c r="AZ94" i="1"/>
  <c r="AV94" i="1" s="1"/>
  <c r="AK29" i="1" s="1"/>
  <c r="BC94" i="1"/>
  <c r="W32" i="1" s="1"/>
  <c r="J32" i="11"/>
  <c r="AG107" i="1"/>
  <c r="J32" i="5"/>
  <c r="AG99" i="1" s="1"/>
  <c r="AG95" i="1" s="1"/>
  <c r="J32" i="34"/>
  <c r="AG136" i="1" s="1"/>
  <c r="J34" i="19"/>
  <c r="AG118" i="1"/>
  <c r="J30" i="28"/>
  <c r="AG128" i="1" s="1"/>
  <c r="AN128" i="1" s="1"/>
  <c r="BA106" i="1"/>
  <c r="AW106" i="1" s="1"/>
  <c r="AT106" i="1" s="1"/>
  <c r="BD94" i="1"/>
  <c r="W33" i="1" s="1"/>
  <c r="J32" i="9"/>
  <c r="AG104" i="1" s="1"/>
  <c r="AG101" i="1" s="1"/>
  <c r="AN101" i="1" s="1"/>
  <c r="J30" i="23"/>
  <c r="AG122" i="1" s="1"/>
  <c r="AG114" i="1"/>
  <c r="BB94" i="1"/>
  <c r="AX94" i="1" s="1"/>
  <c r="J41" i="29" l="1"/>
  <c r="J41" i="24"/>
  <c r="J43" i="20"/>
  <c r="J41" i="9"/>
  <c r="J39" i="23"/>
  <c r="J41" i="5"/>
  <c r="J43" i="19"/>
  <c r="J41" i="11"/>
  <c r="J39" i="28"/>
  <c r="J41" i="34"/>
  <c r="J41" i="33"/>
  <c r="J43" i="21"/>
  <c r="J41" i="25"/>
  <c r="J39" i="27"/>
  <c r="AN114" i="1"/>
  <c r="AN99" i="1"/>
  <c r="AN104" i="1"/>
  <c r="AG117" i="1"/>
  <c r="AN122" i="1"/>
  <c r="AN125" i="1"/>
  <c r="AN135" i="1"/>
  <c r="AN107" i="1"/>
  <c r="AN118" i="1"/>
  <c r="AN120" i="1"/>
  <c r="AN124" i="1"/>
  <c r="AN127" i="1"/>
  <c r="AN136" i="1"/>
  <c r="AN119" i="1"/>
  <c r="AU94" i="1"/>
  <c r="AN117" i="1"/>
  <c r="AG129" i="1"/>
  <c r="AG106" i="1"/>
  <c r="AG123" i="1"/>
  <c r="W31" i="1"/>
  <c r="AG132" i="1"/>
  <c r="BA94" i="1"/>
  <c r="W30" i="1" s="1"/>
  <c r="AY94" i="1"/>
  <c r="W29" i="1"/>
  <c r="AN106" i="1" l="1"/>
  <c r="AN129" i="1"/>
  <c r="AN123" i="1"/>
  <c r="AN132" i="1"/>
  <c r="AG94" i="1"/>
  <c r="AK26" i="1" s="1"/>
  <c r="AW94" i="1"/>
  <c r="AK30" i="1" s="1"/>
  <c r="AT94" i="1" l="1"/>
</calcChain>
</file>

<file path=xl/sharedStrings.xml><?xml version="1.0" encoding="utf-8"?>
<sst xmlns="http://schemas.openxmlformats.org/spreadsheetml/2006/main" count="32164" uniqueCount="4708">
  <si>
    <t>Export Komplet</t>
  </si>
  <si>
    <t/>
  </si>
  <si>
    <t>2.0</t>
  </si>
  <si>
    <t>False</t>
  </si>
  <si>
    <t>{8f9b1fd6-f904-4085-964a-0ed8fddc0ae9}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</si>
  <si>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</si>
  <si>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</si>
  <si>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</si>
  <si>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</si>
  <si>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</si>
  <si>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</si>
  <si>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Kód:</t>
  </si>
  <si>
    <t>2023-034REV2024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</si>
  <si>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</si>
  <si>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</si>
  <si>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SOŠ technická Lučenec - novostavba edukačného centra, rekonštrukcia objektu školy a spoločenského objektu</t>
  </si>
  <si>
    <t>JKSO:</t>
  </si>
  <si>
    <t>ČS:</t>
  </si>
  <si>
    <t>Miesto:</t>
  </si>
  <si>
    <t>SOŠ Technická,Dukelských Hrdinov 2, 984 01 Lučenec</t>
  </si>
  <si>
    <t>Dátum:</t>
  </si>
  <si>
    <t>30. 9. 2024</t>
  </si>
  <si>
    <t>Objednávateľ:</t>
  </si>
  <si>
    <t>IČO:</t>
  </si>
  <si>
    <t>BBSK, Námestie SNP 23/23, 974 01 BB</t>
  </si>
  <si>
    <t>IČ DPH:</t>
  </si>
  <si>
    <t>Zhotoviteľ:</t>
  </si>
  <si>
    <t>Vyplň údaj</t>
  </si>
  <si>
    <t>Projektant:</t>
  </si>
  <si>
    <t>True</t>
  </si>
  <si>
    <t>Ing. Ladislav Chatrnúch,Sládkovičova 2052/50A Šala</t>
  </si>
  <si>
    <t>Spracovateľ:</t>
  </si>
  <si>
    <t xml:space="preserve"> </t>
  </si>
  <si>
    <t>Poznámka:</t>
  </si>
  <si>
    <t>Rozpočet a VV je spracovaný v zmysle PD. Zhotoviteľ je povinný si skontrolovať jednotlivé položky a množstvá podľa PD. Chýbajúce práce a dodávky materiálov doplniť tak, aby to nebránilo v realizácií diela a cena diela bola konečná. Niektoré kódy sú informatívne a nemusia vždy zodpovedať skutočnej požiadavke na konštrukciu , prácu a dodávku. Rovnako tiež niektoré popisy práce a materiálov sú informatívne a zjednodušené, pričom pri naceňovaní treba zohľadniť požiadavku na kvalitu a rozsah jednotlivej práce a dodávky podľa PD. Všetky navrhované materiály je možné nahradiť obdobnými materiálmi s rovnakými stavebno-technickými a fyzikálnymi vlastnosťami iných certifikovaných výrobcov ( tzv. ekvivalent ), pričom každú zmenu oproti PD je nutné odsúhlasiť so zodpovedným projektantom a investorom stavby.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</si>
  <si>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</si>
  <si>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</si>
  <si>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</si>
  <si>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</si>
  <si>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</si>
  <si>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</si>
  <si>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</si>
  <si>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</si>
  <si>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</si>
  <si>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</si>
  <si>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</si>
  <si>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</si>
  <si>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</si>
  <si>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</si>
  <si>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</si>
  <si>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</si>
  <si>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</si>
  <si>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</si>
  <si>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</si>
  <si>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</si>
  <si>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</si>
  <si>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</si>
  <si>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</si>
  <si>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</si>
  <si>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</si>
  <si>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</si>
  <si>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</si>
  <si>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</si>
  <si>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</si>
  <si>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</si>
  <si>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</si>
  <si>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</si>
  <si>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</si>
  <si>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</si>
  <si>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</si>
  <si>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</si>
  <si>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</si>
  <si>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</si>
  <si>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</si>
  <si>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</si>
  <si>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</si>
  <si>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</si>
  <si>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</si>
  <si>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</si>
  <si>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</si>
  <si>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SO 101</t>
  </si>
  <si>
    <t>STA</t>
  </si>
  <si>
    <t>1</t>
  </si>
  <si>
    <t>{cde23033-b319-4630-af92-a7a87744f07e}</t>
  </si>
  <si>
    <t>/</t>
  </si>
  <si>
    <t>Búracie práce</t>
  </si>
  <si>
    <t>Časť</t>
  </si>
  <si>
    <t>2</t>
  </si>
  <si>
    <t>{0f137d74-a395-4c12-85f1-2e478a1a577e}</t>
  </si>
  <si>
    <t>Nový stav</t>
  </si>
  <si>
    <t>{16ee1b68-d685-4089-9238-c5c7ab58e8ad}</t>
  </si>
  <si>
    <t>3</t>
  </si>
  <si>
    <t>Zdravotechnika</t>
  </si>
  <si>
    <t>{bf8aede4-842d-4a04-b69a-f8a3de122112}</t>
  </si>
  <si>
    <t>4</t>
  </si>
  <si>
    <t>Vykurovanie</t>
  </si>
  <si>
    <t>{c588b948-d5f2-4a29-bc2e-682d294e2e10}</t>
  </si>
  <si>
    <t>5</t>
  </si>
  <si>
    <t>Elektroinštalácia</t>
  </si>
  <si>
    <t>{5cf75a0e-8696-440c-a676-302195698bf6}</t>
  </si>
  <si>
    <t>B</t>
  </si>
  <si>
    <t>SO 102</t>
  </si>
  <si>
    <t>{98480fab-403a-4dc8-b0fa-dec6843cc527}</t>
  </si>
  <si>
    <t>{5c561629-a996-4fdb-a768-27294af312fe}</t>
  </si>
  <si>
    <t>{0a866dfd-1740-4ff4-bb09-62326a2e2c70}</t>
  </si>
  <si>
    <t>{0a165136-7de7-4cbb-a1c2-80b852fd27b7}</t>
  </si>
  <si>
    <t>{659b6353-0a30-4f0f-ab6c-8063e5c1a67c}</t>
  </si>
  <si>
    <t>C</t>
  </si>
  <si>
    <t>SO 103</t>
  </si>
  <si>
    <t>{8656d949-c10b-4f36-aade-deb3e3df4d59}</t>
  </si>
  <si>
    <t>Architektúra a statika</t>
  </si>
  <si>
    <t>{bac3d9ad-5b03-4c60-8d93-1c96138ebf39}</t>
  </si>
  <si>
    <t>{3bb1cb07-75ed-4314-899c-2d3fd497a759}</t>
  </si>
  <si>
    <t>{e24cbb5d-fa9a-43bd-b2ba-6f339d3c7b91}</t>
  </si>
  <si>
    <t>3.1</t>
  </si>
  <si>
    <t>Zdroj tepla a chladu - tepelné čerpadlo</t>
  </si>
  <si>
    <t>{f7ad0f12-3ba0-4383-8246-9ab9f05b2cbb}</t>
  </si>
  <si>
    <t>3.2</t>
  </si>
  <si>
    <t>Odovzdávací systém</t>
  </si>
  <si>
    <t>{ea399b3e-cd28-48e3-bec9-363c3f6ca1ad}</t>
  </si>
  <si>
    <t>Vzduchotechnika</t>
  </si>
  <si>
    <t>{2a39d809-6f7e-45e2-80cc-83e37e005e6e}</t>
  </si>
  <si>
    <t>FVZ</t>
  </si>
  <si>
    <t>{63c6fd82-87b8-4faa-a48b-45a13683401a}</t>
  </si>
  <si>
    <t>6</t>
  </si>
  <si>
    <t>{87bc58cc-9ef5-4306-88a1-4e7b51d1d885}</t>
  </si>
  <si>
    <t>6.1</t>
  </si>
  <si>
    <t>Elektroinštalácia a bleskozvod</t>
  </si>
  <si>
    <t>{bf7f9cc4-125a-4b80-b37e-e92dcf9f9063}</t>
  </si>
  <si>
    <t>6.2</t>
  </si>
  <si>
    <t>SENZOMATIC systém</t>
  </si>
  <si>
    <t>{4607c890-2cac-4068-9d1a-c54cf50a05e8}</t>
  </si>
  <si>
    <t>7</t>
  </si>
  <si>
    <t>Krajinná architektúra</t>
  </si>
  <si>
    <t>{f781ee62-fb87-455a-9522-792dce804175}</t>
  </si>
  <si>
    <t>7.1</t>
  </si>
  <si>
    <t>Asanácia a búracie práce</t>
  </si>
  <si>
    <t>{3d06e89a-8ac9-4bbe-82a4-691b0bfb4620}</t>
  </si>
  <si>
    <t>7.2</t>
  </si>
  <si>
    <t>Mlátové chodníky a spevnené plochy</t>
  </si>
  <si>
    <t>{ec754ca4-4192-467f-aa69-0f9995a9a353}</t>
  </si>
  <si>
    <t>7.3</t>
  </si>
  <si>
    <t>{b051e4d6-37b4-454e-aadf-d7a048d59ff7}</t>
  </si>
  <si>
    <t>7.4</t>
  </si>
  <si>
    <t>Návrh mobiliáru</t>
  </si>
  <si>
    <t>{52eb72e6-92e8-4b19-89e8-cb9d59018248}</t>
  </si>
  <si>
    <t>SO 104</t>
  </si>
  <si>
    <t>{826c3581-755f-4b8f-a276-e27813af358c}</t>
  </si>
  <si>
    <t>E</t>
  </si>
  <si>
    <t>SO 101 - debarierizácia</t>
  </si>
  <si>
    <t>{dadc1698-0bc9-4621-895a-4664ad501245}</t>
  </si>
  <si>
    <t>E.1</t>
  </si>
  <si>
    <t>Búracie práca</t>
  </si>
  <si>
    <t>{8d8ce77d-d879-4574-86aa-ffa9d6d8628a}</t>
  </si>
  <si>
    <t>E.2</t>
  </si>
  <si>
    <t>{91481651-25b6-4e92-97fd-51eead5935b1}</t>
  </si>
  <si>
    <t>E.3</t>
  </si>
  <si>
    <t>{5359cbab-2788-4fc3-a1fa-5e7cc51d993b}</t>
  </si>
  <si>
    <t>F</t>
  </si>
  <si>
    <t>SO 102 - debarierizácia</t>
  </si>
  <si>
    <t>{dddaaecc-cd96-4386-81bf-6909413e9f77}</t>
  </si>
  <si>
    <t>G</t>
  </si>
  <si>
    <t>SO 103 - debarierizácia</t>
  </si>
  <si>
    <t>{a7802a89-a57d-47b9-8e9a-c4c991344ed4}</t>
  </si>
  <si>
    <t>H</t>
  </si>
  <si>
    <t>SO 107</t>
  </si>
  <si>
    <t>{60405bc5-cbe6-42d3-a59a-4ab3c243436f}</t>
  </si>
  <si>
    <t>H.1</t>
  </si>
  <si>
    <t>{6ba7c9c0-9e49-4585-b1ff-4fd24a99c63f}</t>
  </si>
  <si>
    <t>H.2</t>
  </si>
  <si>
    <t>{898775cb-e622-4f8c-a69e-666622aee879}</t>
  </si>
  <si>
    <t>I</t>
  </si>
  <si>
    <t>SO 101 / Zmena stavby pred dokončením 2</t>
  </si>
  <si>
    <t>{1cc8d35d-fffc-453c-ae3d-6f36747db181}</t>
  </si>
  <si>
    <t>I.1</t>
  </si>
  <si>
    <t>Stavebné úpravy</t>
  </si>
  <si>
    <t>{5a97bab2-fad2-45df-bf52-9a8d5c92f653}</t>
  </si>
  <si>
    <t>I.2</t>
  </si>
  <si>
    <t>{58a74ce8-4462-4cde-bdac-195288919ac4}</t>
  </si>
  <si>
    <t>I.3</t>
  </si>
  <si>
    <t>{83cd3c6d-ded7-40d5-b21c-26fecc34ca87}</t>
  </si>
  <si>
    <t>I.4</t>
  </si>
  <si>
    <t>{4116a58d-432e-4141-b1ba-2d0f81ad0106}</t>
  </si>
  <si>
    <t>KRYCÍ LIST ROZPOČTU</t>
  </si>
  <si>
    <t>Objekt:</t>
  </si>
  <si>
    <t>A - SO 101</t>
  </si>
  <si>
    <t>Časť:</t>
  </si>
  <si>
    <t>1 -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</si>
  <si>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</si>
  <si>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</si>
  <si>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</si>
  <si>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</si>
  <si>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</si>
  <si>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</si>
  <si>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</si>
  <si>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</si>
  <si>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</si>
  <si>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712 - Izolácie striech, povlakové krytiny</t>
  </si>
  <si>
    <t xml:space="preserve">    713 - Izolácie tepelné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</si>
  <si>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</si>
  <si>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</si>
  <si>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</si>
  <si>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</si>
  <si>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</si>
  <si>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775 - Podlahy vlysové a parketové</t>
  </si>
  <si>
    <t xml:space="preserve">    776 - Podlahy povlakové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</si>
  <si>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</si>
  <si>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</si>
  <si>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</si>
  <si>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</si>
  <si>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</si>
  <si>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</si>
  <si>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</si>
  <si>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</si>
  <si>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</si>
  <si>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</si>
  <si>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</si>
  <si>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</si>
  <si>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</si>
  <si>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</si>
  <si>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</si>
  <si>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</si>
  <si>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</si>
  <si>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113107143.S</t>
  </si>
  <si>
    <t>Odstránenie krytu asfaltového v ploche do 200 m2, hr. nad 100 do 150 mm,  -0,37500t</t>
  </si>
  <si>
    <t>m2</t>
  </si>
  <si>
    <t>1255920318</t>
  </si>
  <si>
    <t>113307122.S</t>
  </si>
  <si>
    <t>Odstránenie podkladu v ploche do 200 m2 z kameniva hrubého drveného, hr.100 do 200 mm,  -0,23500t</t>
  </si>
  <si>
    <t>-1816576277</t>
  </si>
  <si>
    <t>9</t>
  </si>
  <si>
    <t>Ostatné konštrukcie a práce-búranie</t>
  </si>
  <si>
    <t>919735113.S</t>
  </si>
  <si>
    <t>Rezanie existujúceho asfaltového krytu alebo podkladu hĺbky nad 100 do 150 mm</t>
  </si>
  <si>
    <t>m</t>
  </si>
  <si>
    <t>-1505542398</t>
  </si>
  <si>
    <t>941942002.S</t>
  </si>
  <si>
    <t>Montáž lešenia rámového systémového s podlahami šírky do 0,75 m, výšky nad 10 do 20 m</t>
  </si>
  <si>
    <t>241324363</t>
  </si>
  <si>
    <t>941942902.S</t>
  </si>
  <si>
    <t>Príplatok za prvý a každý ďalší i začatý týždeň použitia lešenia rámového systémového šírky do 0,75 m, výšky nad 10 do 20 m</t>
  </si>
  <si>
    <t>-250008371</t>
  </si>
  <si>
    <t>944944103.S</t>
  </si>
  <si>
    <t>Ochranná sieť na boku lešenia</t>
  </si>
  <si>
    <t>1403160835</t>
  </si>
  <si>
    <t>962031135.S</t>
  </si>
  <si>
    <t>Búranie priečok alebo vybúranie otvorov plochy nad 4 m2 z tvárnic alebo priečkoviek hr. do150 mm,  -0,11500t</t>
  </si>
  <si>
    <t>1068784702</t>
  </si>
  <si>
    <t>8</t>
  </si>
  <si>
    <t>962032231.S</t>
  </si>
  <si>
    <t>Búranie muriva alebo vybúranie otvorov plochy nad 4 m2 nadzákladového z tehál pálených, vápenopieskových, cementových na maltu,  -1,90500t</t>
  </si>
  <si>
    <t>m3</t>
  </si>
  <si>
    <t>1225796170</t>
  </si>
  <si>
    <t>965081712.S</t>
  </si>
  <si>
    <t>Búranie dlažieb, bez podklad. lôžka z xylolit., alebo keramických dlaždíc hr. do 10 mm,  -0,02000t</t>
  </si>
  <si>
    <t>954596412</t>
  </si>
  <si>
    <t>10</t>
  </si>
  <si>
    <t>968061112.S</t>
  </si>
  <si>
    <t>Vyvesenie dreveného okenného krídla do suti plochy do 1,5 m2, -0,01200t</t>
  </si>
  <si>
    <t>ks</t>
  </si>
  <si>
    <t>344193382</t>
  </si>
  <si>
    <t>11</t>
  </si>
  <si>
    <t>968061125.S</t>
  </si>
  <si>
    <t>Vyvesenie dreveného dverného krídla do suti plochy do 2 m2, -0,02400t</t>
  </si>
  <si>
    <t>834650733</t>
  </si>
  <si>
    <t>12</t>
  </si>
  <si>
    <t>968062355.S</t>
  </si>
  <si>
    <t>Vybúranie drevených rámov okien dvojitých alebo zdvojených, plochy do 2 m2,  -0,06200t</t>
  </si>
  <si>
    <t>2014855340</t>
  </si>
  <si>
    <t>13</t>
  </si>
  <si>
    <t>968062356.S</t>
  </si>
  <si>
    <t>Vybúranie drevených rámov okien dvojitých alebo zdvojených, plochy do 4 m2,  -0,05400t</t>
  </si>
  <si>
    <t>718591992</t>
  </si>
  <si>
    <t>14</t>
  </si>
  <si>
    <t>968072455.S</t>
  </si>
  <si>
    <t>Vybúranie kovových dverových zárubní plochy do 2 m2,  -0,07600t</t>
  </si>
  <si>
    <t>-756669471</t>
  </si>
  <si>
    <t>15</t>
  </si>
  <si>
    <t>968072456.S</t>
  </si>
  <si>
    <t>Vybúranie kovových dverových zárubní plochy nad 2 m2,  -0,06300t</t>
  </si>
  <si>
    <t>191178430</t>
  </si>
  <si>
    <t>16</t>
  </si>
  <si>
    <t>971055001.SR</t>
  </si>
  <si>
    <t>Rezanie konštrukcií do hr. panelu 80 mm stenovou pílou -0,00960t</t>
  </si>
  <si>
    <t>1806478811</t>
  </si>
  <si>
    <t>17</t>
  </si>
  <si>
    <t>978011121.S</t>
  </si>
  <si>
    <t>Otlčenie omietok stropov vnútorných vápenných alebo vápennocementových v rozsahu do 10 %,  -0,00400t</t>
  </si>
  <si>
    <t>-157511887</t>
  </si>
  <si>
    <t>18</t>
  </si>
  <si>
    <t>978013141.S</t>
  </si>
  <si>
    <t>Otlčenie omietok stien vnútorných vápenných alebo vápennocementových v rozsahu do 30 %,  -0,01000t</t>
  </si>
  <si>
    <t>307376227</t>
  </si>
  <si>
    <t>19</t>
  </si>
  <si>
    <t>978013191.S</t>
  </si>
  <si>
    <t>Otlčenie omietok stien vnútorných vápenných alebo vápennocementových v rozsahu do 100 %,  -0,04600t</t>
  </si>
  <si>
    <t>-1275934874</t>
  </si>
  <si>
    <t>20</t>
  </si>
  <si>
    <t>978059511.S</t>
  </si>
  <si>
    <t>Odsekanie a odobratie obkladov stien z obkladačiek vnútorných vrátane podkladovej omietky do 2 m2,  -0,06800t</t>
  </si>
  <si>
    <t>1568986568</t>
  </si>
  <si>
    <t>21</t>
  </si>
  <si>
    <t>979011111.S</t>
  </si>
  <si>
    <t>Zvislá doprava sutiny a vybúraných hmôt za prvé podlažie nad alebo pod základným podlažím</t>
  </si>
  <si>
    <t>t</t>
  </si>
  <si>
    <t>-1042532896</t>
  </si>
  <si>
    <t>22</t>
  </si>
  <si>
    <t>979011121.S</t>
  </si>
  <si>
    <t>Zvislá doprava sutiny a vybúraných hmôt za každé ďalšie podlažie</t>
  </si>
  <si>
    <t>1428738082</t>
  </si>
  <si>
    <t>979081111.S</t>
  </si>
  <si>
    <t>Odvoz sutiny a vybúraných hmôt na skládku do 1 km</t>
  </si>
  <si>
    <t>-1705882471</t>
  </si>
  <si>
    <t>24</t>
  </si>
  <si>
    <t>979081121.S</t>
  </si>
  <si>
    <t>Odvoz sutiny a vybúraných hmôt na skládku za každý ďalší 1 km</t>
  </si>
  <si>
    <t>-1645265057</t>
  </si>
  <si>
    <t>25</t>
  </si>
  <si>
    <t>979082111.S</t>
  </si>
  <si>
    <t>Vnútrostavenisková doprava sutiny a vybúraných hmôt do 10 m</t>
  </si>
  <si>
    <t>-1387059066</t>
  </si>
  <si>
    <t>26</t>
  </si>
  <si>
    <t>979082121.S</t>
  </si>
  <si>
    <t>Vnútrostavenisková doprava sutiny a vybúraných hmôt za každých ďalších 5 m</t>
  </si>
  <si>
    <t>-260371416</t>
  </si>
  <si>
    <t>27</t>
  </si>
  <si>
    <t>979089012.S</t>
  </si>
  <si>
    <t>Poplatok za skládku - betón, tehly, dlaždice (17 01) ostatné</t>
  </si>
  <si>
    <t>1805407708</t>
  </si>
  <si>
    <t>28</t>
  </si>
  <si>
    <t>979089112.S</t>
  </si>
  <si>
    <t>Poplatok za skládku - drevo, sklo, plasty (17 02 ), ostatné</t>
  </si>
  <si>
    <t>853609754</t>
  </si>
  <si>
    <t>29</t>
  </si>
  <si>
    <t>979089212.S</t>
  </si>
  <si>
    <t>Poplatok za skládku - bitúmenové zmesi, uholný decht, dechtové výrobky (17 03 ), ostatné</t>
  </si>
  <si>
    <t>-256361681</t>
  </si>
  <si>
    <t>PSV</t>
  </si>
  <si>
    <t>Práce a dodávky PSV</t>
  </si>
  <si>
    <t>712</t>
  </si>
  <si>
    <t>Izolácie striech, povlakové krytiny</t>
  </si>
  <si>
    <t>30</t>
  </si>
  <si>
    <t>712400831.S</t>
  </si>
  <si>
    <t>Odstránenie povlakovej krytiny na strechách šikmých do 30° jednovrstvovej,  -0,00600t</t>
  </si>
  <si>
    <t>-61932198</t>
  </si>
  <si>
    <t>713</t>
  </si>
  <si>
    <t>Izolácie tepelné</t>
  </si>
  <si>
    <t>31</t>
  </si>
  <si>
    <t>713000071.S</t>
  </si>
  <si>
    <t>Odstránenie tepelnej izolácie striech šikmých kladenej voľne medzi alebo pod krokvy z vláknitých materiálov hr. nad 10 cm -0,002t</t>
  </si>
  <si>
    <t>-1212695085</t>
  </si>
  <si>
    <t>762</t>
  </si>
  <si>
    <t>Konštrukcie tesárske</t>
  </si>
  <si>
    <t>32</t>
  </si>
  <si>
    <t>762341811.S</t>
  </si>
  <si>
    <t>Demontáž debnenia striech rovných, oblúkových do 60° z dosiek hrubých, hobľovaných, -0,01600 t</t>
  </si>
  <si>
    <t>-443793318</t>
  </si>
  <si>
    <t>33</t>
  </si>
  <si>
    <t>762342811.S</t>
  </si>
  <si>
    <t>Demontáž latovania striech so sklonom do 60° pri osovej vzdialenosti lát do 0,22 m, -0,00700 t</t>
  </si>
  <si>
    <t>-51718022</t>
  </si>
  <si>
    <t>34</t>
  </si>
  <si>
    <t>762351811.S</t>
  </si>
  <si>
    <t>Demontáž nadstrešných konštrukcií krovov, svetlíkov z hraneného reziva plochy do 120 cm2, -0,00700 t</t>
  </si>
  <si>
    <t>-1701243784</t>
  </si>
  <si>
    <t>35</t>
  </si>
  <si>
    <t>762841811.S</t>
  </si>
  <si>
    <t>Demontáž podbíjania obkladov stropov a striech sklonu do 60° z dosiek hr.do 35 mm bez omietky, -0,01400 t</t>
  </si>
  <si>
    <t>686408599</t>
  </si>
  <si>
    <t>763</t>
  </si>
  <si>
    <t>Konštrukcie - drevostavby</t>
  </si>
  <si>
    <t>36</t>
  </si>
  <si>
    <t>763139542.S</t>
  </si>
  <si>
    <t>Demontáž sadrokartónového podhľadu s dvojvrstvou nosnou konštrukciou z oceľových profilov, dvojité opláštenie, -0,02964t</t>
  </si>
  <si>
    <t>770163713</t>
  </si>
  <si>
    <t>764</t>
  </si>
  <si>
    <t>Konštrukcie klampiarske</t>
  </si>
  <si>
    <t>37</t>
  </si>
  <si>
    <t>764323820.S</t>
  </si>
  <si>
    <t>Demontáž odkvapov na strechách s lepenkovou krytinou rš 250 mm,  -0,00260t</t>
  </si>
  <si>
    <t>-647698801</t>
  </si>
  <si>
    <t>38</t>
  </si>
  <si>
    <t>764331830.S</t>
  </si>
  <si>
    <t>Demontáž lemovania múrov na strechách s tvrdou krytinou, so sklonom do 30st. rš 250 a 330 mm,  -0,00205t</t>
  </si>
  <si>
    <t>2061075182</t>
  </si>
  <si>
    <t>39</t>
  </si>
  <si>
    <t>764352810.S</t>
  </si>
  <si>
    <t>Demontáž žľabov pododkvapových polkruhových so sklonom do 30st. rš 330 mm,  -0,00330t</t>
  </si>
  <si>
    <t>-210790684</t>
  </si>
  <si>
    <t>40</t>
  </si>
  <si>
    <t>764410850.S</t>
  </si>
  <si>
    <t>Demontáž oplechovania parapetov rš od 100 do 330 mm,  -0,00135t</t>
  </si>
  <si>
    <t>1117203781</t>
  </si>
  <si>
    <t>41</t>
  </si>
  <si>
    <t>764454801.S</t>
  </si>
  <si>
    <t>Demontáž odpadových rúr kruhových, s priemerom 75 a 100 mm,  -0,00226t</t>
  </si>
  <si>
    <t>-164613679</t>
  </si>
  <si>
    <t>765</t>
  </si>
  <si>
    <t>Konštrukcie - krytiny tvrdé</t>
  </si>
  <si>
    <t>42</t>
  </si>
  <si>
    <t>765361715.S</t>
  </si>
  <si>
    <t>Demontáž hrebeňa a nárožia z krytiny asfaltovej, do suti, sklon strechy do 45°, -0,002t</t>
  </si>
  <si>
    <t>-1853733169</t>
  </si>
  <si>
    <t>43</t>
  </si>
  <si>
    <t>765361805.S</t>
  </si>
  <si>
    <t>Demontáž krytiny z asfaltových šindľov, do sutiny, sklon strechy do 45°, -0,012t</t>
  </si>
  <si>
    <t>-2087884363</t>
  </si>
  <si>
    <t>766</t>
  </si>
  <si>
    <t>Konštrukcie stolárske</t>
  </si>
  <si>
    <t>44</t>
  </si>
  <si>
    <t>766421821.S</t>
  </si>
  <si>
    <t>Demontáž obloženia podhľadu, palub. doskami  -0,01098t</t>
  </si>
  <si>
    <t>1173329811</t>
  </si>
  <si>
    <t>45</t>
  </si>
  <si>
    <t>766421822.S</t>
  </si>
  <si>
    <t>Demontáž obloženia podhľadu, podkladových roštov,  -0,00800t</t>
  </si>
  <si>
    <t>-114689297</t>
  </si>
  <si>
    <t>46</t>
  </si>
  <si>
    <t>766694980.S</t>
  </si>
  <si>
    <t>Demontáž parapetnej dosky drevenej šírky do 300 mm, dĺžky do 1600 mm, -0,003t</t>
  </si>
  <si>
    <t>-1909121463</t>
  </si>
  <si>
    <t>775</t>
  </si>
  <si>
    <t>Podlahy vlysové a parketové</t>
  </si>
  <si>
    <t>47</t>
  </si>
  <si>
    <t>775411810.SR</t>
  </si>
  <si>
    <t>Príplatok za demontáž soklíkov alebo líšt pripevnených klincami,  -0,00100t</t>
  </si>
  <si>
    <t>868095638</t>
  </si>
  <si>
    <t>48</t>
  </si>
  <si>
    <t>775521810.S</t>
  </si>
  <si>
    <t>Demontáž podláh drevených, laminátových, parketových položených voľne alebo spoj click, vrátane líšt -0,0150t</t>
  </si>
  <si>
    <t>268875423</t>
  </si>
  <si>
    <t>776</t>
  </si>
  <si>
    <t>Podlahy povlakové</t>
  </si>
  <si>
    <t>49</t>
  </si>
  <si>
    <t>776511820.S</t>
  </si>
  <si>
    <t>Odstránenie povlakových podláh z nášľapnej plochy lepených s podložkou,  -0,00100t, vr. soklíkov</t>
  </si>
  <si>
    <t>-287661664</t>
  </si>
  <si>
    <t>50</t>
  </si>
  <si>
    <t>776992200.S</t>
  </si>
  <si>
    <t>Príprava podkladu prebrúsením strojne brúskou na betón</t>
  </si>
  <si>
    <t>1530682648</t>
  </si>
  <si>
    <t>2 - Nový stav</t>
  </si>
  <si>
    <t xml:space="preserve">    2 - Zakladanie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</si>
  <si>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</si>
  <si>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</si>
  <si>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</si>
  <si>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</si>
  <si>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725 - Zdravotechnika - zariaďovacie predmety</t>
  </si>
  <si>
    <t xml:space="preserve">    767 - Konštrukcie doplnkové kovové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</si>
  <si>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</si>
  <si>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</si>
  <si>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</si>
  <si>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</si>
  <si>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 xml:space="preserve">    787 - Zasklievanie</t>
  </si>
  <si>
    <t>132201202.S</t>
  </si>
  <si>
    <t>Výkop ryhy šírky 600-2000mm horn.3 od 100 do 1000 m3</t>
  </si>
  <si>
    <t>-783236979</t>
  </si>
  <si>
    <t>132201209.S</t>
  </si>
  <si>
    <t>Príplatok k cenám za lepivosť pri hĺbení rýh š. nad 600 do 2 000 mm zapaž. i nezapažených, s urovnaním dna v hornine 3</t>
  </si>
  <si>
    <t>278965514</t>
  </si>
  <si>
    <t>162501102.S</t>
  </si>
  <si>
    <t>Vodorovné premiestnenie výkopku po spevnenej ceste z horniny tr.1-4, do 100 m3 na vzdialenosť do 3000 m</t>
  </si>
  <si>
    <t>-113967986</t>
  </si>
  <si>
    <t>162501105.S</t>
  </si>
  <si>
    <t>Vodorovné premiestnenie výkopku po spevnenej ceste z horniny tr.1-4, do 100 m3, príplatok k cene za každých ďalšich a začatých 1000 m</t>
  </si>
  <si>
    <t>1882702623</t>
  </si>
  <si>
    <t>167101101.S</t>
  </si>
  <si>
    <t>Nakladanie neuľahnutého výkopku z hornín tr.1-4 do 100 m3</t>
  </si>
  <si>
    <t>1338577049</t>
  </si>
  <si>
    <t>171201201.S</t>
  </si>
  <si>
    <t>Uloženie sypaniny na skládky do 100 m3</t>
  </si>
  <si>
    <t>-669712265</t>
  </si>
  <si>
    <t>171209002.S</t>
  </si>
  <si>
    <t>Poplatok za skládku - zemina a kamenivo (17 05) ostatné</t>
  </si>
  <si>
    <t>-1090443408</t>
  </si>
  <si>
    <t>175101201.S</t>
  </si>
  <si>
    <t>Obsyp objektov sypaninou z vhodných hornín 1 až 4 bez prehodenia sypaniny</t>
  </si>
  <si>
    <t>106926284</t>
  </si>
  <si>
    <t>Zakladanie</t>
  </si>
  <si>
    <t>216904411.S</t>
  </si>
  <si>
    <t>Očistenie stien vysokotlakovým vodným lúčom - odstránenie nečistôt, machu a nesúrodých častí</t>
  </si>
  <si>
    <t>-1619171724</t>
  </si>
  <si>
    <t>Komunikácie</t>
  </si>
  <si>
    <t>564831111.S</t>
  </si>
  <si>
    <t>Podklad zo štrkodrviny s rozprestretím a zhutnením, po zhutnení hr. 100 mm</t>
  </si>
  <si>
    <t>-278042244</t>
  </si>
  <si>
    <t>564851111.S</t>
  </si>
  <si>
    <t>Podklad zo štrkodrviny s rozprestretím a zhutnením, po zhutnení hr. 150 mm</t>
  </si>
  <si>
    <t>741388737</t>
  </si>
  <si>
    <t>573211108.S</t>
  </si>
  <si>
    <t>Postrek asfaltový spojovací bez posypu kamenivom z asfaltu cestného v množstve 0,50 kg/m2</t>
  </si>
  <si>
    <t>-1191229076</t>
  </si>
  <si>
    <t>577154251.S</t>
  </si>
  <si>
    <t>Asfaltový betón vrstva obrusná AC 11 O v pruhu š. do 3 m z modifik. asfaltu tr. I, po zhutnení hr. 60 mm</t>
  </si>
  <si>
    <t>-1234418907</t>
  </si>
  <si>
    <t>577184451.S</t>
  </si>
  <si>
    <t>Asfaltový betón vrstva ložná AC 22 L v pruhu š. do 3 m z modifik. asfaltu tr. I, po zhutnení hr. 90 mm</t>
  </si>
  <si>
    <t>-2122811694</t>
  </si>
  <si>
    <t>581114113.S</t>
  </si>
  <si>
    <t>Kryt z betónu prostého C 25/30 komunikácií pre peších hr. 100 mm</t>
  </si>
  <si>
    <t>-941815058</t>
  </si>
  <si>
    <t>Úpravy povrchov, podlahy, osadenie</t>
  </si>
  <si>
    <t>611421231.S</t>
  </si>
  <si>
    <t>Oprava vnútorných vápenných omietok stropov železobetónových rovných tvárnicových a klenieb, opravovaná plocha nad 5 do 10 %,štuková</t>
  </si>
  <si>
    <t>-1115415520</t>
  </si>
  <si>
    <t>611460124.S</t>
  </si>
  <si>
    <t>Príprava vnútorného podkladu stropov penetráciou pod omietky a nátery</t>
  </si>
  <si>
    <t>477309356</t>
  </si>
  <si>
    <t>612421331.S</t>
  </si>
  <si>
    <t>Oprava vnútorných vápenných omietok stien, v množstve opravenej plochy nad 10 do 30 % štukových</t>
  </si>
  <si>
    <t>-279731221</t>
  </si>
  <si>
    <t>612460124.S</t>
  </si>
  <si>
    <t>Príprava vnútorného podkladu stien penetráciou pod omietky a nátery</t>
  </si>
  <si>
    <t>1422292856</t>
  </si>
  <si>
    <t>612460365.S</t>
  </si>
  <si>
    <t>Vnútorná omietka stien vápennocementová jednovrstvová, hr. 20 mm</t>
  </si>
  <si>
    <t>-2043505107</t>
  </si>
  <si>
    <t>612481022.S</t>
  </si>
  <si>
    <t>Okenný a dverový plastový dilatačný profil pre hrúbku omietky 9 mm</t>
  </si>
  <si>
    <t>-1057227045</t>
  </si>
  <si>
    <t>612481041.S</t>
  </si>
  <si>
    <t>Rohový profil z pozinkovaného plechu pre hrúbku tenkovrstvovej omietky 3 mm</t>
  </si>
  <si>
    <t>380211552</t>
  </si>
  <si>
    <t>621460124.S</t>
  </si>
  <si>
    <t>Príprava vonkajšieho podkladu podhľadov penetráciou pod omietky a nátery</t>
  </si>
  <si>
    <t>207077884</t>
  </si>
  <si>
    <t>621461055.S</t>
  </si>
  <si>
    <t>Vonkajšia omietka podhľadov pastovitá silikónová roztieraná, hr. 3 mm - špec. viď. PD</t>
  </si>
  <si>
    <t>-509792451</t>
  </si>
  <si>
    <t>621481119.S</t>
  </si>
  <si>
    <t>Potiahnutie vonkajších podhľadov sklotextilnou mriežkou s celoplošným prilepením</t>
  </si>
  <si>
    <t>1036177702</t>
  </si>
  <si>
    <t>622460116.S</t>
  </si>
  <si>
    <t>Príprava vonkajšieho podkladu stien pre sanačné povrchové úpravy základným náterom</t>
  </si>
  <si>
    <t>-1326893735</t>
  </si>
  <si>
    <t>622460121.S</t>
  </si>
  <si>
    <t>Príprava vonkajšieho podkladu stien penetráciou základnou</t>
  </si>
  <si>
    <t>1960379228</t>
  </si>
  <si>
    <t>622460124.S</t>
  </si>
  <si>
    <t>Príprava vonkajšieho podkladu stien penetráciou pod omietky a nátery</t>
  </si>
  <si>
    <t>-1200476304</t>
  </si>
  <si>
    <t>622461055.S</t>
  </si>
  <si>
    <t>Vonkajšia omietka stien pastovitá silikónová roztieraná, hr. 3 mm - špec. viď. PD</t>
  </si>
  <si>
    <t>165832828</t>
  </si>
  <si>
    <t>622491320.S</t>
  </si>
  <si>
    <t>Fasádny náter silikónový - špec. viď. PD</t>
  </si>
  <si>
    <t>1954394863</t>
  </si>
  <si>
    <t>625250203.S</t>
  </si>
  <si>
    <t>Kontaktný zatepľovací systém z bieleho EPS hr. 50 mm, skrutkovacie kotvy</t>
  </si>
  <si>
    <t>-1812694903</t>
  </si>
  <si>
    <t>625250213.S</t>
  </si>
  <si>
    <t>Kontaktný zatepľovací systém z bieleho EPS hr. 150 mm, skrutkovacie kotvy</t>
  </si>
  <si>
    <t>-82137293</t>
  </si>
  <si>
    <t>625250229.S</t>
  </si>
  <si>
    <t>Kontaktný zatepľovací systém z bieleho EPS hr. 360 mm, skrutkovacie kotvy</t>
  </si>
  <si>
    <t>-792992422</t>
  </si>
  <si>
    <t>625250229.S.1</t>
  </si>
  <si>
    <t xml:space="preserve">Kontaktný zatepľovací systém - príplatok za rohové, dilatačné a ukončovacie profily </t>
  </si>
  <si>
    <t>374404727</t>
  </si>
  <si>
    <t>625250543.S</t>
  </si>
  <si>
    <t>Kontaktný zatepľovací systém soklovej alebo vodou namáhanej časti hr. 50 mm / XPS, skrutkovacie kotvy</t>
  </si>
  <si>
    <t>967983208</t>
  </si>
  <si>
    <t>625250553.S</t>
  </si>
  <si>
    <t>Kontaktný zatepľovací systém soklovej alebo vodou namáhanej časti hr. 150 mm /XPS , skrutkovacie kotvy</t>
  </si>
  <si>
    <t>1022209151</t>
  </si>
  <si>
    <t>625250710.S</t>
  </si>
  <si>
    <t>Kontaktný zatepľovací systém z minerálnej vlny hr. 150 mm, skrutkovacie kotvy</t>
  </si>
  <si>
    <t>-1185742826</t>
  </si>
  <si>
    <t>632001051.S</t>
  </si>
  <si>
    <t>Zhotovenie jednonásobného penetračného náteru pre potery a stierky</t>
  </si>
  <si>
    <t>-1426851577</t>
  </si>
  <si>
    <t>M</t>
  </si>
  <si>
    <t>585520008700.S</t>
  </si>
  <si>
    <t>Penetračný náter na nasiakavé podklady pod potery, samonivelizačné hmoty a stavebné lepidlá</t>
  </si>
  <si>
    <t>kg</t>
  </si>
  <si>
    <t>1208109100</t>
  </si>
  <si>
    <t>632452628.S</t>
  </si>
  <si>
    <t>Cementová samonivelizačná stierka, pevnosti v tlaku 20 MPa, do hr. 20 mm</t>
  </si>
  <si>
    <t>238203132</t>
  </si>
  <si>
    <t>938902051.S</t>
  </si>
  <si>
    <t>Očistenie povrchu betónových konštrukcií otryskaním - pod izoláciu</t>
  </si>
  <si>
    <t>1959589398</t>
  </si>
  <si>
    <t>941942802.S</t>
  </si>
  <si>
    <t>Demontáž lešenia rámového systémového s podlahami šírky do 0,75 m, výšky nad 10 do 20 m</t>
  </si>
  <si>
    <t>859691435</t>
  </si>
  <si>
    <t>-1795196987</t>
  </si>
  <si>
    <t>941955001.S</t>
  </si>
  <si>
    <t>Lešenie ľahké pracovné pomocné, s výškou lešeňovej podlahy do 1,20 m</t>
  </si>
  <si>
    <t>266525334</t>
  </si>
  <si>
    <t>941955102.S</t>
  </si>
  <si>
    <t>Lešenie ľahké pracovné v schodisku plochy do 6 m2, s výškou lešeňovej podlahy nad 1,50 do 3,5 m</t>
  </si>
  <si>
    <t>-233531365</t>
  </si>
  <si>
    <t>944944803.S</t>
  </si>
  <si>
    <t>Demontáž ochrannej siete na boku lešenia</t>
  </si>
  <si>
    <t>-1386588621</t>
  </si>
  <si>
    <t>99</t>
  </si>
  <si>
    <t>Presun hmôt HSV</t>
  </si>
  <si>
    <t>999281111.S</t>
  </si>
  <si>
    <t>Presun hmôt pre opravy a údržbu objektov vrátane vonkajších plášťov výšky do 25 m</t>
  </si>
  <si>
    <t>1210724078</t>
  </si>
  <si>
    <t>711</t>
  </si>
  <si>
    <t>Izolácie proti vode a vlhkosti</t>
  </si>
  <si>
    <t>711132107.S</t>
  </si>
  <si>
    <t>Zhotovenie izolácie proti zemnej vlhkosti nopovou fóloiu položenou voľne na ploche zvislej</t>
  </si>
  <si>
    <t>1251928177</t>
  </si>
  <si>
    <t>283230002700.S</t>
  </si>
  <si>
    <t>Nopová HDPE fólia hrúbky 0,5 mm, výška nopu 8 mm, proti zemnej vlhkosti s radónovou ochranou, pre spodnú stavbu</t>
  </si>
  <si>
    <t>-1588182771</t>
  </si>
  <si>
    <t>711211001.S</t>
  </si>
  <si>
    <t>Jednozlož. hydroizolačná hmota disperzná, náter na vnútorne použitie vodorovná</t>
  </si>
  <si>
    <t>1556186334</t>
  </si>
  <si>
    <t>51</t>
  </si>
  <si>
    <t>998711203.S</t>
  </si>
  <si>
    <t>Presun hmôt pre izoláciu proti vode v objektoch výšky nad 12 do 60 m</t>
  </si>
  <si>
    <t>%</t>
  </si>
  <si>
    <t>-1035222808</t>
  </si>
  <si>
    <t>52</t>
  </si>
  <si>
    <t>712290010.S</t>
  </si>
  <si>
    <t>Zhotovenie parozábrany pre strechy ploché do 10°</t>
  </si>
  <si>
    <t>-2139631771</t>
  </si>
  <si>
    <t>53</t>
  </si>
  <si>
    <t>283290004000.S</t>
  </si>
  <si>
    <t>Parozábrana, plošná hmotnosť 140 g/m2 - špec. viď. PD</t>
  </si>
  <si>
    <t>1020355022</t>
  </si>
  <si>
    <t>54</t>
  </si>
  <si>
    <t>712991020.S</t>
  </si>
  <si>
    <t>Montáž podkladnej konštrukcie z OSB dosiek na atike šírky 251 - 310 mm pod klampiarske konštrukcie</t>
  </si>
  <si>
    <t>-126490013</t>
  </si>
  <si>
    <t>55</t>
  </si>
  <si>
    <t>607260000400.S</t>
  </si>
  <si>
    <t>Doska OSB nebrúsená hr. 22 mm</t>
  </si>
  <si>
    <t>249629279</t>
  </si>
  <si>
    <t>56</t>
  </si>
  <si>
    <t>998712203.S</t>
  </si>
  <si>
    <t>Presun hmôt pre izoláciu povlakovej krytiny v objektoch výšky nad 12 do 24 m</t>
  </si>
  <si>
    <t>-413823459</t>
  </si>
  <si>
    <t>57</t>
  </si>
  <si>
    <t>713116440.SR</t>
  </si>
  <si>
    <t>Montáž tepelnej izolácie stropov fúkanej na báze min. vlny hr. 300 mm</t>
  </si>
  <si>
    <t>-1296935838</t>
  </si>
  <si>
    <t>58</t>
  </si>
  <si>
    <t>231710000900.S</t>
  </si>
  <si>
    <t>Fúkaná tepelná izolácia na báze min. vlny zo sklených vlákien - špec. viď. PD</t>
  </si>
  <si>
    <t>-1155776134</t>
  </si>
  <si>
    <t>59</t>
  </si>
  <si>
    <t>713144090.S</t>
  </si>
  <si>
    <t>Montáž tepelnej izolácie na atiku z XPS prikotvením</t>
  </si>
  <si>
    <t>-607103115</t>
  </si>
  <si>
    <t>60</t>
  </si>
  <si>
    <t>283750001800.S</t>
  </si>
  <si>
    <t>Doska XPS 300 hr. 50 mm</t>
  </si>
  <si>
    <t>-1654143431</t>
  </si>
  <si>
    <t>61</t>
  </si>
  <si>
    <t>283750002100.S</t>
  </si>
  <si>
    <t>Doska XPS 300 hr. 100 mm</t>
  </si>
  <si>
    <t>2114839086</t>
  </si>
  <si>
    <t>62</t>
  </si>
  <si>
    <t>998713203.S</t>
  </si>
  <si>
    <t>Presun hmôt pre izolácie tepelné v objektoch výšky nad 12 m do 24 m</t>
  </si>
  <si>
    <t>-258066618</t>
  </si>
  <si>
    <t>725</t>
  </si>
  <si>
    <t>Zdravotechnika - zariaďovacie predmety</t>
  </si>
  <si>
    <t>63</t>
  </si>
  <si>
    <t>725190101.S</t>
  </si>
  <si>
    <t>Montáž sanitárnej priečky z HPL dosiek na WC a prezliekacie kabíny/boxy pre vlhké priestory s nerezovým kovaním</t>
  </si>
  <si>
    <t>-361174297</t>
  </si>
  <si>
    <t>64</t>
  </si>
  <si>
    <t>607930001500.S</t>
  </si>
  <si>
    <t>Doska kompaktná z vysokotlakého laminátu (HPL) pre použitie v interiéri vo farbe s bielym jadrom, hrúbky 13 mm, vr. dverí</t>
  </si>
  <si>
    <t>1405181003</t>
  </si>
  <si>
    <t>65</t>
  </si>
  <si>
    <t>998725203.S</t>
  </si>
  <si>
    <t>Presun hmôt pre zariaďovacie predmety v objektoch výšky nad 12 do 24 m</t>
  </si>
  <si>
    <t>1929725900</t>
  </si>
  <si>
    <t>66</t>
  </si>
  <si>
    <t>762332110.S</t>
  </si>
  <si>
    <t>Montáž viazaných konštrukcií krovov striech z reziva priemernej plochy do 120 cm2</t>
  </si>
  <si>
    <t>1163425631</t>
  </si>
  <si>
    <t>67</t>
  </si>
  <si>
    <t>605420000100</t>
  </si>
  <si>
    <t>Rezivo stavebné zo smreku - hranoly hranené, stredové rezivo EBW hr. 100 mm, š. 80 mm, vr. povrch. úpravy</t>
  </si>
  <si>
    <t>1835661981</t>
  </si>
  <si>
    <t>68</t>
  </si>
  <si>
    <t>762341003.S</t>
  </si>
  <si>
    <t>Montáž debnenia jednoduchých striech, na krokvy a kontralaty z dosiek s vetracou medzerou</t>
  </si>
  <si>
    <t>977135624</t>
  </si>
  <si>
    <t>69</t>
  </si>
  <si>
    <t>605410000200</t>
  </si>
  <si>
    <t>Rezivo stavebné zo smreku - dosky bočné triedené hr. 25 mm, š. 100-150 mm, dĺ. 4000-6000 mm</t>
  </si>
  <si>
    <t>1612587140</t>
  </si>
  <si>
    <t>70</t>
  </si>
  <si>
    <t>762341251.S</t>
  </si>
  <si>
    <t>Montáž kontralát pre sklon do 22°</t>
  </si>
  <si>
    <t>-617458076</t>
  </si>
  <si>
    <t>71</t>
  </si>
  <si>
    <t>605430000300</t>
  </si>
  <si>
    <t>Rezivo stavebné zo smreku - strešné laty impregnované hr. 35 mm, š. 60 mm, dĺ. 4000-5000 mm</t>
  </si>
  <si>
    <t>555030234</t>
  </si>
  <si>
    <t>72</t>
  </si>
  <si>
    <t>762395000.S</t>
  </si>
  <si>
    <t>Spojovacie prostriedky pre viazané konštrukcie krovov, debnenie a laťovanie, nadstrešné konštr., spádové kliny - svorky, dosky, klince, pásová oceľ, vruty</t>
  </si>
  <si>
    <t>-151402868</t>
  </si>
  <si>
    <t>73</t>
  </si>
  <si>
    <t>762841110.S</t>
  </si>
  <si>
    <t>Montáž podbíjania stropov a striech rovných z hrubých dosiek na zraz</t>
  </si>
  <si>
    <t>-1062333403</t>
  </si>
  <si>
    <t>74</t>
  </si>
  <si>
    <t>PU047030</t>
  </si>
  <si>
    <t>Obojstranne povrchovo upravená univerzálna doska z XPS vystužená sklotextilnou mriežkou a pokrytá maltou</t>
  </si>
  <si>
    <t>1080640259</t>
  </si>
  <si>
    <t>75</t>
  </si>
  <si>
    <t>762895000.S</t>
  </si>
  <si>
    <t>Spojovacie prostriedky pre záklop, stropnice, podbíjanie - klince, svorky</t>
  </si>
  <si>
    <t>193233091</t>
  </si>
  <si>
    <t>76</t>
  </si>
  <si>
    <t>998762203.S</t>
  </si>
  <si>
    <t>Presun hmôt pre konštrukcie tesárske v objektoch výšky od 12 do 24 m</t>
  </si>
  <si>
    <t>2137038443</t>
  </si>
  <si>
    <t>77</t>
  </si>
  <si>
    <t>763115512.S</t>
  </si>
  <si>
    <t>Priečka SDK hr. 100 mm, kca CW+UW 50, dvojito opláštená doskou štandardnou A 2x12,5 mm, TI 50 mm</t>
  </si>
  <si>
    <t>1104639587</t>
  </si>
  <si>
    <t>78</t>
  </si>
  <si>
    <t>763135035.S</t>
  </si>
  <si>
    <t>Kazetový podhľad 600 x 600 mm, hrana ostrá, konštrukcia viditeľná, doska sadrokartónová biela hr. 12,5 mm</t>
  </si>
  <si>
    <t>-31202951</t>
  </si>
  <si>
    <t>79</t>
  </si>
  <si>
    <t>763138220.S</t>
  </si>
  <si>
    <t>Podhľad SDK závesný na dvojúrovňovej oceľovej podkonštrukcií CD+UD, doska štandardná A 12.5 mm</t>
  </si>
  <si>
    <t>357729937</t>
  </si>
  <si>
    <t>80</t>
  </si>
  <si>
    <t>763138221.S</t>
  </si>
  <si>
    <t>Podhľad SDK závesný na dvojúrovňovej oceľovej podkonštrukcií CD+UD, doska protipožiarna DF 12.5 mm</t>
  </si>
  <si>
    <t>-933434063</t>
  </si>
  <si>
    <t>81</t>
  </si>
  <si>
    <t>763138223.S</t>
  </si>
  <si>
    <t>Podhľad SDK závesný na dvojúrovňovej oceľovej podkonštrukcií CD+UD, doska protipožiarna impregnovaná DFH2 12.5 mm</t>
  </si>
  <si>
    <t>-1107904437</t>
  </si>
  <si>
    <t>82</t>
  </si>
  <si>
    <t>763182291.S</t>
  </si>
  <si>
    <t>Montáž zárubní oceľových ostatných pre SDK priečky výšky do 4,75 m jednokrídlových</t>
  </si>
  <si>
    <t>-723370201</t>
  </si>
  <si>
    <t>83</t>
  </si>
  <si>
    <t>553310011100.S</t>
  </si>
  <si>
    <t>Zárubňa oceľová pre sadrokartónové priečky hr. 100 mm, šxv 700x1970</t>
  </si>
  <si>
    <t>-579842841</t>
  </si>
  <si>
    <t>84</t>
  </si>
  <si>
    <t>611610001900.S</t>
  </si>
  <si>
    <t>Dvere vnútorné jednokrídlové, šírka 600-900 mm, výplň papierová voština, povrch dýha, vr. kovania</t>
  </si>
  <si>
    <t>2058775385</t>
  </si>
  <si>
    <t>85</t>
  </si>
  <si>
    <t>998763403.S</t>
  </si>
  <si>
    <t>Presun hmôt pre sadrokartónové konštrukcie v stavbách (objektoch) výšky od 7 do 24 m</t>
  </si>
  <si>
    <t>1874600849</t>
  </si>
  <si>
    <t>86</t>
  </si>
  <si>
    <t>764313001.S</t>
  </si>
  <si>
    <t>Oddeľovacia štruktúrovaná rohož s integrovanou poistnou hydroizoláciou pre krytiny z pozinkovaného farbeného plechu</t>
  </si>
  <si>
    <t>-1220906316</t>
  </si>
  <si>
    <t>87</t>
  </si>
  <si>
    <t>764313231.S</t>
  </si>
  <si>
    <t>Montáž krytiny hladkej z pozinkovaného farbeného PZf plechu, z tabúľ 2000x670 mm, sklon do 30°</t>
  </si>
  <si>
    <t>-172292899</t>
  </si>
  <si>
    <t>88</t>
  </si>
  <si>
    <t>138210001200.S</t>
  </si>
  <si>
    <t>Plech falcovaný, pozinkovaný, RAL so stojatou drážkou - špec. viď. PD</t>
  </si>
  <si>
    <t>546472138</t>
  </si>
  <si>
    <t>89</t>
  </si>
  <si>
    <t>764327220.S</t>
  </si>
  <si>
    <t>Oplechovanie z pozinkovaného farbeného PZf plechu, odkvapov na strechách s tvrdou krytinou r.š. 330 mm</t>
  </si>
  <si>
    <t>-990367546</t>
  </si>
  <si>
    <t>90</t>
  </si>
  <si>
    <t>764348402.S</t>
  </si>
  <si>
    <t>Snehové zachytávače z pozinkovaného farebného PZf plechu, dvojradové</t>
  </si>
  <si>
    <t>1751866192</t>
  </si>
  <si>
    <t>91</t>
  </si>
  <si>
    <t>764349410.SR</t>
  </si>
  <si>
    <t>Oplechovanie z pozinkovaného farbeného PZf plechu - konzoly, skrutky, lišty, príslušenstvo ....</t>
  </si>
  <si>
    <t>-267925575</t>
  </si>
  <si>
    <t>92</t>
  </si>
  <si>
    <t>764352427.S</t>
  </si>
  <si>
    <t>Žľaby z pozinkovaného farbeného PZf plechu, pododkvapové polkruhové r.š. 330 mm - KL02</t>
  </si>
  <si>
    <t>-497870166</t>
  </si>
  <si>
    <t>93</t>
  </si>
  <si>
    <t>764359411.S</t>
  </si>
  <si>
    <t>Kotlík kónický z pozinkovaného farbeného PZf plechu, pre rúry s priemerom do 100 mm</t>
  </si>
  <si>
    <t>474261479</t>
  </si>
  <si>
    <t>94</t>
  </si>
  <si>
    <t>764392440.S</t>
  </si>
  <si>
    <t>Úžľabie z pozinkovaného farbeného PZf plechu, r.š. 500 mm</t>
  </si>
  <si>
    <t>-21022216</t>
  </si>
  <si>
    <t>95</t>
  </si>
  <si>
    <t>764393440.S</t>
  </si>
  <si>
    <t>Hrebeň strechy z pozinkovaného farbeného PZf plechu, r.š. 500 mm</t>
  </si>
  <si>
    <t>-463938553</t>
  </si>
  <si>
    <t>96</t>
  </si>
  <si>
    <t>764394940.S</t>
  </si>
  <si>
    <t>Ostatné prvky strešné z pozinkovaného Pz plechu / príponka z plochej ocele pre uchytenie lemovania - KL01</t>
  </si>
  <si>
    <t>88052630</t>
  </si>
  <si>
    <t>97</t>
  </si>
  <si>
    <t>764410740.S</t>
  </si>
  <si>
    <t>Oplechovanie parapetov z hliníkového farebného Al plechu, vrátane rohov r.š. 250 mm, vr. krytiek</t>
  </si>
  <si>
    <t>-1026811243</t>
  </si>
  <si>
    <t>98</t>
  </si>
  <si>
    <t>764410750.SR</t>
  </si>
  <si>
    <t>Oplechovanie parapetov z hliníkového farebného Al plechu, vrátane rohov r.š. 360 mm -KL04.1, vr. krytiek</t>
  </si>
  <si>
    <t>-1185429504</t>
  </si>
  <si>
    <t>764410780.SR</t>
  </si>
  <si>
    <t>Oplechovanie parapetov z hliníkového farebného Al plechu, vrátane rohov r.š. 660 mm - KL04.2, vr. krytiek</t>
  </si>
  <si>
    <t>-1653163998</t>
  </si>
  <si>
    <t>100</t>
  </si>
  <si>
    <t>764430440.S</t>
  </si>
  <si>
    <t>Oplechovanie muriva a atík z pozinkovaného farbeného PZf plechu, vrátane rohov r.š. 500 mm - KL01</t>
  </si>
  <si>
    <t>1034758139</t>
  </si>
  <si>
    <t>101</t>
  </si>
  <si>
    <t>764454434.S</t>
  </si>
  <si>
    <t>Montáž kruhových kolien z pozinkovaného farbeného PZf plechu, pre zvodové rúry s priemerom 60 - 150 mm</t>
  </si>
  <si>
    <t>-91722537</t>
  </si>
  <si>
    <t>102</t>
  </si>
  <si>
    <t>7897</t>
  </si>
  <si>
    <t>Koleno lisované 45°</t>
  </si>
  <si>
    <t>1380065434</t>
  </si>
  <si>
    <t>103</t>
  </si>
  <si>
    <t>764454453.S</t>
  </si>
  <si>
    <t>Zvodové rúry z pozinkovaného farbeného PZf plechu, kruhové priemer 100 mm - KL03</t>
  </si>
  <si>
    <t>486132486</t>
  </si>
  <si>
    <t>104</t>
  </si>
  <si>
    <t>998764203.S</t>
  </si>
  <si>
    <t>Presun hmôt pre konštrukcie klampiarske v objektoch výšky nad 12 do 24 m</t>
  </si>
  <si>
    <t>-1000262457</t>
  </si>
  <si>
    <t>105</t>
  </si>
  <si>
    <t>765901322.S</t>
  </si>
  <si>
    <t>Strešná fólia paropriepustná, na plné debnenie, plošná hmotnosť 150 g/m2</t>
  </si>
  <si>
    <t>1072736359</t>
  </si>
  <si>
    <t>106</t>
  </si>
  <si>
    <t>998765203.S</t>
  </si>
  <si>
    <t>Presun hmôt pre tvrdé krytiny v objektoch výšky nad 12 do 24 m</t>
  </si>
  <si>
    <t>-1794511135</t>
  </si>
  <si>
    <t>107</t>
  </si>
  <si>
    <t>766621400.S</t>
  </si>
  <si>
    <t>Montáž okien plastových s hydroizolačnými ISO páskami (exteriérová a interiérová)</t>
  </si>
  <si>
    <t>-579886473</t>
  </si>
  <si>
    <t>108</t>
  </si>
  <si>
    <t>283290006100.S</t>
  </si>
  <si>
    <t>Tesniaca paropriepustná fólia polymér-flísová, š. 290 mm, dĺ. 30 m, pre tesnenie pripájacej škáry okenného rámu a muriva z exteriéru</t>
  </si>
  <si>
    <t>924155226</t>
  </si>
  <si>
    <t>109</t>
  </si>
  <si>
    <t>283290006200.S</t>
  </si>
  <si>
    <t>Tesniaca paronepriepustná fólia polymér-flísová, š. 70 mm, dĺ. 30 m, pre tesnenie pripájacej škáry okenného rámu a muriva z interiéru</t>
  </si>
  <si>
    <t>153484508</t>
  </si>
  <si>
    <t>110</t>
  </si>
  <si>
    <t>611410000100.S</t>
  </si>
  <si>
    <t>Plastové okno , izolačné trojsklo, RAL 9010 - O01-O03</t>
  </si>
  <si>
    <t>-210369635</t>
  </si>
  <si>
    <t>111</t>
  </si>
  <si>
    <t>766641161.S</t>
  </si>
  <si>
    <t>Montáž dverí plastových, vchodových, 1 m obvodu dverí</t>
  </si>
  <si>
    <t>1838453309</t>
  </si>
  <si>
    <t>112</t>
  </si>
  <si>
    <t>553410013900.S</t>
  </si>
  <si>
    <t>Dvere plastové s nadsvetlíkom, RAL 9010 - D08</t>
  </si>
  <si>
    <t>1891673247</t>
  </si>
  <si>
    <t>113</t>
  </si>
  <si>
    <t>766661422.S</t>
  </si>
  <si>
    <t>Montáž dverí požiarných, hliníkových</t>
  </si>
  <si>
    <t>1477712148</t>
  </si>
  <si>
    <t>114</t>
  </si>
  <si>
    <t>611720000500.S</t>
  </si>
  <si>
    <t>Dvere hliníkové protipožiarne EW30/D3-C  - D07</t>
  </si>
  <si>
    <t>-325610278</t>
  </si>
  <si>
    <t>115</t>
  </si>
  <si>
    <t>766662112.S</t>
  </si>
  <si>
    <t>Montáž dverového krídla otočného jednokrídlového poldrážkového, do existujúcej zárubne, vrátane kovania</t>
  </si>
  <si>
    <t>-1051183296</t>
  </si>
  <si>
    <t>116</t>
  </si>
  <si>
    <t>549150000600.S</t>
  </si>
  <si>
    <t>Kľučka dverová a rozeta 2x, nehrdzavejúca oceľ, povrch nerez brúsený</t>
  </si>
  <si>
    <t>1393848750</t>
  </si>
  <si>
    <t>117</t>
  </si>
  <si>
    <t>611610000400.S</t>
  </si>
  <si>
    <t>-1778913627</t>
  </si>
  <si>
    <t>118</t>
  </si>
  <si>
    <t>766694141.S</t>
  </si>
  <si>
    <t>Montáž parapetnej dosky plastovej šírky do 300 mm, dĺžky do 1000 mm</t>
  </si>
  <si>
    <t>1512320003</t>
  </si>
  <si>
    <t>119</t>
  </si>
  <si>
    <t>766694142.S</t>
  </si>
  <si>
    <t>Montáž parapetnej dosky plastovej šírky do 300 mm, dĺžky 1000-1600 mm</t>
  </si>
  <si>
    <t>1052933149</t>
  </si>
  <si>
    <t>120</t>
  </si>
  <si>
    <t>611560000400.S</t>
  </si>
  <si>
    <t>Parapetná doska plastová, šírka 300 mm, komôrková vnútorná</t>
  </si>
  <si>
    <t>1671419873</t>
  </si>
  <si>
    <t>121</t>
  </si>
  <si>
    <t>611560000800.S</t>
  </si>
  <si>
    <t>Plastové krytky k vnútorným parapetom plastovým, pár, vo farbe biela</t>
  </si>
  <si>
    <t>1469844962</t>
  </si>
  <si>
    <t>122</t>
  </si>
  <si>
    <t>998766203.S</t>
  </si>
  <si>
    <t>Presun hmot pre konštrukcie stolárske v objektoch výšky nad 12 do 24 m</t>
  </si>
  <si>
    <t>-1976477658</t>
  </si>
  <si>
    <t>767</t>
  </si>
  <si>
    <t>Konštrukcie doplnkové kovové</t>
  </si>
  <si>
    <t>123</t>
  </si>
  <si>
    <t>767660115.S</t>
  </si>
  <si>
    <t>Montáž hliníkovej vonkajšej žalúzie od šírky 180 cm do 240 cm a dĺžky 160 cm na stenu alebo ostenie</t>
  </si>
  <si>
    <t>1811512703</t>
  </si>
  <si>
    <t>124</t>
  </si>
  <si>
    <t>611530040600.S</t>
  </si>
  <si>
    <t>Žalúzie exteriérové hliníkové Z-70, šxl 2400x1400 mm</t>
  </si>
  <si>
    <t>1629807351</t>
  </si>
  <si>
    <t>125</t>
  </si>
  <si>
    <t>998767203.S</t>
  </si>
  <si>
    <t>Presun hmôt pre kovové stavebné doplnkové konštrukcie v objektoch výšky nad 12 do 24 m</t>
  </si>
  <si>
    <t>1323920150</t>
  </si>
  <si>
    <t>771</t>
  </si>
  <si>
    <t>Podlahy z dlaždíc</t>
  </si>
  <si>
    <t>126</t>
  </si>
  <si>
    <t>771415008.S</t>
  </si>
  <si>
    <t>Montáž soklíkov z obkladačiek do tmelu veľ. 600 x 95 mm</t>
  </si>
  <si>
    <t>-1883501764</t>
  </si>
  <si>
    <t>127</t>
  </si>
  <si>
    <t>597640005800.S</t>
  </si>
  <si>
    <t>Sokel keramický, lxvxhr 598x95x10 mm</t>
  </si>
  <si>
    <t>2120705550</t>
  </si>
  <si>
    <t>128</t>
  </si>
  <si>
    <t>771541125.S</t>
  </si>
  <si>
    <t>Montáž podláh z dlaždíc gres kladených do tmelu veľ. 600 x 600 mm</t>
  </si>
  <si>
    <t>-1238731597</t>
  </si>
  <si>
    <t>129</t>
  </si>
  <si>
    <t>597740002100.S</t>
  </si>
  <si>
    <t>Dlaždice keramické, lxvxhr 598x598x10 mm, gresové neglazované</t>
  </si>
  <si>
    <t>-22578134</t>
  </si>
  <si>
    <t>130</t>
  </si>
  <si>
    <t>771576119.S</t>
  </si>
  <si>
    <t>Montáž podláh z dlaždíc keramických do tmelu flexibilného mrazuvzdorného v obmedzenom priestore veľ. 300 x 300 mm</t>
  </si>
  <si>
    <t>-591709047</t>
  </si>
  <si>
    <t>131</t>
  </si>
  <si>
    <t>597740001600.S</t>
  </si>
  <si>
    <t>Dlaždice keramické, lxvxhr 297x297x8 mm, hutné glazované</t>
  </si>
  <si>
    <t>-1447836170</t>
  </si>
  <si>
    <t>132</t>
  </si>
  <si>
    <t>998771203.S</t>
  </si>
  <si>
    <t>Presun hmôt pre podlahy z dlaždíc v objektoch výšky nad 12 do 24 m</t>
  </si>
  <si>
    <t>-1085529817</t>
  </si>
  <si>
    <t>133</t>
  </si>
  <si>
    <t>775413130.S</t>
  </si>
  <si>
    <t>Montáž podlahových soklíkov alebo líšt obvodových lepením</t>
  </si>
  <si>
    <t>-65736695</t>
  </si>
  <si>
    <t>134</t>
  </si>
  <si>
    <t>611990003200.S</t>
  </si>
  <si>
    <t>Lišta soklová MDF, vxš 60x20 mm</t>
  </si>
  <si>
    <t>-2097198743</t>
  </si>
  <si>
    <t>135</t>
  </si>
  <si>
    <t>775413250.S</t>
  </si>
  <si>
    <t>Montáž prechodovej lišty narážaním</t>
  </si>
  <si>
    <t>-1689516392</t>
  </si>
  <si>
    <t>136</t>
  </si>
  <si>
    <t>611990001600.S</t>
  </si>
  <si>
    <t>Lišta prechodová narážacia, šírka 40 mm</t>
  </si>
  <si>
    <t>-863611526</t>
  </si>
  <si>
    <t>137</t>
  </si>
  <si>
    <t>775550110.S</t>
  </si>
  <si>
    <t>Montáž podlahy z laminátových a drevených parkiet, click spoj, položená voľne</t>
  </si>
  <si>
    <t>-423435757</t>
  </si>
  <si>
    <t>138</t>
  </si>
  <si>
    <t>611980003080.S</t>
  </si>
  <si>
    <t>Podlaha laminátová, hrúbka 10 mm</t>
  </si>
  <si>
    <t>-1163428879</t>
  </si>
  <si>
    <t>139</t>
  </si>
  <si>
    <t>775592141.S</t>
  </si>
  <si>
    <t>Montáž podložky vyrovnávacej a tlmiacej penovej hr. 3 mm pod plávajúce podlahy</t>
  </si>
  <si>
    <t>1152048860</t>
  </si>
  <si>
    <t>140</t>
  </si>
  <si>
    <t>283230008600.S</t>
  </si>
  <si>
    <t>Podložka z penového PE pod plávajúce podlahy, hr. 3 mm</t>
  </si>
  <si>
    <t>-1167069620</t>
  </si>
  <si>
    <t>141</t>
  </si>
  <si>
    <t>998775203.S</t>
  </si>
  <si>
    <t>Presun hmôt pre podlahy vlysové a parketové v objektoch výšky nad 12 do 24 m</t>
  </si>
  <si>
    <t>-396406522</t>
  </si>
  <si>
    <t>781</t>
  </si>
  <si>
    <t>Obklady</t>
  </si>
  <si>
    <t>142</t>
  </si>
  <si>
    <t>781445020.S</t>
  </si>
  <si>
    <t>Montáž obkladov vnútor. stien z obkladačiek kladených do tmelu veľ. 300x300 mm</t>
  </si>
  <si>
    <t>1760251527</t>
  </si>
  <si>
    <t>143</t>
  </si>
  <si>
    <t>597640000700.S</t>
  </si>
  <si>
    <t xml:space="preserve">Obkladačky keramické </t>
  </si>
  <si>
    <t>1825243680</t>
  </si>
  <si>
    <t>144</t>
  </si>
  <si>
    <t>781491111.S</t>
  </si>
  <si>
    <t>Montáž plastových profilov pre obklad do tmelu - roh steny</t>
  </si>
  <si>
    <t>-2066282070</t>
  </si>
  <si>
    <t>145</t>
  </si>
  <si>
    <t>283410018230.S</t>
  </si>
  <si>
    <t>Profil ukončovací oblý uzavretý s nosom na vonkajší roh pre hr. dlaždíc 8 mm, PVC</t>
  </si>
  <si>
    <t>-995821914</t>
  </si>
  <si>
    <t>146</t>
  </si>
  <si>
    <t>998781203.S</t>
  </si>
  <si>
    <t>Presun hmôt pre obklady keramické v objektoch výšky nad 12 do 24 m</t>
  </si>
  <si>
    <t>-43958631</t>
  </si>
  <si>
    <t>783</t>
  </si>
  <si>
    <t>Nátery</t>
  </si>
  <si>
    <t>147</t>
  </si>
  <si>
    <t>783201812.S</t>
  </si>
  <si>
    <t>Odstránenie starých náterov z kovových stavebných doplnkových konštrukcií oceľovou kefou</t>
  </si>
  <si>
    <t>794827352</t>
  </si>
  <si>
    <t>148</t>
  </si>
  <si>
    <t>783222100.S</t>
  </si>
  <si>
    <t>Nátery kov.stav.doplnk.konštr. syntetické farby šedej na vzduchu schnúce dvojnásobné - 70µm</t>
  </si>
  <si>
    <t>-2128840597</t>
  </si>
  <si>
    <t>149</t>
  </si>
  <si>
    <t>783782404.S</t>
  </si>
  <si>
    <t>Nátery tesárskych konštrukcií, povrchová impregnácia proti drevokaznému hmyzu, hubám a plesniam, jednonásobná</t>
  </si>
  <si>
    <t>1838666198</t>
  </si>
  <si>
    <t>784</t>
  </si>
  <si>
    <t>Maľby</t>
  </si>
  <si>
    <t>150</t>
  </si>
  <si>
    <t>784410100.S</t>
  </si>
  <si>
    <t>Penetrovanie jednonásobné jemnozrnných podkladov výšky do 3,80 m</t>
  </si>
  <si>
    <t>1038550469</t>
  </si>
  <si>
    <t>151</t>
  </si>
  <si>
    <t>784418011.S</t>
  </si>
  <si>
    <t>Zakrývanie otvorov, podláh a zariadení fóliou v miestnostiach alebo na schodisku</t>
  </si>
  <si>
    <t>-1291461553</t>
  </si>
  <si>
    <t>152</t>
  </si>
  <si>
    <t>784452271.S</t>
  </si>
  <si>
    <t>Maľby z maliarskych zmesí na vodnej báze, ručne nanášané dvojnásobné základné na podklad jemnozrnný výšky do 3,80 m</t>
  </si>
  <si>
    <t>1844764414</t>
  </si>
  <si>
    <t>787</t>
  </si>
  <si>
    <t>Zasklievanie</t>
  </si>
  <si>
    <t>153</t>
  </si>
  <si>
    <t>787100030.SR</t>
  </si>
  <si>
    <t>Montáž a dodávka presklenej steny s bočným svetlíkom a nadsvetlíkom, rozmer otvoru 3250/2950 mm</t>
  </si>
  <si>
    <t>863246537</t>
  </si>
  <si>
    <t>3 - Zdravotechnika</t>
  </si>
  <si>
    <t>PSV - PSV</t>
  </si>
  <si>
    <t xml:space="preserve">    D5 - Zdravotechnika</t>
  </si>
  <si>
    <t xml:space="preserve">    D6 - Demontáž sanity</t>
  </si>
  <si>
    <t xml:space="preserve">    D9 - Zdravotechnika</t>
  </si>
  <si>
    <t xml:space="preserve">    D10 - Demontáž sanity</t>
  </si>
  <si>
    <t>D5</t>
  </si>
  <si>
    <t>725219201</t>
  </si>
  <si>
    <t>Montáž umývadla keramického na konzoly, bez výtokovej armatúry v rátaene siifónu</t>
  </si>
  <si>
    <t>725829201</t>
  </si>
  <si>
    <t>Montáž batérie umývadlovej a drezovej nástennej pákovej alebo klasickej s mechanickým ovládaním</t>
  </si>
  <si>
    <t>551450003400</t>
  </si>
  <si>
    <t>Batéria umývadlová stojanková páková s pop-up 5/4", rozmer 290x215x270 mm</t>
  </si>
  <si>
    <t>642110000200</t>
  </si>
  <si>
    <t>Umývadlo keramické rozmer 600x450x170 mm, vrátane podomietkového / úsporného sifónu</t>
  </si>
  <si>
    <t>642150003100.S</t>
  </si>
  <si>
    <t>Nástenné konzoly pre  umývadlá</t>
  </si>
  <si>
    <t>súb</t>
  </si>
  <si>
    <t>722221430</t>
  </si>
  <si>
    <t>Montáž pripojovacej sanitárnej flexi hadice G 1/2</t>
  </si>
  <si>
    <t>725819401</t>
  </si>
  <si>
    <t>Montáž ventilu rohového s pripojovacou rúrkou G 1/2</t>
  </si>
  <si>
    <t>súb.</t>
  </si>
  <si>
    <t>551410000500</t>
  </si>
  <si>
    <t>Ventil rohový 1/2"</t>
  </si>
  <si>
    <t>552270000400.S</t>
  </si>
  <si>
    <t>Hadica flexi 1/2", dĺ. 500 mm, pripojovacia pre sanitu</t>
  </si>
  <si>
    <t>721194105.S</t>
  </si>
  <si>
    <t>Zriadenie prípojky na potrubí vyvedenie a upevnenie odpadových výpustiek D 50 mm</t>
  </si>
  <si>
    <t>998722105</t>
  </si>
  <si>
    <t>Presun hmôt pre vnútorný vodovod v objektoch výšky od 6 do 12m</t>
  </si>
  <si>
    <t>998725102</t>
  </si>
  <si>
    <t>Presun hmôt pre zariaďovacie predmety v objektoch výšky nad 6 do 12m</t>
  </si>
  <si>
    <t>D6</t>
  </si>
  <si>
    <t>Demontáž sanity</t>
  </si>
  <si>
    <t>721171803</t>
  </si>
  <si>
    <t>Demontáž potrubia z novodurových rúr odpadového alebo pripojovacieho do D75,  -0,00210 t</t>
  </si>
  <si>
    <t>721290821.1</t>
  </si>
  <si>
    <t>Vnútrostav. premiestnenie vybúraných hmôt vnútor. kanal. vodorovne do 100 m z budov vysokých do 6 m</t>
  </si>
  <si>
    <t>725210822</t>
  </si>
  <si>
    <t>Demontáž umývadiel alebo umývadielok komplet s potrubiami a odpadovým potrubím po napojenie v stene</t>
  </si>
  <si>
    <t>D9</t>
  </si>
  <si>
    <t>642510000100</t>
  </si>
  <si>
    <t>Pisoár rozmer 430x315x665 mm, keramika</t>
  </si>
  <si>
    <t>725129210</t>
  </si>
  <si>
    <t>Montáž pisoáru keramického s automatickým splachovaním</t>
  </si>
  <si>
    <t>725119109</t>
  </si>
  <si>
    <t>Montáž záchodu do predstenového systému</t>
  </si>
  <si>
    <t>725119110</t>
  </si>
  <si>
    <t>Záchodové tlačítko</t>
  </si>
  <si>
    <t>642360000200</t>
  </si>
  <si>
    <t>Misa záchodová keramická závesná, rozmer 355x500x360 mm, 6 l, s hlbokým splachovaním</t>
  </si>
  <si>
    <t>725291112</t>
  </si>
  <si>
    <t>Montáž doplnkov zariadení kúpeľní a záchodov, záchodová doska</t>
  </si>
  <si>
    <t>642310000200</t>
  </si>
  <si>
    <t>721194109.S</t>
  </si>
  <si>
    <t>Zriadenie prípojky na potrubí vyvedenie a upevnenie odpadových výpustiek D 110 mm</t>
  </si>
  <si>
    <t>998722105.1</t>
  </si>
  <si>
    <t>998725102.1</t>
  </si>
  <si>
    <t>D10</t>
  </si>
  <si>
    <t>721171805</t>
  </si>
  <si>
    <t>Demontáž potrubia z novodurových rúr odpadového alebo pripojovacieho nad D75,  -0,00210 t</t>
  </si>
  <si>
    <t>725210825</t>
  </si>
  <si>
    <t>Demontáž WC komplet s potrubiami a odpadovým potrubím po napojenie v stene</t>
  </si>
  <si>
    <t>725210828</t>
  </si>
  <si>
    <t>Demontáž Pisoárov komplet s potrubiami a odpadovým potrubím po napojenie v stene</t>
  </si>
  <si>
    <t>154</t>
  </si>
  <si>
    <t>4 - Vykurovanie</t>
  </si>
  <si>
    <t xml:space="preserve">    D1 - Vykurovanie 3.NP</t>
  </si>
  <si>
    <t xml:space="preserve">    D2 - Demontáž Vykurovacích telies</t>
  </si>
  <si>
    <t xml:space="preserve">    D3 - Vykurovanie 4.NP</t>
  </si>
  <si>
    <t xml:space="preserve">    D4 - Demontáž Vykurovacích telies</t>
  </si>
  <si>
    <t xml:space="preserve">    D7 - Vykurovanie 5.NP</t>
  </si>
  <si>
    <t xml:space="preserve">    D8 - Demontáž vykurovacích telies</t>
  </si>
  <si>
    <t>D1</t>
  </si>
  <si>
    <t>Vykurovanie 3.NP</t>
  </si>
  <si>
    <t>484530015967</t>
  </si>
  <si>
    <t>Teleso vykurovacie doskové dvojradové oceľové RADIK VK 21, vxlxhĺ 500x1000x66 mm, závit G 1/2" vnútorný, KORADO</t>
  </si>
  <si>
    <t>484530021700</t>
  </si>
  <si>
    <t>Teleso vykurovacie doskové dvojradové oceľové RADIK VK 21, vxlxhĺ 500x1200x66 mm, závit G 1/2" vnútorný, KORADO</t>
  </si>
  <si>
    <t>484530021300</t>
  </si>
  <si>
    <t>Teleso vykurovacie doskové dvojradové oceľové RADIK VK 21, vxlxhĺ 500x600x66 mm, pripojenie pravé spodné, závit G 1/2" vnútorný, KORADO</t>
  </si>
  <si>
    <t>734223120.S.1</t>
  </si>
  <si>
    <t>Montáž pôvodných radiátorov, vr. očistenia a nového náteru</t>
  </si>
  <si>
    <t>160461765</t>
  </si>
  <si>
    <t>735192923.S</t>
  </si>
  <si>
    <t>montáž vykurovacieho telesa článkového panelového</t>
  </si>
  <si>
    <t>551280001500</t>
  </si>
  <si>
    <t>Termostatická hlavica Herz</t>
  </si>
  <si>
    <t>197730084300</t>
  </si>
  <si>
    <t>Priame šróbenie Oventrop Multiflex F, G1/2</t>
  </si>
  <si>
    <t>734223120.S</t>
  </si>
  <si>
    <t>D2</t>
  </si>
  <si>
    <t>Demontáž Vykurovacích telies</t>
  </si>
  <si>
    <t>722130803</t>
  </si>
  <si>
    <t>Demontáž potrubia z oceľových rúrok závitových  do DN 50,  -0,00670</t>
  </si>
  <si>
    <t>725110811</t>
  </si>
  <si>
    <t>Demontáž pôvodných vykurovacích telies</t>
  </si>
  <si>
    <t>733190801.S</t>
  </si>
  <si>
    <t>Demontáž príslušenstva potrubia, odrezanie objímky dvojitej do DN 50 -0,00072t</t>
  </si>
  <si>
    <t>sub</t>
  </si>
  <si>
    <t>734100811.S</t>
  </si>
  <si>
    <t>Demontáž armatúr  do DN 50,  -0,01400t</t>
  </si>
  <si>
    <t>735291800.S</t>
  </si>
  <si>
    <t>Demontáž konzol alebo držiakov vykurovacieho telesa, registra, konvektora do odpadu,  0,00075t</t>
  </si>
  <si>
    <t>721290821</t>
  </si>
  <si>
    <t>Vnútrostav. premiestnenie vybúraných hmôt vykurovania vodorovne do 100 m z budov vysokých nad 6 m</t>
  </si>
  <si>
    <t>D3</t>
  </si>
  <si>
    <t>Vykurovanie 4.NP</t>
  </si>
  <si>
    <t>734223120.S.2</t>
  </si>
  <si>
    <t>2053809877</t>
  </si>
  <si>
    <t>D4</t>
  </si>
  <si>
    <t>D7</t>
  </si>
  <si>
    <t>Vykurovanie 5.NP</t>
  </si>
  <si>
    <t>484530021701</t>
  </si>
  <si>
    <t>Teleso vykurovacie doskové dvojradové oceľové RADIK VK 21, vxlxhĺ 500x1400x66 mm, závit G 1/2" vnútorný, KORADO</t>
  </si>
  <si>
    <t>734223120.S.3</t>
  </si>
  <si>
    <t>-1484015451</t>
  </si>
  <si>
    <t>D8</t>
  </si>
  <si>
    <t>Demontáž vykurovacích telies</t>
  </si>
  <si>
    <t>5 - Elektroinštalácia</t>
  </si>
  <si>
    <t>Pol31</t>
  </si>
  <si>
    <t>Jednopólový spínač LEGRAND VALENA, 250V~/10A, radenie "1", biele</t>
  </si>
  <si>
    <t>Pol32</t>
  </si>
  <si>
    <t>Seriový spínač LEGRAND VALENA, 250V~/10A, radenie "5", biele</t>
  </si>
  <si>
    <t>Pol1</t>
  </si>
  <si>
    <t>Dvojitý striedavý prepínač LEGRAND VALENA, 250V~/10A, radenie "5b", biele</t>
  </si>
  <si>
    <t>Pol2</t>
  </si>
  <si>
    <t>Striedavý prepínač LEGRAND VALENA, 250V~/10A, radenie "6", biele</t>
  </si>
  <si>
    <t>Pol3</t>
  </si>
  <si>
    <t>Zásuvka, 250V~/16A /2P+E/ LEGRAND VALENA</t>
  </si>
  <si>
    <t>Pol4</t>
  </si>
  <si>
    <t>Zásuvka, 400V~/16A /3P+N+E/ SEZ</t>
  </si>
  <si>
    <t>Pol33</t>
  </si>
  <si>
    <t>Pohybový senzor stropné</t>
  </si>
  <si>
    <t>Pol5</t>
  </si>
  <si>
    <t>Spojovacia krabica</t>
  </si>
  <si>
    <t>Pol34</t>
  </si>
  <si>
    <t>Svietidlo TRILUX ELINE LW19 40 840 L150 1 20</t>
  </si>
  <si>
    <t>Pol6</t>
  </si>
  <si>
    <t>Svietidlo TRILUX Aviella D07 OA 2000-840 ET 01</t>
  </si>
  <si>
    <t>Pol35</t>
  </si>
  <si>
    <t>Svietidlo TRILUX Aviella D05 OA 1200-840 ET 01</t>
  </si>
  <si>
    <t>Pol36</t>
  </si>
  <si>
    <t>Svietidlo TRILUX Siella G7 M73 PW19 40-840 ET</t>
  </si>
  <si>
    <t>Pol37</t>
  </si>
  <si>
    <t>Svietidlo TRILUX Siella G7 M46 PW19 36-840 ET</t>
  </si>
  <si>
    <t>Pol7</t>
  </si>
  <si>
    <t>Svietidlo TRILUX OleveonF B 1200 4000-840 PC</t>
  </si>
  <si>
    <t>Pol38</t>
  </si>
  <si>
    <t>Svietidlo TRILUX ELINE LW19 50 840 L150 1 20</t>
  </si>
  <si>
    <t>Pol39</t>
  </si>
  <si>
    <t>Svietidlo TRILUX ELINE LW19 20 840 L75 1 20</t>
  </si>
  <si>
    <t>Pol40</t>
  </si>
  <si>
    <t>Listový system+recyklačný poplatok</t>
  </si>
  <si>
    <t>Pol9</t>
  </si>
  <si>
    <t>CHKE-R 3x1,5</t>
  </si>
  <si>
    <t>bm</t>
  </si>
  <si>
    <t>Pol10</t>
  </si>
  <si>
    <t>CHKE-R 3x2,5</t>
  </si>
  <si>
    <t>Pol41</t>
  </si>
  <si>
    <t>CHKE-R 5x2.5</t>
  </si>
  <si>
    <t>Pol42</t>
  </si>
  <si>
    <t>CHKE-R 5x16</t>
  </si>
  <si>
    <t>Pol13</t>
  </si>
  <si>
    <t>CY-16</t>
  </si>
  <si>
    <t>Pol43</t>
  </si>
  <si>
    <t>Príprava pre optiku, mikrotrubička 7/4</t>
  </si>
  <si>
    <t>Pol44</t>
  </si>
  <si>
    <t>N2XH-6 z/ž</t>
  </si>
  <si>
    <t>Pol14</t>
  </si>
  <si>
    <t>Chránička FXP25</t>
  </si>
  <si>
    <t>Pol15</t>
  </si>
  <si>
    <t>HOP</t>
  </si>
  <si>
    <t>Pol45</t>
  </si>
  <si>
    <t>Rozvádzač R-P3</t>
  </si>
  <si>
    <t>Pol46</t>
  </si>
  <si>
    <t>Rozvádzač R-P4</t>
  </si>
  <si>
    <t>Pol47</t>
  </si>
  <si>
    <t>Rozvádzač R-P5</t>
  </si>
  <si>
    <t>Pol48</t>
  </si>
  <si>
    <t>Rozvádzač R-P5.1</t>
  </si>
  <si>
    <t>Pol17</t>
  </si>
  <si>
    <t>HR-Spojovacia svorka SS</t>
  </si>
  <si>
    <t>Pol18</t>
  </si>
  <si>
    <t>HR-Spojovacia svorka SZ</t>
  </si>
  <si>
    <t>Pol49</t>
  </si>
  <si>
    <t>HR-Okapová svorka SO</t>
  </si>
  <si>
    <t>Pol19</t>
  </si>
  <si>
    <t>HR-Krížová svorka SK</t>
  </si>
  <si>
    <t>Pol20</t>
  </si>
  <si>
    <t>HR-ochranný uholník OU1,7</t>
  </si>
  <si>
    <t>Pol21</t>
  </si>
  <si>
    <t>HR-pozinkovaný drôt FeZn ∅10mm</t>
  </si>
  <si>
    <t>Pol22</t>
  </si>
  <si>
    <t>HR-drôt AlMgSi ∅8mm - zberná sústava</t>
  </si>
  <si>
    <t>Pol23</t>
  </si>
  <si>
    <t>HR-izolovaný zvodový drôt AlMgSi PVC ∅8mm - zvodová sústava</t>
  </si>
  <si>
    <t>Pol50</t>
  </si>
  <si>
    <t>HR-Zachytávacia tyč JP 15</t>
  </si>
  <si>
    <t>Pol51</t>
  </si>
  <si>
    <t>HR Dolný držiak zachytávacej tyče DJ4d</t>
  </si>
  <si>
    <t>Pol52</t>
  </si>
  <si>
    <t>HR-Podpera vedenia na šikmú strechu</t>
  </si>
  <si>
    <t>Pol25</t>
  </si>
  <si>
    <t>HR-Podpera vedenia do muriva PV02</t>
  </si>
  <si>
    <t>Pol26</t>
  </si>
  <si>
    <t>Zemniaci tyč ZT2</t>
  </si>
  <si>
    <t>Pol27</t>
  </si>
  <si>
    <t>Frézovanie rýh pre káble do stropu a do steny</t>
  </si>
  <si>
    <t>-1552753402</t>
  </si>
  <si>
    <t>Pol27.1</t>
  </si>
  <si>
    <t>Podružný materiál montážny</t>
  </si>
  <si>
    <t>-1323874469</t>
  </si>
  <si>
    <t>Pol28</t>
  </si>
  <si>
    <t>Inštalačné práce /hod.</t>
  </si>
  <si>
    <t>hod</t>
  </si>
  <si>
    <t>Pol29</t>
  </si>
  <si>
    <t>Revízie</t>
  </si>
  <si>
    <t>Pol30</t>
  </si>
  <si>
    <t>Vypracovanie plán skutočného vyhotovenia</t>
  </si>
  <si>
    <t>B - SO 102</t>
  </si>
  <si>
    <t>113106612.S</t>
  </si>
  <si>
    <t>Rozoberanie zámkovej dlažby všetkých druhov v ploche nad 20 m2,  -0,26000t</t>
  </si>
  <si>
    <t>298945734</t>
  </si>
  <si>
    <t>113107122.S</t>
  </si>
  <si>
    <t>Odstránenie krytu v ploche do 200 m2 z kameniva hrubého drveného, hr.100 do 200 mm,  -0,23500t</t>
  </si>
  <si>
    <t>-1760441130</t>
  </si>
  <si>
    <t>836276322</t>
  </si>
  <si>
    <t>2031702424</t>
  </si>
  <si>
    <t>919735123.S</t>
  </si>
  <si>
    <t>Rezanie existujúceho betónového krytu alebo podkladu hĺbky nad 100 do 150 mm</t>
  </si>
  <si>
    <t>374422351</t>
  </si>
  <si>
    <t>919735126.S</t>
  </si>
  <si>
    <t>Rezanie existujúceho betónového krytu alebo podkladu hĺbky nad 250 do 300 mm</t>
  </si>
  <si>
    <t>169764078</t>
  </si>
  <si>
    <t>941942001.S</t>
  </si>
  <si>
    <t>Montáž lešenia rámového systémového s podlahami šírky do 0,75 m, výšky do 10 m</t>
  </si>
  <si>
    <t>372418378</t>
  </si>
  <si>
    <t>941942901.S</t>
  </si>
  <si>
    <t>Príplatok za prvý a každý ďalší i začatý týždeň použitia lešenia rámového systémového šírky do 0,75 m, výšky do 10 m</t>
  </si>
  <si>
    <t>-2113106520</t>
  </si>
  <si>
    <t>941955002.S</t>
  </si>
  <si>
    <t>Lešenie ľahké pracovné pomocné s výškou lešeňovej podlahy nad 1,20 do 1,90 m</t>
  </si>
  <si>
    <t>-265747764</t>
  </si>
  <si>
    <t>941955004.S</t>
  </si>
  <si>
    <t>Lešenie ľahké pracovné pomocné s výškou lešeňovej podlahy nad 2,50 do 3,5 m</t>
  </si>
  <si>
    <t>34722484</t>
  </si>
  <si>
    <t>-1078686062</t>
  </si>
  <si>
    <t>961055111.S</t>
  </si>
  <si>
    <t>Búranie základov alebo vybúranie otvorov plochy nad 4 m2 v základoch železobetónových,  -2,40000t</t>
  </si>
  <si>
    <t>-1012135141</t>
  </si>
  <si>
    <t>964051111.S</t>
  </si>
  <si>
    <t>Búranie samostatných trámov, prievlakov alebo pásov zo železobetónu do 0,16 m2,  -2,40000t</t>
  </si>
  <si>
    <t>1952075129</t>
  </si>
  <si>
    <t>965043441.S</t>
  </si>
  <si>
    <t>Búranie podkladov pod dlažby, liatych dlažieb a mazanín,betón s poterom,teracom hr.do 150 mm,  plochy nad 4 m2 -2,20000t</t>
  </si>
  <si>
    <t>-655878035</t>
  </si>
  <si>
    <t>965049120.S</t>
  </si>
  <si>
    <t>Príplatok za búranie betónovej mazaniny so zváranou sieťou alebo rabicovým pletivom hr. nad 100 mm</t>
  </si>
  <si>
    <t>-1578936378</t>
  </si>
  <si>
    <t>968071112.S</t>
  </si>
  <si>
    <t>Vyvesenie kovového okenného krídla do suti plochy do 1, 5 m2</t>
  </si>
  <si>
    <t>1225088642</t>
  </si>
  <si>
    <t>968071113.S</t>
  </si>
  <si>
    <t>Vyvesenie kovového okenného krídla do suti plochy nad 1, 5 m2</t>
  </si>
  <si>
    <t>-1541200713</t>
  </si>
  <si>
    <t>968071115.S</t>
  </si>
  <si>
    <t>Demontáž okien kovových, 1 bm obvodu - 0,005t</t>
  </si>
  <si>
    <t>-446654461</t>
  </si>
  <si>
    <t>968071116.S</t>
  </si>
  <si>
    <t>Demontáž dverí kovových vchodových, 1 bm obvodu - 0,005t</t>
  </si>
  <si>
    <t>1912909188</t>
  </si>
  <si>
    <t>968071125.S</t>
  </si>
  <si>
    <t>Vyvesenie kovového dverného krídla do suti plochy do 2 m2</t>
  </si>
  <si>
    <t>-274385574</t>
  </si>
  <si>
    <t>968072357.S</t>
  </si>
  <si>
    <t>Vybúranie kovových rámov okien dvojitých alebo zdvojených, plochy nad 4 m2,  -0,05000t</t>
  </si>
  <si>
    <t>172619948</t>
  </si>
  <si>
    <t>968081112.S</t>
  </si>
  <si>
    <t>Vyvesenie plastového okenného krídla do suti plochy do 1, 5 m2, -0,01400t</t>
  </si>
  <si>
    <t>1320430821</t>
  </si>
  <si>
    <t>968081115.S</t>
  </si>
  <si>
    <t>Demontáž okien plastových, 1 bm obvodu - 0,007t</t>
  </si>
  <si>
    <t>1695425983</t>
  </si>
  <si>
    <t>971055008.S</t>
  </si>
  <si>
    <t>Rezanie konštrukcií zo železobetónu hr. 150 mm stenovou pílou -0,01800t</t>
  </si>
  <si>
    <t>-1364615455</t>
  </si>
  <si>
    <t>978065001.S</t>
  </si>
  <si>
    <t>Odstránenie kontaktného zateplenia vrátane povrchovej úpravy z polystyrénových dosiek hrúbky nad 30-80 mm,  -0,01804t</t>
  </si>
  <si>
    <t>2742205</t>
  </si>
  <si>
    <t>-827668048</t>
  </si>
  <si>
    <t>1035370951</t>
  </si>
  <si>
    <t>217661914</t>
  </si>
  <si>
    <t>-537100218</t>
  </si>
  <si>
    <t>1317791177</t>
  </si>
  <si>
    <t>100806937</t>
  </si>
  <si>
    <t>-469994856</t>
  </si>
  <si>
    <t>-1948255924</t>
  </si>
  <si>
    <t>-1783306449</t>
  </si>
  <si>
    <t>-797891027</t>
  </si>
  <si>
    <t>764421830.SR</t>
  </si>
  <si>
    <t>Demontáž časti oplechovania ríms rš od 100 do 200 mm,  -0,00009t</t>
  </si>
  <si>
    <t>-2046037190</t>
  </si>
  <si>
    <t>766694985.S</t>
  </si>
  <si>
    <t>Demontáž parapetnej dosky plastovej šírky do 300 mm, dĺžky do 1600 mm, -0,003t</t>
  </si>
  <si>
    <t>885788477</t>
  </si>
  <si>
    <t>766694986.S</t>
  </si>
  <si>
    <t>Demontáž parapetnej dosky plastovej šírky do 300 mm, dĺžky nad 1600 mm, -0,006t</t>
  </si>
  <si>
    <t>1085912860</t>
  </si>
  <si>
    <t>767134831.S</t>
  </si>
  <si>
    <t>Demontáž oplechovania stien plechmi lamelami,  -0,00300t</t>
  </si>
  <si>
    <t>1343106846</t>
  </si>
  <si>
    <t>767135831.S</t>
  </si>
  <si>
    <t>Demontáž roštu pre oplechovanie z lamiel,  -0,01000t</t>
  </si>
  <si>
    <t>-2033300239</t>
  </si>
  <si>
    <t>767392801.SR</t>
  </si>
  <si>
    <t>Demontáž prestrešenia schodiska - komplet</t>
  </si>
  <si>
    <t>468727936</t>
  </si>
  <si>
    <t>767584811.SR</t>
  </si>
  <si>
    <t>Demontáž mriežky vzduchotechnickej,  -0,00100t</t>
  </si>
  <si>
    <t>-256376974</t>
  </si>
  <si>
    <t>767712811.SR</t>
  </si>
  <si>
    <t>Demontáž skrine na fasáde</t>
  </si>
  <si>
    <t>-718103424</t>
  </si>
  <si>
    <t>767996801.S</t>
  </si>
  <si>
    <t>Demontáž ostatných doplnkov stavieb s hmotnosťou jednotlivých dielov konštrukcií do 50 kg,  -0,00100t</t>
  </si>
  <si>
    <t>759427042</t>
  </si>
  <si>
    <t xml:space="preserve">    4 - Vodorovné konštrukcie</t>
  </si>
  <si>
    <t xml:space="preserve">    722 - Zdravotechnika - vnútorný vodovod</t>
  </si>
  <si>
    <t xml:space="preserve">    769 - Montáže vzduchotechnických zariadení</t>
  </si>
  <si>
    <t>132201101.S</t>
  </si>
  <si>
    <t>Výkop ryhy do šírky 600 mm v horn.3 do 100 m3</t>
  </si>
  <si>
    <t>-1134384227</t>
  </si>
  <si>
    <t>132201109.S</t>
  </si>
  <si>
    <t>Príplatok k cene za lepivosť pri hĺbení rýh šírky do 600 mm zapažených i nezapažených s urovnaním dna v hornine 3</t>
  </si>
  <si>
    <t>-91657546</t>
  </si>
  <si>
    <t>133211101.S</t>
  </si>
  <si>
    <t>Hĺbenie šachiet v  hornine tr. 3 súdržných - ručným náradím plocha výkopu do 4 m2</t>
  </si>
  <si>
    <t>933046481</t>
  </si>
  <si>
    <t>133211109.S</t>
  </si>
  <si>
    <t>Príplatok za lepivosť pri hĺbení šachiet ručným alebo pneumatickým náradím v horninách tr. 3</t>
  </si>
  <si>
    <t>201844212</t>
  </si>
  <si>
    <t>161101501.S</t>
  </si>
  <si>
    <t>Zvislé premiestnenie výkopku z horniny I až IV, nosením za každé 3 m výšky</t>
  </si>
  <si>
    <t>-2080900949</t>
  </si>
  <si>
    <t>162501112.S</t>
  </si>
  <si>
    <t>Vodorovné premiestnenie výkopku po nespevnenej ceste z horniny tr.1-4, do 100 m3 na vzdialenosť do 3000 m</t>
  </si>
  <si>
    <t>1958650221</t>
  </si>
  <si>
    <t>162501113.S</t>
  </si>
  <si>
    <t>Vodorovné premiestnenie výkopku po nespevnenej ceste z horniny tr.1-4, do 100 m3, príplatok k cene za každých ďalšich a začatých 1000 m</t>
  </si>
  <si>
    <t>-1502128379</t>
  </si>
  <si>
    <t>167101100.S</t>
  </si>
  <si>
    <t>Nakladanie výkopku tr.1-4 ručne</t>
  </si>
  <si>
    <t>-448094552</t>
  </si>
  <si>
    <t>406905030</t>
  </si>
  <si>
    <t>389487926</t>
  </si>
  <si>
    <t>-244706899</t>
  </si>
  <si>
    <t>42309991</t>
  </si>
  <si>
    <t>-1894874767</t>
  </si>
  <si>
    <t>273313611.S</t>
  </si>
  <si>
    <t>Betón základových dosiek, prostý tr. C 16/20 - podkladný</t>
  </si>
  <si>
    <t>1811149478</t>
  </si>
  <si>
    <t>273321411.S</t>
  </si>
  <si>
    <t>Betón základových dosiek, železový (bez výstuže), tr. C 25/30</t>
  </si>
  <si>
    <t>-137144086</t>
  </si>
  <si>
    <t>631319155.S</t>
  </si>
  <si>
    <t>Príplatok za prehlad. povrchu betónovej mazaniny min. tr.C 8/10 oceľ. hlad. hr. 120-240 mm</t>
  </si>
  <si>
    <t>-527294753</t>
  </si>
  <si>
    <t>273362021.S</t>
  </si>
  <si>
    <t>Výstuž základových dosiek zo zvár. sietí KARI</t>
  </si>
  <si>
    <t>330885478</t>
  </si>
  <si>
    <t>275321411.S</t>
  </si>
  <si>
    <t>Betón základových pätiek, železový (bez výstuže), tr. C 25/30</t>
  </si>
  <si>
    <t>18175346</t>
  </si>
  <si>
    <t>275361821.S</t>
  </si>
  <si>
    <t>Výstuž základových pätiek z ocele B500 (10505)</t>
  </si>
  <si>
    <t>-275528391</t>
  </si>
  <si>
    <t>Vodorovné konštrukcie</t>
  </si>
  <si>
    <t>411321414.S</t>
  </si>
  <si>
    <t>Betón stropov doskových a trámových,  železový tr. C 25/30</t>
  </si>
  <si>
    <t>-1278681364</t>
  </si>
  <si>
    <t>411351101.S</t>
  </si>
  <si>
    <t>Debnenie stropov doskových zhotovenie-dielce</t>
  </si>
  <si>
    <t>-1294769730</t>
  </si>
  <si>
    <t>411351102.S</t>
  </si>
  <si>
    <t>Debnenie stropov doskových odstránenie-dielce</t>
  </si>
  <si>
    <t>1255860088</t>
  </si>
  <si>
    <t>411361821.S</t>
  </si>
  <si>
    <t>Výstuž stropov doskových, trámových, vložkových,konzolových alebo balkónových, B500 (10505)</t>
  </si>
  <si>
    <t>-270538982</t>
  </si>
  <si>
    <t>411362021.S</t>
  </si>
  <si>
    <t>Výstuž stropov doskových, trámových, vložkových,konzolových alebo balkónových, zo zváraných sietí KARI</t>
  </si>
  <si>
    <t>1086583499</t>
  </si>
  <si>
    <t>564760211.S</t>
  </si>
  <si>
    <t>Podklad alebo kryt z kameniva hrubého drveného veľ. 16-32 mm s rozprestretím a zhutnením hr. 200 mm</t>
  </si>
  <si>
    <t>1143549143</t>
  </si>
  <si>
    <t>-1168075378</t>
  </si>
  <si>
    <t>2140608894</t>
  </si>
  <si>
    <t>581114113.SR</t>
  </si>
  <si>
    <t>Kryt z betónu prostého C 25/30 komunikácií pre peších hr. 150 mm</t>
  </si>
  <si>
    <t>944081282</t>
  </si>
  <si>
    <t>596811320.S</t>
  </si>
  <si>
    <t>Kladenie betónovej dlažby s vyplnením škár do lôžka z kameniva, veľ. do 0,25 m2 plochy do 50 m2</t>
  </si>
  <si>
    <t>-1206423214</t>
  </si>
  <si>
    <t>596912211.S</t>
  </si>
  <si>
    <t>Kladenie betónovej dlažby z vegetačných tvárnic do hr. 80 mm, do lôžka z kameniva ťaženého, veľkosti do 0,25 m2, plochy do 50 m2</t>
  </si>
  <si>
    <t>-138717492</t>
  </si>
  <si>
    <t>-1372010467</t>
  </si>
  <si>
    <t>1676290416</t>
  </si>
  <si>
    <t>-812785694</t>
  </si>
  <si>
    <t>1363970384</t>
  </si>
  <si>
    <t>-565264944</t>
  </si>
  <si>
    <t>-1223603991</t>
  </si>
  <si>
    <t>534323020</t>
  </si>
  <si>
    <t>-1303679219</t>
  </si>
  <si>
    <t>1488846092</t>
  </si>
  <si>
    <t>-733152680</t>
  </si>
  <si>
    <t>647371371</t>
  </si>
  <si>
    <t>1493219395</t>
  </si>
  <si>
    <t>-1868931115</t>
  </si>
  <si>
    <t>Kontaktný zatepľovací systém soklovej alebo vodou namáhanej časti hr. 150 mm /XPS, skrutkovacie kotvy</t>
  </si>
  <si>
    <t>-76264343</t>
  </si>
  <si>
    <t>2100714779</t>
  </si>
  <si>
    <t>631319153.S</t>
  </si>
  <si>
    <t>Príplatok za prehlad. povrchu betónovej mazaniny min. tr.C 8/10 oceľ. hlad. hr. 80-120 mm</t>
  </si>
  <si>
    <t>-910425346</t>
  </si>
  <si>
    <t>631323711.S</t>
  </si>
  <si>
    <t>Mazanina z betónu vystužená oceľovými vláknami tr.C25/30 hr. nad 80 do 120 mm</t>
  </si>
  <si>
    <t>-969265569</t>
  </si>
  <si>
    <t>2119273602</t>
  </si>
  <si>
    <t>941942801.S</t>
  </si>
  <si>
    <t>Demontáž lešenia rámového systémového s podlahami šírky do 0,75 m, výšky do 10 m</t>
  </si>
  <si>
    <t>-1673240265</t>
  </si>
  <si>
    <t>-1042005081</t>
  </si>
  <si>
    <t>1031211105</t>
  </si>
  <si>
    <t>1583982815</t>
  </si>
  <si>
    <t>959941131.S</t>
  </si>
  <si>
    <t>Chemická kotva s kotevným svorníkom tesnená chemickou ampulkou do betónu, ŽB, kameňa, s vyvŕtaním otvoru M16/20/100 mm</t>
  </si>
  <si>
    <t>1316764055</t>
  </si>
  <si>
    <t>959941141.S</t>
  </si>
  <si>
    <t>Chemická kotva s kotevným svorníkom tesnená chemickou ampulkou do betónu, ŽB, kameňa, s vyvŕtaním otvoru M20/60/150 mm</t>
  </si>
  <si>
    <t>249547510</t>
  </si>
  <si>
    <t>540170535</t>
  </si>
  <si>
    <t>-1504476495</t>
  </si>
  <si>
    <t>742221760</t>
  </si>
  <si>
    <t>998711202.S</t>
  </si>
  <si>
    <t>Presun hmôt pre izoláciu proti vode v objektoch výšky nad 6 do 12 m</t>
  </si>
  <si>
    <t>-23484364</t>
  </si>
  <si>
    <t>712341559.S</t>
  </si>
  <si>
    <t>Zhotovenie povlak. krytiny striech plochých do 10° pásmi pritav. NAIP na celej ploche</t>
  </si>
  <si>
    <t>-1374942252</t>
  </si>
  <si>
    <t>628310001000.S</t>
  </si>
  <si>
    <t>Pás asfaltový s posypom hr. 3,5 mm vystužený sklenenou rohožou</t>
  </si>
  <si>
    <t>415748765</t>
  </si>
  <si>
    <t>712991050.S</t>
  </si>
  <si>
    <t>Montáž podkladnej konštrukcie z OSB dosiek na atike šírky 621 - 800 mm pod klampiarske konštrukcie</t>
  </si>
  <si>
    <t>-538335473</t>
  </si>
  <si>
    <t>311970001100.S</t>
  </si>
  <si>
    <t xml:space="preserve">Kotviaci prvok / oceľový uholník 300x50x3 (pozink) </t>
  </si>
  <si>
    <t>820879010</t>
  </si>
  <si>
    <t>-1436378109</t>
  </si>
  <si>
    <t>998712202.S</t>
  </si>
  <si>
    <t>Presun hmôt pre izoláciu povlakovej krytiny v objektoch výšky nad 6 do 12 m</t>
  </si>
  <si>
    <t>1591820239</t>
  </si>
  <si>
    <t>722</t>
  </si>
  <si>
    <t>Zdravotechnika - vnútorný vodovod</t>
  </si>
  <si>
    <t>722250180.S</t>
  </si>
  <si>
    <t>Montáž hasiaceho prístroja na stenu</t>
  </si>
  <si>
    <t>321764660</t>
  </si>
  <si>
    <t>449170000900.S</t>
  </si>
  <si>
    <t>Prenosný hasiaci prístroj práškový P6Če 6 kg, 21A</t>
  </si>
  <si>
    <t>-1652488605</t>
  </si>
  <si>
    <t>449170000800.S</t>
  </si>
  <si>
    <t>Prenosný hasiaci prístroj snehový CO2 S5Če 5 kg</t>
  </si>
  <si>
    <t>935655987</t>
  </si>
  <si>
    <t>1759206961</t>
  </si>
  <si>
    <t>-1674887560</t>
  </si>
  <si>
    <t>-2027954349</t>
  </si>
  <si>
    <t>764430430.SR</t>
  </si>
  <si>
    <t>Oplechovanie muriva a atík z pozinkovaného farbeného PZf plechu, vrátane rohov r.š. 370 mm - KL1</t>
  </si>
  <si>
    <t>-2042500416</t>
  </si>
  <si>
    <t>998764202.S</t>
  </si>
  <si>
    <t>Presun hmôt pre konštrukcie klampiarske v objektoch výšky nad 6 do 12 m</t>
  </si>
  <si>
    <t>1343412505</t>
  </si>
  <si>
    <t>-1726380150</t>
  </si>
  <si>
    <t>854389237</t>
  </si>
  <si>
    <t>1940849969</t>
  </si>
  <si>
    <t>Plastové okno , izolačné trojsklo, RAL 7016,9010 - O01-O06,O09 - špec. viď. PD</t>
  </si>
  <si>
    <t>-501672008</t>
  </si>
  <si>
    <t>766669117.S</t>
  </si>
  <si>
    <t>Montáž samozatvárača pre dverné krídla s hmotnosťou do 50 kg</t>
  </si>
  <si>
    <t>-1953048960</t>
  </si>
  <si>
    <t>549170000500.S</t>
  </si>
  <si>
    <t>Samozatvárač dverí do 60 kg hydraulický, pre dvere šírky max. 900 mm</t>
  </si>
  <si>
    <t>-2119935370</t>
  </si>
  <si>
    <t>1631347982</t>
  </si>
  <si>
    <t>-517686727</t>
  </si>
  <si>
    <t>696901399</t>
  </si>
  <si>
    <t>766694143.S</t>
  </si>
  <si>
    <t>Montáž parapetnej dosky plastovej šírky do 300 mm, dĺžky 1600-2600 mm</t>
  </si>
  <si>
    <t>-1859942704</t>
  </si>
  <si>
    <t>766694144.S</t>
  </si>
  <si>
    <t>Montáž parapetnej dosky plastovej šírky do 300 mm, dĺžky nad 2600 mm</t>
  </si>
  <si>
    <t>125934307</t>
  </si>
  <si>
    <t>998766202.S</t>
  </si>
  <si>
    <t>Presun hmot pre konštrukcie stolárske v objektoch výšky nad 6 do 12 m</t>
  </si>
  <si>
    <t>-2007220877</t>
  </si>
  <si>
    <t>767221110.SR</t>
  </si>
  <si>
    <t>Montáž a dodávka zábradlí schodísk, vr. povrch. úpravy a kotvenia - ZB01,ZB02,ZB03</t>
  </si>
  <si>
    <t>1534285517</t>
  </si>
  <si>
    <t>767230070.S</t>
  </si>
  <si>
    <t>Montáž schodiskového madla na stenu - ZB04</t>
  </si>
  <si>
    <t>-590721045</t>
  </si>
  <si>
    <t>553520003500.S</t>
  </si>
  <si>
    <t>Madlo schodiskové pre kotvenie na stenu, nerezové</t>
  </si>
  <si>
    <t>420281390</t>
  </si>
  <si>
    <t>767251133.S</t>
  </si>
  <si>
    <t>Montáž podest (stupňov) z oceľových pochôdznych lisovaných roštov skrutkovaním hmotnosti od 15 do 30 kg/m2</t>
  </si>
  <si>
    <t>-1727544745</t>
  </si>
  <si>
    <t>553430010110.S</t>
  </si>
  <si>
    <t>Rošt podlahový lisovaný žiarozink - pororošt, rozmer oka 30x30 mm, nosná páska 40x4 mm</t>
  </si>
  <si>
    <t>-902682129</t>
  </si>
  <si>
    <t>767340000.S</t>
  </si>
  <si>
    <t>Spätná montáž prístrešku kotveného do steny, vr. podkonštrukcie, nového náteru a polykarbonátu - N18</t>
  </si>
  <si>
    <t>-1430815838</t>
  </si>
  <si>
    <t>767392113.S</t>
  </si>
  <si>
    <t>Montáž krytiny striech plechom tvarovaným pristrelením</t>
  </si>
  <si>
    <t>1544085381</t>
  </si>
  <si>
    <t>138310003500.S</t>
  </si>
  <si>
    <t>Plech trapézový pozinkovaný, výška profilu 85 mm, hr. 0,5 - 0,75 mm</t>
  </si>
  <si>
    <t>515185568</t>
  </si>
  <si>
    <t>767612100.S</t>
  </si>
  <si>
    <t>Montáž okien hliníkových s hydroizolačnými ISO páskami (exteriérová a interiérová)</t>
  </si>
  <si>
    <t>747290687</t>
  </si>
  <si>
    <t>-929091950</t>
  </si>
  <si>
    <t>656183014</t>
  </si>
  <si>
    <t>553410003900.S</t>
  </si>
  <si>
    <t>Presklenná stena , hliníková ,  RAL 7016,9010, izolačné trojsklo - O07-O08 - špec. viď. PD</t>
  </si>
  <si>
    <t>1251265954</t>
  </si>
  <si>
    <t>767612120.SR</t>
  </si>
  <si>
    <t>Montáž a dodávka presklenej AL fasády, izoláčné trojsklo - LOP1-LOP5 - špec. viď.PD</t>
  </si>
  <si>
    <t>-1472609878</t>
  </si>
  <si>
    <t>767640010.SR</t>
  </si>
  <si>
    <t>Montáž hliníkových dverí s hydroizolačnými ISO páskami (exteriérová a interiérová)</t>
  </si>
  <si>
    <t>-1879672530</t>
  </si>
  <si>
    <t>-1908752696</t>
  </si>
  <si>
    <t>293359806</t>
  </si>
  <si>
    <t>553410041000.S</t>
  </si>
  <si>
    <t>Dvere hliníkové , vchodové, izolačné trojsklo - D01-D04 - špec. viď. PD</t>
  </si>
  <si>
    <t>-420751251</t>
  </si>
  <si>
    <t>767995104.S</t>
  </si>
  <si>
    <t>Montáž ostatných atypických kovových stavebných doplnkových konštrukcií nad 20 do 50 kg</t>
  </si>
  <si>
    <t>-1576834105</t>
  </si>
  <si>
    <t>133830000100.S</t>
  </si>
  <si>
    <t>Tyč oceľová prierezu UPE, HEB, PL - viď. výkaz materiálu, vr. povrch. úpravy</t>
  </si>
  <si>
    <t>-1731954590</t>
  </si>
  <si>
    <t>767995225.SR</t>
  </si>
  <si>
    <t xml:space="preserve">Montáž (náter ) atypického výrobku - N16 </t>
  </si>
  <si>
    <t>924756195</t>
  </si>
  <si>
    <t>998767202.S</t>
  </si>
  <si>
    <t>Presun hmôt pre kovové stavebné doplnkové konštrukcie v objektoch výšky nad 6 do 12 m</t>
  </si>
  <si>
    <t>-71296891</t>
  </si>
  <si>
    <t>769</t>
  </si>
  <si>
    <t>Montáže vzduchotechnických zariadení</t>
  </si>
  <si>
    <t>769035090.SR</t>
  </si>
  <si>
    <t xml:space="preserve">Montáž krycej vetracej mriežky hranatej </t>
  </si>
  <si>
    <t>975164355</t>
  </si>
  <si>
    <t>429720206700.S</t>
  </si>
  <si>
    <t>Mriežka krycia hranatá so sieťkou, rozmery šxv 1100x600 mm, hliník</t>
  </si>
  <si>
    <t>1603757973</t>
  </si>
  <si>
    <t>429720339400.S</t>
  </si>
  <si>
    <t>Mriežka ventilačná kovová, hranatá so sieťkou, rozmery šxvxhr 250x250x8 mm, hliník</t>
  </si>
  <si>
    <t>43183348</t>
  </si>
  <si>
    <t>429720339500.S</t>
  </si>
  <si>
    <t>Mriežka ventilačná kovová, hranatá so sieťkou, rozmery šxvxhr 300x300x8 mm, hliník</t>
  </si>
  <si>
    <t>901522732</t>
  </si>
  <si>
    <t>429720339520.S</t>
  </si>
  <si>
    <t>Mriežka ventilačná kovová, hranatá so sieťkou, rozmery šxvxhr 500x500x8 mm, hliník</t>
  </si>
  <si>
    <t>1137021064</t>
  </si>
  <si>
    <t>429720203600.S</t>
  </si>
  <si>
    <t>Mriežka krycia hranatá so sieťkou, rozmery šxv 1000x300 mm, hliník</t>
  </si>
  <si>
    <t>-516422446</t>
  </si>
  <si>
    <t>429720204800.S</t>
  </si>
  <si>
    <t>Mriežka krycia hranatá so sieťkou, rozmery šxv 1200x450 mm, hliník</t>
  </si>
  <si>
    <t>1633720843</t>
  </si>
  <si>
    <t>429720208700.S</t>
  </si>
  <si>
    <t>Mriežka krycia hranatá so sieťkou, rozmery šxv 2000x1500 mm, hliník</t>
  </si>
  <si>
    <t>-1407409251</t>
  </si>
  <si>
    <t>998769203.S</t>
  </si>
  <si>
    <t>Presun hmôt pre montáž vzduchotechnických zariadení v stavbe (objekte) výšky nad 7 do 24 m</t>
  </si>
  <si>
    <t>-146838478</t>
  </si>
  <si>
    <t>-2040416619</t>
  </si>
  <si>
    <t>-617842166</t>
  </si>
  <si>
    <t>-58683626</t>
  </si>
  <si>
    <t>-306578429</t>
  </si>
  <si>
    <t>-1859502618</t>
  </si>
  <si>
    <t>3 - Vykurovanie</t>
  </si>
  <si>
    <t>4 - Elektroinštalácia</t>
  </si>
  <si>
    <t>Pol8</t>
  </si>
  <si>
    <t>Pol11</t>
  </si>
  <si>
    <t>CHKE-R 5x4</t>
  </si>
  <si>
    <t>Pol12</t>
  </si>
  <si>
    <t>CHKE-R 5x6</t>
  </si>
  <si>
    <t>Pol16</t>
  </si>
  <si>
    <t>Rozvádzač R-P01</t>
  </si>
  <si>
    <t>Pol24</t>
  </si>
  <si>
    <t>HR-Podpera vedenia na strechu</t>
  </si>
  <si>
    <t>1882897837</t>
  </si>
  <si>
    <t>C - SO 103</t>
  </si>
  <si>
    <t>1 - Architektúra a statika</t>
  </si>
  <si>
    <t>M - Práce a dodávky M</t>
  </si>
  <si>
    <t xml:space="preserve">    21-M - Elektromontáže</t>
  </si>
  <si>
    <t>VRN - Investičné náklady neobsiahnuté v cenách</t>
  </si>
  <si>
    <t>121101112.S</t>
  </si>
  <si>
    <t>Odstránenie ornice s premiestn. na hromady, so zložením na vzdialenosť do 100 m a do 1000 m3</t>
  </si>
  <si>
    <t>-1295160220</t>
  </si>
  <si>
    <t>131201102.S</t>
  </si>
  <si>
    <t>Výkop nezapaženej jamy v hornine 3, nad 100 do 1000 m3</t>
  </si>
  <si>
    <t>-872492714</t>
  </si>
  <si>
    <t>131201109.S</t>
  </si>
  <si>
    <t>Hĺbenie nezapažených jám a zárezov. Príplatok za lepivosť horniny 3</t>
  </si>
  <si>
    <t>-735015807</t>
  </si>
  <si>
    <t>-160267024</t>
  </si>
  <si>
    <t>-760702350</t>
  </si>
  <si>
    <t>133201201.S</t>
  </si>
  <si>
    <t>Výkop šachty nezapaženej, hornina 3 do 100 m3</t>
  </si>
  <si>
    <t>-456070604</t>
  </si>
  <si>
    <t>133201209.S</t>
  </si>
  <si>
    <t>Príplatok k cenám za lepivosť horniny tr.3</t>
  </si>
  <si>
    <t>-1674381413</t>
  </si>
  <si>
    <t>162501122.S</t>
  </si>
  <si>
    <t>Vodorovné premiestnenie výkopku po spevnenej ceste z horniny tr.1-4, nad 100 do 1000 m3 na vzdialenosť do 3000 m</t>
  </si>
  <si>
    <t>-1938944768</t>
  </si>
  <si>
    <t>162501123.S</t>
  </si>
  <si>
    <t>Vodorovné premiestnenie výkopku po spevnenej ceste z horniny tr.1-4, nad 100 do 1000 m3, príplatok k cene za každých ďalšich a začatých 1000 m</t>
  </si>
  <si>
    <t>1601418141</t>
  </si>
  <si>
    <t>171201202.S</t>
  </si>
  <si>
    <t>Uloženie sypaniny na skládky nad 100 do 1000 m3</t>
  </si>
  <si>
    <t>1812646748</t>
  </si>
  <si>
    <t>-677240531</t>
  </si>
  <si>
    <t>-161360529</t>
  </si>
  <si>
    <t>183205509.S</t>
  </si>
  <si>
    <t>Položenie vegetačnej alebo trávnikovej rohože pre zelené strechy do 5°</t>
  </si>
  <si>
    <t>-97752559</t>
  </si>
  <si>
    <t>005740000200.S</t>
  </si>
  <si>
    <t>Rohož vegetačná z rozchodníkov, pre zelené strechy, hrúbka 20 - 40 mm</t>
  </si>
  <si>
    <t>587186663</t>
  </si>
  <si>
    <t>212756115.S</t>
  </si>
  <si>
    <t>Trativody z flexodrenážnych rúr, DN 125</t>
  </si>
  <si>
    <t>745022888</t>
  </si>
  <si>
    <t>215901101.S</t>
  </si>
  <si>
    <t>Zhutnenie podložia z rastlej horniny 1 až 4 pod násypy, z hornina súdržných do 92 % PS a nesúdržných</t>
  </si>
  <si>
    <t>-1650296333</t>
  </si>
  <si>
    <t>271533001.S</t>
  </si>
  <si>
    <t>Násyp pod základové konštrukcie so zhutnením z  kameniva hrubého drveného fr.32-63 mm</t>
  </si>
  <si>
    <t>1570556848</t>
  </si>
  <si>
    <t>271573001.S</t>
  </si>
  <si>
    <t>Násyp pod základové konštrukcie so zhutnením zo štrkopiesku fr.0-32 mm</t>
  </si>
  <si>
    <t>-243339996</t>
  </si>
  <si>
    <t>271582001.S</t>
  </si>
  <si>
    <t>Násyp pod základové konštrukcie zo štrku z penového skla (sklopenový granulát)</t>
  </si>
  <si>
    <t>974710452</t>
  </si>
  <si>
    <t>273321312.S</t>
  </si>
  <si>
    <t>Betón základových dosiek, železový (bez výstuže), tr. C 20/25</t>
  </si>
  <si>
    <t>-103051763</t>
  </si>
  <si>
    <t>273351215.S</t>
  </si>
  <si>
    <t>Debnenie stien základových dosiek, zhotovenie-dielce</t>
  </si>
  <si>
    <t>-987268330</t>
  </si>
  <si>
    <t>273351216.S</t>
  </si>
  <si>
    <t>Debnenie stien základových dosiek, odstránenie-dielce</t>
  </si>
  <si>
    <t>1453179642</t>
  </si>
  <si>
    <t>273361821.S</t>
  </si>
  <si>
    <t>Výstuž základových dosiek z ocele B500 (10505)</t>
  </si>
  <si>
    <t>-209726528</t>
  </si>
  <si>
    <t>274313611.S</t>
  </si>
  <si>
    <t>Betón základových pásov, prostý tr. C 16/20</t>
  </si>
  <si>
    <t>1157588015</t>
  </si>
  <si>
    <t>275321312.S</t>
  </si>
  <si>
    <t>Betón základových pätiek, železový (bez výstuže), tr. C 20/25</t>
  </si>
  <si>
    <t>-474844902</t>
  </si>
  <si>
    <t>275351215.S</t>
  </si>
  <si>
    <t>Debnenie stien základových pätiek, zhotovenie-dielce</t>
  </si>
  <si>
    <t>-2083190996</t>
  </si>
  <si>
    <t>275351216.S</t>
  </si>
  <si>
    <t>Debnenie stien základovýcb pätiek, odstránenie-dielce</t>
  </si>
  <si>
    <t>505625867</t>
  </si>
  <si>
    <t>279100155.SR</t>
  </si>
  <si>
    <t>Prestup v základoch / UK  - pozinkovaná tesniaca sada - UK1</t>
  </si>
  <si>
    <t>1226528424</t>
  </si>
  <si>
    <t>279100175.SR</t>
  </si>
  <si>
    <t>Prestup v základoch / ZTI - pozinkovaná tesniaca sada - ZTI1</t>
  </si>
  <si>
    <t>1430234208</t>
  </si>
  <si>
    <t>279313611.S</t>
  </si>
  <si>
    <t>Betón základových múrov, prostý tr. C 16/20</t>
  </si>
  <si>
    <t>1518642023</t>
  </si>
  <si>
    <t>279351105.S</t>
  </si>
  <si>
    <t>Debnenie základových múrov obojstranné zhotovenie-dielce</t>
  </si>
  <si>
    <t>1742006772</t>
  </si>
  <si>
    <t>279351106.S</t>
  </si>
  <si>
    <t>Debnenie základových múrov obojstranné odstránenie-dielce</t>
  </si>
  <si>
    <t>797098257</t>
  </si>
  <si>
    <t>311101211.SR</t>
  </si>
  <si>
    <t>Vytvorenie prestupov v múroch z betónu a železobetónu - EL1</t>
  </si>
  <si>
    <t>-1575009653</t>
  </si>
  <si>
    <t>289971211.S</t>
  </si>
  <si>
    <t>Zhotovenie vrstvy z geotextílie na upravenom povrchu sklon do 1 : 5 , šírky od 0 do 3 m</t>
  </si>
  <si>
    <t>1376381985</t>
  </si>
  <si>
    <t>693110002000.S</t>
  </si>
  <si>
    <t>Geotextília polypropylénová netkaná 200 g/m2</t>
  </si>
  <si>
    <t>-1493300814</t>
  </si>
  <si>
    <t>451577777.S</t>
  </si>
  <si>
    <t>Podklad pod dlažbu v ploche vodorovnej alebo v sklone do 1:5 hr. 30-100 mm z kameniva ťaženého fr.0-4 mm</t>
  </si>
  <si>
    <t>1640714926</t>
  </si>
  <si>
    <t>564801112.S</t>
  </si>
  <si>
    <t>Podklad zo štrkodrviny s rozprestretím a zhutnením, po zhutnení hr. 40 mm</t>
  </si>
  <si>
    <t>109358946</t>
  </si>
  <si>
    <t>564871111.S</t>
  </si>
  <si>
    <t>Podklad zo štrkodrviny s rozprestretím a zhutnením, po zhutnení hr. 250 mm</t>
  </si>
  <si>
    <t>-114150320</t>
  </si>
  <si>
    <t>612460123.S</t>
  </si>
  <si>
    <t>Príprava vnútorného podkladu stien penetráciou hĺbkovou - adhézny mostík</t>
  </si>
  <si>
    <t>2010121809</t>
  </si>
  <si>
    <t>621255041.S</t>
  </si>
  <si>
    <t>Montáž podhľadu prevetrávanej fasády z fasádnych dosiek, s hliníkovou konštrukcou, uchytenie na nity, bez tepelnej izolácie</t>
  </si>
  <si>
    <t>-778429799</t>
  </si>
  <si>
    <t>591510000500.S</t>
  </si>
  <si>
    <t>Fasádna vláknocementová doska, hr. 8 mm - špec. viď. PD</t>
  </si>
  <si>
    <t>-243785313</t>
  </si>
  <si>
    <t>622255041.S</t>
  </si>
  <si>
    <t>Montáž stien prevetrávanej fasády z fasádnych dosiek, s hliníkovou konštrukcou, uchytenie na nity, bez tepelnej izolácie</t>
  </si>
  <si>
    <t>-1399997399</t>
  </si>
  <si>
    <t>518122781</t>
  </si>
  <si>
    <t>591510000100.S</t>
  </si>
  <si>
    <t xml:space="preserve">Fasádny drevený obklad, smrekovec - lamely , olejová bezf. lazúra </t>
  </si>
  <si>
    <t>-2100425432</t>
  </si>
  <si>
    <t>591510000100.S.1</t>
  </si>
  <si>
    <t>Pomocný a podružný materiál - nity, pásky, podložky.....</t>
  </si>
  <si>
    <t>-1302480592</t>
  </si>
  <si>
    <t>631571015.SR</t>
  </si>
  <si>
    <t>Násyp - ochranná krycia vrstva z praného kameniva s utlačením a urovnaním povrchu pre okapové chodníky</t>
  </si>
  <si>
    <t>-2016174741</t>
  </si>
  <si>
    <t>631571017.S</t>
  </si>
  <si>
    <t>Násyp - ochranných pásov pri atike z praného kameniva s utlačením a urovnaním povrchu pre zelené strechy do 5°</t>
  </si>
  <si>
    <t>1887359523</t>
  </si>
  <si>
    <t>631680013.S</t>
  </si>
  <si>
    <t>Násyp - vegetačná vrstva zo substrátu s utlačením a urovnaním povrchu pre zelené strechy do 5°</t>
  </si>
  <si>
    <t>-907842870</t>
  </si>
  <si>
    <t>571466171</t>
  </si>
  <si>
    <t>585520001900</t>
  </si>
  <si>
    <t>Penetračný náter na báze vodnej disperzie , pre samonivelizačné potery a stierky, 5 kg</t>
  </si>
  <si>
    <t>1020481815</t>
  </si>
  <si>
    <t>632452612.S</t>
  </si>
  <si>
    <t>Cementová samonivelizačná stierka, pevnosti v tlaku 20 MPa, hr. 4 mm</t>
  </si>
  <si>
    <t>706781829</t>
  </si>
  <si>
    <t>632452618.S</t>
  </si>
  <si>
    <t>Cementová samonivelizačná stierka, pevnosti v tlaku 20 MPa, hr. 10 mm</t>
  </si>
  <si>
    <t>-828989887</t>
  </si>
  <si>
    <t>632921115.S</t>
  </si>
  <si>
    <t>Kladenie betónovej dlaždice voľne na plochú strechu, rozmeru nad 300 x 300 mm</t>
  </si>
  <si>
    <t>-1575936149</t>
  </si>
  <si>
    <t>592460014500.S</t>
  </si>
  <si>
    <t>Platňa betónová, rozmer 500x500x80 mm, prírodná</t>
  </si>
  <si>
    <t>643623267</t>
  </si>
  <si>
    <t>632951127.S</t>
  </si>
  <si>
    <t>Dlažba z drevených klátikov impregn. so zal. škár kociek veľ. do 100x100x100 mm z reziva dubového, pieskové lôžko</t>
  </si>
  <si>
    <t>487935250</t>
  </si>
  <si>
    <t>916561112.S</t>
  </si>
  <si>
    <t>Osadenie záhonového alebo parkového obrubníka betón., do lôžka z bet. pros. tr. C 16/20 s bočnou oporou</t>
  </si>
  <si>
    <t>2125142685</t>
  </si>
  <si>
    <t>592170001800.S</t>
  </si>
  <si>
    <t>Obrubník parkový, lxšxv 1000x50x200 mm, prírodný</t>
  </si>
  <si>
    <t>527312033</t>
  </si>
  <si>
    <t>918101112.S</t>
  </si>
  <si>
    <t>Lôžko pod obrubníky, krajníky alebo obruby z dlažobných kociek z betónu prostého tr. C 16/20</t>
  </si>
  <si>
    <t>-225722906</t>
  </si>
  <si>
    <t>-1761279394</t>
  </si>
  <si>
    <t>-842077212</t>
  </si>
  <si>
    <t>-1529828645</t>
  </si>
  <si>
    <t>-377961698</t>
  </si>
  <si>
    <t>959941121.S</t>
  </si>
  <si>
    <t>Chemická kotva s kotevným svorníkom tesnená chemickou ampulkou do betónu, ŽB, kameňa, s vyvŕtaním otvoru M12/100 mm</t>
  </si>
  <si>
    <t>-444729087</t>
  </si>
  <si>
    <t>Chemická kotva s kotevným svorníkom tesnená chemickou ampulkou do betónu, ŽB, kameňa, s vyvŕtaním otvoru M16/100 mm</t>
  </si>
  <si>
    <t>-2028700581</t>
  </si>
  <si>
    <t>998011032.S</t>
  </si>
  <si>
    <t>Presun hmôt pre budovy (801, 803, 812), zvislá konštr. z blokov, výšky do 12 m</t>
  </si>
  <si>
    <t>-145163722</t>
  </si>
  <si>
    <t>711122131.S</t>
  </si>
  <si>
    <t>Zhotovenie  izolácie proti zemnej vlhkosti zvislá asfaltovým náterom za tepla</t>
  </si>
  <si>
    <t>-556829278</t>
  </si>
  <si>
    <t>246170000900.S</t>
  </si>
  <si>
    <t>Lak asfaltový penetračný</t>
  </si>
  <si>
    <t>145601349</t>
  </si>
  <si>
    <t>1017957185</t>
  </si>
  <si>
    <t>-1250759967</t>
  </si>
  <si>
    <t>711142559.S</t>
  </si>
  <si>
    <t>Zhotovenie  izolácie proti zemnej vlhkosti a tlakovej vode zvislá NAIP pritavením</t>
  </si>
  <si>
    <t>-1867517091</t>
  </si>
  <si>
    <t>628310001200.S</t>
  </si>
  <si>
    <t>Pás asfaltový s jemným posypom hr. 4,0 mm vystužený sklenenou rohožou a hliníkovou fóliou</t>
  </si>
  <si>
    <t>-1653350625</t>
  </si>
  <si>
    <t>711210120.S</t>
  </si>
  <si>
    <t>Zhotovenie dvojnásobného izol. náteru pod keramické obklady v interiéri na ploche vodorovnej</t>
  </si>
  <si>
    <t>-1298151485</t>
  </si>
  <si>
    <t>245660000550.S</t>
  </si>
  <si>
    <t>Náter hydroizolačný tekutá vodonepriepustná membrána na báze živice</t>
  </si>
  <si>
    <t>-1446416658</t>
  </si>
  <si>
    <t>711210125.S</t>
  </si>
  <si>
    <t>Zhotovenie dvojnásobného izol. náteru pod keramické obklady v interiéri na ploche zvislej</t>
  </si>
  <si>
    <t>-674781239</t>
  </si>
  <si>
    <t>-24000486</t>
  </si>
  <si>
    <t>1131614685</t>
  </si>
  <si>
    <t>712311101.S</t>
  </si>
  <si>
    <t>Zhotovenie povlakovej krytiny striech plochých do 10° za studena náterom penetračným</t>
  </si>
  <si>
    <t>-1621823173</t>
  </si>
  <si>
    <t>111630002700.S</t>
  </si>
  <si>
    <t>Penetračný náter univerzálny s obsahom rozpúšťadiel na betón, bitumenové lepenky a kovové povrchy</t>
  </si>
  <si>
    <t>934551081</t>
  </si>
  <si>
    <t>712331101.S</t>
  </si>
  <si>
    <t>Zhotovenie povlak. krytiny striech plochých do 10° pásmi na sucho AIP, NAIP alebo tkaniny</t>
  </si>
  <si>
    <t>-2055705917</t>
  </si>
  <si>
    <t>-1213322870</t>
  </si>
  <si>
    <t>712331115.S</t>
  </si>
  <si>
    <t>Zhotovenie povlak. krytiny striech plochých do 10° bodovým prilepením AIP, NAIP alebo tkaniny, so zvareným spojom</t>
  </si>
  <si>
    <t>-1067075645</t>
  </si>
  <si>
    <t>449426006</t>
  </si>
  <si>
    <t>712370070.Sr</t>
  </si>
  <si>
    <t>Zhotovenie povlakovej krytiny striech plochých do 10° POCB-P fóliou upevnenou prikotvením so zvarením spoju</t>
  </si>
  <si>
    <t>1233263222</t>
  </si>
  <si>
    <t>224101</t>
  </si>
  <si>
    <t>Strešný systém - izolačná fólia na báze POCB hr.3,2 mm</t>
  </si>
  <si>
    <t>-1997357885</t>
  </si>
  <si>
    <t>R</t>
  </si>
  <si>
    <t>Teleskop R48x485 /1000 ks</t>
  </si>
  <si>
    <t>bal.</t>
  </si>
  <si>
    <t>1988411822</t>
  </si>
  <si>
    <t>712370405.SR</t>
  </si>
  <si>
    <t>Zhotovenie hydroakumulačnej vrstvy z polyuretánových dosiek pre zelené strechy do 5°</t>
  </si>
  <si>
    <t>-1761234706</t>
  </si>
  <si>
    <t>283190007505.S</t>
  </si>
  <si>
    <t>Doska retenčne vegetačná z recyklovaného PUR pre zelené strechy, hrúbka 25 mm</t>
  </si>
  <si>
    <t>-560987472</t>
  </si>
  <si>
    <t>712391250.S</t>
  </si>
  <si>
    <t>Zhotovenie elektricky vodivej detekčnej vrstvy pre iskrové skúšky striech plochých do 10° fóliou AL/PE položenou voľne</t>
  </si>
  <si>
    <t>698343330</t>
  </si>
  <si>
    <t>283230007650.S</t>
  </si>
  <si>
    <t>Separačná fólia hliníková, vodivá, detekčná hr. 0,16 mm, PE</t>
  </si>
  <si>
    <t>737427860</t>
  </si>
  <si>
    <t>712973220.SR</t>
  </si>
  <si>
    <t>Detaily k POCB fóliam osadenie hotovej strešnej vpuste</t>
  </si>
  <si>
    <t>549568091</t>
  </si>
  <si>
    <t>R0855</t>
  </si>
  <si>
    <t>POCB S Strešný vpust vyhrievaný pr.110 mm</t>
  </si>
  <si>
    <t>-1230190291</t>
  </si>
  <si>
    <t>R3810</t>
  </si>
  <si>
    <t>POCB Chrlič guľatý pr.110 mm s manžetou</t>
  </si>
  <si>
    <t>1067460612</t>
  </si>
  <si>
    <t>712973233.SR</t>
  </si>
  <si>
    <t>Detaily k POCB fóliam zaizolovanie kruhového prestupu 251 – 400 mm</t>
  </si>
  <si>
    <t>1605544190</t>
  </si>
  <si>
    <t>712973234.SR</t>
  </si>
  <si>
    <t>Detaily k POCB fóliam zaizolovanie kruhového prestupu 401 – 600 mm</t>
  </si>
  <si>
    <t>-562539114</t>
  </si>
  <si>
    <t>712990311.S</t>
  </si>
  <si>
    <t>Zhotovenie filtračnej vrstvy z textílie pre zelené strechy do 5°</t>
  </si>
  <si>
    <t>94734743</t>
  </si>
  <si>
    <t>693710001030.S</t>
  </si>
  <si>
    <t>Textília filtračná z PP vlákna pre zelené strechy, plošná hmotnosť 105 g/m2</t>
  </si>
  <si>
    <t>-1555808054</t>
  </si>
  <si>
    <t>712990335.S</t>
  </si>
  <si>
    <t>Osadenie ochrannej kačírkovej lišty tvaru L natavením na hydroizoláciu pre zelené strechy</t>
  </si>
  <si>
    <t>-1201938707</t>
  </si>
  <si>
    <t>553430005651.S</t>
  </si>
  <si>
    <t>Lišta kačírková dierovaná hliníková tvaru L pre zelené strechy, hrúbky 1 mm, vxšxl 100x120x2500 mm</t>
  </si>
  <si>
    <t>-562620918</t>
  </si>
  <si>
    <t>712990400.S</t>
  </si>
  <si>
    <t>Vykonanie iskrovej skúšky striech z povlakových krytín, nevodivých fólií</t>
  </si>
  <si>
    <t>-799529297</t>
  </si>
  <si>
    <t>712991040.S</t>
  </si>
  <si>
    <t>Montáž podkladnej konštrukcie z OSB dosiek na atike šírky 411 - 620 mm pod klampiarske konštrukcie</t>
  </si>
  <si>
    <t>-141908987</t>
  </si>
  <si>
    <t>-334319541</t>
  </si>
  <si>
    <t>2097598478</t>
  </si>
  <si>
    <t>713111125.S</t>
  </si>
  <si>
    <t>Montáž tepelnej izolácie stropov rovných minerálnou vlnou, spodkom prilepením</t>
  </si>
  <si>
    <t>-1108466918</t>
  </si>
  <si>
    <t>631440035100.S</t>
  </si>
  <si>
    <t>Doska z minerálnej vlny hr. 240 mm, pre prevetrávané fasády - špec. viď. PD</t>
  </si>
  <si>
    <t>414379693</t>
  </si>
  <si>
    <t>713121111.S</t>
  </si>
  <si>
    <t>Montáž tepelnej izolácie podláh minerálnou vlnou, kladená voľne v jednej vrstve</t>
  </si>
  <si>
    <t>-1884394545</t>
  </si>
  <si>
    <t>607150000100.S</t>
  </si>
  <si>
    <t>Doska drevovláknitá, kročajová hr.40 mm</t>
  </si>
  <si>
    <t>1001754488</t>
  </si>
  <si>
    <t>713126020.SR</t>
  </si>
  <si>
    <t>Montáž tepelnej izolácie podláh fúkanou izoláciou hrúbky do 17 - 22 cm</t>
  </si>
  <si>
    <t>-1249231236</t>
  </si>
  <si>
    <t>629120000100.S</t>
  </si>
  <si>
    <t>Fúkaná minerálna izolácia, lambda 0,033 - 0,045 W/mK, pre väzníkové a duté trámové stropy</t>
  </si>
  <si>
    <t>684682771</t>
  </si>
  <si>
    <t>713131111.S</t>
  </si>
  <si>
    <t>Montáž tepelnej izolácie stien minerálnou vlnou, pribitím na konštrukciu</t>
  </si>
  <si>
    <t>1380058917</t>
  </si>
  <si>
    <t>631440025400.S</t>
  </si>
  <si>
    <t>Doska z minerálnej vlny hr. 100 mm, izolácia pre zateplenie plochých striech</t>
  </si>
  <si>
    <t>-1309759267</t>
  </si>
  <si>
    <t>713131134.S</t>
  </si>
  <si>
    <t>Montáž tepelnej izolácie stien minerálnou vlnou, vložením voľne v jednej vrstve</t>
  </si>
  <si>
    <t>-969903329</t>
  </si>
  <si>
    <t>631440036700.S</t>
  </si>
  <si>
    <t>Doska z minerálnej vlny hr. 150 mm, pre prevetrávané fasády - špec. viď. PD</t>
  </si>
  <si>
    <t>-1050010969</t>
  </si>
  <si>
    <t>713131135.S</t>
  </si>
  <si>
    <t>Montáž tepelnej izolácie stien minerálnou vlnou, vložením voľne v dvoch vrstvách</t>
  </si>
  <si>
    <t>-200084878</t>
  </si>
  <si>
    <t>631440036500.S</t>
  </si>
  <si>
    <t>Doska z minerálnej vlny hr. 120 mm, pre prevetrávané fasády - špec. viď. PD</t>
  </si>
  <si>
    <t>1784927425</t>
  </si>
  <si>
    <t>713131144.S</t>
  </si>
  <si>
    <t>Montáž paropriepustnej fólie na steny</t>
  </si>
  <si>
    <t>631166959</t>
  </si>
  <si>
    <t>283230012400.S</t>
  </si>
  <si>
    <t>Fasádna fólia polyesterová so samolepiacim okrajom, hmotnosť 270 g/m2, difúzne otvorená, UV stabilná - špec. viď. PD</t>
  </si>
  <si>
    <t>1157467761</t>
  </si>
  <si>
    <t>713132111.S</t>
  </si>
  <si>
    <t>Montáž tepelnej izolácie stien polystyrénom, pribitím na konštrukciu</t>
  </si>
  <si>
    <t>1196912392</t>
  </si>
  <si>
    <t>Doska XPS 300 hr. 100 mm, zakladanie stavieb, podlahy, obrátené ploché strechy</t>
  </si>
  <si>
    <t>136619630</t>
  </si>
  <si>
    <t>283750002700.S</t>
  </si>
  <si>
    <t>Doska XPS 300 hr. 280 mm, zakladanie stavieb, podlahy, obrátené ploché strechy</t>
  </si>
  <si>
    <t>-3148638</t>
  </si>
  <si>
    <t>713132211.S</t>
  </si>
  <si>
    <t>Montáž tepelnej izolácie podzemných stien a základov xps celoplošným prilepením</t>
  </si>
  <si>
    <t>678586704</t>
  </si>
  <si>
    <t>-1925627455</t>
  </si>
  <si>
    <t>713132213.S</t>
  </si>
  <si>
    <t>Montáž tepelnej izolácie podzemných stien a základov xps kotvením</t>
  </si>
  <si>
    <t>-550382514</t>
  </si>
  <si>
    <t>1147509888</t>
  </si>
  <si>
    <t>713136400.SR</t>
  </si>
  <si>
    <t>Montáž tepelnej izolácie stien PIR penou hr. 100 mm</t>
  </si>
  <si>
    <t>916046103</t>
  </si>
  <si>
    <t>283750004245.S</t>
  </si>
  <si>
    <t>Doska PIR s obojstranným nasýteným skleneným vláknom hr. 100 mm</t>
  </si>
  <si>
    <t>1458206515</t>
  </si>
  <si>
    <t>713136410.S</t>
  </si>
  <si>
    <t>Montáž tepelnej izolácie stien PUR penou hr. 150 mm</t>
  </si>
  <si>
    <t>1480800609</t>
  </si>
  <si>
    <t>14617</t>
  </si>
  <si>
    <t>PURENOTHERM hrúbka 150mm</t>
  </si>
  <si>
    <t>-1535429590</t>
  </si>
  <si>
    <t>713141121.S</t>
  </si>
  <si>
    <t>Montáž tepelnej izolácie striech plochých do 10° minerálnou vlnou, jednovrstvová prilep. bodovo</t>
  </si>
  <si>
    <t>-1817597020</t>
  </si>
  <si>
    <t>631440025200.S</t>
  </si>
  <si>
    <t>Doska z minerálnej vlny hr. 60 mm, izolácia pre zateplenie plochých striech</t>
  </si>
  <si>
    <t>567770688</t>
  </si>
  <si>
    <t>713141160.S</t>
  </si>
  <si>
    <t>Montáž tepelnej izolácie striech plochých do 10° spádovými doskami z minerálnej vlny v jednej vrstve</t>
  </si>
  <si>
    <t>1710540677</t>
  </si>
  <si>
    <t>631440028600.SR</t>
  </si>
  <si>
    <t>Doska z minerálnej vlny - spádová 20-120(160) mm</t>
  </si>
  <si>
    <t>-1977497352</t>
  </si>
  <si>
    <t>713141220.S</t>
  </si>
  <si>
    <t>Montáž tepelnej izolácie striech plochých do 10° minerálnou vlnou, dvojvrstvová prilep. bodovo</t>
  </si>
  <si>
    <t>-1867623191</t>
  </si>
  <si>
    <t>631440025000.S</t>
  </si>
  <si>
    <t>Doska z minerálnej vlny hr. 140 mm, izolácia pre zateplenie plochých striech</t>
  </si>
  <si>
    <t>1238265447</t>
  </si>
  <si>
    <t>631440033500.S</t>
  </si>
  <si>
    <t>Doska z minerálnej vlny hr. 160 mm, izolácia pre zateplenie plochých striech</t>
  </si>
  <si>
    <t>147585454</t>
  </si>
  <si>
    <t>713142160.S</t>
  </si>
  <si>
    <t>Montáž tepelnej izolácie striech plochých do 10° spádovými doskami z polystyrénu v jednej vrstve</t>
  </si>
  <si>
    <t>-1156820815</t>
  </si>
  <si>
    <t>283760007500.S</t>
  </si>
  <si>
    <t>Doska spádová EPS, pevnosť v tlaku 150 kPa, pre vyspádovanie plochých striech</t>
  </si>
  <si>
    <t>-837636024</t>
  </si>
  <si>
    <t>713142250.S</t>
  </si>
  <si>
    <t>Montáž tepelnej izolácie striech plochých do 10° polystyrénom, dvojvrstvová kladenými voľne</t>
  </si>
  <si>
    <t>748059174</t>
  </si>
  <si>
    <t>283720009200.S</t>
  </si>
  <si>
    <t>Doska EPS hr. 140 mm, pevnosť v tlaku 150 kPa, na zateplenie podláh a plochých striech</t>
  </si>
  <si>
    <t>-642459842</t>
  </si>
  <si>
    <t>283720009500.S</t>
  </si>
  <si>
    <t>Doska EPS hr. 200 mm, pevnosť v tlaku 150 kPa, na zateplenie podláh a plochých striech</t>
  </si>
  <si>
    <t>145317805</t>
  </si>
  <si>
    <t>-614961653</t>
  </si>
  <si>
    <t>Doska XPS 300 hr. 50 mm, zakladanie stavieb, podlahy, obrátené ploché strechy</t>
  </si>
  <si>
    <t>1306761003</t>
  </si>
  <si>
    <t>998713202.S</t>
  </si>
  <si>
    <t>Presun hmôt pre izolácie tepelné v objektoch výšky nad 6 m do 12 m</t>
  </si>
  <si>
    <t>-487120027</t>
  </si>
  <si>
    <t>843733271</t>
  </si>
  <si>
    <t>-634801954</t>
  </si>
  <si>
    <t>395462594</t>
  </si>
  <si>
    <t>725190000.S</t>
  </si>
  <si>
    <t>Montáž pisoárovej deliacej steny plastovej</t>
  </si>
  <si>
    <t>-298961037</t>
  </si>
  <si>
    <t>554950000100.S</t>
  </si>
  <si>
    <t>Pisoárová deliaca stena 400x900 , plastová HPL , RAL 7035 - SP1</t>
  </si>
  <si>
    <t>1006136281</t>
  </si>
  <si>
    <t>-653738104</t>
  </si>
  <si>
    <t>607930000280.S</t>
  </si>
  <si>
    <t>Doska kompaktná z vysokotlakého laminátu (HPL) povrchovo úpravená / komplet  - WC1</t>
  </si>
  <si>
    <t>-1750855575</t>
  </si>
  <si>
    <t>998725202.S</t>
  </si>
  <si>
    <t>Presun hmôt pre zariaďovacie predmety v objektoch výšky nad 6 do 12 m</t>
  </si>
  <si>
    <t>-1454189005</t>
  </si>
  <si>
    <t>762311103.SR</t>
  </si>
  <si>
    <t>Montáž kotevnej papuče s pripojením k drevenej konštrukcii stĺpika</t>
  </si>
  <si>
    <t>-1635498546</t>
  </si>
  <si>
    <t>562490000100.S</t>
  </si>
  <si>
    <t>Kotevná pätka stĺpika / pergola</t>
  </si>
  <si>
    <t>-1620705999</t>
  </si>
  <si>
    <t>762341201.S</t>
  </si>
  <si>
    <t>Montáž latovania jednoduchých striech pre sklon do 60°</t>
  </si>
  <si>
    <t>1145553889</t>
  </si>
  <si>
    <t>605710006603.S.1</t>
  </si>
  <si>
    <t>Dosky z konštrukčného dreva KVH, C24/GLh24 - pohľadová kvalita, vr. povrch. úpravy</t>
  </si>
  <si>
    <t>1662901476</t>
  </si>
  <si>
    <t>155</t>
  </si>
  <si>
    <t>762712110.S</t>
  </si>
  <si>
    <t>Montáž priestorových viazaných konštrukcií z reziva hraneného prierezovej plochy do 120 cm2</t>
  </si>
  <si>
    <t>-549288429</t>
  </si>
  <si>
    <t>156</t>
  </si>
  <si>
    <t>605710006603.S</t>
  </si>
  <si>
    <t>Hranoly z konštrukčného dreva KVH, C24/GLh24 - pohľadová kvalita, vr. povrch. úpravy</t>
  </si>
  <si>
    <t>141243797</t>
  </si>
  <si>
    <t>157</t>
  </si>
  <si>
    <t>762712120.S</t>
  </si>
  <si>
    <t>Montáž priestorových viazaných konštrukcií z reziva hraneného prierezovej plochy 120 - 224 cm2</t>
  </si>
  <si>
    <t>31972827</t>
  </si>
  <si>
    <t>158</t>
  </si>
  <si>
    <t>762712130.S</t>
  </si>
  <si>
    <t>Montáž priestorových viazaných konštrukcií z reziva hraneného prierezovej plochy 224 - 288 cm2</t>
  </si>
  <si>
    <t>-1891374225</t>
  </si>
  <si>
    <t>159</t>
  </si>
  <si>
    <t>762795000.S</t>
  </si>
  <si>
    <t>Spojovacie prostriedky pre priestorové viazané konštrukcie - klince, svorky, fixačné dosky, konzoly, papuče....</t>
  </si>
  <si>
    <t>-1165222483</t>
  </si>
  <si>
    <t>160</t>
  </si>
  <si>
    <t>998762202.S</t>
  </si>
  <si>
    <t>Presun hmôt pre konštrukcie tesárske v objektoch výšky do 12 m</t>
  </si>
  <si>
    <t>152587416</t>
  </si>
  <si>
    <t>161</t>
  </si>
  <si>
    <t>763112334.SR</t>
  </si>
  <si>
    <t>Priečka SDK hr. 250 mm, kca CW+UW 50+100, dvojito opláštená doskou impregnovanou H2 15 mm, TI 50 mm - VS2</t>
  </si>
  <si>
    <t>1691778823</t>
  </si>
  <si>
    <t>162</t>
  </si>
  <si>
    <t>763115712.S</t>
  </si>
  <si>
    <t>Priečka SDK hr. 100 mm, kca CW+UW 50, dvojito opláštená doskou impregnovanou H2 2x12,5 mm, TI 50 mm - VS1</t>
  </si>
  <si>
    <t>269450002</t>
  </si>
  <si>
    <t>163</t>
  </si>
  <si>
    <t>763124131.SR</t>
  </si>
  <si>
    <t>Predsadená SDK stena hr. 100 (200) mm, kca CW+UW 50, dvojito opláštená doskou impregnovanou H2 2x12.5 mm, bez TI - PS1</t>
  </si>
  <si>
    <t>89677485</t>
  </si>
  <si>
    <t>164</t>
  </si>
  <si>
    <t>763125540.SR</t>
  </si>
  <si>
    <t>Montážna SDK stena hr.200 mm, kca CW+UW 50, dvojito opláštené doskou vysokopevnostnou DFRIH1 - MS2</t>
  </si>
  <si>
    <t>2008389291</t>
  </si>
  <si>
    <t>165</t>
  </si>
  <si>
    <t>763125550.SR</t>
  </si>
  <si>
    <t>Montážna SDK stena hr. 200/350 mm, dvojitá kca 2xCW+2xUW 100, dvojito opláštené doskou vysokopevnostnou doskou DFRIH1 - MS1</t>
  </si>
  <si>
    <t>36498775</t>
  </si>
  <si>
    <t>166</t>
  </si>
  <si>
    <t>763138210.S</t>
  </si>
  <si>
    <t>Podhľad SDK závesný na jednoúrovňovej oceľovej podkonštrukcií CD+UD, doska štandardná A 12.5 mm - PO1</t>
  </si>
  <si>
    <t>-532889082</t>
  </si>
  <si>
    <t>167</t>
  </si>
  <si>
    <t>763138212.S</t>
  </si>
  <si>
    <t>Podhľad SDK závesný na jednoúrovňovej oceľovej podkonštrukcií CD+UD, doska impregnovaná H2 12.5 mm - PO2</t>
  </si>
  <si>
    <t>-1031125163</t>
  </si>
  <si>
    <t>168</t>
  </si>
  <si>
    <t>763138280.S</t>
  </si>
  <si>
    <t>Akustický podhľad SDK na oceľovej podkonštrukcií CD+UD, doska sadrokartónová akustická perforovaná 12.5 mm - PO3 - špec. viď. PD</t>
  </si>
  <si>
    <t>1091335755</t>
  </si>
  <si>
    <t>169</t>
  </si>
  <si>
    <t>763147112.S</t>
  </si>
  <si>
    <t>Obklad steny sadrokartónom hr. konštrukcie 30 mm, doska protipožiarna 15 mm</t>
  </si>
  <si>
    <t>-1911099808</t>
  </si>
  <si>
    <t>170</t>
  </si>
  <si>
    <t>763152440.S</t>
  </si>
  <si>
    <t>SDK suchá podlaha z dielcov sádrovláknitých dosiek hr. 20 mm lepených na pero a drážku bez podsypu</t>
  </si>
  <si>
    <t>-540416972</t>
  </si>
  <si>
    <t>171</t>
  </si>
  <si>
    <t>763713010.S</t>
  </si>
  <si>
    <t>Montáž nosných stien drevostavieb z kompletizovaných panelov</t>
  </si>
  <si>
    <t>-1546482299</t>
  </si>
  <si>
    <t>172</t>
  </si>
  <si>
    <t>612110000500.S</t>
  </si>
  <si>
    <t>Panel veľkoplošný viacvrstvý CLT z viacvrstvového masívneho dreva, bez TI, pre nosné steny hr. 100 mm - špec. viď. PD</t>
  </si>
  <si>
    <t>394820165</t>
  </si>
  <si>
    <t>173</t>
  </si>
  <si>
    <t>763750150.S</t>
  </si>
  <si>
    <t>Montáž drevených podláh exotických na terasy, balkóny, móla</t>
  </si>
  <si>
    <t>-1982523871</t>
  </si>
  <si>
    <t>174</t>
  </si>
  <si>
    <t>611980004400.S</t>
  </si>
  <si>
    <t>Drevená podlahová doska exteriérová z exotických drevín, hrúbka 21 mm, vr. povrch. úpravy</t>
  </si>
  <si>
    <t>-471935029</t>
  </si>
  <si>
    <t>175</t>
  </si>
  <si>
    <t>611980005100.SR</t>
  </si>
  <si>
    <t>Podkladový  rošt  AL na terčoch  pre drevené podlahy</t>
  </si>
  <si>
    <t>1057393185</t>
  </si>
  <si>
    <t>176</t>
  </si>
  <si>
    <t>763783010.S</t>
  </si>
  <si>
    <t>Montáž stropu drevostavieb z kompletizovaných panelov s horným záklopom</t>
  </si>
  <si>
    <t>256642691</t>
  </si>
  <si>
    <t>177</t>
  </si>
  <si>
    <t>612110001000.S</t>
  </si>
  <si>
    <t>Panel veľkoplošný dutý z viacvrstvových masívnych dosiek, bez TI, pre strechy a stropy hr. 240 mm - špec. viď. PD</t>
  </si>
  <si>
    <t>-133125701</t>
  </si>
  <si>
    <t>178</t>
  </si>
  <si>
    <t>763783100.S</t>
  </si>
  <si>
    <t>Spojovací materiál pre montáž drevostavieb z kompletizovaných panelov</t>
  </si>
  <si>
    <t>-1717739584</t>
  </si>
  <si>
    <t>179</t>
  </si>
  <si>
    <t>763793111.S</t>
  </si>
  <si>
    <t>Montáž ostatných dielcov oceľov. spojovacích prostriedkov kotevných želiez, príložiek, pätiek,tiahel</t>
  </si>
  <si>
    <t>-475510630</t>
  </si>
  <si>
    <t>180</t>
  </si>
  <si>
    <t>000000218300101035</t>
  </si>
  <si>
    <t>uholník 90x105x105 , pozink</t>
  </si>
  <si>
    <t>364381874</t>
  </si>
  <si>
    <t>181</t>
  </si>
  <si>
    <t>998763201.S</t>
  </si>
  <si>
    <t>Presun hmôt pre drevostavby v objektoch výšky do 12 m</t>
  </si>
  <si>
    <t>-1673302015</t>
  </si>
  <si>
    <t>182</t>
  </si>
  <si>
    <t>764351401.S</t>
  </si>
  <si>
    <t>Žľaby z pozinkovaného farbeného PZf plechu, pododkvapové štvorhranné r.š. 250 mm - KL4</t>
  </si>
  <si>
    <t>-1149098333</t>
  </si>
  <si>
    <t>183</t>
  </si>
  <si>
    <t>764359431.S</t>
  </si>
  <si>
    <t>Kotlík štvorhranný z pozinkovaného farbeného PZf plechu, pre pododkvapové žľaby rozmerov 80x80x180 mm</t>
  </si>
  <si>
    <t>-9229575</t>
  </si>
  <si>
    <t>184</t>
  </si>
  <si>
    <t>764359436.S</t>
  </si>
  <si>
    <t>Kotlík zberný z pozinkovaného farbeného PZf plechu, pre rúry s priemerom D 80 - 120 mm - KL7</t>
  </si>
  <si>
    <t>919600499</t>
  </si>
  <si>
    <t>185</t>
  </si>
  <si>
    <t>Oplechovanie parapetov z hliníkového farebného Al plechu, vrátane rohov r.š. 250 mm</t>
  </si>
  <si>
    <t>-2029471944</t>
  </si>
  <si>
    <t>186</t>
  </si>
  <si>
    <t>764430410.SR</t>
  </si>
  <si>
    <t>Oplechovanie muriva a atík z pozinkovaného farbeného PZf plechu, vrátane rohov r.š. 220 mm - KL8</t>
  </si>
  <si>
    <t>390022872</t>
  </si>
  <si>
    <t>187</t>
  </si>
  <si>
    <t>764430420.S</t>
  </si>
  <si>
    <t>Oplechovanie muriva a atík z pozinkovaného farbeného PZf plechu, vrátane rohov r.š. 280 mm -KLN</t>
  </si>
  <si>
    <t>-71463422</t>
  </si>
  <si>
    <t>188</t>
  </si>
  <si>
    <t>Oplechovanie muriva a atík z pozinkovaného farbeného PZf plechu, vrátane rohov r.š. 390 mm - KL1,KL2</t>
  </si>
  <si>
    <t>-1249264174</t>
  </si>
  <si>
    <t>189</t>
  </si>
  <si>
    <t>763793111.S.1</t>
  </si>
  <si>
    <t>-331134457</t>
  </si>
  <si>
    <t>190</t>
  </si>
  <si>
    <t>000000021500101890</t>
  </si>
  <si>
    <t>uholník 150x200x50x3 - KL3</t>
  </si>
  <si>
    <t>-1474142989</t>
  </si>
  <si>
    <t>191</t>
  </si>
  <si>
    <t>764451401.SR</t>
  </si>
  <si>
    <t>Zvodové rúry z pozinkovaného farbeného PZf plechu, štvorcové s dĺžkou strany 80 mm - KL5,KL6</t>
  </si>
  <si>
    <t>537848309</t>
  </si>
  <si>
    <t>192</t>
  </si>
  <si>
    <t>764451402.S</t>
  </si>
  <si>
    <t>Zvodové rúry z pozinkovaného farbeného PZf plechu, štvorcové s dĺžkou strany 100 mm -KL7</t>
  </si>
  <si>
    <t>-1046884981</t>
  </si>
  <si>
    <t>193</t>
  </si>
  <si>
    <t>764454434.SR</t>
  </si>
  <si>
    <t>Montáž hranatých kolien z pozinkovaného farbeného PZf plechu, pre zvodové rúry s priemerom 60 - 150 mm</t>
  </si>
  <si>
    <t>-1103829344</t>
  </si>
  <si>
    <t>194</t>
  </si>
  <si>
    <t>553440048300.S</t>
  </si>
  <si>
    <t>Koleno lisované pozink farebný 70°, priemer 80 mm</t>
  </si>
  <si>
    <t>1764119144</t>
  </si>
  <si>
    <t>195</t>
  </si>
  <si>
    <t>553440004100.S</t>
  </si>
  <si>
    <t>Koleno lisované pozink farebný 70°, priemer 100 mm</t>
  </si>
  <si>
    <t>328391018</t>
  </si>
  <si>
    <t>196</t>
  </si>
  <si>
    <t>-1464132848</t>
  </si>
  <si>
    <t>197</t>
  </si>
  <si>
    <t>766651201.S</t>
  </si>
  <si>
    <t>Montáž púzdra posuvných dverí do montovanej priečky (napr. sadrokartón) s jedným zasúvacím púzdrom pre jedno krídlo, priechod 0,6-1 m</t>
  </si>
  <si>
    <t>1687555172</t>
  </si>
  <si>
    <t>198</t>
  </si>
  <si>
    <t>553310013000.S</t>
  </si>
  <si>
    <t>Stavebné puzdro pre posuvné dvere, jedno zasúvacie púzdro pre jedno krídlo, čistý priechod 800 mm</t>
  </si>
  <si>
    <t>-316437311</t>
  </si>
  <si>
    <t>199</t>
  </si>
  <si>
    <t>766662113.S</t>
  </si>
  <si>
    <t>Montáž dverového krídla otočného jednokrídlového bezpoldrážkového, do existujúcej zárubne, vrátane kovania</t>
  </si>
  <si>
    <t>452208425</t>
  </si>
  <si>
    <t>200</t>
  </si>
  <si>
    <t>766664125.S</t>
  </si>
  <si>
    <t>Montáž dverí drevených posuvných jednokrídlových, posun do puzdra</t>
  </si>
  <si>
    <t>-439663601</t>
  </si>
  <si>
    <t>201</t>
  </si>
  <si>
    <t>991032246</t>
  </si>
  <si>
    <t>202</t>
  </si>
  <si>
    <t>Dvere vnútorné jednokrídlové, šírka 600-900 mm, výplň DTD, povrch laminát, plné</t>
  </si>
  <si>
    <t>203227958</t>
  </si>
  <si>
    <t>203</t>
  </si>
  <si>
    <t>766694114.S</t>
  </si>
  <si>
    <t>Montáž parapetnej dosky drevenej šírky do 300 mm, dĺžky nad 2600 mm</t>
  </si>
  <si>
    <t>-1879596232</t>
  </si>
  <si>
    <t>204</t>
  </si>
  <si>
    <t>611550000300.S</t>
  </si>
  <si>
    <t>Parapetná doska vnútorná, šírka 295 mm, drevo</t>
  </si>
  <si>
    <t>-2134869909</t>
  </si>
  <si>
    <t>205</t>
  </si>
  <si>
    <t>-335887274</t>
  </si>
  <si>
    <t>206</t>
  </si>
  <si>
    <t>767122111R</t>
  </si>
  <si>
    <t>Montáž a dodávka nerezových sietí na rastliny / komplet - Z04.1,Z04.2,Z04.3,Z04.4</t>
  </si>
  <si>
    <t>1645557452</t>
  </si>
  <si>
    <t>207</t>
  </si>
  <si>
    <t>767122111R.1</t>
  </si>
  <si>
    <t>Montáž a dodávka nerezovej siete na schodisko / komplet - Z02</t>
  </si>
  <si>
    <t>-704366752</t>
  </si>
  <si>
    <t>208</t>
  </si>
  <si>
    <t>767162110R</t>
  </si>
  <si>
    <t>Montáž  a dodávka zábradlia schodiskového  z profilovej ocele , vr. povrch. úpravy - Z01</t>
  </si>
  <si>
    <t>117089811</t>
  </si>
  <si>
    <t>209</t>
  </si>
  <si>
    <t>767163045.SR</t>
  </si>
  <si>
    <t>Montáž a dodávka zábradlia celoskleneného v.550 mm, výplň bezpečnostné sklo, vr.kotvenie - Z03</t>
  </si>
  <si>
    <t>-1209797224</t>
  </si>
  <si>
    <t>210</t>
  </si>
  <si>
    <t>767310100.S</t>
  </si>
  <si>
    <t>Montáž výlezu do plochej strechy</t>
  </si>
  <si>
    <t>505290483</t>
  </si>
  <si>
    <t>211</t>
  </si>
  <si>
    <t>611330000500.S</t>
  </si>
  <si>
    <t xml:space="preserve">Strešný výlez , šxv 700x1200 mm, pre plochú strechu, vr. podstavy a schodov - SVZ </t>
  </si>
  <si>
    <t>1573047013</t>
  </si>
  <si>
    <t>212</t>
  </si>
  <si>
    <t>767330022.S</t>
  </si>
  <si>
    <t>Montáž svetlovodu tubusového priemeru do 360 mm do plochej strechy</t>
  </si>
  <si>
    <t>1177515841</t>
  </si>
  <si>
    <t>213</t>
  </si>
  <si>
    <t>611510005100</t>
  </si>
  <si>
    <t>Svetlovod pr. 260 mm, základná sada pre ploché strechy, tubus d 255 mm</t>
  </si>
  <si>
    <t>-1173521833</t>
  </si>
  <si>
    <t>214</t>
  </si>
  <si>
    <t>611510006100</t>
  </si>
  <si>
    <t>Difuzor pre svetlovod 340x340 mm</t>
  </si>
  <si>
    <t>784847954</t>
  </si>
  <si>
    <t>215</t>
  </si>
  <si>
    <t>767330024.S</t>
  </si>
  <si>
    <t>Montáž svetlovodu tubusového priemeru do 800 mm do plochej strechy</t>
  </si>
  <si>
    <t>1678651629</t>
  </si>
  <si>
    <t>216</t>
  </si>
  <si>
    <t>611510005300</t>
  </si>
  <si>
    <t>Svetlovod pr. 600 mm, základná sada pre ploché strechy, tubus d 575 mm</t>
  </si>
  <si>
    <t>-739763030</t>
  </si>
  <si>
    <t>217</t>
  </si>
  <si>
    <t>611510006500</t>
  </si>
  <si>
    <t>Difuzor pre svetlovod 620x620 mm</t>
  </si>
  <si>
    <t>544476264</t>
  </si>
  <si>
    <t>218</t>
  </si>
  <si>
    <t>767392112.S</t>
  </si>
  <si>
    <t>Montáž krytiny striech plechom tvarovaným skrutkovaním</t>
  </si>
  <si>
    <t>167569677</t>
  </si>
  <si>
    <t>219</t>
  </si>
  <si>
    <t>138310001300.S</t>
  </si>
  <si>
    <t>Plech trapézový pozink farebný, výška profilu 50 mm, hr. 1,0 mm</t>
  </si>
  <si>
    <t>1273184670</t>
  </si>
  <si>
    <t>220</t>
  </si>
  <si>
    <t>767590205.S</t>
  </si>
  <si>
    <t>Montáž čistiacej rohože gumovo - polypropylénovej na podlahu</t>
  </si>
  <si>
    <t>-1046007339</t>
  </si>
  <si>
    <t>221</t>
  </si>
  <si>
    <t>767590225.S</t>
  </si>
  <si>
    <t>Montáž hliníkového rámu L k čistiacim rohožiam</t>
  </si>
  <si>
    <t>-575605792</t>
  </si>
  <si>
    <t>222</t>
  </si>
  <si>
    <t>697510001900.S</t>
  </si>
  <si>
    <t>Hliníková rohož s vložkou z gumovej pílky a kartáčová násada, výška rohože 22 mm - ČR2</t>
  </si>
  <si>
    <t>741224684</t>
  </si>
  <si>
    <t>223</t>
  </si>
  <si>
    <t>697510003600.S</t>
  </si>
  <si>
    <t>Hliníková rohož s vložkou z polypropylénového vlákna, výška rohože 17 mm - ČR1</t>
  </si>
  <si>
    <t>594409730</t>
  </si>
  <si>
    <t>224</t>
  </si>
  <si>
    <t>Montáž a dodávka hliníkových zasklených stien - ZS1,ZS2,ZS3,ZS4, O01, vr. exter. a inter. pásky</t>
  </si>
  <si>
    <t>2029219546</t>
  </si>
  <si>
    <t>225</t>
  </si>
  <si>
    <t>767646280.S</t>
  </si>
  <si>
    <t>Montáž skrytých hliníkových zárubní jednokrídlových</t>
  </si>
  <si>
    <t>-1087548943</t>
  </si>
  <si>
    <t>226</t>
  </si>
  <si>
    <t>553310018400.S</t>
  </si>
  <si>
    <t>Zárubňa skrytá elox pre otočné dvere jednokrídlové čistý priechod š. 800 mm, v. 1970 a 2100 mm</t>
  </si>
  <si>
    <t>-425903901</t>
  </si>
  <si>
    <t>227</t>
  </si>
  <si>
    <t>767660172.S</t>
  </si>
  <si>
    <t>Montáž hliníkovej vonkajšej žalúzie od šírky 240 cm do 300 cm a dĺžky 400 cm do podomietkovej schránky</t>
  </si>
  <si>
    <t>-971559481</t>
  </si>
  <si>
    <t>228</t>
  </si>
  <si>
    <t>611530015000.S</t>
  </si>
  <si>
    <t xml:space="preserve">Žalúzie exteriérové hliníkové Z-70, vr. kastlíka a pohonu - Ž01-Ž 04 </t>
  </si>
  <si>
    <t>-1893884280</t>
  </si>
  <si>
    <t>229</t>
  </si>
  <si>
    <t>Výroba a montáž vnút. schodiska - komplet, vr. povrch. úpravy a kotvenia</t>
  </si>
  <si>
    <t>1898974949</t>
  </si>
  <si>
    <t>230</t>
  </si>
  <si>
    <t>767995230.S</t>
  </si>
  <si>
    <t>Výroba atypického výrobku - kvetináč - KV</t>
  </si>
  <si>
    <t>1788357601</t>
  </si>
  <si>
    <t>231</t>
  </si>
  <si>
    <t>767995370.SR</t>
  </si>
  <si>
    <t>Výroba a montáž ocelového stĺpika, vr. povrch. úpravy a kotvenia - OS1</t>
  </si>
  <si>
    <t>1069295653</t>
  </si>
  <si>
    <t>232</t>
  </si>
  <si>
    <t>1713158484</t>
  </si>
  <si>
    <t>233</t>
  </si>
  <si>
    <t>776411000.S</t>
  </si>
  <si>
    <t>Lepenie podlahových líšt soklových</t>
  </si>
  <si>
    <t>-633537016</t>
  </si>
  <si>
    <t>234</t>
  </si>
  <si>
    <t>284130001300.S</t>
  </si>
  <si>
    <t>Soklová lišta hliníková</t>
  </si>
  <si>
    <t>-1964326132</t>
  </si>
  <si>
    <t>235</t>
  </si>
  <si>
    <t>771541225.SR</t>
  </si>
  <si>
    <t>Montáž podláh z dlaždíc kladených do tmelu flexibil. mrazuvzdorného veľ. 600 x 1200 mm</t>
  </si>
  <si>
    <t>-1820126184</t>
  </si>
  <si>
    <t>236</t>
  </si>
  <si>
    <t>597770005105.S</t>
  </si>
  <si>
    <t>Doska veľkoformátová, plast-betón 1200x600x15 mm - špec. viď. PD</t>
  </si>
  <si>
    <t>-1429788037</t>
  </si>
  <si>
    <t>237</t>
  </si>
  <si>
    <t>585820007000.S</t>
  </si>
  <si>
    <t>Stavebné lepidlo, trieda C2TE S2</t>
  </si>
  <si>
    <t>524442405</t>
  </si>
  <si>
    <t>238</t>
  </si>
  <si>
    <t>998771202.S</t>
  </si>
  <si>
    <t>Presun hmôt pre podlahy z dlaždíc v objektoch výšky nad 6 do 12 m</t>
  </si>
  <si>
    <t>1675833444</t>
  </si>
  <si>
    <t>239</t>
  </si>
  <si>
    <t>776410011.S</t>
  </si>
  <si>
    <t>-1535462910</t>
  </si>
  <si>
    <t>240</t>
  </si>
  <si>
    <t>776521250.S</t>
  </si>
  <si>
    <t>Lepenie povlakových podláh kaučukových z dielcov</t>
  </si>
  <si>
    <t>2016861640</t>
  </si>
  <si>
    <t>241</t>
  </si>
  <si>
    <t>284130000600.S</t>
  </si>
  <si>
    <t>Kaučuková podlaha elektrostaticky nevodivá, dielce, hrúbka do 4 mm - špec. viď. PD</t>
  </si>
  <si>
    <t>1826004077</t>
  </si>
  <si>
    <t>242</t>
  </si>
  <si>
    <t>998776202.S</t>
  </si>
  <si>
    <t>Presun hmôt pre podlahy povlakové v objektoch výšky nad 6 do 12 m</t>
  </si>
  <si>
    <t>1144074033</t>
  </si>
  <si>
    <t>243</t>
  </si>
  <si>
    <t>781445219.S</t>
  </si>
  <si>
    <t xml:space="preserve">Montáž obkladov vnútor. stien z dosiek ( plast-betón ) kladených do tmelu flexibilného </t>
  </si>
  <si>
    <t>322005039</t>
  </si>
  <si>
    <t>244</t>
  </si>
  <si>
    <t>597770001100.S</t>
  </si>
  <si>
    <t>Doska obkladová, veľkoformátová - špec. viď. PD</t>
  </si>
  <si>
    <t>2123466865</t>
  </si>
  <si>
    <t>245</t>
  </si>
  <si>
    <t>585820007000.S.1</t>
  </si>
  <si>
    <t>-1126315637</t>
  </si>
  <si>
    <t>246</t>
  </si>
  <si>
    <t>998781202.S</t>
  </si>
  <si>
    <t>Presun hmôt pre obklady keramické v objektoch výšky nad 6 do 12 m</t>
  </si>
  <si>
    <t>1373615765</t>
  </si>
  <si>
    <t>247</t>
  </si>
  <si>
    <t>783626100.S</t>
  </si>
  <si>
    <t>Nátery stolárskych výrobkov syntetické lazurovacím lakom 1x lakovaním</t>
  </si>
  <si>
    <t>60665033</t>
  </si>
  <si>
    <t>248</t>
  </si>
  <si>
    <t>584568579</t>
  </si>
  <si>
    <t>249</t>
  </si>
  <si>
    <t>784418011.SR</t>
  </si>
  <si>
    <t>Ochrana drevených stropných/strešných konštrukcií počas realizácie – Systém Siga Wetguard 200 SA (alebo ekvivalent)</t>
  </si>
  <si>
    <t>-14686763</t>
  </si>
  <si>
    <t>250</t>
  </si>
  <si>
    <t>-1698643870</t>
  </si>
  <si>
    <t>251</t>
  </si>
  <si>
    <t>784430010.S</t>
  </si>
  <si>
    <t>Maľby akrylátové základné dvojnásobné, ručne nanášané na jemnozrnný podklad výšky do 3,80 m</t>
  </si>
  <si>
    <t>1091651523</t>
  </si>
  <si>
    <t>252</t>
  </si>
  <si>
    <t>787100010.SR</t>
  </si>
  <si>
    <t>Montáž a dodávka presklenej steny s posuvnými dverami , rozmer 3350x2750 mm - Di3</t>
  </si>
  <si>
    <t>-1080953490</t>
  </si>
  <si>
    <t>253</t>
  </si>
  <si>
    <t>787100020.SR</t>
  </si>
  <si>
    <t>Montáž a dodávka presklenej steny skladanej , rozmer 3625x2750 mm - Di4</t>
  </si>
  <si>
    <t>-372958631</t>
  </si>
  <si>
    <t>254</t>
  </si>
  <si>
    <t>998787202.S</t>
  </si>
  <si>
    <t>Presun hmôt pre zasklievanie v objektoch výšky nad 6 do 12 m</t>
  </si>
  <si>
    <t>1070363272</t>
  </si>
  <si>
    <t>Práce a dodávky M</t>
  </si>
  <si>
    <t>21-M</t>
  </si>
  <si>
    <t>Elektromontáže</t>
  </si>
  <si>
    <t>255</t>
  </si>
  <si>
    <t>210411001.SR</t>
  </si>
  <si>
    <t>Konferenčný systém (Logitech Conference Cam Group | Ketos alebo ekvivalent)</t>
  </si>
  <si>
    <t>909166649</t>
  </si>
  <si>
    <t>VRN</t>
  </si>
  <si>
    <t>Investičné náklady neobsiahnuté v cenách</t>
  </si>
  <si>
    <t>256</t>
  </si>
  <si>
    <t>000400021.SR</t>
  </si>
  <si>
    <t>Projektové práce - stavebná časť (stavebné objekty vrátane ich technického vybavenia). náklady na vypracovanie dielenskej dokumentácie k drevenným konštrukciám</t>
  </si>
  <si>
    <t>eur</t>
  </si>
  <si>
    <t>1024</t>
  </si>
  <si>
    <t>-450509589</t>
  </si>
  <si>
    <t>257</t>
  </si>
  <si>
    <t>000400021.SR1</t>
  </si>
  <si>
    <t>Projektové práce - stavebná časť (stavebné objekty vrátane ich technického vybavenia). náklady na vypracovanie dielenskej dokumentácie k ocelovému schodisku</t>
  </si>
  <si>
    <t>1957091507</t>
  </si>
  <si>
    <t>258</t>
  </si>
  <si>
    <t>001100001.SR</t>
  </si>
  <si>
    <t>Blower door test – Test vzduchotestnosti stavby</t>
  </si>
  <si>
    <t>952345474</t>
  </si>
  <si>
    <t>2 - Zdravotechnika</t>
  </si>
  <si>
    <t xml:space="preserve">HSV - Práce a dodávky HSV   </t>
  </si>
  <si>
    <t xml:space="preserve">    8 - Rúrové vedenie   </t>
  </si>
  <si>
    <t xml:space="preserve">PSV - Práce a dodávky PSV   </t>
  </si>
  <si>
    <t xml:space="preserve">    713 - Izolácie tepelné   </t>
  </si>
  <si>
    <t xml:space="preserve">    721 - Zdravotechnika - vnútorná kanalizácia   </t>
  </si>
  <si>
    <t xml:space="preserve">    722 - Zdravotechnika - vnútorný vodovod   </t>
  </si>
  <si>
    <t xml:space="preserve">    724 - Zdravotechnika - strojné vybavenie   </t>
  </si>
  <si>
    <t xml:space="preserve">    725 - Zdravotechnika - zariaďovacie predmety   </t>
  </si>
  <si>
    <t xml:space="preserve">Práce a dodávky HSV   </t>
  </si>
  <si>
    <t xml:space="preserve">Rúrové vedenie   </t>
  </si>
  <si>
    <t>893301007.S</t>
  </si>
  <si>
    <t>Osadenie šachty železobetónovej</t>
  </si>
  <si>
    <t>594300007500</t>
  </si>
  <si>
    <t>Požiarna nádrž – min 22m3</t>
  </si>
  <si>
    <t>kpl</t>
  </si>
  <si>
    <t>894431125.S</t>
  </si>
  <si>
    <t>Revízna šachta – ?1m</t>
  </si>
  <si>
    <t xml:space="preserve">Práce a dodávky PSV   </t>
  </si>
  <si>
    <t xml:space="preserve">Izolácie tepelné   </t>
  </si>
  <si>
    <t>713482111.S</t>
  </si>
  <si>
    <t>Montáž trubíc z PE, hr.do 10 mm,vnút.priemer do 38 mm</t>
  </si>
  <si>
    <t>283310001300.S</t>
  </si>
  <si>
    <t>Izolačná PE trubica dxhr. 22x9 mm, nadrezaná, na izolovanie rozvodov vody, kúrenia, zdravotechniky</t>
  </si>
  <si>
    <t>283310001500.S</t>
  </si>
  <si>
    <t>Izolačná PE trubica dxhr. 28x9 mm, nadrezaná, na izolovanie rozvodov vody, kúrenia, zdravotechniky</t>
  </si>
  <si>
    <t>713482121.S</t>
  </si>
  <si>
    <t>Montáž trubíc z PE, hr.15-20 mm,vnút.priemer do 38 mm</t>
  </si>
  <si>
    <t>283310003300.S</t>
  </si>
  <si>
    <t>Izolačná PE trubica dxhr. 35x13 mm, nadrezaná, na izolovanie rozvodov vody, kúrenia, zdravotechniky</t>
  </si>
  <si>
    <t>283310003500.S</t>
  </si>
  <si>
    <t>Izolačná PE trubica dxhr. 42x13 mm, nadrezaná, na izolovanie rozvodov vody, kúrenia, zdravotechniky</t>
  </si>
  <si>
    <t>998713201.S</t>
  </si>
  <si>
    <t>Presun hmôt pre izolácie tepelné v objektoch výšky do 6 m</t>
  </si>
  <si>
    <t>721</t>
  </si>
  <si>
    <t xml:space="preserve">Zdravotechnika - vnútorná kanalizácia   </t>
  </si>
  <si>
    <t>721171109.S</t>
  </si>
  <si>
    <t>Potrubie z PVC - U odpadové hrdlové D 110 mm</t>
  </si>
  <si>
    <t>721171110.S</t>
  </si>
  <si>
    <t>Potrubie z PVC - U odpadové hrdlové D 125 mm</t>
  </si>
  <si>
    <t>721171112.S</t>
  </si>
  <si>
    <t>Potrubie z PVC - U odpadové hrdlové D 160 mm</t>
  </si>
  <si>
    <t>721173205.S</t>
  </si>
  <si>
    <t>Potrubie z PVC - U odpadné pripájacie D 50 mm</t>
  </si>
  <si>
    <t>721172357.S</t>
  </si>
  <si>
    <t>Montáž čistiaceho kusu HT potrubia DN 100</t>
  </si>
  <si>
    <t>286540019100.S</t>
  </si>
  <si>
    <t>Čistiaci kus HT DN 100, PP systém pre beztlakový rozvod vnútorného odpadu</t>
  </si>
  <si>
    <t>721172378.S.</t>
  </si>
  <si>
    <t>Montáž HL</t>
  </si>
  <si>
    <t>286630009300</t>
  </si>
  <si>
    <t>Strešný vtok HL64</t>
  </si>
  <si>
    <t>2866300093001</t>
  </si>
  <si>
    <t>HL 810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</si>
  <si>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</si>
  <si>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</si>
  <si>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</si>
  <si>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</si>
  <si>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998721201.S</t>
  </si>
  <si>
    <t>Presun hmôt pre vnútornú kanalizáciu v objektoch výšky do 6 m</t>
  </si>
  <si>
    <t xml:space="preserve">Zdravotechnika - vnútorný vodovod   </t>
  </si>
  <si>
    <t>722171312</t>
  </si>
  <si>
    <t>Plasthliníkové potrubie z viacvrstvových rúr PE Geberit Mepla v tyčiach spájané lisovaním dxt 20x2,5 mm -ekvivalent</t>
  </si>
  <si>
    <t>722171313</t>
  </si>
  <si>
    <t>Plasthliníkové potrubie z viacvrstvových rúr PE Geberit Mepla v tyčiach spájané lisovaním dxt 26x3 mm  -ekvivalent</t>
  </si>
  <si>
    <t>722171314</t>
  </si>
  <si>
    <t>Plasthliníkové potrubie z viacvrstvových rúr PE Geberit Mepla v tyčiach spájané lisovaním dxt 32x3 mm   -ekvivalent</t>
  </si>
  <si>
    <t>722171315</t>
  </si>
  <si>
    <t>Plasthliníkové potrubie z viacvrstvových rúr PE Geberit Mepla v tyčiach spájané lisovaním dxt 40x3,5 mm  -ekvivalent</t>
  </si>
  <si>
    <t>722220111.S</t>
  </si>
  <si>
    <t>Montáž armatúry závitovej s jedným závitom, nástenka pre výtokový ventil G 1/2</t>
  </si>
  <si>
    <t>722220121.S</t>
  </si>
  <si>
    <t>Montáž armatúry závitovej s jedným závitom, nástenka pre batériu G 1/2</t>
  </si>
  <si>
    <t>pár</t>
  </si>
  <si>
    <t>722221015.S</t>
  </si>
  <si>
    <t>Montáž guľového kohúta závitového priameho pre vodu G 3/4</t>
  </si>
  <si>
    <t>551110005000.S</t>
  </si>
  <si>
    <t>Guľový uzáver pre vodu 3/4", niklovaná mosadz</t>
  </si>
  <si>
    <t>722221020.S</t>
  </si>
  <si>
    <t>Montáž guľového kohúta závitového priameho pre vodu G 1</t>
  </si>
  <si>
    <t>551110005100.S</t>
  </si>
  <si>
    <t>Guľový uzáver pre vodu 1", niklovaná mosadz</t>
  </si>
  <si>
    <t>722221025.S</t>
  </si>
  <si>
    <t>Montáž guľového kohúta závitového priameho pre vodu G 5/4</t>
  </si>
  <si>
    <t>551110005200.S</t>
  </si>
  <si>
    <t>Guľový uzáver pre vodu 5/4", niklovaná mosadz</t>
  </si>
  <si>
    <t>722221082.S</t>
  </si>
  <si>
    <t>Montáž guľového kohúta vypúšťacieho závitového G 1/2</t>
  </si>
  <si>
    <t>551110011200.S</t>
  </si>
  <si>
    <t>Guľový uzáver vypúšťací s páčkou, 1/2" M, mosadz</t>
  </si>
  <si>
    <t>722221180.S</t>
  </si>
  <si>
    <t>Montáž poistného ventilu závitového pre vodu G 1</t>
  </si>
  <si>
    <t>551210022100.S</t>
  </si>
  <si>
    <t>Ventil poistný pre kúrenie 1”, PN 10, mosadz</t>
  </si>
  <si>
    <t>722221275.S</t>
  </si>
  <si>
    <t>Montáž spätného ventilu závitového G 1</t>
  </si>
  <si>
    <t>551110016500.S</t>
  </si>
  <si>
    <t>Spätný ventil kontrolovateľný, 1" FF, PN 16, mosadz, disk plast</t>
  </si>
  <si>
    <t>722221310.S</t>
  </si>
  <si>
    <t>Montáž spätnej klapky závitovej pre vodu G 3/4</t>
  </si>
  <si>
    <t>551190000900.S</t>
  </si>
  <si>
    <t>Spätná klapka vodorovná závitová 3/4", PN 10, pre vodu, mosadz</t>
  </si>
  <si>
    <t>722221365.S</t>
  </si>
  <si>
    <t>Montáž vodovodného filtra závitového G 3/4</t>
  </si>
  <si>
    <t>422010003000.S</t>
  </si>
  <si>
    <t>Filter závitový na vodu 3/4", FF, PN 20, mosadz</t>
  </si>
  <si>
    <t>722290215.S1</t>
  </si>
  <si>
    <t>Tlakomer 0 – 1,0 MPa</t>
  </si>
  <si>
    <t>722290226.S</t>
  </si>
  <si>
    <t>Tlaková skúška vodovodného potrubia závitového do DN 50</t>
  </si>
  <si>
    <t>722290234.S</t>
  </si>
  <si>
    <t>Prepláchnutie a dezinfekcia vodovodného potrubia do DN 80</t>
  </si>
  <si>
    <t>722290237.S</t>
  </si>
  <si>
    <t>Hygienický rozbor vody</t>
  </si>
  <si>
    <t>998722201.S</t>
  </si>
  <si>
    <t>Presun hmôt pre vnútorný vodovod v objektoch výšky do 6 m</t>
  </si>
  <si>
    <t>724</t>
  </si>
  <si>
    <t xml:space="preserve">Zdravotechnika - strojné vybavenie   </t>
  </si>
  <si>
    <t>724211101.S</t>
  </si>
  <si>
    <t>Cirkulačné čerpedlo</t>
  </si>
  <si>
    <t>724312045.S.</t>
  </si>
  <si>
    <t>Zásobníkový ohrievač V = 200 l</t>
  </si>
  <si>
    <t xml:space="preserve">Zdravotechnika - zariaďovacie predmety   </t>
  </si>
  <si>
    <t>725129210.S</t>
  </si>
  <si>
    <t>642510000200.S</t>
  </si>
  <si>
    <t>DURAVIT ME by Starck elektronický odsávací pisoár Rimless, bez cieľovej mušky, 300 x 350 x 585 mm, biela, s povrchom HygieneGlaze, 2809312093 - alebo ekvivalent</t>
  </si>
  <si>
    <t>725149701.S</t>
  </si>
  <si>
    <t>Montáž predstenového systému záchodov do masívnej murovanej konštrukcie</t>
  </si>
  <si>
    <t>552370001600.S</t>
  </si>
  <si>
    <t>Predstenový systém pre závesné WC s podomietkovou nádržou do murovaných alebo betónových konštrukcií</t>
  </si>
  <si>
    <t>725149720.S</t>
  </si>
  <si>
    <t>642360000500.S</t>
  </si>
  <si>
    <t>Sprchovacie WC Geberit AquaClean Sela - alebo ekvivalent</t>
  </si>
  <si>
    <t>725149720.S.1</t>
  </si>
  <si>
    <t>Montáž výlevky</t>
  </si>
  <si>
    <t>642360000500.S.1</t>
  </si>
  <si>
    <t>Nerezová výlevka s napúšťaním vody</t>
  </si>
  <si>
    <t>725219401.S</t>
  </si>
  <si>
    <t>Montáž umývadla keramického na skrutky do muriva, bez výtokovej armatúry</t>
  </si>
  <si>
    <t>642110004300.S</t>
  </si>
  <si>
    <t>Umývadlo Laufen Pro S 55x38 cm  s otvorom uprostred H8189580001041 - alebo ekvivalent</t>
  </si>
  <si>
    <t>725291112.S</t>
  </si>
  <si>
    <t>Montáž záchodového sedadla s poklopom</t>
  </si>
  <si>
    <t>554330000300.S</t>
  </si>
  <si>
    <t>Záchodové sedadlo plastové s poklopom</t>
  </si>
  <si>
    <t>725291113.S</t>
  </si>
  <si>
    <t>Montaž doplnkov zariadení kúpeľní a záchodov, drobné predmety</t>
  </si>
  <si>
    <t>552280011700.S</t>
  </si>
  <si>
    <t>GEBERIT SIGMA30 OVLÁDACIE TLAČIDLO WC - alebo ekvivalent</t>
  </si>
  <si>
    <t>725319112.S</t>
  </si>
  <si>
    <t>Montáž kuchynských drezov jednoduchých, hranatých s rozmerom do 600x600 mm, bez výtokových armatúr</t>
  </si>
  <si>
    <t>552310001200.S</t>
  </si>
  <si>
    <t>Nerezové umývadlo  595x445x150</t>
  </si>
  <si>
    <t>725819402.S</t>
  </si>
  <si>
    <t>Montáž ventilu bez pripojovacej rúrky G 1/2</t>
  </si>
  <si>
    <t>551110020100.S</t>
  </si>
  <si>
    <t>Guľový ventil rohový, 1/2" - 3/8", s filtrom, chrómovaná mosadz</t>
  </si>
  <si>
    <t>725829201.S</t>
  </si>
  <si>
    <t>Montáž batérie umývadlovej a drezovej pákovej alebo klasickej s mechanickým ovládaním</t>
  </si>
  <si>
    <t>551450000600.S</t>
  </si>
  <si>
    <t>Batéria drezová stojanková páková</t>
  </si>
  <si>
    <t>551450003800.S</t>
  </si>
  <si>
    <t>Umývadlová batéria Siko Lucida bez výpuste chróm SIKOBSLU271ES - alebo ekvivalent</t>
  </si>
  <si>
    <t>725869301.S</t>
  </si>
  <si>
    <t>Montáž zápachovej uzávierky pre zariaďovacie predmety, umývadlovej do D 40 mm</t>
  </si>
  <si>
    <t>551620006400.S</t>
  </si>
  <si>
    <t>Sifón umývadlový podomietkový, úsporný</t>
  </si>
  <si>
    <t>725869311.S</t>
  </si>
  <si>
    <t>Montáž zápachovej uzávierky pre zariaďovacie predmety, drezovej do D 50 mm (pre jeden drez)</t>
  </si>
  <si>
    <t>551620007100.S</t>
  </si>
  <si>
    <t>Zápachová uzávierka- sifón pre jednodielne drezy DN 50</t>
  </si>
  <si>
    <t>725869371.S</t>
  </si>
  <si>
    <t>Montáž zápachovej uzávierky pre zariaďovacie predmety, pisoárovej do D 50 mm</t>
  </si>
  <si>
    <t>551620011000.S</t>
  </si>
  <si>
    <t>Zápachová uzávierka - sifón pre pisoáre DN 50</t>
  </si>
  <si>
    <t>998725201.S</t>
  </si>
  <si>
    <t>Presun hmôt pre zariaďovacie predmety v objektoch výšky do 6 m</t>
  </si>
  <si>
    <t>Úroveň 3:</t>
  </si>
  <si>
    <t>3.1 - Zdroj tepla a chladu - tepelné čerpadlo</t>
  </si>
  <si>
    <t xml:space="preserve">                                         </t>
  </si>
  <si>
    <t>D1 - PRÁCE A DODÁVKY HSV</t>
  </si>
  <si>
    <t xml:space="preserve">    8 - RÚROVÉ VEDENIA</t>
  </si>
  <si>
    <t>D2 - PRÁCE A DODÁVKY PSV</t>
  </si>
  <si>
    <t xml:space="preserve">    732 - Strojovne</t>
  </si>
  <si>
    <t xml:space="preserve">    733 - Rozvod potrubia</t>
  </si>
  <si>
    <t xml:space="preserve">    734 - Armatúry</t>
  </si>
  <si>
    <t>PRÁCE A DODÁVKY HSV</t>
  </si>
  <si>
    <t>RÚROVÉ VEDENIA</t>
  </si>
  <si>
    <t>862180251</t>
  </si>
  <si>
    <t>Montáž predizol. systému (plastové) do 95°C, DN 25 mm, hr.st.2,6mm, zákl. izolácia</t>
  </si>
  <si>
    <t>286351030-01</t>
  </si>
  <si>
    <t>NRG HeatFlex plastové predizolované potrubie double PE-Xa SDR 11, max 95 °C, PN6; 2xd32/DA111</t>
  </si>
  <si>
    <t>2863U1363</t>
  </si>
  <si>
    <t>NRG HeatFlex zverný prechod pre PE-Xa SDR 11, max 95 °C, PN6, d32/ 1"</t>
  </si>
  <si>
    <t>kus</t>
  </si>
  <si>
    <t>2863U1377</t>
  </si>
  <si>
    <t>NRG RK zmrštovacia ukoncovacia manžeta double d32/d32/d40/d40,DA111-DA126</t>
  </si>
  <si>
    <t>PRÁCE A DODÁVKY PSV</t>
  </si>
  <si>
    <t>713462132</t>
  </si>
  <si>
    <t>Montáž tep. izolácie potrubia skružami PE prilepené na potr. DN 20</t>
  </si>
  <si>
    <t>2723A2653</t>
  </si>
  <si>
    <t>Izolácia hadicová K-FLEX Solar HT -pr.had.22 mm - SOHX/UV 13 022</t>
  </si>
  <si>
    <t>283771020</t>
  </si>
  <si>
    <t>Izolácia potrubia MIRELON 22x13mm</t>
  </si>
  <si>
    <t>2863U1252</t>
  </si>
  <si>
    <t>Prechodka zo závitového potrubia na zverné šróbenie - EKx3/4"F, nikel</t>
  </si>
  <si>
    <t>998713101</t>
  </si>
  <si>
    <t>732</t>
  </si>
  <si>
    <t>Strojovne</t>
  </si>
  <si>
    <t>732451111-R</t>
  </si>
  <si>
    <t>Montáž tepelného čerpadla 6 kW (vzduch/voda)</t>
  </si>
  <si>
    <t>405S016151</t>
  </si>
  <si>
    <t>Komunikácia MODBUS DCOM-LT/MB</t>
  </si>
  <si>
    <t>4261J0101-01</t>
  </si>
  <si>
    <t>Čerpadlo tepelné Daikin monoblok E,HC, 6kW, ohrev 3kW/230V vzduch/voda</t>
  </si>
  <si>
    <t>732999906</t>
  </si>
  <si>
    <t>Strojovne, HZS T6</t>
  </si>
  <si>
    <t>998732101</t>
  </si>
  <si>
    <t>Presun hmôt pre strojovne umiestnené vo výške do 6 m</t>
  </si>
  <si>
    <t>733</t>
  </si>
  <si>
    <t>Rozvod potrubia</t>
  </si>
  <si>
    <t>733321604</t>
  </si>
  <si>
    <t>Potrubie plasthliníkové PE-RT 26x3 mm z rúrok rovných</t>
  </si>
  <si>
    <t>733391101</t>
  </si>
  <si>
    <t>Tlaková skúška potrubia plastového do d 32</t>
  </si>
  <si>
    <t>998733101</t>
  </si>
  <si>
    <t>Presun hmôt pre potrubie UK v objektoch výšky do 6 m</t>
  </si>
  <si>
    <t>734</t>
  </si>
  <si>
    <t>Armatúry</t>
  </si>
  <si>
    <t>734209114</t>
  </si>
  <si>
    <t>Montáž armatúr s dvoma závitmi G 3/4</t>
  </si>
  <si>
    <t>484K05009</t>
  </si>
  <si>
    <t>FERNOX filter TF1 bez náplne</t>
  </si>
  <si>
    <t>734209115</t>
  </si>
  <si>
    <t>Montáž armatúr s dvoma závitmi G 1</t>
  </si>
  <si>
    <t>2863B2204-01</t>
  </si>
  <si>
    <t>Nezámrzný ventil Caleffi 108601, 1" (DN25)</t>
  </si>
  <si>
    <t>2863V0663</t>
  </si>
  <si>
    <t>Uponor S-Press koleno mosadzné d25-25</t>
  </si>
  <si>
    <t>3193C2604</t>
  </si>
  <si>
    <t>Šróbenie pripojovacie  - G 1"; mosadz</t>
  </si>
  <si>
    <t>4223G0504</t>
  </si>
  <si>
    <t>Kohút guľový , mosadz DN 20</t>
  </si>
  <si>
    <t>734439211-R</t>
  </si>
  <si>
    <t>Montáž termostatov, + kábel</t>
  </si>
  <si>
    <t>5535C64363</t>
  </si>
  <si>
    <t>Raychem termostat R-FG-CONT-ECO – EURO</t>
  </si>
  <si>
    <t>831002D001-01</t>
  </si>
  <si>
    <t>Vyhrievací kábel Raychem Frostquard</t>
  </si>
  <si>
    <t>998734101</t>
  </si>
  <si>
    <t>Presun hmôt pre armatúry UK v objektoch výšky do 6 m</t>
  </si>
  <si>
    <t>3.2 - Odovzdávací systém</t>
  </si>
  <si>
    <t>D1 - PRÁCE A DODÁVKY PSV</t>
  </si>
  <si>
    <t xml:space="preserve">    735 - Vykurovacie telesá</t>
  </si>
  <si>
    <t>733321603</t>
  </si>
  <si>
    <t>Potrubie plasthliníkové PE-RT 20x2 mm z rúrok rovných</t>
  </si>
  <si>
    <t>733999905</t>
  </si>
  <si>
    <t>Rozvod potrubia, HZS T5</t>
  </si>
  <si>
    <t>735</t>
  </si>
  <si>
    <t>Vykurovacie telesá</t>
  </si>
  <si>
    <t>735292922-R</t>
  </si>
  <si>
    <t>Montáž systémový panel Zehnder</t>
  </si>
  <si>
    <t>595910100</t>
  </si>
  <si>
    <t>Modul Zehnder PAM 263/1800</t>
  </si>
  <si>
    <t>595910110-01</t>
  </si>
  <si>
    <t>Modul Zehnder PAM 263/2400</t>
  </si>
  <si>
    <t>595910130-01</t>
  </si>
  <si>
    <t>Príslušenstvo pre inštaláciu PAM</t>
  </si>
  <si>
    <t>595910170-01</t>
  </si>
  <si>
    <t>Príslušenstvo pre pripojenie PAM</t>
  </si>
  <si>
    <t>735292923-R</t>
  </si>
  <si>
    <t>Montáž teplovodný sálavý panel Zehnder</t>
  </si>
  <si>
    <t>595910180-01</t>
  </si>
  <si>
    <t>ZFP URBAN 1050/14 - 4m</t>
  </si>
  <si>
    <t>595910190-01</t>
  </si>
  <si>
    <t>ZFP URBAN 1050/14 - 5m</t>
  </si>
  <si>
    <t>595910200-01</t>
  </si>
  <si>
    <t>Flexibilná hadica 15x1000mm</t>
  </si>
  <si>
    <t>595910230</t>
  </si>
  <si>
    <t>Uzatvárací guľový kohút</t>
  </si>
  <si>
    <t>735511083-R</t>
  </si>
  <si>
    <t>Podlah. vykur. REHAU, rozdelovač typ HKVD SX-AG4</t>
  </si>
  <si>
    <t>735511085</t>
  </si>
  <si>
    <t>Podlah. vykur. REHAU, rozdelovač typ HKVD SX-AG6</t>
  </si>
  <si>
    <t>735999906</t>
  </si>
  <si>
    <t>Vykurovacie telesá, HZS T6</t>
  </si>
  <si>
    <t>998735101</t>
  </si>
  <si>
    <t>Presun hmôt pre vykur. telesá UK v objektoch výšky do 6 m</t>
  </si>
  <si>
    <t>4 - Vzduchotechnika</t>
  </si>
  <si>
    <t>1. - Zariadenie č.1. Vetranie praktickej učebne 1.NP</t>
  </si>
  <si>
    <t xml:space="preserve">    D1 - Izolácie</t>
  </si>
  <si>
    <t xml:space="preserve">    D2 - Potrubie</t>
  </si>
  <si>
    <t>2. - Zariadenie č.2. Vetranie prezenčnej miestnosti 2.NP</t>
  </si>
  <si>
    <t>D3 - Ostatné rozpočtové náklady</t>
  </si>
  <si>
    <t>1.</t>
  </si>
  <si>
    <t>Zariadenie č.1. Vetranie praktickej učebne 1.NP</t>
  </si>
  <si>
    <t>1.01</t>
  </si>
  <si>
    <t>kompaktná rekuperačná jednotka Zehnder ComfoAir Q600 ST R (pravá) - špec. viď. PD</t>
  </si>
  <si>
    <t>Pol135</t>
  </si>
  <si>
    <t>KNX rozhranie</t>
  </si>
  <si>
    <t>Pol136</t>
  </si>
  <si>
    <t>čidlo CO2</t>
  </si>
  <si>
    <t>Pol137</t>
  </si>
  <si>
    <t>option box</t>
  </si>
  <si>
    <t>Pol138</t>
  </si>
  <si>
    <t>montážny podstavec ComfoAir Q600</t>
  </si>
  <si>
    <t>Pol139</t>
  </si>
  <si>
    <t>suchý sifon 5/4"</t>
  </si>
  <si>
    <t>1.02</t>
  </si>
  <si>
    <t>modul tepelného čerpadla Zehnder ComfoClime 36 R (pravá) _ špec. viď. PD</t>
  </si>
  <si>
    <t>1.03</t>
  </si>
  <si>
    <t>hliníková protidažďová žalúzia s ochranným sitom PZ AL 315x355.S</t>
  </si>
  <si>
    <t>1.04</t>
  </si>
  <si>
    <t>výfuková hlavica DN200</t>
  </si>
  <si>
    <t>1.05</t>
  </si>
  <si>
    <t>strešný prechod DN200, dl. 800 mm</t>
  </si>
  <si>
    <t>1.06</t>
  </si>
  <si>
    <t>rozvádzač Zehnder CW-D 220 + montážna doska CW-M 220-4x90 + koncová doska CW-P 220 – DN 125</t>
  </si>
  <si>
    <t>1.07</t>
  </si>
  <si>
    <t>regulačná klapka TUNE-R-B-125</t>
  </si>
  <si>
    <t>1.08</t>
  </si>
  <si>
    <t>regulačná klapka TUNE-R-B-200</t>
  </si>
  <si>
    <t>1.09</t>
  </si>
  <si>
    <t>odvodná výustka na kruhové potrubie NOVA-C-1-300x100-R1</t>
  </si>
  <si>
    <t>1.10</t>
  </si>
  <si>
    <t>prívodná výustka na kruhové potrubie NOVA-C-2-300x100-R1</t>
  </si>
  <si>
    <t>1.11</t>
  </si>
  <si>
    <t>stenová mriežka NOVA-L1-2-300x100-2-17-AN</t>
  </si>
  <si>
    <t>1.12</t>
  </si>
  <si>
    <t>štrbinová výustka Zehnder Lamina 600 + box s 1x hrdlom pre ComfoTube 90</t>
  </si>
  <si>
    <t>1.13</t>
  </si>
  <si>
    <t>tlmič hluku Zehnder CW-S 520 + 2x koncová doska CW-P 520 – DN 200</t>
  </si>
  <si>
    <t>1.14</t>
  </si>
  <si>
    <t>odvodný tanierový ventil DN125</t>
  </si>
  <si>
    <t>1.15</t>
  </si>
  <si>
    <t>spätná klapka RSK 200</t>
  </si>
  <si>
    <t>Izolácie</t>
  </si>
  <si>
    <t>Pol140</t>
  </si>
  <si>
    <t>tepelná kaučuková izolácia s al. polepom hr. 25 mm</t>
  </si>
  <si>
    <t>Potrubie</t>
  </si>
  <si>
    <t>Pol141</t>
  </si>
  <si>
    <t>štvorhranné potrubie do obvodu 1420/50%tv</t>
  </si>
  <si>
    <t>Pol142</t>
  </si>
  <si>
    <t>spiro potrubie ø200/20%tv</t>
  </si>
  <si>
    <t>Pol143</t>
  </si>
  <si>
    <t>spiro potrubie ø160/20%tv</t>
  </si>
  <si>
    <t>Pol144</t>
  </si>
  <si>
    <t>spiro potrubie ø125/20%tv</t>
  </si>
  <si>
    <t>Pol145</t>
  </si>
  <si>
    <t>plastové ohybné potrubie Zehnder ComfoTube ø90 mm</t>
  </si>
  <si>
    <t>Pol146</t>
  </si>
  <si>
    <t>ohybné neizolované al. potrubie ø125 mm</t>
  </si>
  <si>
    <t>Pol147</t>
  </si>
  <si>
    <t>Montážny, tesniaci, závesný a spojovací materiál</t>
  </si>
  <si>
    <t>2.</t>
  </si>
  <si>
    <t>Zariadenie č.2. Vetranie prezenčnej miestnosti 2.NP</t>
  </si>
  <si>
    <t>2.01</t>
  </si>
  <si>
    <t>2.02</t>
  </si>
  <si>
    <t>modul tepelného čerpadla Zehnder ComfoClime 36 R (pravá) - špec. viď. PD</t>
  </si>
  <si>
    <t>2.03</t>
  </si>
  <si>
    <t>2.04</t>
  </si>
  <si>
    <t>2.05</t>
  </si>
  <si>
    <t>2.06</t>
  </si>
  <si>
    <t>tlmič hluku Zehnder CW-S 520 + montážna doska CW-M 520-10x90 + koncová doska CW-P 520 – DN 200</t>
  </si>
  <si>
    <t>2.07</t>
  </si>
  <si>
    <t>2.08</t>
  </si>
  <si>
    <t>Ostatné rozpočtové náklady</t>
  </si>
  <si>
    <t>Pol148</t>
  </si>
  <si>
    <t>Oživenie, zaregulovanie a komplexné skúšky</t>
  </si>
  <si>
    <t>Pol149</t>
  </si>
  <si>
    <t>Vertikálny presun hmôt</t>
  </si>
  <si>
    <t>Pol150</t>
  </si>
  <si>
    <t>Doprava</t>
  </si>
  <si>
    <t>5 - FVZ</t>
  </si>
  <si>
    <t>D1 - MaR - RS</t>
  </si>
  <si>
    <t xml:space="preserve">    D2 - FV Zariadenie</t>
  </si>
  <si>
    <t>D3 - Montaž a montaž. mat.</t>
  </si>
  <si>
    <t>D4 - Rozvádzač</t>
  </si>
  <si>
    <t>D5 - Služby</t>
  </si>
  <si>
    <t>MaR - RS</t>
  </si>
  <si>
    <t>FV Zariadenie</t>
  </si>
  <si>
    <t>fotovolticky panel 470Wp; 53,2V; 8,83A; 1903x11134x30</t>
  </si>
  <si>
    <t>montáž panelov</t>
  </si>
  <si>
    <t>nosná konštrukcia pre FVZ panely na rovne strechy</t>
  </si>
  <si>
    <t>montáž nosnej konšturkcie</t>
  </si>
  <si>
    <t>fotovoltický invertor HUAWEI 6kW; 400V; 10,1A</t>
  </si>
  <si>
    <t>montáž invertora na stenu</t>
  </si>
  <si>
    <t>Smart elektromer 400V; Modbus RTU komunikácia, pre riadenie FVZ</t>
  </si>
  <si>
    <t>Montáž smart metru</t>
  </si>
  <si>
    <t>Huawei LUNA 2000 Power control modul + 10 kWh batériový blok</t>
  </si>
  <si>
    <t>Inštalácia batériového modulu</t>
  </si>
  <si>
    <t>Fotovoltický optimizér 450W; 10-80V; 14,5A</t>
  </si>
  <si>
    <t>Zapojenie a montáž optimizéra</t>
  </si>
  <si>
    <t>Montaž a montaž. mat.</t>
  </si>
  <si>
    <t>Kábel CYKY-J 5x2,5</t>
  </si>
  <si>
    <t>Ťahanie káblov do 2,5</t>
  </si>
  <si>
    <t>Kábel H1Z2Z2-K 1x6mm2</t>
  </si>
  <si>
    <t>Ťahanie káblov do 6mm</t>
  </si>
  <si>
    <t>Konektor MC4 Samec</t>
  </si>
  <si>
    <t>Konektor MC4 Samica</t>
  </si>
  <si>
    <t>Montáž konektorov na konce solárneho vodiča</t>
  </si>
  <si>
    <t>FTP CAT 6</t>
  </si>
  <si>
    <t>Ťahanie FTP káblov</t>
  </si>
  <si>
    <t>Izolačná podložka hrúbka 10mm</t>
  </si>
  <si>
    <t>Inštalácia izolačnej dosky</t>
  </si>
  <si>
    <t>Podpera vedenia  strechy</t>
  </si>
  <si>
    <t>montáž podpier</t>
  </si>
  <si>
    <t>Plastová chránička bezhalogénová UV odolná FXPS 20 (príp. ekvivalent)</t>
  </si>
  <si>
    <t>zaťahovanie káblov do kovových trubiek</t>
  </si>
  <si>
    <t>Páska sťahovacia  200X3,6 čierna  VPP4/200 100ks/bal</t>
  </si>
  <si>
    <t>bal</t>
  </si>
  <si>
    <t>ochranné pospájanie technológie vrátane materiálu (CY10, CY6, svorky)-material</t>
  </si>
  <si>
    <t>ochranné pospájanie technológie vrátane materiálu (CY10, CY6, svorky)-praca</t>
  </si>
  <si>
    <t>Betónové kocky</t>
  </si>
  <si>
    <t>Osadenie bet. Kocky</t>
  </si>
  <si>
    <t>Drobný montážny materiál a bližšie nešpecifikované náklady-material</t>
  </si>
  <si>
    <t>Drobný montážny materiál a bližšie nešpecifikované náklady-praca</t>
  </si>
  <si>
    <t>Rozvádzač</t>
  </si>
  <si>
    <t>Rozvádzač RFVZ1 vrátane vnútornej výbavy v zmysle PD</t>
  </si>
  <si>
    <t>Montáž rozvadzača RFVZ1 na stenu</t>
  </si>
  <si>
    <t>Úprava rozvádzača RH1 v zmysle PD-material</t>
  </si>
  <si>
    <t>Úprava rozvádzača RH1 v zmysle PD-praca</t>
  </si>
  <si>
    <t>Služby</t>
  </si>
  <si>
    <t>Konfigurácia invertorov FVE</t>
  </si>
  <si>
    <t>Oživenie</t>
  </si>
  <si>
    <t>h</t>
  </si>
  <si>
    <t>Revízia elektro</t>
  </si>
  <si>
    <t>Projektová dokumentácia skutkového stavu</t>
  </si>
  <si>
    <t>Úprava realizačného projektu v zmysle požiadaviek SSD</t>
  </si>
  <si>
    <t>Zaškolenie obsluhy</t>
  </si>
  <si>
    <t>Zaistenie zdvíhacích zariadení</t>
  </si>
  <si>
    <t>Dopravné náklady</t>
  </si>
  <si>
    <t>Dodavateľská činnosť 2,6%</t>
  </si>
  <si>
    <t>Presun hmôt nad výšku 6m</t>
  </si>
  <si>
    <t>6 - Elektroinštalácia</t>
  </si>
  <si>
    <t>6.1 - Elektroinštalácia a bleskozvod</t>
  </si>
  <si>
    <t xml:space="preserve">    D2 - RS MaR Loxone</t>
  </si>
  <si>
    <t>D3 - MaR - periférie</t>
  </si>
  <si>
    <t>D4 - Montaž a montaž. mat.</t>
  </si>
  <si>
    <t xml:space="preserve">    D5 - SVIETIDLA</t>
  </si>
  <si>
    <t xml:space="preserve">    D6 - TLAČÍTKA, ZÁSUVKY...</t>
  </si>
  <si>
    <t xml:space="preserve">    D7 - Zásuvky Legrand Valena Life</t>
  </si>
  <si>
    <t xml:space="preserve">    D8 - Rámiky Legrand Valena Life</t>
  </si>
  <si>
    <t xml:space="preserve">    D9 - Inštalačné krabice</t>
  </si>
  <si>
    <t xml:space="preserve">    D10 - Zásuvky Legrand Living Now Bticino a príslušenstvo</t>
  </si>
  <si>
    <t xml:space="preserve">    D11 - GRIP svorky a upevňovacie pásky</t>
  </si>
  <si>
    <t xml:space="preserve">    D12 - Podlahová krabica PK</t>
  </si>
  <si>
    <t xml:space="preserve">    D13 - Vybavenie podlahových krabíc PK</t>
  </si>
  <si>
    <t xml:space="preserve">    D14 - Ministlpiky</t>
  </si>
  <si>
    <t xml:space="preserve">    D15 - Vybavenienie ministlpikov</t>
  </si>
  <si>
    <t xml:space="preserve">    D16 - Prívod EI</t>
  </si>
  <si>
    <t xml:space="preserve">    D17 - Prívod SLP</t>
  </si>
  <si>
    <t xml:space="preserve">    D18 - Zemné práce pri exter. mont. prácach</t>
  </si>
  <si>
    <t xml:space="preserve">    D19 - KABLE</t>
  </si>
  <si>
    <t xml:space="preserve">    D20 - CHRÁNIČKY A ŽLABY</t>
  </si>
  <si>
    <t xml:space="preserve">    D21 - OSTATNÉ</t>
  </si>
  <si>
    <t xml:space="preserve">    D22 - BLESKOZVOD</t>
  </si>
  <si>
    <t xml:space="preserve">    D23 - UZEMNENIE</t>
  </si>
  <si>
    <t>D24 - Rozvádzač</t>
  </si>
  <si>
    <t xml:space="preserve">    D25 - Doplnenie do jestv.rozv.R-ER č.342328 - pole č.2/SO102/</t>
  </si>
  <si>
    <t>D26 - Služby</t>
  </si>
  <si>
    <t>RS MaR Loxone</t>
  </si>
  <si>
    <t>Pol102</t>
  </si>
  <si>
    <t>Loxone Miniserver</t>
  </si>
  <si>
    <t>Pol103</t>
  </si>
  <si>
    <t>DI Extension, 20DI</t>
  </si>
  <si>
    <t>Pol104</t>
  </si>
  <si>
    <t>Relay Extension, 14BO relé 16A</t>
  </si>
  <si>
    <t>Pol105</t>
  </si>
  <si>
    <t>Dali Extension</t>
  </si>
  <si>
    <t>Pol106</t>
  </si>
  <si>
    <t>Tree Extension</t>
  </si>
  <si>
    <t>Pol107</t>
  </si>
  <si>
    <t>1-wire Extension</t>
  </si>
  <si>
    <t>Pol108</t>
  </si>
  <si>
    <t>MODBUS extension</t>
  </si>
  <si>
    <t>Pol109</t>
  </si>
  <si>
    <t>Elektromer 3f, modbus</t>
  </si>
  <si>
    <t>Pol110</t>
  </si>
  <si>
    <t>KNX extension</t>
  </si>
  <si>
    <t>Pol111</t>
  </si>
  <si>
    <t>Napajaci zdroj LOXONE 4,2A/24Vdc</t>
  </si>
  <si>
    <t>Pol112</t>
  </si>
  <si>
    <t>Napájací zdroj Ekinex EK-AB1-TP 30V DC/640mA</t>
  </si>
  <si>
    <t>Pol113</t>
  </si>
  <si>
    <t>IP router KNX-EKINEX EK-BC1-TP</t>
  </si>
  <si>
    <t>MaR - periférie</t>
  </si>
  <si>
    <t>Pol114</t>
  </si>
  <si>
    <t>Touch Pure Tree antracit, s čidlom teploty a vlhkosti - alebo ekvivalent-material</t>
  </si>
  <si>
    <t>Pol115</t>
  </si>
  <si>
    <t>Touch Pure Tree antracit, s čidlom teploty a vlhkosti - alebo ekvivalent-práca</t>
  </si>
  <si>
    <t>Pol116</t>
  </si>
  <si>
    <t>Senzor prítomnosti na povrch Tree-antracit - alebo ekvivalent-material</t>
  </si>
  <si>
    <t>Pol117</t>
  </si>
  <si>
    <t>Senzor prítomnosti na povrch Tree-antracit - alebo ekvivalent-práca</t>
  </si>
  <si>
    <t>Pol118</t>
  </si>
  <si>
    <t>Senzor prítomnosti Tree pre exterier ESYLUX - alebo ekvivalent-material</t>
  </si>
  <si>
    <t>Pol119</t>
  </si>
  <si>
    <t>Senzor prítomnosti Tree pre exterier ESYLUX - alebo ekvivalent-praca</t>
  </si>
  <si>
    <t>Pol120</t>
  </si>
  <si>
    <t>Loxone hlavice Tree (regulácia kúrenia/chladenia)-material</t>
  </si>
  <si>
    <t>Pol121</t>
  </si>
  <si>
    <t>Loxone hlavice Tree (regulácia kúrenia/chladenia)-praca</t>
  </si>
  <si>
    <t>Pol122</t>
  </si>
  <si>
    <t>1-WIRE snimac teploty imka-material</t>
  </si>
  <si>
    <t>Pol123</t>
  </si>
  <si>
    <t>1-WIRE snimac teploty imka-praca</t>
  </si>
  <si>
    <t>Pol124</t>
  </si>
  <si>
    <t>Snímac teploty a vlhkosti-material</t>
  </si>
  <si>
    <t>Pol125</t>
  </si>
  <si>
    <t>Snímac teploty a vlhkosti-praca</t>
  </si>
  <si>
    <t>Pol126</t>
  </si>
  <si>
    <t>Meteostanica Tree-material</t>
  </si>
  <si>
    <t>Pol127</t>
  </si>
  <si>
    <t>Meteostanica Tree-praca</t>
  </si>
  <si>
    <t>Pol128</t>
  </si>
  <si>
    <t>Pomocná konštrukcia pre držiak na meteostanicu-material</t>
  </si>
  <si>
    <t>Pol129</t>
  </si>
  <si>
    <t>Pomocná konštrukcia pre držiak na meteostanicu-praca</t>
  </si>
  <si>
    <t>Pol130</t>
  </si>
  <si>
    <t>Alarmová siréna tree-material</t>
  </si>
  <si>
    <t>Pol131</t>
  </si>
  <si>
    <t>Alarmová siréna tree-praca</t>
  </si>
  <si>
    <t>Pol132</t>
  </si>
  <si>
    <t>NFC Code Touch Tree - antracit-material</t>
  </si>
  <si>
    <t>Pol133</t>
  </si>
  <si>
    <t>NFC Code Touch Tree - antracit-praca</t>
  </si>
  <si>
    <t>Pol134</t>
  </si>
  <si>
    <t>Montážny rámček antracit-material</t>
  </si>
  <si>
    <t>Montážny rámček antracit-praca</t>
  </si>
  <si>
    <t>NFC prívesok - 10ks-material</t>
  </si>
  <si>
    <t>NFC prívesok - 10ks-praca</t>
  </si>
  <si>
    <t>Šifrované NFC smart tagy - 10ks-material</t>
  </si>
  <si>
    <t>Šifrované NFC smart tagy - 10ks-praca</t>
  </si>
  <si>
    <t>Nástenný držiak pre iPad 10,2", antracit-material</t>
  </si>
  <si>
    <t>Nástenný držiak pre iPad 10,2", antracit-praca</t>
  </si>
  <si>
    <t>iPad 10,2 pre ovládanie</t>
  </si>
  <si>
    <t>dopojenie cudzich technologii - TČ-material</t>
  </si>
  <si>
    <t>dopojenie cudzich technologii - TČ-praca</t>
  </si>
  <si>
    <t>SVIETIDLA</t>
  </si>
  <si>
    <t>Svietidlo č.1 - Vonkajšie nástenné LED svietidlo - antracit, 230V, GU10, 2x35W, IP65</t>
  </si>
  <si>
    <t>- Svetelný  zdroj GU10 35W</t>
  </si>
  <si>
    <t>Svietidlo č.2 -  Vonkajšie stropné a nástenné LED svietidlo - antracit, 230V, 10W,996lm,  IP65</t>
  </si>
  <si>
    <t>Svietidlo č.3 - Trubkové LED svietidlo 230V, 14W, 1520lm, 4000K, IP68, DALI</t>
  </si>
  <si>
    <t>Svietidlo č.4 - Kruhové LED svietidlo 230V, 28,7W, 3760lm, 4000K, IP50, DALI</t>
  </si>
  <si>
    <t>Svietidlo č.5  Kruhové LED svietidlo  - 230V, 16,4W, 2000lm, 4000K, IP50, DALI</t>
  </si>
  <si>
    <t>Pol151</t>
  </si>
  <si>
    <t>Svietidlo č.6 Závesné lustrové LED svietidlo 230V, 16W, 1250lm, 2700K, IP20, STMIEVATELNE</t>
  </si>
  <si>
    <t>Pol152</t>
  </si>
  <si>
    <t>Osadenie a zapojenie  svietidiel č.1 až č.6</t>
  </si>
  <si>
    <t>Pol153</t>
  </si>
  <si>
    <t>Svietidlo č.7 3-fáz koľajnic. systém s reflektormi pre vertik. nasvietenie,230V, IP 20, vrátane: +napáj.lišta (3fáz/ L3+DALI) dĺ.2x3m  + 3xLED reflektor INTRO LiteCarve (L3+DALI)230V, 43W, 3696lm, 4000K, DALI,black + 1x napájač PE vlavo, black (L3+DALI) +</t>
  </si>
  <si>
    <t>Pol154</t>
  </si>
  <si>
    <t>Logistická prirážka - Zumtobel - alebo ekvivalent</t>
  </si>
  <si>
    <t>Pol155</t>
  </si>
  <si>
    <t>ostatné príslušenstvo pre montáž 3-fáz koľajnic. systém - alebo ekvivalent</t>
  </si>
  <si>
    <t>Pol156</t>
  </si>
  <si>
    <t>Osadenie a zapojenie koľajnicového systému Zumtobel - alebo ekvivalent</t>
  </si>
  <si>
    <t>Pol157</t>
  </si>
  <si>
    <t>Osadenie a zapojenie reflektorov Zumtobel do koľajnicového systému - alebo ekvivalent</t>
  </si>
  <si>
    <t>Pol158</t>
  </si>
  <si>
    <t>Svietidlo č8a Systém stropného lištového kontinuálneho LED osvetlenia, vrátane: - 1x napájací konektor pre XUNO systém, 230V,DALI +2x lineárny konektor 230V,DALI + 1x lineárne svietidlo XUNO 50W, 4996lm,4000K,DALI+ 2x lineárne svietidlo XUNO 60W,5621lm, 4</t>
  </si>
  <si>
    <t>Pol159</t>
  </si>
  <si>
    <t>Svietidlo č8b Systém stropného lištového kontinuálneho LED osvetlenia, vrátane: - 1x napájací konektor pre XUNO systém, 230V,DALI + 8x lineárny konektor 230V,DALI + 4x rohový spojovací diel so svietidlom, 230V, 30W, 2862lm, 4000K,DALI + 6x lineárne svieti</t>
  </si>
  <si>
    <t>Pol160</t>
  </si>
  <si>
    <t>Svietidlo č8c Systém stropného lištového kontinuálneho LED osvetlenia, vrátane: - 1x napájací konektor pre XUNO systém, 230V,DALI +3x lineárny konektor 230V,DALI + 4x lineárne svietidlo XUNO 60W,5621lm, 4000K,DALI + ostatné príslušenstvo</t>
  </si>
  <si>
    <t>Pol161</t>
  </si>
  <si>
    <t>Svietidlo č8d Systém stropného lištového kontinuálneho LED osvetlenia, vrátane: - 1x napájací konektor pre XUNO systém, 230V,DALI +1x lineárny konektor 230V,DALI + 2x lineárne svietidlo XUNO 60W,5621lm, 4000K,DALI + ostatné príslušenstvo</t>
  </si>
  <si>
    <t>Pol162</t>
  </si>
  <si>
    <t>Svietidlo č8e Systém stropného lištového kontinuálneho LED osvetlenia, vrátane: - 1x napájací konektor pre XUNO systém, 230V,DALI +1x lineárny konektor 230V,DALI + 1x lineárne svietidlo XUNO 50W, 4996lm,4000K,DALI+ 1x lineárne svietidlo XUNO 60W,5621lm, 4</t>
  </si>
  <si>
    <t>Pol163</t>
  </si>
  <si>
    <t>ostatné príslušenstvo pre montáž stropného lištového systému - alebo ekvivalent</t>
  </si>
  <si>
    <t>Pol164</t>
  </si>
  <si>
    <t>Osadenie a zapojenie  lištového kontinuálneho systému Arelux XUNO so svietidlami</t>
  </si>
  <si>
    <t>Pol165</t>
  </si>
  <si>
    <t>Svietidlo č.9 Núdzové svietidlo K2 230V,IP44,  s piktogramom, univerzálne + nástenný držiak  + batéria 3,2V, 1,5Ah,</t>
  </si>
  <si>
    <t>Pol166</t>
  </si>
  <si>
    <t>Osadenie a zapojenie núdzových  svietidiel</t>
  </si>
  <si>
    <t>TLAČÍTKA, ZÁSUVKY...</t>
  </si>
  <si>
    <t>Pol167</t>
  </si>
  <si>
    <t>Cenral Stop tlačidlo červené, 230V~, 1xNO, 1xNC, IP55</t>
  </si>
  <si>
    <t>Pol168</t>
  </si>
  <si>
    <t>Osadenie a zapojenie Central Stop</t>
  </si>
  <si>
    <t>Pol169</t>
  </si>
  <si>
    <t>Zásuvka nástenná na povrch 400V,16A, 5P, IP44</t>
  </si>
  <si>
    <t>Pol170</t>
  </si>
  <si>
    <t>Zásuvka nástenná na povrch 400V,32A, 5P, IP44</t>
  </si>
  <si>
    <t>Pol171</t>
  </si>
  <si>
    <t>Osadenie a zapojenie 3fáz. zásuviek</t>
  </si>
  <si>
    <t>Pol172</t>
  </si>
  <si>
    <t>Rozvodná krabica acedur</t>
  </si>
  <si>
    <t>Pol173</t>
  </si>
  <si>
    <t>Osadenie a zapojenie rozvodných krabíc</t>
  </si>
  <si>
    <t>Zásuvky Legrand Valena Life</t>
  </si>
  <si>
    <t>Pol174</t>
  </si>
  <si>
    <t>Zásuvka 16A, 230V, IP20,čierna zapustená</t>
  </si>
  <si>
    <t>Pol175</t>
  </si>
  <si>
    <t>Zásuvka 16A, 230V, IP20,biela zapustená</t>
  </si>
  <si>
    <t>Pol176</t>
  </si>
  <si>
    <t>krytka IP44 čierna na zásuvku 2P+T</t>
  </si>
  <si>
    <t>Pol177</t>
  </si>
  <si>
    <t>Osadenie a zapojenie zásuviek Legrand Valena Life</t>
  </si>
  <si>
    <t>Rámiky Legrand Valena Life</t>
  </si>
  <si>
    <t>Pol178</t>
  </si>
  <si>
    <t>Jednonásobný rámik,  čierny</t>
  </si>
  <si>
    <t>Pol179</t>
  </si>
  <si>
    <t>Dvojnásobný rámik, čierny</t>
  </si>
  <si>
    <t>Pol180</t>
  </si>
  <si>
    <t>Trojnásobný rámik, čierny</t>
  </si>
  <si>
    <t>Pol181</t>
  </si>
  <si>
    <t>Osadenie a zapojenie rámikov Legrand Valena Life</t>
  </si>
  <si>
    <t>Inštalačné krabice</t>
  </si>
  <si>
    <t>Pol182</t>
  </si>
  <si>
    <t>č.2-Inštalačná krabica do horľ.materiiálov /drevo,OSB dosky/, hlbka 50mm</t>
  </si>
  <si>
    <t>Pol183</t>
  </si>
  <si>
    <t>č.4-Inštalačná krabica do zateplenia  hr.zateplenia 50-300mm</t>
  </si>
  <si>
    <t>Pol184</t>
  </si>
  <si>
    <t>č.5-Inštalačná krabica na povrch čierna</t>
  </si>
  <si>
    <t>Pol185</t>
  </si>
  <si>
    <t>Osadenie a zapojenie inštalačných krabíc</t>
  </si>
  <si>
    <t>Zásuvky Legrand Living Now Bticino a príslušenstvo</t>
  </si>
  <si>
    <t>Pol186</t>
  </si>
  <si>
    <t>Zásuvka 2P+T, 16A, 230V, IP20,čierna zapustená - mechanizmus - 2M</t>
  </si>
  <si>
    <t>Pol187</t>
  </si>
  <si>
    <t>Krytka zásuvky 2P+T s klapkou, čierna - 2M</t>
  </si>
  <si>
    <t>Pol188</t>
  </si>
  <si>
    <t>PC zásuvka 1xRJ45, Cat6, STP, IP20,čierna -1M</t>
  </si>
  <si>
    <t>Pol189</t>
  </si>
  <si>
    <t>Krytka konektoru RJ45/RJ11, čierna - 1M</t>
  </si>
  <si>
    <t>Pol190</t>
  </si>
  <si>
    <t>Krytka konektoru RJ45/RJ11, čierna - 2M</t>
  </si>
  <si>
    <t>Pol191</t>
  </si>
  <si>
    <t>Záslepka - 1/2M</t>
  </si>
  <si>
    <t>Pol192</t>
  </si>
  <si>
    <t>Predkonektovaná zásuvka HDMI 2.0 - 1M</t>
  </si>
  <si>
    <t>Pol193</t>
  </si>
  <si>
    <t>Krytka HDMI 1M</t>
  </si>
  <si>
    <t>Pol194</t>
  </si>
  <si>
    <t>Montážna doska 2M</t>
  </si>
  <si>
    <t>Pol195</t>
  </si>
  <si>
    <t>Montážna doska 3M</t>
  </si>
  <si>
    <t>Pol196</t>
  </si>
  <si>
    <t>Montážna doska 4M</t>
  </si>
  <si>
    <t>Pol197</t>
  </si>
  <si>
    <t>Montážna doska 6M</t>
  </si>
  <si>
    <t>Pol198</t>
  </si>
  <si>
    <t>Rámik čierny - 2M</t>
  </si>
  <si>
    <t>Pol199</t>
  </si>
  <si>
    <t>Rámik čierny - 3M</t>
  </si>
  <si>
    <t>Pol200</t>
  </si>
  <si>
    <t>Rámik čierny - 4M</t>
  </si>
  <si>
    <t>Pol201</t>
  </si>
  <si>
    <t>Rámik čierny - 6M</t>
  </si>
  <si>
    <t>Pol202</t>
  </si>
  <si>
    <t>Inštalačná krabica zapustená do sadrokartónu 2M</t>
  </si>
  <si>
    <t>Pol203</t>
  </si>
  <si>
    <t>Inštalačná krabica zapustená do sadrokartónu  3M</t>
  </si>
  <si>
    <t>Pol204</t>
  </si>
  <si>
    <t>Inštalačná krabica zapustená do sadrokartónu   4M</t>
  </si>
  <si>
    <t>Pol205</t>
  </si>
  <si>
    <t>Inštalačná krabica zapustená do sadrokartónu   6M</t>
  </si>
  <si>
    <t>Pol206</t>
  </si>
  <si>
    <t>Osadenie a zapojenie zásuviek Legrand Living Now-Bticino</t>
  </si>
  <si>
    <t>Pol207</t>
  </si>
  <si>
    <t>WIFI pristup. bod, mikrotik</t>
  </si>
  <si>
    <t>Pol208</t>
  </si>
  <si>
    <t>Osadenie a zapojenie WIFI</t>
  </si>
  <si>
    <t>D11</t>
  </si>
  <si>
    <t>GRIP svorky a upevňovacie pásky</t>
  </si>
  <si>
    <t>Pol209</t>
  </si>
  <si>
    <t>Grip  M30 do podhladu na 2.np, stúpačka</t>
  </si>
  <si>
    <t>Pol91</t>
  </si>
  <si>
    <t>Montážna upevňovacia páska do zákl.dosky na 1.np a na steny - 10m</t>
  </si>
  <si>
    <t>Pol64</t>
  </si>
  <si>
    <t>Viazací, sťahovací a upevňovací materiál /pásky.../ 100ks</t>
  </si>
  <si>
    <t>Pol65</t>
  </si>
  <si>
    <t>Osadenie grip svoriek a upevňovacích prvkov</t>
  </si>
  <si>
    <t>D12</t>
  </si>
  <si>
    <t>Podlahová krabica PK</t>
  </si>
  <si>
    <t>Pol210</t>
  </si>
  <si>
    <t>Podlahová krabica12M vertikálna-2x6M-zapustená</t>
  </si>
  <si>
    <t>Pol211</t>
  </si>
  <si>
    <t>Inštalačná krabica do betónu</t>
  </si>
  <si>
    <t>Pol212</t>
  </si>
  <si>
    <t>Kryt s rámikom kovový nerez</t>
  </si>
  <si>
    <t>Pol213</t>
  </si>
  <si>
    <t>Krycia doska pre vlepenie do krytiny-nerez</t>
  </si>
  <si>
    <t>Pol214</t>
  </si>
  <si>
    <t>Osadenie podlahových krabíc do betónu</t>
  </si>
  <si>
    <t>D13</t>
  </si>
  <si>
    <t>Vybavenie podlahových krabíc PK</t>
  </si>
  <si>
    <t>Pol215</t>
  </si>
  <si>
    <t>Zásuvka 16A, 230V, 2P+T,čierna /2moduly/ 6ks do jednej PK</t>
  </si>
  <si>
    <t>Pol216</t>
  </si>
  <si>
    <t>Osadenie a zapojenie zásuviek do podlahových krabíc</t>
  </si>
  <si>
    <t>D14</t>
  </si>
  <si>
    <t>Ministlpiky</t>
  </si>
  <si>
    <t>Pol217</t>
  </si>
  <si>
    <t>Ministlpik pre prístroje Mosaic - 0,68m-2 oddelenia,  zásuvky sú umiestnené obojstranne,black</t>
  </si>
  <si>
    <t>Pol218</t>
  </si>
  <si>
    <t>Ministlpik pre prístroje Mosaic - 0,68m-4 oddelenia, zásuvky sú umiestnené jednostranne,black</t>
  </si>
  <si>
    <t>Pol219</t>
  </si>
  <si>
    <t>Klapky 12ks/1stlpik</t>
  </si>
  <si>
    <t>Pol220</t>
  </si>
  <si>
    <t>Osadenie ministlpikov</t>
  </si>
  <si>
    <t>D15</t>
  </si>
  <si>
    <t>Vybavenienie ministlpikov</t>
  </si>
  <si>
    <t>Pol221</t>
  </si>
  <si>
    <t>Zásuvka 16A, 230V, 2P+T , čierna, IP41, 1stlpik=10ks</t>
  </si>
  <si>
    <t>Pol57</t>
  </si>
  <si>
    <t>Osadenie a zapojenie zásuviek do ministlpikov</t>
  </si>
  <si>
    <t>D16</t>
  </si>
  <si>
    <t>Prívod EI</t>
  </si>
  <si>
    <t>Pol222</t>
  </si>
  <si>
    <t>CYKY-J 5x16  - prívod do hl.rozv.RH1 pre EDU centrum z objektu SO102</t>
  </si>
  <si>
    <t>Pol223</t>
  </si>
  <si>
    <t>ťahanie káblu do 16mm2</t>
  </si>
  <si>
    <t>Pol224</t>
  </si>
  <si>
    <t>Chránička O50</t>
  </si>
  <si>
    <t>Pol87</t>
  </si>
  <si>
    <t>zaťahovanie do chráničiek</t>
  </si>
  <si>
    <t>Pol225</t>
  </si>
  <si>
    <t>kovový káblový žlab min.rozmerov 50x62 vratane spojek, spojov.materiálu a kotviaceho materialu/podpery, závesy, závitové tyče,kotvy.../ cca 45m</t>
  </si>
  <si>
    <t>Pol226</t>
  </si>
  <si>
    <t>osadenie a montáž kovového.žlabu</t>
  </si>
  <si>
    <t>260</t>
  </si>
  <si>
    <t>D17</t>
  </si>
  <si>
    <t>Prívod SLP</t>
  </si>
  <si>
    <t>Pol227</t>
  </si>
  <si>
    <t>optický kábel, 4-vlákno, SM, outdoor  - prívod internetu pre EDU centrum zo strechy jestv. objektu SO102</t>
  </si>
  <si>
    <t>262</t>
  </si>
  <si>
    <t>Pol228</t>
  </si>
  <si>
    <t>ťahanie optického káblu</t>
  </si>
  <si>
    <t>264</t>
  </si>
  <si>
    <t>Pol86</t>
  </si>
  <si>
    <t>Chránička O20 - uv stabilná</t>
  </si>
  <si>
    <t>266</t>
  </si>
  <si>
    <t>Pol229</t>
  </si>
  <si>
    <t>ťahanie opt.kábla v chráničke</t>
  </si>
  <si>
    <t>268</t>
  </si>
  <si>
    <t>Pol230</t>
  </si>
  <si>
    <t>Box  pre napojenie optického kábla, 1vlákno, 1 zvar, - do vonkájšieho prostredia</t>
  </si>
  <si>
    <t>270</t>
  </si>
  <si>
    <t>Pol231</t>
  </si>
  <si>
    <t>osadenie a prevedenie zvaru</t>
  </si>
  <si>
    <t>272</t>
  </si>
  <si>
    <t>D18</t>
  </si>
  <si>
    <t>Zemné práce pri exter. mont. prácach</t>
  </si>
  <si>
    <t>Pol232</t>
  </si>
  <si>
    <t>Vytýčenie jestv. Inžinierskych sieti v danej lokalite</t>
  </si>
  <si>
    <t>274</t>
  </si>
  <si>
    <t>Pol233</t>
  </si>
  <si>
    <t>Vytýčenie trasy vonkajšieho silového vedenia,v prehľadnom teréne vedenie NN</t>
  </si>
  <si>
    <t>276</t>
  </si>
  <si>
    <t>Pol234</t>
  </si>
  <si>
    <t>Hĺbenie káblovej ryhy 35 -50cm širokej a 80 cm hlbokej, v zemine triedy 3</t>
  </si>
  <si>
    <t>278</t>
  </si>
  <si>
    <t>Pol235</t>
  </si>
  <si>
    <t>Rekonštr. káblového lôžka z preosiatej zeminy  v smere kábla šírka 35-50 cm</t>
  </si>
  <si>
    <t>280</t>
  </si>
  <si>
    <t>Pol236</t>
  </si>
  <si>
    <t>Rozvinutie a uloženie výstražnej fólie z PVC do ryhy,šírka 35-50 cm</t>
  </si>
  <si>
    <t>282</t>
  </si>
  <si>
    <t>Pol237</t>
  </si>
  <si>
    <t>Ručný zásyp nezap. káblovej ryhy bez zhutn. zeminy, 35-50cm širokej, 80 cm hlbokej v zemine tr. 3</t>
  </si>
  <si>
    <t>284</t>
  </si>
  <si>
    <t>D19</t>
  </si>
  <si>
    <t>KABLE</t>
  </si>
  <si>
    <t>Pol238</t>
  </si>
  <si>
    <t>1-CHKE-V 3x1,5  /RH1 do Central stop tlač./ - alebo ekvivalent</t>
  </si>
  <si>
    <t>286</t>
  </si>
  <si>
    <t>Pol239</t>
  </si>
  <si>
    <t>ťahanie káblu 1-CHKE-V 3x1,5</t>
  </si>
  <si>
    <t>288</t>
  </si>
  <si>
    <t>Pol240</t>
  </si>
  <si>
    <t>CYKY-J 3x1,5 /prívod pre VZT/</t>
  </si>
  <si>
    <t>290</t>
  </si>
  <si>
    <t>Pol241</t>
  </si>
  <si>
    <t>CYKY-J 3x1,5 - osvetlenie</t>
  </si>
  <si>
    <t>292</t>
  </si>
  <si>
    <t>Pol242</t>
  </si>
  <si>
    <t>CYKY-J 5x1,5 - osvetlenie</t>
  </si>
  <si>
    <t>294</t>
  </si>
  <si>
    <t>Pol243</t>
  </si>
  <si>
    <t>CYKY-J 5x1,5 - žalúzie</t>
  </si>
  <si>
    <t>296</t>
  </si>
  <si>
    <t>Pol244</t>
  </si>
  <si>
    <t>CYKY-J 3x2,5 - zásuvky 230V</t>
  </si>
  <si>
    <t>298</t>
  </si>
  <si>
    <t>Pol245</t>
  </si>
  <si>
    <t>CYKY-J 3x4 -prívod pre TČ</t>
  </si>
  <si>
    <t>300</t>
  </si>
  <si>
    <t>Pol246</t>
  </si>
  <si>
    <t>CYKY-J 5x2,5 - zásuvky 400V/16A</t>
  </si>
  <si>
    <t>302</t>
  </si>
  <si>
    <t>Pol247</t>
  </si>
  <si>
    <t>CYKY-J 5x6  - zásuvky 400V/32A</t>
  </si>
  <si>
    <t>304</t>
  </si>
  <si>
    <t>Pol248</t>
  </si>
  <si>
    <t>JYTY-J 7x1 - rozdelovač</t>
  </si>
  <si>
    <t>306</t>
  </si>
  <si>
    <t>Pol249</t>
  </si>
  <si>
    <t>JYTY-O 7x1 - detektory pohybu</t>
  </si>
  <si>
    <t>308</t>
  </si>
  <si>
    <t>Pol250</t>
  </si>
  <si>
    <t>ťahanie káblu do 6mm2</t>
  </si>
  <si>
    <t>310</t>
  </si>
  <si>
    <t>Pol251</t>
  </si>
  <si>
    <t>HDMI kábel pre prepoj HDMI zásuviek Legrand dlžka 10m</t>
  </si>
  <si>
    <t>312</t>
  </si>
  <si>
    <t>Pol252</t>
  </si>
  <si>
    <t>ťahanie HDMI kábla</t>
  </si>
  <si>
    <t>314</t>
  </si>
  <si>
    <t>Pol253</t>
  </si>
  <si>
    <t>CY16zž</t>
  </si>
  <si>
    <t>316</t>
  </si>
  <si>
    <t>Pol60</t>
  </si>
  <si>
    <t>CY6zž</t>
  </si>
  <si>
    <t>318</t>
  </si>
  <si>
    <t>Pol61</t>
  </si>
  <si>
    <t>ťahanie zž káblov</t>
  </si>
  <si>
    <t>320</t>
  </si>
  <si>
    <t>Pol254</t>
  </si>
  <si>
    <t>Kábel FTP cat.6 4x2xAWG23 LSOH /SOLARIX/</t>
  </si>
  <si>
    <t>322</t>
  </si>
  <si>
    <t>Pol255</t>
  </si>
  <si>
    <t>ťahanie slp káblov</t>
  </si>
  <si>
    <t>324</t>
  </si>
  <si>
    <t>D20</t>
  </si>
  <si>
    <t>CHRÁNIČKY A ŽLABY</t>
  </si>
  <si>
    <t>Pol62</t>
  </si>
  <si>
    <t>Chránička O25</t>
  </si>
  <si>
    <t>326</t>
  </si>
  <si>
    <t>Pol256</t>
  </si>
  <si>
    <t>Chránička O32</t>
  </si>
  <si>
    <t>328</t>
  </si>
  <si>
    <t>Pol257</t>
  </si>
  <si>
    <t>Chránička O25 - uv stabilná - meteostanica na streche, vonk.svietidlá,vonk.detektory</t>
  </si>
  <si>
    <t>330</t>
  </si>
  <si>
    <t>Pol258</t>
  </si>
  <si>
    <t>bezhalogénová chránička O25</t>
  </si>
  <si>
    <t>332</t>
  </si>
  <si>
    <t>Pol259</t>
  </si>
  <si>
    <t>chránička O63 - prestup káblov na strechu /SLP, FVZ/</t>
  </si>
  <si>
    <t>334</t>
  </si>
  <si>
    <t>Pol63</t>
  </si>
  <si>
    <t>336</t>
  </si>
  <si>
    <t>Pol260</t>
  </si>
  <si>
    <t>droteny zlab 100x300 /stúpačka EI/ vratane kotviaceho a spojovacieho materialu , cca 7,5m - pre EI káble v chráničkách</t>
  </si>
  <si>
    <t>338</t>
  </si>
  <si>
    <t>Pol261</t>
  </si>
  <si>
    <t>droteny zlab 100x400 /stúpačka SLP/ vratane kotviaceho a spojovacieho materialu cca 7,5m - pre slp káble v chráničkách</t>
  </si>
  <si>
    <t>340</t>
  </si>
  <si>
    <t>Pol262</t>
  </si>
  <si>
    <t>droteny zlab 50x50 /stúpačka FVZ/ vratane kotviaceho a spojovacieho materialu cca 7,5m - pre FVZ káble v chráničkách</t>
  </si>
  <si>
    <t>342</t>
  </si>
  <si>
    <t>Pol263</t>
  </si>
  <si>
    <t>osadenie a montáž drôtenn.žlabov pre stúpačku</t>
  </si>
  <si>
    <t>344</t>
  </si>
  <si>
    <t>Pol264</t>
  </si>
  <si>
    <t>Ťahanie káblov v žlabe</t>
  </si>
  <si>
    <t>346</t>
  </si>
  <si>
    <t>Pol265</t>
  </si>
  <si>
    <t>sekacie a drážkovacie práce</t>
  </si>
  <si>
    <t>348</t>
  </si>
  <si>
    <t>D21</t>
  </si>
  <si>
    <t>OSTATNÉ</t>
  </si>
  <si>
    <t>Pol266</t>
  </si>
  <si>
    <t>nehorľavé tepelnoizolačné podložky pod všetky rozvádzače, spotrebiče /hr.podložky 10mm/,  prístroje, zásuvky, svietidlá, vypínače.../hr.podložky 5mm/-materiál</t>
  </si>
  <si>
    <t>350</t>
  </si>
  <si>
    <t>Pol267</t>
  </si>
  <si>
    <t>nehorľavé tepelnoizolačné podložky pod všetky rozvádzače, spotrebiče /hr.podložky 10mm/,  prístroje, zásuvky, svietidlá, vypínače.../hr.podložky 5mm-práca</t>
  </si>
  <si>
    <t>352</t>
  </si>
  <si>
    <t>Pol268</t>
  </si>
  <si>
    <t>pospojovanie nezivych kovovych casti v celom objekte</t>
  </si>
  <si>
    <t>354</t>
  </si>
  <si>
    <t>Pol269</t>
  </si>
  <si>
    <t>práce spojené s pospájaním neživých kovových časti objektu</t>
  </si>
  <si>
    <t>356</t>
  </si>
  <si>
    <t>Pol270</t>
  </si>
  <si>
    <t>Drobný montážny materiál a bližšie nešpecifikované náklady - materiál</t>
  </si>
  <si>
    <t>358</t>
  </si>
  <si>
    <t>Pol271</t>
  </si>
  <si>
    <t>Drobný montážny materiál a bližšie nešpecifikované náklady - montáž</t>
  </si>
  <si>
    <t>360</t>
  </si>
  <si>
    <t>Pol272</t>
  </si>
  <si>
    <t>požiarny tmel/pena 30min - materiál</t>
  </si>
  <si>
    <t>362</t>
  </si>
  <si>
    <t>Pol273</t>
  </si>
  <si>
    <t>požiarny tmel/pena 30min - práca</t>
  </si>
  <si>
    <t>364</t>
  </si>
  <si>
    <t>D22</t>
  </si>
  <si>
    <t>BLESKOZVOD</t>
  </si>
  <si>
    <t>Pol274</t>
  </si>
  <si>
    <t>Zachytávacie vedenie AlMgSi Ř8</t>
  </si>
  <si>
    <t>366</t>
  </si>
  <si>
    <t>Pol275</t>
  </si>
  <si>
    <t>Ťahanie vedenia AlMgSi Ř8</t>
  </si>
  <si>
    <t>368</t>
  </si>
  <si>
    <t>Pol276</t>
  </si>
  <si>
    <t>Zvodový izolovaný vodič AlMgSi makký Ř8/11mm</t>
  </si>
  <si>
    <t>370</t>
  </si>
  <si>
    <t>Pol277</t>
  </si>
  <si>
    <t>Ťahanie vedenia AlMgSiŘ8izol.</t>
  </si>
  <si>
    <t>372</t>
  </si>
  <si>
    <t>Pol278</t>
  </si>
  <si>
    <t>zachytávacia tyč trubková ZT1-ZT6,  L=1500mm, AlMgSi, RD=16/10mm</t>
  </si>
  <si>
    <t>374</t>
  </si>
  <si>
    <t>Pol279</t>
  </si>
  <si>
    <t>osadenie a montáž zach. tyčí</t>
  </si>
  <si>
    <t>376</t>
  </si>
  <si>
    <t>Pol280</t>
  </si>
  <si>
    <t>Pripojovacia svorka FS pre pripojenie k zachytávacej tyči ZT, kruhový vodič Rd=8-10/16mm, FeZn</t>
  </si>
  <si>
    <t>378</t>
  </si>
  <si>
    <t>Pol281</t>
  </si>
  <si>
    <t>Viacúčelová FeZn svorka , rozsah 8-10 mm  pre 2 kruhove vodiče SS</t>
  </si>
  <si>
    <t>380</t>
  </si>
  <si>
    <t>Pol282</t>
  </si>
  <si>
    <t>Pripojovacia svorka na pripojenie atiky na streche, rozsah 0,7-8mm,  FK</t>
  </si>
  <si>
    <t>382</t>
  </si>
  <si>
    <t>Pol283</t>
  </si>
  <si>
    <t>Osadenie a montáž svoriek</t>
  </si>
  <si>
    <t>384</t>
  </si>
  <si>
    <t>Pol284</t>
  </si>
  <si>
    <t>Skytá skúšobná svorka SZ, kruhový vodič Rd=8-10/8-10mm, FeZn</t>
  </si>
  <si>
    <t>386</t>
  </si>
  <si>
    <t>Pol285</t>
  </si>
  <si>
    <t>Osadenie a montáž skúšobných svoriek</t>
  </si>
  <si>
    <t>388</t>
  </si>
  <si>
    <t>Pol286</t>
  </si>
  <si>
    <t>PV1 - držiak zachyt.vedenia FB2-rozsah Rd8mm/ na ploché strechy, pevné uloženie, betón</t>
  </si>
  <si>
    <t>390</t>
  </si>
  <si>
    <t>Pol287</t>
  </si>
  <si>
    <t>Dištančný držiak PV2 pre oddialenie bleskozvodu Rd8</t>
  </si>
  <si>
    <t>392</t>
  </si>
  <si>
    <t>Pol288</t>
  </si>
  <si>
    <t>PV2 -dištančná tyč dl.3m, narezať pre dodržanie dišt.vzd. - .cca 2x500mm a 2x 350mm</t>
  </si>
  <si>
    <t>394</t>
  </si>
  <si>
    <t>Pol289</t>
  </si>
  <si>
    <t>PV2 -betón.záťaž pre zaťaž.montážnej základne</t>
  </si>
  <si>
    <t>396</t>
  </si>
  <si>
    <t>Pol290</t>
  </si>
  <si>
    <t>PV2 -montážna základňa pre izolač.tyče d10mm</t>
  </si>
  <si>
    <t>398</t>
  </si>
  <si>
    <t>Pol291</t>
  </si>
  <si>
    <t>podpera vedenia PV3 s vnútorným závitom a podložkou na stenu pre izolovaný vodič v zateplení Rd=11-13mm</t>
  </si>
  <si>
    <t>400</t>
  </si>
  <si>
    <t>Pol292</t>
  </si>
  <si>
    <t>PV4 - podpera vedenia FB na ploché strechy, betón - uchytenie chráničky pre kábel k meteostanici</t>
  </si>
  <si>
    <t>402</t>
  </si>
  <si>
    <t>404</t>
  </si>
  <si>
    <t>Pol293</t>
  </si>
  <si>
    <t>Osadenie a montáž podpier a držiakov vedenia</t>
  </si>
  <si>
    <t>406</t>
  </si>
  <si>
    <t>Pol294</t>
  </si>
  <si>
    <t>revízna krabica pre skúšobnú svorku pre zatepľovacie systémy hr. 140-320mm</t>
  </si>
  <si>
    <t>408</t>
  </si>
  <si>
    <t>Pol295</t>
  </si>
  <si>
    <t>osadenie a montáž revíznej krabice</t>
  </si>
  <si>
    <t>410</t>
  </si>
  <si>
    <t>Pol296</t>
  </si>
  <si>
    <t>číselný štítok pre zvody č.1 - č.6</t>
  </si>
  <si>
    <t>412</t>
  </si>
  <si>
    <t>Pol297</t>
  </si>
  <si>
    <t>montáž číselných štítkov</t>
  </si>
  <si>
    <t>414</t>
  </si>
  <si>
    <t>Pol298</t>
  </si>
  <si>
    <t>Ekvipotenciálna svorkovnica HUS+EP1</t>
  </si>
  <si>
    <t>416</t>
  </si>
  <si>
    <t>Pol299</t>
  </si>
  <si>
    <t>osadenie a zapojenie ekvipotenciálnych svorkovníc HUS, EP1</t>
  </si>
  <si>
    <t>418</t>
  </si>
  <si>
    <t>D23</t>
  </si>
  <si>
    <t>UZEMNENIE</t>
  </si>
  <si>
    <t>Pol300</t>
  </si>
  <si>
    <t>Uzemňovací pás FeZn 30x4</t>
  </si>
  <si>
    <t>420</t>
  </si>
  <si>
    <t>Pol301</t>
  </si>
  <si>
    <t>Ťahanie pásu FeZn 30x4</t>
  </si>
  <si>
    <t>422</t>
  </si>
  <si>
    <t>Pol302</t>
  </si>
  <si>
    <t>Uzemňovací izolovaný vodič FeZn Ř10/13</t>
  </si>
  <si>
    <t>424</t>
  </si>
  <si>
    <t>Pol303</t>
  </si>
  <si>
    <t>Ťahanie vedenia FeZn Ř10/13 izol.</t>
  </si>
  <si>
    <t>426</t>
  </si>
  <si>
    <t>Pol304</t>
  </si>
  <si>
    <t>Uzemnovacia svorka pre spoj pas. - pas. SR02</t>
  </si>
  <si>
    <t>428</t>
  </si>
  <si>
    <t>Pol305</t>
  </si>
  <si>
    <t>Uzemnovacia svorka pre spoj pas. - gul. SR03</t>
  </si>
  <si>
    <t>430</t>
  </si>
  <si>
    <t>Pol306</t>
  </si>
  <si>
    <t>Osadenie a zapojenie svoriek</t>
  </si>
  <si>
    <t>432</t>
  </si>
  <si>
    <t>D24</t>
  </si>
  <si>
    <t>Pol307</t>
  </si>
  <si>
    <t>Rozvadzač RH1, 1885x810x250 /VxŠxH/ vratane vnutornej vybavy podla PD</t>
  </si>
  <si>
    <t>434</t>
  </si>
  <si>
    <t>Pol308</t>
  </si>
  <si>
    <t>Osadenie a zapojenie rozvádzača</t>
  </si>
  <si>
    <t>436</t>
  </si>
  <si>
    <t>Pol309</t>
  </si>
  <si>
    <t>RACK1 - 19" nástenný rozvádzač 12U /625x600x600/ vrátane vnútornej výbavy podľa projektu /patch panely,  organizéry káblov, zásuvkový blok, .../</t>
  </si>
  <si>
    <t>438</t>
  </si>
  <si>
    <t>Pol310</t>
  </si>
  <si>
    <t>Osadenie a zapojenie RACK1</t>
  </si>
  <si>
    <t>440</t>
  </si>
  <si>
    <t>D25</t>
  </si>
  <si>
    <t>Doplnenie do jestv.rozv.R-ER č.342328 - pole č.2/SO102/</t>
  </si>
  <si>
    <t>Pol311</t>
  </si>
  <si>
    <t>Poistkový odpínač</t>
  </si>
  <si>
    <t>442</t>
  </si>
  <si>
    <t>Pol312</t>
  </si>
  <si>
    <t>Valcové poistky  40AgG</t>
  </si>
  <si>
    <t>444</t>
  </si>
  <si>
    <t>Pol313</t>
  </si>
  <si>
    <t>Doplnenie a rozdelenie sústavy na TN-C-S - bod rozdelenia pripojiť na jestvuj.uzemnenie + uprava rozvadzaca</t>
  </si>
  <si>
    <t>446</t>
  </si>
  <si>
    <t>Pol314</t>
  </si>
  <si>
    <t>Drobný montážny materiál a bližšie nešpecifikované náklady-materiál</t>
  </si>
  <si>
    <t>448</t>
  </si>
  <si>
    <t>Pol315</t>
  </si>
  <si>
    <t>Drobný montážny materiál a bližšie nešpecifikované náklady-práca</t>
  </si>
  <si>
    <t>450</t>
  </si>
  <si>
    <t>D26</t>
  </si>
  <si>
    <t>Pol316</t>
  </si>
  <si>
    <t>projektová dokumentácia skutkového stavu</t>
  </si>
  <si>
    <t>452</t>
  </si>
  <si>
    <t>Pol317</t>
  </si>
  <si>
    <t>premeranie  PC siete</t>
  </si>
  <si>
    <t>454</t>
  </si>
  <si>
    <t>Pol318</t>
  </si>
  <si>
    <t>oživenie a konfigurácia PC siete</t>
  </si>
  <si>
    <t>456</t>
  </si>
  <si>
    <t>Pol319</t>
  </si>
  <si>
    <t>aplikacny program Loxone IO body</t>
  </si>
  <si>
    <t>458</t>
  </si>
  <si>
    <t>Pol320</t>
  </si>
  <si>
    <t>integracia MODBUS zariadeni</t>
  </si>
  <si>
    <t>460</t>
  </si>
  <si>
    <t>Pol321</t>
  </si>
  <si>
    <t>integracia KNX zariadeni</t>
  </si>
  <si>
    <t>462</t>
  </si>
  <si>
    <t>Pol322</t>
  </si>
  <si>
    <t>koordinácia s dodávateľmi</t>
  </si>
  <si>
    <t>464</t>
  </si>
  <si>
    <t>Pol323</t>
  </si>
  <si>
    <t>revízia elektro časti</t>
  </si>
  <si>
    <t>466</t>
  </si>
  <si>
    <t>Pol324</t>
  </si>
  <si>
    <t>dodavateľská činnosť</t>
  </si>
  <si>
    <t>468</t>
  </si>
  <si>
    <t>6.2 - SENZOMATIC systém</t>
  </si>
  <si>
    <t xml:space="preserve">    D4 - SENZOMATIC systém</t>
  </si>
  <si>
    <t>MODBUS extension- doplnenie do navrh. RH1</t>
  </si>
  <si>
    <t>Dopojenie do Loxone</t>
  </si>
  <si>
    <t>Pol76</t>
  </si>
  <si>
    <t>MHT-kombinovaný senzor pre meranie vzdušnej teploty, vlhkosti a hmotnostnej vlhkosti dreva</t>
  </si>
  <si>
    <t>Pol77</t>
  </si>
  <si>
    <t>HT- senzor teploty a vlhkosti</t>
  </si>
  <si>
    <t>Pol78</t>
  </si>
  <si>
    <t>HT- interiér- senzor teploty a vlhkosti</t>
  </si>
  <si>
    <t>Pol79</t>
  </si>
  <si>
    <t>HT- exteriér- senzor teploty a vlhkosti</t>
  </si>
  <si>
    <t>Pol80</t>
  </si>
  <si>
    <t>HT-R- senzor pre použitie na plochú strechu</t>
  </si>
  <si>
    <t>Pol81</t>
  </si>
  <si>
    <t>Osadenie a zapojenie senzorov</t>
  </si>
  <si>
    <t>Pol82</t>
  </si>
  <si>
    <t>kábel 22m</t>
  </si>
  <si>
    <t>Pol83</t>
  </si>
  <si>
    <t>kábel 40m</t>
  </si>
  <si>
    <t>Pol84</t>
  </si>
  <si>
    <t>ťahanie káblov k senzorom</t>
  </si>
  <si>
    <t>Pol85</t>
  </si>
  <si>
    <t>chránička O25 pre senzory</t>
  </si>
  <si>
    <t>Pol88</t>
  </si>
  <si>
    <t>Monitoring - Premium (rok)</t>
  </si>
  <si>
    <t>Pol89</t>
  </si>
  <si>
    <t>Balenie, doprava a poistenie zásielky</t>
  </si>
  <si>
    <t>Pol90</t>
  </si>
  <si>
    <t>Pol92</t>
  </si>
  <si>
    <t>Pol93</t>
  </si>
  <si>
    <t>Pol94</t>
  </si>
  <si>
    <t>realizačná projektová dokumentácia RPD</t>
  </si>
  <si>
    <t>Pol95</t>
  </si>
  <si>
    <t>projektová dokumentácia skutkového stavu PSV</t>
  </si>
  <si>
    <t>Pol96</t>
  </si>
  <si>
    <t>integracia SENZOMATIC systému do LOXONE</t>
  </si>
  <si>
    <t>Pol97</t>
  </si>
  <si>
    <t>oživenie SENZOMATIC systému</t>
  </si>
  <si>
    <t>Pol98</t>
  </si>
  <si>
    <t>integrácia MODBUS zariadení</t>
  </si>
  <si>
    <t>Pol99</t>
  </si>
  <si>
    <t>Pol100</t>
  </si>
  <si>
    <t>Pol101</t>
  </si>
  <si>
    <t>7 - Krajinná architektúra</t>
  </si>
  <si>
    <t>7.1 - Asanácia a búracie práce</t>
  </si>
  <si>
    <t>113107124.S</t>
  </si>
  <si>
    <t>Odstránenie krytu v ploche do 200 m2 z kameniva hrubého drveného, hr.300 do 400 mm,  -0,5600t (pod nový záhon)</t>
  </si>
  <si>
    <t>113107131.S</t>
  </si>
  <si>
    <t>Odstránenie krytu v ploche do 200 m2 z betónu prostého, hr. vrstvy do 150 mm,  -0,22500t (pod nový záhon)</t>
  </si>
  <si>
    <t>113107142.S</t>
  </si>
  <si>
    <t>Odstránenie krytu asfaltového v ploche do 200 m2, hr. nad 50 do 100 mm,  -0,25000t (pod nový záhon)</t>
  </si>
  <si>
    <t>979081129</t>
  </si>
  <si>
    <t>Odvoz sutiny a vybúraných hmôt na skládku 29 km (tam a späť)</t>
  </si>
  <si>
    <t>979087112.S</t>
  </si>
  <si>
    <t>Nakladanie na dopravný prostriedok pre vodorovnú dopravu sutiny</t>
  </si>
  <si>
    <t>Poplatok za skládku - betón, štrkodrva (17 01) ostatné</t>
  </si>
  <si>
    <t>7.2 - Mlátové chodníky a spevnené plochy</t>
  </si>
  <si>
    <t>122202201.S</t>
  </si>
  <si>
    <t>Odkopávka pre mlatový chodník</t>
  </si>
  <si>
    <t>162201101.S</t>
  </si>
  <si>
    <t>Vodorovné premiestnenie výkopku z horniny 1-4 do 20m</t>
  </si>
  <si>
    <t>215901100R</t>
  </si>
  <si>
    <t>Zhutnenie podložia z hor.súdr.a nesúdr.</t>
  </si>
  <si>
    <t>Konštrukcia vrchnej vrstvy chodníka z vápenec jemne mletý fr. 0-4mm s rozprestrením a zhutnením, hr.po zhutnení 40 mm</t>
  </si>
  <si>
    <t>564811111.S1</t>
  </si>
  <si>
    <t>Podklad zo štrkodrviny fr. 0-8mm s rozprestrením a zhutnením, hr.po zhutnení 50 mm</t>
  </si>
  <si>
    <t>564831111.S1</t>
  </si>
  <si>
    <t>Podklad zo štrkodrviny fr. 8-32mm s rozprestrením a zhutnením, hr.po zhutnení 100 mm</t>
  </si>
  <si>
    <t>564831112.S</t>
  </si>
  <si>
    <t>Podklad zo štrkodrviny fr. 32-64mm s rozprestrením a zhutnením, hr.po zhutnení 100 mm</t>
  </si>
  <si>
    <t>564811111.S2</t>
  </si>
  <si>
    <t>Podklad zo štrkodrviny s rozprestretím a zhutnením, po zhutnení hr. 50 mm - drenážny podsyp záhonu</t>
  </si>
  <si>
    <t>564811112.S</t>
  </si>
  <si>
    <t>Podklad zo štrkodrviny s rozprestretím a zhutnením, po zhutnení hr. 50 mm - drenážny podsyp pod záhon.obrubníky</t>
  </si>
  <si>
    <t>564871119</t>
  </si>
  <si>
    <t>Podklad zo štrkodrviny s rozprestretím a zhutnením, po zhutnení hr. 350 mm - drenážny podsyp medzi záhon.obrubníky a objekt</t>
  </si>
  <si>
    <t>9165690001</t>
  </si>
  <si>
    <t>Parkovací doraz viď PD - dodávka a osadenie</t>
  </si>
  <si>
    <t>917511199</t>
  </si>
  <si>
    <t>Osadenie obrubníka z oceľovej pásoviny, hr. 3 mm, výška 150 mm., do lôžka z bet. pros. tr. C 16/20 s bočnou oporou, vrátane materálu</t>
  </si>
  <si>
    <t>55355050177</t>
  </si>
  <si>
    <t>Obrubník z oceľovej pásoviny, hr. 3 mm, výška 150 mm, rezerva 5%</t>
  </si>
  <si>
    <t>998222019</t>
  </si>
  <si>
    <t>Presun hmôt na spevnených plochách</t>
  </si>
  <si>
    <t>711131106.S</t>
  </si>
  <si>
    <t>Zhotovenie izolácie proti zemnej vlhkosti nopovou fóloiu položenou voľne na ploche vodorovnej</t>
  </si>
  <si>
    <t>7.3 - Krajinná architektúra</t>
  </si>
  <si>
    <t xml:space="preserve">    D2 - 231 - Plochy a úpravy územia</t>
  </si>
  <si>
    <t xml:space="preserve">    31 - 231 – Strešná extenzívna zeleň</t>
  </si>
  <si>
    <t>184202112</t>
  </si>
  <si>
    <t>Zakotvenie dreviny troma a viac kolmi, pri priemere kolov do 100 mm, pri dĺžke kolov od 2 m do 3 m</t>
  </si>
  <si>
    <t>184807001</t>
  </si>
  <si>
    <t>Koly ihličnanové priemeru do 6 cm, dĺžky 3 m</t>
  </si>
  <si>
    <t>184807002</t>
  </si>
  <si>
    <t>Polokoly ihličnanové na spájanie kolov okolo stromu</t>
  </si>
  <si>
    <t>231 - Plochy a úpravy územia</t>
  </si>
  <si>
    <t>182001101</t>
  </si>
  <si>
    <t>Plošná úprava - výkopové práce, vymodelovanie dažďového záhonu a okolia, mechanizmom - minibáger</t>
  </si>
  <si>
    <t>183410025</t>
  </si>
  <si>
    <t>Vertikutácia pôvodných trávnatých plôch (566 m²) pred ich dosevom, v rovine, 2 x kolmo na seba</t>
  </si>
  <si>
    <t>m²</t>
  </si>
  <si>
    <t>180402111</t>
  </si>
  <si>
    <t>Regenerácia dosevom pôvodných trávnatých plôch, s pokosením, naložením, odvozom odpadu do 20 km, parkového výsevom, v rovine</t>
  </si>
  <si>
    <t>183403253</t>
  </si>
  <si>
    <t>Urovnanie plôch záhonov hrabľami na rastlom teréne s urovnaním povrchu, bez doplnenia ornice, v horn. 1-4, pri nerovnostiach terénu nad +-50 do +-100 mm, vo svahu nad 1:5</t>
  </si>
  <si>
    <t>0057211204</t>
  </si>
  <si>
    <t>Trávna zmes pre silne zaťažované rekreačné trávniky a ihriská, bal. 10 kg, 30 g/m²</t>
  </si>
  <si>
    <t>183403153</t>
  </si>
  <si>
    <t>Zapracovanie osiva do pôdy zasekaním, hrabľami</t>
  </si>
  <si>
    <t>185803211</t>
  </si>
  <si>
    <t>Povalcovanie plochy v rovine 2x</t>
  </si>
  <si>
    <t>185804311</t>
  </si>
  <si>
    <t>Zaliatie rastlín vodou, plochy jednotlivo do 20 m2 ( dávka 10 l / m2 ) 2x v prípade sucha</t>
  </si>
  <si>
    <t>m³</t>
  </si>
  <si>
    <t>185851111</t>
  </si>
  <si>
    <t>Dovoz vody pre zálievku rastlín na vzdialenosť do 6000 m</t>
  </si>
  <si>
    <t>18201001.1</t>
  </si>
  <si>
    <t>Vytýčenie výsadieb – rozmiestnenie drevín</t>
  </si>
  <si>
    <t>184502113</t>
  </si>
  <si>
    <t>Vyzdvihnutie dreviny na presadenie s balom v rovine alebo svahu do 1:5, prie priemere balu nad 500 do 600 mm</t>
  </si>
  <si>
    <t>183101121</t>
  </si>
  <si>
    <t>Hĺbenie jamiek pre výsadbu rastlín v horn.1-4 s výmenou pôdy do 50%, v rovine alebo na svahu do 1:5, objemu nad 0,40 do 1 m3 *postupovať podľa Arboristického štandardu – Výsadba stromov a krov</t>
  </si>
  <si>
    <t>1661011011</t>
  </si>
  <si>
    <t>Prehodenie neuľahnutého výkopku ( prebytočná zemina zo sadby drevín)</t>
  </si>
  <si>
    <t>1625011051</t>
  </si>
  <si>
    <t>Vodorovné premiestnenie výkopku na dočasnú skládku  do 100 m3</t>
  </si>
  <si>
    <t>184185001</t>
  </si>
  <si>
    <t>Hnojenie pôdy – aplikácia pôdneho kondicionéru pre dreviny v dávke 1,5 kg/ks + výsadbový substrát 100 litrov</t>
  </si>
  <si>
    <t>0057211208</t>
  </si>
  <si>
    <t>Pôdny kondicioner  Univerzal ( 20 kg/bal.)</t>
  </si>
  <si>
    <t>0057211209</t>
  </si>
  <si>
    <t>Záhradnícky kompost, 1 m³</t>
  </si>
  <si>
    <t>184102115</t>
  </si>
  <si>
    <t>Výsadba dreviny s balom ( 500-600 mm ) v rovine, priemer balu nad 500 do 600 mm</t>
  </si>
  <si>
    <t>026650001</t>
  </si>
  <si>
    <t>Crataegus laevigiata ´Paul´s Scarlet´– hloh obyčajný ´Paul´s Scarlet´, vysokomeň 16/18</t>
  </si>
  <si>
    <t>026650002</t>
  </si>
  <si>
    <t>Prunus x yedoensis – višňa jedonská, mnohokmeň, v=250-300 cm</t>
  </si>
  <si>
    <t>026650002.1</t>
  </si>
  <si>
    <t>Pyrus x calleryana ´Chanticleer´ - hruška Calleryho ´Chanticleer´, vysokokmeň 18/20</t>
  </si>
  <si>
    <t>184501111</t>
  </si>
  <si>
    <t>Zhotovenie obalu kmeňa z juty v dvoch vrstvách ( 0,06 m2/strom ), v rovine</t>
  </si>
  <si>
    <t>676133001</t>
  </si>
  <si>
    <t>Pás jutový 15cm široký a 25m dl. ( 40 cm / strom )</t>
  </si>
  <si>
    <t>676133002</t>
  </si>
  <si>
    <t>Úväz popruh čierny, 35mm/50bm (cca 3x125cm na strom)</t>
  </si>
  <si>
    <t>184199022</t>
  </si>
  <si>
    <t>Povýsadbová úprava koruny podľa arboristického štandardu</t>
  </si>
  <si>
    <t>184804112</t>
  </si>
  <si>
    <t>Ochrana bázy kmeňu drevín, v rovine alebo na svahu do 1:5</t>
  </si>
  <si>
    <t>676133003</t>
  </si>
  <si>
    <t>Dodávka a osadenie zavlažovacej sondy z drenážnych rúrok bez lôžka, vnútorného priem. rúrok 50 mm, ( 1500 mm na strom )</t>
  </si>
  <si>
    <t>184921093</t>
  </si>
  <si>
    <t>Mulčovanie výsadieb v rovine, hr. mulču nad 50 do 100 mm</t>
  </si>
  <si>
    <t>026650007.1</t>
  </si>
  <si>
    <t>Kôra mulčovacia, fr. 0-60 mm, bal. 70 l</t>
  </si>
  <si>
    <t>185804311.1</t>
  </si>
  <si>
    <t>Zaliatie rastlín vodou, plochy jednotlivo do 20 m2 ( dávka 150 l / strom )</t>
  </si>
  <si>
    <t>185851111.1</t>
  </si>
  <si>
    <t>18201001.2</t>
  </si>
  <si>
    <t>Príprava výsadbovej plochy – vytýčenie zmiešaných trvalkových výsadieb</t>
  </si>
  <si>
    <t>1222022011</t>
  </si>
  <si>
    <t>Odkopávka  v hornine 3 do 100 m3 vrát. presunu na dočasnú skládku– plocha dažďového záhonu</t>
  </si>
  <si>
    <t>184185008</t>
  </si>
  <si>
    <t>Hnojenie dažďového záhonu – aplikácia pôdneho kondicionéru pre trvalky v dávke 100g/m² a kompostu 24 l/m²,  drvené kamenivo</t>
  </si>
  <si>
    <t>0057211209.1</t>
  </si>
  <si>
    <t>Drvené kamenivo fr. 4./8 s dopravou</t>
  </si>
  <si>
    <t>564801112</t>
  </si>
  <si>
    <t>Hnojenie záhonov v átru a pri plastike – aplikácia pôdneho kondicionéru pre trvalky v dávke 100g/m²</t>
  </si>
  <si>
    <t>0057211209.2</t>
  </si>
  <si>
    <t>Neutrálna rašelina bal. 250l</t>
  </si>
  <si>
    <t>183101111.2</t>
  </si>
  <si>
    <t>Hĺbenie jamiek pre výsadbu rastlín v horn.1-4 s výmenou pôdy 50%, v rovine, objemu do 0,01 m3</t>
  </si>
  <si>
    <t>183204112</t>
  </si>
  <si>
    <t>Výsadba trvaliek do vopred pripravenej pôdy, K9, clt1, v rovine</t>
  </si>
  <si>
    <t>026650029</t>
  </si>
  <si>
    <t>Trvalky a trávy, K9+clt1 -  – podľa PD</t>
  </si>
  <si>
    <t>026650029.1</t>
  </si>
  <si>
    <t>Clematis montana, clt 1,7, v=60/80 cm</t>
  </si>
  <si>
    <t>026650029.2</t>
  </si>
  <si>
    <t>Rosa sp. v kultivare, popínavá, clt 5, v=150/175 cm</t>
  </si>
  <si>
    <t>183204113</t>
  </si>
  <si>
    <t>Výsadba kvetín do pripravovanej pôdy so zaliatím s jednoduchými koreňami cibuliek alebo hľúz</t>
  </si>
  <si>
    <t>026650030</t>
  </si>
  <si>
    <t>Cibuľoviny – podľa PD</t>
  </si>
  <si>
    <t>564801112.1</t>
  </si>
  <si>
    <t>Mulčovanie drvenou kôrou, (hr. min 80mm)</t>
  </si>
  <si>
    <t>026620020.1</t>
  </si>
  <si>
    <t>185804311.2</t>
  </si>
  <si>
    <t>Zaliatie rastlín vodou, plochy jednotlivo do 20 m2 ( dávka 20 l / m2 )</t>
  </si>
  <si>
    <t>231 – Strešná extenzívna zeleň</t>
  </si>
  <si>
    <t>7674241199</t>
  </si>
  <si>
    <t>Osadenie revíznej/inšpekčnej šachty</t>
  </si>
  <si>
    <t>6937100002</t>
  </si>
  <si>
    <t>Dodávka revíznej / inšpekčnej šachty  s dopravou</t>
  </si>
  <si>
    <t>7674241199.1</t>
  </si>
  <si>
    <t>Oddeľovacia hlinníková štrková lišta "L" - perforovaná,  80x80x2000 mm</t>
  </si>
  <si>
    <t>6937100003</t>
  </si>
  <si>
    <t>Dodávka „L“ hliníkových  profilov,  dierovaná               ( 80x80x2000 mm )  s dopravou</t>
  </si>
  <si>
    <t>7674241199.2</t>
  </si>
  <si>
    <t>Štrkový oddelovací lem hr. 100 mm - pri okraji atiky a plochy pod FvE panelmi</t>
  </si>
  <si>
    <t>6937100006</t>
  </si>
  <si>
    <t>Kamenivo riečne frakcia 16-32 mm,  (vrátane dopravy)</t>
  </si>
  <si>
    <t>7110001031</t>
  </si>
  <si>
    <t>Inštalácia vegetačného systému pre extenzívne strechy</t>
  </si>
  <si>
    <t>6937100007</t>
  </si>
  <si>
    <t>Dodávka vegetačného systému pre extenzívne strechy v 5. vrstvách (Hydroizolačná POCB fólia, Retenčno drenážna vrstva,  Filtračná vrstva, Vegetačný strešný substrát, Vegetačná vrstva - rozchodníková rohož</t>
  </si>
  <si>
    <t>998231311.S</t>
  </si>
  <si>
    <t>Presun hmôt pre sadovnícke a krajinárske úpravy do 5000 m vodorovne bez zvislého presunu</t>
  </si>
  <si>
    <t>998231399</t>
  </si>
  <si>
    <t>Vykládka žeriavom do výšky 8,2m vegetačný systém a štrk (5,75t) vrát presunu zdvíh.zariadenia na stavbu a späť</t>
  </si>
  <si>
    <t>7.4 - Návrh mobiliáru</t>
  </si>
  <si>
    <t>9361241210</t>
  </si>
  <si>
    <t>Osadenie a ukotvenie sedenia</t>
  </si>
  <si>
    <t>5538172001</t>
  </si>
  <si>
    <t>Sedací objekt se čtyřmi sedáky, o rozměrech 1,85x1,85 m - špec. viď. PD</t>
  </si>
  <si>
    <t>9361241211</t>
  </si>
  <si>
    <t>Osadenie hlineného sedacieho prvku</t>
  </si>
  <si>
    <t>5538172002</t>
  </si>
  <si>
    <t>Hlinený sedací prvok KB40 a KB 45 - špec. viď. PD</t>
  </si>
  <si>
    <t>9361241291</t>
  </si>
  <si>
    <t>Doprava tovaru na miesto určenia</t>
  </si>
  <si>
    <t>9361241292</t>
  </si>
  <si>
    <t>Doprava montážnikov</t>
  </si>
  <si>
    <t>9361241293</t>
  </si>
  <si>
    <t>Doprava montážnikov v predstihu na vybudovanie spodných stavieb</t>
  </si>
  <si>
    <t>D - SO 104</t>
  </si>
  <si>
    <t xml:space="preserve">    1 - Zemné práce   </t>
  </si>
  <si>
    <t xml:space="preserve">    4 - Vodorovné konštrukcie   </t>
  </si>
  <si>
    <t xml:space="preserve">    99 - Presun hmôt HSV   </t>
  </si>
  <si>
    <t xml:space="preserve">Zemné práce   </t>
  </si>
  <si>
    <t>131201201.S</t>
  </si>
  <si>
    <t>Výkop zapaženej jamy v hornine 3, do 100 m3</t>
  </si>
  <si>
    <t>131201209.S</t>
  </si>
  <si>
    <t>Príplatok za lepivosť pri hĺbení zapažených jám a zárezov s urovnaním dna v hornine 3</t>
  </si>
  <si>
    <t>132201109</t>
  </si>
  <si>
    <t>162201102</t>
  </si>
  <si>
    <t>Vodorovné premiestnenie výkopku z horniny 1-4 nad 20-50m</t>
  </si>
  <si>
    <t>171209002</t>
  </si>
  <si>
    <t>Poplatok za skladovanie - zemina a kamenivo (17 05) ostatné</t>
  </si>
  <si>
    <t>174101002.S</t>
  </si>
  <si>
    <t>Zásyp sypaninou so zhutnením jám, šachiet, rýh, zárezov alebo okolo objektov nad 100 do 1000 m3</t>
  </si>
  <si>
    <t>175101101</t>
  </si>
  <si>
    <t>Obsyp potrubia sypaninou z vhodných hornín 1 až 4 bez prehodenia sypaniny</t>
  </si>
  <si>
    <t>5833712300</t>
  </si>
  <si>
    <t>Štrkopiesok frakcia 0-8</t>
  </si>
  <si>
    <t xml:space="preserve">Vodorovné konštrukcie   </t>
  </si>
  <si>
    <t>451573111</t>
  </si>
  <si>
    <t>Lôžko pod potrubie, stoky a drobné objekty, v otvorenom výkope z piesku a štrkopiesku do 63 mm</t>
  </si>
  <si>
    <t>871315542.S</t>
  </si>
  <si>
    <t>Potrubie kanalizačné PVC-U gravitačné hladké plnostenné SN 8 DN 150</t>
  </si>
  <si>
    <t>871355545.S</t>
  </si>
  <si>
    <t>Potrubie kanalizačné PVC-U gravitačné hladké plnostenné SN 8 DN 200</t>
  </si>
  <si>
    <t>879231191</t>
  </si>
  <si>
    <t>Príplatok za montáž kanalizačného potrubia v otv. výkope v sklone nad 20 % DN od 40 do 550</t>
  </si>
  <si>
    <t>892311000.S</t>
  </si>
  <si>
    <t>Skúška tesnosti kanalizácie D 150 mm</t>
  </si>
  <si>
    <t>892351000.S</t>
  </si>
  <si>
    <t>Skúška tesnosti kanalizácie D 200 mm</t>
  </si>
  <si>
    <t>894211121</t>
  </si>
  <si>
    <t>Šachta kanalizačná priemer 1m dodávka + montáž</t>
  </si>
  <si>
    <t>895970000.S</t>
  </si>
  <si>
    <t>Montáž + dodávka vsakovacieho bloku vrátane geotextílie</t>
  </si>
  <si>
    <t>899102111</t>
  </si>
  <si>
    <t>Osadenie poklopu liatinového a oceľového vrátane rámu hmotn. nad 50 do 100 kg</t>
  </si>
  <si>
    <t>5524211180</t>
  </si>
  <si>
    <t>Poklop kanalizačný komplet okrúhly,trieda D 400kN</t>
  </si>
  <si>
    <t>899721132</t>
  </si>
  <si>
    <t>Označenie kanalizačného potrubia hnedou výstražnou fóliou</t>
  </si>
  <si>
    <t xml:space="preserve">Presun hmôt HSV   </t>
  </si>
  <si>
    <t>998276101.S</t>
  </si>
  <si>
    <t>Presun hmôt pre rúrové vedenie hĺbené z rúr z plast., hmôt alebo sklolamin. v otvorenom výkope</t>
  </si>
  <si>
    <t>E - SO 101 - debarierizácia</t>
  </si>
  <si>
    <t>E.1 - Búracie práca</t>
  </si>
  <si>
    <t>962031132.S</t>
  </si>
  <si>
    <t>Búranie priečok alebo vybúranie otvorov plochy nad 4 m2 z tehál pálených, plných alebo dutých hr. do 150 mm,  -0,19600t</t>
  </si>
  <si>
    <t>1645334510</t>
  </si>
  <si>
    <t>964061321.S</t>
  </si>
  <si>
    <t>Uvoľnenie záhlavia trámu pri jeho výmene pre akúkoľvek dľžku uloženia, z muriva tehlového,  -0,04700t</t>
  </si>
  <si>
    <t>-1061703259</t>
  </si>
  <si>
    <t>1108826978</t>
  </si>
  <si>
    <t>1818819575</t>
  </si>
  <si>
    <t>-877994958</t>
  </si>
  <si>
    <t>278376988</t>
  </si>
  <si>
    <t>1376197322</t>
  </si>
  <si>
    <t>-199669697</t>
  </si>
  <si>
    <t>1364677929</t>
  </si>
  <si>
    <t>713000030.S</t>
  </si>
  <si>
    <t>Odstránenie tepelnej izolácie stien kladenej voľne z vláknitých materiálov hr. do 10 cm -0,0024t</t>
  </si>
  <si>
    <t>-1325481296</t>
  </si>
  <si>
    <t>763119522.S</t>
  </si>
  <si>
    <t>Demontáž sadrokartónovej priečky, jednoduchá nosná oceľová konštrukcia, dvojité opláštenie,  -0,05447t</t>
  </si>
  <si>
    <t>1429065577</t>
  </si>
  <si>
    <t>763119622.S</t>
  </si>
  <si>
    <t>Demontáž dosiek sadrokartónovej priečky, dvojité opláštenie, -0,03652t</t>
  </si>
  <si>
    <t>1100413696</t>
  </si>
  <si>
    <t>E.2 - Nový stav</t>
  </si>
  <si>
    <t xml:space="preserve">    3 - Zvislé a kompletné konštrukcie</t>
  </si>
  <si>
    <t xml:space="preserve">    33-M - Montáže dopravných zariadení, skladových zariadení a váh</t>
  </si>
  <si>
    <t>Zvislé a kompletné konštrukcie</t>
  </si>
  <si>
    <t>317944313.S</t>
  </si>
  <si>
    <t>Valcované nosníky dodatočne osadzované do pripravených otvorov bez zamurovania hláv č.14 až 22</t>
  </si>
  <si>
    <t>-1963663110</t>
  </si>
  <si>
    <t>413232221.S</t>
  </si>
  <si>
    <t>Zamurovanie zhlavia akýmikoľvek pálenými tehlami valcovaných nosníkov, výšky nad 150 do 300 mm</t>
  </si>
  <si>
    <t>-107651508</t>
  </si>
  <si>
    <t>612421421.S</t>
  </si>
  <si>
    <t>Oprava vnútorných vápenných omietok stien, v množstve opravenej plochy nad 30 do 50 % hladkých</t>
  </si>
  <si>
    <t>1764809641</t>
  </si>
  <si>
    <t>615481111.S</t>
  </si>
  <si>
    <t>Pokrytie valcovaných nosníkov rabicovým pletivom</t>
  </si>
  <si>
    <t>-1353392064</t>
  </si>
  <si>
    <t>642944121.S</t>
  </si>
  <si>
    <t>Dodatočná montáž oceľovej dverovej zárubne, plochy otvoru do 2,5 m2</t>
  </si>
  <si>
    <t>-1065372250</t>
  </si>
  <si>
    <t>553310009000.S</t>
  </si>
  <si>
    <t xml:space="preserve">Zárubňa oceľová oblá šxvxhr 800x1970x160 mm </t>
  </si>
  <si>
    <t>1762278037</t>
  </si>
  <si>
    <t>553310007800.S</t>
  </si>
  <si>
    <t xml:space="preserve">Zárubňa oceľová oblá šxvxhr 800x1970x100 mm </t>
  </si>
  <si>
    <t>1255009199</t>
  </si>
  <si>
    <t>1596635214</t>
  </si>
  <si>
    <t>725291114.S</t>
  </si>
  <si>
    <t>Montáž doplnkov zariadení kúpeľní a záchodov, madlá</t>
  </si>
  <si>
    <t>202908211</t>
  </si>
  <si>
    <t>552380012400.S</t>
  </si>
  <si>
    <t>Madlo nerezové univerzálne pevné/sklopné</t>
  </si>
  <si>
    <t>1188539882</t>
  </si>
  <si>
    <t xml:space="preserve">Priečka SDK hr. 100 mm, kca CW+UW 50, dvojito opláštená doskou impregnovanou H2 2x12,5 mm, bez TI </t>
  </si>
  <si>
    <t>863617074</t>
  </si>
  <si>
    <t>-1860464054</t>
  </si>
  <si>
    <t>757410294</t>
  </si>
  <si>
    <t>-1382476152</t>
  </si>
  <si>
    <t>-1817333640</t>
  </si>
  <si>
    <t>383700301</t>
  </si>
  <si>
    <t>771575129.S</t>
  </si>
  <si>
    <t>Montáž podláh z dlaždíc keramických do tmelu v obmedzenom priestore veľ. 300 x 300 mm</t>
  </si>
  <si>
    <t>426014859</t>
  </si>
  <si>
    <t>Dlaždice keramické, lxvxhr 297x297x8 mm</t>
  </si>
  <si>
    <t>-1609327895</t>
  </si>
  <si>
    <t>-333658698</t>
  </si>
  <si>
    <t>781445017.S</t>
  </si>
  <si>
    <t>Montáž obkladov vnútor. stien z obkladačiek kladených do tmelu veľ. 300x200 mm</t>
  </si>
  <si>
    <t>25895740</t>
  </si>
  <si>
    <t>Obkladačky keramické glazované jednofarebné hladké lxv 300x200 mm</t>
  </si>
  <si>
    <t>-1683109099</t>
  </si>
  <si>
    <t>-882375243</t>
  </si>
  <si>
    <t>Nátery kov.stav.doplnk.konštr. syntetické farby na vzduchu schnúce dvojnásobné - 70µm</t>
  </si>
  <si>
    <t>1277403628</t>
  </si>
  <si>
    <t>784410110.S</t>
  </si>
  <si>
    <t>Penetrovanie jednonásobné jemnozrnných podkladov výšky nad 3,80 m</t>
  </si>
  <si>
    <t>1000387551</t>
  </si>
  <si>
    <t>784410120.S</t>
  </si>
  <si>
    <t>Penetrovanie jednonásobné hrubozrnných,savých podkladov výšky do 3,80 m</t>
  </si>
  <si>
    <t>1102140321</t>
  </si>
  <si>
    <t>784410620.S</t>
  </si>
  <si>
    <t>Vyrovnanie trhlín a nerovností na hrubozrnných povrchoch výšky do 3,80 m</t>
  </si>
  <si>
    <t>1468214046</t>
  </si>
  <si>
    <t>1243901160</t>
  </si>
  <si>
    <t>784452911.S</t>
  </si>
  <si>
    <t>Oprava, maľby z maliarskych zmesí na vodnej báze, ručne nanášaná, dvojnásobná jednofarebná na jemnozrnný podklad výšky do 3,80 m</t>
  </si>
  <si>
    <t>-358543699</t>
  </si>
  <si>
    <t>33-M</t>
  </si>
  <si>
    <t>Montáže dopravných zariadení, skladových zariadení a váh</t>
  </si>
  <si>
    <t>330030330.S</t>
  </si>
  <si>
    <t>Šikmá schodisková  plošina pre osoby na ZŤP - špec. viď. PD</t>
  </si>
  <si>
    <t>871744668</t>
  </si>
  <si>
    <t>001400031.S</t>
  </si>
  <si>
    <t>Ostatné náklady stavby - reliéfny plán/mapy</t>
  </si>
  <si>
    <t>1945838678</t>
  </si>
  <si>
    <t>001400051.S</t>
  </si>
  <si>
    <t>Ostatné náklady stavby - vodiace prvky, signálne prvky a reliéfne popisky</t>
  </si>
  <si>
    <t>-1283461449</t>
  </si>
  <si>
    <t>E.3 - Elektroinštalácia</t>
  </si>
  <si>
    <t>1217004897</t>
  </si>
  <si>
    <t>-1201872282</t>
  </si>
  <si>
    <t>-1791202303</t>
  </si>
  <si>
    <t>-966465923</t>
  </si>
  <si>
    <t>-469897024</t>
  </si>
  <si>
    <t>-2103107534</t>
  </si>
  <si>
    <t>949348230</t>
  </si>
  <si>
    <t>doplnenie rozvádzača istič 16A/C 3f</t>
  </si>
  <si>
    <t>494814454</t>
  </si>
  <si>
    <t>doplnenie rozvádzača pr.chránič s nadprúdovou ochranou 16A/B 1f 0.03</t>
  </si>
  <si>
    <t>-1053298231</t>
  </si>
  <si>
    <t>999184257</t>
  </si>
  <si>
    <t>Podružný a montážny materiál</t>
  </si>
  <si>
    <t>-35282888</t>
  </si>
  <si>
    <t>24063212</t>
  </si>
  <si>
    <t>-1536261277</t>
  </si>
  <si>
    <t>-923537295</t>
  </si>
  <si>
    <t>F - SO 102 - debarierizácia</t>
  </si>
  <si>
    <t>-787513745</t>
  </si>
  <si>
    <t>674046944</t>
  </si>
  <si>
    <t>G - SO 103 - debarierizácia</t>
  </si>
  <si>
    <t>D2 - RS MaR Loxone</t>
  </si>
  <si>
    <t xml:space="preserve">    D1 - Montáž a mont. materiál/služby</t>
  </si>
  <si>
    <t xml:space="preserve">    D3 - Vybavenienie ministlpika</t>
  </si>
  <si>
    <t xml:space="preserve">    D4 - Doplnenie do rozv.RH1</t>
  </si>
  <si>
    <t>Loxone 100124</t>
  </si>
  <si>
    <t>530151072</t>
  </si>
  <si>
    <t>1908675778</t>
  </si>
  <si>
    <t>Drobný montážny materiál a bližšie nešpecifikované náklady</t>
  </si>
  <si>
    <t>-657873265</t>
  </si>
  <si>
    <t>Montáž a mont. materiál/služby</t>
  </si>
  <si>
    <t>LEGRAND 075786 - ale</t>
  </si>
  <si>
    <t>Klapky na1stlpik</t>
  </si>
  <si>
    <t>-145640521</t>
  </si>
  <si>
    <t>LEGRAND 653025 - ale</t>
  </si>
  <si>
    <t>Ministlpik pre prístroje Mosaic - 0,68m-2 oddelenia,  zásuvky sú umiestnené jednostranne,black</t>
  </si>
  <si>
    <t>1336256357</t>
  </si>
  <si>
    <t>Osadenie ministlpika</t>
  </si>
  <si>
    <t>716828548</t>
  </si>
  <si>
    <t>Vybavenienie ministlpika</t>
  </si>
  <si>
    <t>alebo ekvivalent</t>
  </si>
  <si>
    <t>420018148</t>
  </si>
  <si>
    <t>CYKY-J 3x2,5</t>
  </si>
  <si>
    <t>Kábel CYKY-J 3x2,5</t>
  </si>
  <si>
    <t>1294839419</t>
  </si>
  <si>
    <t>FXP25 alebo ekvivale</t>
  </si>
  <si>
    <t>Chránička Ø25</t>
  </si>
  <si>
    <t>-594418878</t>
  </si>
  <si>
    <t>Legrand Mosaic  0 79</t>
  </si>
  <si>
    <t>Zásuvka 16A, 230V, 2P+T , čierna, IP41, 1stlpik=1ks</t>
  </si>
  <si>
    <t>193200432</t>
  </si>
  <si>
    <t>1979403876</t>
  </si>
  <si>
    <t>-1142504741</t>
  </si>
  <si>
    <t>-2089577069</t>
  </si>
  <si>
    <t>21581871</t>
  </si>
  <si>
    <t>ťahanie káblu do 2,5mm2</t>
  </si>
  <si>
    <t>264145556</t>
  </si>
  <si>
    <t>1598519426</t>
  </si>
  <si>
    <t>2145565311</t>
  </si>
  <si>
    <t>87751904</t>
  </si>
  <si>
    <t>Doplnenie do rozv.RH1</t>
  </si>
  <si>
    <t>OLI-16C-1N-030AC, al</t>
  </si>
  <si>
    <t>Istič s nadprúdovou ochranou, In=16 A, typ AC 230/400 V, Idn 30 mA, charakteristika C, 2-pól.</t>
  </si>
  <si>
    <t>-2005924051</t>
  </si>
  <si>
    <t>407160055</t>
  </si>
  <si>
    <t>-2039002736</t>
  </si>
  <si>
    <t>-922628223</t>
  </si>
  <si>
    <t>1276595591</t>
  </si>
  <si>
    <t>2132150365</t>
  </si>
  <si>
    <t>1144016296</t>
  </si>
  <si>
    <t>508163813</t>
  </si>
  <si>
    <t>997895345</t>
  </si>
  <si>
    <t>H - SO 107</t>
  </si>
  <si>
    <t>H.1 - Búracie práce</t>
  </si>
  <si>
    <t>113107132.S</t>
  </si>
  <si>
    <t>Odstránenie krytu v ploche do 200 m2 z betónu prostého, hr. vrstvy 150 do 300 mm,  -0,50000t</t>
  </si>
  <si>
    <t>-1569826027</t>
  </si>
  <si>
    <t>113307123.S</t>
  </si>
  <si>
    <t>Odstránenie podkladu v ploche do 200 m2 z kameniva hrubého drveného, hr.200 do 300 mm,  -0,40000t</t>
  </si>
  <si>
    <t>1347483536</t>
  </si>
  <si>
    <t>340001001.S</t>
  </si>
  <si>
    <t>Rezanie stenových pórobetónových blokopanelov hr. od 200 do 300 mm</t>
  </si>
  <si>
    <t>690284842</t>
  </si>
  <si>
    <t>-2062414347</t>
  </si>
  <si>
    <t>-1266306855</t>
  </si>
  <si>
    <t>364953678</t>
  </si>
  <si>
    <t>962052211.S</t>
  </si>
  <si>
    <t>Búranie muriva alebo vybúranie otvorov plochy nad 4 m2 železobetonového nadzákladného,  -2,40000t</t>
  </si>
  <si>
    <t>1262722783</t>
  </si>
  <si>
    <t>963012520.S</t>
  </si>
  <si>
    <t>Búranie stropov z dosiek alebo panelov zo železobetónu prefabrikovaných s dutinami hr. nad 140 mm,  -1,60000t</t>
  </si>
  <si>
    <t>1290738298</t>
  </si>
  <si>
    <t>963042819.S</t>
  </si>
  <si>
    <t>Búranie akýchkoľvek betónových schodiskových stupňov zhotovených na mieste,  -0,07000t</t>
  </si>
  <si>
    <t>855172925</t>
  </si>
  <si>
    <t>963053935.S</t>
  </si>
  <si>
    <t>Búranie železobetónových schodiskových ramien monolitických,  -0,39200t</t>
  </si>
  <si>
    <t>-1489593411</t>
  </si>
  <si>
    <t>965081812.S</t>
  </si>
  <si>
    <t>Búranie dlažieb, z kamen., cement., terazzových, čadičových alebo keramických, hr. nad 10 mm,  -0,06500t</t>
  </si>
  <si>
    <t>-142214415</t>
  </si>
  <si>
    <t>965082941.S</t>
  </si>
  <si>
    <t>Odstránenie násypu pod podlahami alebo na strechách, hr.nad 200 mm,  -1,40000t</t>
  </si>
  <si>
    <t>566522665</t>
  </si>
  <si>
    <t>-123864066</t>
  </si>
  <si>
    <t>968081113.S</t>
  </si>
  <si>
    <t>Vyvesenie plastového okenného krídla do suti plochy nad 1, 5 m2, -0,02000t</t>
  </si>
  <si>
    <t>1444595628</t>
  </si>
  <si>
    <t>-1862234418</t>
  </si>
  <si>
    <t>971055014.S</t>
  </si>
  <si>
    <t>Rezanie konštrukcií zo železobetónu hr. panelu 200 mm stenovou pílou -0,02400t</t>
  </si>
  <si>
    <t>-253036708</t>
  </si>
  <si>
    <t>978065021.S</t>
  </si>
  <si>
    <t>Odstránenie kontaktného zateplenia vrátane povrchovej úpravy z polystyrénových dosiek hrúbky nad 120-150 mm,  -0,01876t</t>
  </si>
  <si>
    <t>-864620380</t>
  </si>
  <si>
    <t>979011201.S</t>
  </si>
  <si>
    <t>Plastový sklz na stavebnú sutinu výšky do 10 m</t>
  </si>
  <si>
    <t>1893519838</t>
  </si>
  <si>
    <t>979011202.S</t>
  </si>
  <si>
    <t>Príplatok k cene za každý ďalší meter výšky</t>
  </si>
  <si>
    <t>1561583884</t>
  </si>
  <si>
    <t>979011232.S</t>
  </si>
  <si>
    <t>Demontáž sklzu na stavebnú sutinu výšky do 20 m</t>
  </si>
  <si>
    <t>-2085568324</t>
  </si>
  <si>
    <t>587089842</t>
  </si>
  <si>
    <t>765685824</t>
  </si>
  <si>
    <t>-922714355</t>
  </si>
  <si>
    <t>-1803032367</t>
  </si>
  <si>
    <t>-1661445891</t>
  </si>
  <si>
    <t>-1766768029</t>
  </si>
  <si>
    <t>712300833.S</t>
  </si>
  <si>
    <t>Odstránenie povlakovej krytiny na strechách plochých 10° trojvrstvovej,  -0,01400t</t>
  </si>
  <si>
    <t>180315162</t>
  </si>
  <si>
    <t>764351810.S</t>
  </si>
  <si>
    <t>Demontáž žľabov pododkvap. štvorhranných rovných, oblúkových, do 30° rš 250 a 330 mm,  -0,00347t</t>
  </si>
  <si>
    <t>-1203582172</t>
  </si>
  <si>
    <t>-98598025</t>
  </si>
  <si>
    <t>764451802.S</t>
  </si>
  <si>
    <t>Demontáž odpadových rúr štvorcových so stranou 100 mm,  -0,00338t</t>
  </si>
  <si>
    <t>1321908730</t>
  </si>
  <si>
    <t>-1682372477</t>
  </si>
  <si>
    <t>Demontáž ostatných doplnkov stavieb s hmotnosťou jednotlivých dielov konštrukcií do 50 kg,  -0,00100t - panel s názvom školy B31</t>
  </si>
  <si>
    <t>-249433057</t>
  </si>
  <si>
    <t>767996802.S</t>
  </si>
  <si>
    <t>Demontáž ostatných doplnkov stavieb s hmotnosťou jednotlivých dielov konštr. nad 50 do 100 kg,  -0,00100t - zábradlie B22, stĺp B23,24</t>
  </si>
  <si>
    <t>-916389876</t>
  </si>
  <si>
    <t>H.2 - Nový stav</t>
  </si>
  <si>
    <t xml:space="preserve">    721 - Zdravotechnika - vnútorná kanalizácia</t>
  </si>
  <si>
    <t>131201101.S</t>
  </si>
  <si>
    <t>Výkop nezapaženej jamy v hornine 3, do 100 m3</t>
  </si>
  <si>
    <t>-207268373</t>
  </si>
  <si>
    <t>-1752005263</t>
  </si>
  <si>
    <t>-2137927162</t>
  </si>
  <si>
    <t>-1222060046</t>
  </si>
  <si>
    <t>-1458536610</t>
  </si>
  <si>
    <t>-860901262</t>
  </si>
  <si>
    <t>395578375</t>
  </si>
  <si>
    <t>-1736662055</t>
  </si>
  <si>
    <t>-457674996</t>
  </si>
  <si>
    <t>1332015947</t>
  </si>
  <si>
    <t>739022577</t>
  </si>
  <si>
    <t>-217817421</t>
  </si>
  <si>
    <t>-2122554941</t>
  </si>
  <si>
    <t>2020801503</t>
  </si>
  <si>
    <t>-862301582</t>
  </si>
  <si>
    <t>121905558</t>
  </si>
  <si>
    <t>274271031.S</t>
  </si>
  <si>
    <t>Murivo základových pásov (m3) z betónových debniacich tvárnic s betónovou výplňou C 16/20 hrúbky 250 mm</t>
  </si>
  <si>
    <t>1390598437</t>
  </si>
  <si>
    <t>274271041.S</t>
  </si>
  <si>
    <t>Murivo základových pásov (m3) z betónových debniacich tvárnic s betónovou výplňou C 16/20 hrúbky 300 mm</t>
  </si>
  <si>
    <t>-2127112314</t>
  </si>
  <si>
    <t>274321411.S</t>
  </si>
  <si>
    <t>Betón základových pásov, železový (bez výstuže), tr. C 25/30</t>
  </si>
  <si>
    <t>1312247919</t>
  </si>
  <si>
    <t>274351215.S</t>
  </si>
  <si>
    <t>Debnenie stien základových pásov, zhotovenie-dielce</t>
  </si>
  <si>
    <t>2078159410</t>
  </si>
  <si>
    <t>274351216.S</t>
  </si>
  <si>
    <t>Debnenie stien základových pásov, odstránenie-dielce</t>
  </si>
  <si>
    <t>1455423922</t>
  </si>
  <si>
    <t>274361821.S</t>
  </si>
  <si>
    <t>Výstuž základových pásov z ocele B500 (10505)</t>
  </si>
  <si>
    <t>1956180567</t>
  </si>
  <si>
    <t>311275121.S</t>
  </si>
  <si>
    <t>Murivo nosné (m3) z pórobetónových tvárnic PD pevnosti P2 až P4, nad 400 do 600 kg/m3 hrúbky 250 mm</t>
  </si>
  <si>
    <t>743822220</t>
  </si>
  <si>
    <t>311321411.S</t>
  </si>
  <si>
    <t>Betón nadzákladových múrov, železový (bez výstuže) tr. C 25/30</t>
  </si>
  <si>
    <t>1068519344</t>
  </si>
  <si>
    <t>311351105.S</t>
  </si>
  <si>
    <t>Debnenie nadzákladových múrov obojstranné zhotovenie-dielce</t>
  </si>
  <si>
    <t>-556975225</t>
  </si>
  <si>
    <t>311351106.S</t>
  </si>
  <si>
    <t>Debnenie nadzákladových múrov obojstranné odstránenie-dielce</t>
  </si>
  <si>
    <t>-1854381143</t>
  </si>
  <si>
    <t>311361821.S</t>
  </si>
  <si>
    <t>Výstuž nadzákladových múrov B500 (10505)</t>
  </si>
  <si>
    <t>-843459814</t>
  </si>
  <si>
    <t>317161572.S</t>
  </si>
  <si>
    <t>Pórobetónový preklad nosný šírky 375 mm, výšky 249 mm, dĺžky 1500 mm</t>
  </si>
  <si>
    <t>826601659</t>
  </si>
  <si>
    <t>317161711.S</t>
  </si>
  <si>
    <t>Pórobetónový armovaný UPA profil (stratené debnenie) výšky 249 mm, dĺžky 1500 mm, šírky 250 mm</t>
  </si>
  <si>
    <t>12940639</t>
  </si>
  <si>
    <t>317321411.S</t>
  </si>
  <si>
    <t>Betón prekladov železový (bez výstuže) tr. C 25/30</t>
  </si>
  <si>
    <t>1760026235</t>
  </si>
  <si>
    <t>317361821.S</t>
  </si>
  <si>
    <t>Výstuž prekladov z ocele B500 (10505)</t>
  </si>
  <si>
    <t>1926240194</t>
  </si>
  <si>
    <t>331270611.S</t>
  </si>
  <si>
    <t>Murivo pilierov z pórobetónových pilierových tvárnic rozmerov 250x599 mm s kruhovým otvorom D 150 s betónovou výplňou C 25/30</t>
  </si>
  <si>
    <t>-774644073</t>
  </si>
  <si>
    <t>331321410.S</t>
  </si>
  <si>
    <t>Betón stĺpov a pilierov hranatých, ťahadiel, rámových stojok, vzpier, železový (bez výstuže) tr. C 25/30</t>
  </si>
  <si>
    <t>577806984</t>
  </si>
  <si>
    <t>331361821.S</t>
  </si>
  <si>
    <t>Výstuž stĺpov, pilierov, stojok hranatých z bet. ocele B500 (10505)</t>
  </si>
  <si>
    <t>1148520488</t>
  </si>
  <si>
    <t>340239268.S</t>
  </si>
  <si>
    <t>Zamurovanie otvorov plochy nad 1 do 4 m2 z pórobetónových tvárnic hladkých hrúbky 375 mm</t>
  </si>
  <si>
    <t>-1248862829</t>
  </si>
  <si>
    <t>345321515.S</t>
  </si>
  <si>
    <t>Betón múrikov parapetných, atikových, schodiskových, zábradelných, železový (bez výstuže) tr. C 25/30</t>
  </si>
  <si>
    <t>-356975042</t>
  </si>
  <si>
    <t>345351101.S</t>
  </si>
  <si>
    <t>Debnenie múrikov parapet., atik., zábradl., plnostenných- zhotovenie</t>
  </si>
  <si>
    <t>1190855191</t>
  </si>
  <si>
    <t>345351102.S</t>
  </si>
  <si>
    <t>Debnenie múrikov parapet., atik., zábradl., plnostenných- odstránenie</t>
  </si>
  <si>
    <t>1452786825</t>
  </si>
  <si>
    <t>345361821.S</t>
  </si>
  <si>
    <t>Výstuž múrikov parapet., atik., schodisk., zábradl., z betonárskej ocele B500 (10505)</t>
  </si>
  <si>
    <t>1804153800</t>
  </si>
  <si>
    <t>1952219018</t>
  </si>
  <si>
    <t>-1515705753</t>
  </si>
  <si>
    <t>-1674457729</t>
  </si>
  <si>
    <t>411354175.S</t>
  </si>
  <si>
    <t>Podporná konštrukcia stropov výšky do 4 m pre zaťaženie do 20 kPa zhotovenie</t>
  </si>
  <si>
    <t>-60120363</t>
  </si>
  <si>
    <t>411354176.S</t>
  </si>
  <si>
    <t>Podporná konštrukcia stropov výšky do 4 m pre zaťaženie do 20 kPa odstránenie</t>
  </si>
  <si>
    <t>144560936</t>
  </si>
  <si>
    <t>-1007543347</t>
  </si>
  <si>
    <t>417321515.S</t>
  </si>
  <si>
    <t>Betón stužujúcich pásov a vencov železový tr. C 25/30</t>
  </si>
  <si>
    <t>1492335308</t>
  </si>
  <si>
    <t>417351115.S</t>
  </si>
  <si>
    <t>Debnenie bočníc stužujúcich pásov a vencov vrátane vzpier zhotovenie</t>
  </si>
  <si>
    <t>2090815902</t>
  </si>
  <si>
    <t>417351116.S</t>
  </si>
  <si>
    <t>Debnenie bočníc stužujúcich pásov a vencov vrátane vzpier odstránenie</t>
  </si>
  <si>
    <t>-1972099300</t>
  </si>
  <si>
    <t>417361821.S</t>
  </si>
  <si>
    <t>Výstuž stužujúcich pásov a vencov z betonárskej ocele B500 (10505)</t>
  </si>
  <si>
    <t>-346421649</t>
  </si>
  <si>
    <t>430321414.S</t>
  </si>
  <si>
    <t>Schodiskové konštrukcie, betón železový tr. C 25/30</t>
  </si>
  <si>
    <t>-2075008460</t>
  </si>
  <si>
    <t>430361821.S</t>
  </si>
  <si>
    <t>Výstuž schodiskových konštrukcií z betonárskej ocele B500 (10505)</t>
  </si>
  <si>
    <t>1576246205</t>
  </si>
  <si>
    <t>434351141.S</t>
  </si>
  <si>
    <t>Debnenie stupňov na podstupňovej doske alebo na teréne pôdorysne priamočiarych zhotovenie</t>
  </si>
  <si>
    <t>791535259</t>
  </si>
  <si>
    <t>434351142.S</t>
  </si>
  <si>
    <t>Debnenie stupňov na podstupňovej doske alebo na teréne pôdorysne priamočiarych odstránenie</t>
  </si>
  <si>
    <t>776502210</t>
  </si>
  <si>
    <t>564782111.S</t>
  </si>
  <si>
    <t>Podklad alebo kryt z kameniva hrubého drveného veľ. 32-63 mm (vibr.štrk) po zhut.hr. 300 mm</t>
  </si>
  <si>
    <t>1488521616</t>
  </si>
  <si>
    <t>567124311.S</t>
  </si>
  <si>
    <t>Podklad z podkladového betónu PB III tr. C 12/15 hr. 110 mm</t>
  </si>
  <si>
    <t>1089753074</t>
  </si>
  <si>
    <t>-849542876</t>
  </si>
  <si>
    <t>577134131.S</t>
  </si>
  <si>
    <t>Asfaltový betón vrstva obrusná AC 8 O v pruhu š. do 3 m z modifik. asfaltu tr. II, po zhutnení hr. 40 mm</t>
  </si>
  <si>
    <t>278734671</t>
  </si>
  <si>
    <t>611460112.S</t>
  </si>
  <si>
    <t>Príprava vnútorného podkladu stropov na betónové podklady kontaktným mostíkom</t>
  </si>
  <si>
    <t>1058313633</t>
  </si>
  <si>
    <t>611460361.S</t>
  </si>
  <si>
    <t>Vnútorná omietka stropov vápennocementová jednovrstvová, hr. 5 mm</t>
  </si>
  <si>
    <t>-2036672882</t>
  </si>
  <si>
    <t>612460112.S</t>
  </si>
  <si>
    <t>Príprava vnútorného podkladu stien na betónové podklady kontaktným mostíkom</t>
  </si>
  <si>
    <t>-800891514</t>
  </si>
  <si>
    <t>612460363.S</t>
  </si>
  <si>
    <t>Vnútorná omietka stien vápennocementová jednovrstvová, hr. 10 mm</t>
  </si>
  <si>
    <t>-1349469781</t>
  </si>
  <si>
    <t>2071706480</t>
  </si>
  <si>
    <t>622460122.S</t>
  </si>
  <si>
    <t>Príprava vonkajšieho podkladu stien penetráciou hĺbkovou na nasiakavé podklady</t>
  </si>
  <si>
    <t>1103174349</t>
  </si>
  <si>
    <t>622464233</t>
  </si>
  <si>
    <t>Silikónová omietka vystužená uhlíkovými vláknami, štruktúra zrno na zrno, vodoodpudivá, s fotokatalytickým účinkom - aktívny samočistiaci efekt, odolné proti napadnutiu mikroorganizmami, zrnitosť 3 mm</t>
  </si>
  <si>
    <t>-1405439428</t>
  </si>
  <si>
    <t>-1471307940</t>
  </si>
  <si>
    <t>Kontaktný zatepľovací systém z XPS soklovej alebo vodou namáhanej časti hr. 50 mm, skrutkovacie kotvy</t>
  </si>
  <si>
    <t>-1038682096</t>
  </si>
  <si>
    <t>625250703.S</t>
  </si>
  <si>
    <t>Kontaktný zatepľovací systém z minerálnej vlny hr. 50 mm, skrutkovacie kotvy</t>
  </si>
  <si>
    <t>-844516622</t>
  </si>
  <si>
    <t>-349425129</t>
  </si>
  <si>
    <t>-1695915466</t>
  </si>
  <si>
    <t>632452252.S</t>
  </si>
  <si>
    <t>Cementový poter (vhodný aj ako spádový), pevnosti v tlaku 25 MPa, hr. 65 mm</t>
  </si>
  <si>
    <t>-1674373279</t>
  </si>
  <si>
    <t>632452256.S</t>
  </si>
  <si>
    <t>Cementový poter (vhodný aj ako spádový), pevnosti v tlaku 25 MPa, hr. 85 mm</t>
  </si>
  <si>
    <t>2119539997</t>
  </si>
  <si>
    <t>931961115.S</t>
  </si>
  <si>
    <t>Vložky do dilatačných škár zvislé, z polystyrénovej dosky hr. 20 mm</t>
  </si>
  <si>
    <t>1869996648</t>
  </si>
  <si>
    <t>1203125028</t>
  </si>
  <si>
    <t>1168699569</t>
  </si>
  <si>
    <t>-646080566</t>
  </si>
  <si>
    <t>-1414343651</t>
  </si>
  <si>
    <t>941955202.S</t>
  </si>
  <si>
    <t>Lešenie ľahké pracovné vo svetlíku alebo šachte plochy do 6 m2, s výškou podlahy nad 1,50 do 3,50 m</t>
  </si>
  <si>
    <t>2037805549</t>
  </si>
  <si>
    <t>953995406.S</t>
  </si>
  <si>
    <t>Okenný a dverový začisťovací profil</t>
  </si>
  <si>
    <t>1581578896</t>
  </si>
  <si>
    <t>953995421.S</t>
  </si>
  <si>
    <t>Rohový profil s integrovanou sieťovinou - pevný</t>
  </si>
  <si>
    <t>-1060555743</t>
  </si>
  <si>
    <t>953995426.S</t>
  </si>
  <si>
    <t>Dilatačný profil typ V - rohový</t>
  </si>
  <si>
    <t>-585775419</t>
  </si>
  <si>
    <t>953995427.S</t>
  </si>
  <si>
    <t>Dilatačný profil typ E - priebežný</t>
  </si>
  <si>
    <t>-1423069276</t>
  </si>
  <si>
    <t>959941142.S</t>
  </si>
  <si>
    <t>Chemická kotva s kotevným svorníkom tesnená chemickou ampulkou do betónu, ŽB, kameňa, s vyvŕtaním otvoru M20/dĺ.600 mm</t>
  </si>
  <si>
    <t>1019687172</t>
  </si>
  <si>
    <t>998011003.S</t>
  </si>
  <si>
    <t>Presun hmôt pre budovy (801, 803, 812), zvislá konštr. z tehál, tvárnic, z kovu výšky do 24 m</t>
  </si>
  <si>
    <t>-113441791</t>
  </si>
  <si>
    <t>711111001.S</t>
  </si>
  <si>
    <t>Zhotovenie izolácie proti zemnej vlhkosti vodorovná náterom penetračným za studena</t>
  </si>
  <si>
    <t>827822174</t>
  </si>
  <si>
    <t>-120733620</t>
  </si>
  <si>
    <t>711112001.S</t>
  </si>
  <si>
    <t>Zhotovenie  izolácie proti zemnej vlhkosti zvislá penetračným náterom za studena</t>
  </si>
  <si>
    <t>1481261807</t>
  </si>
  <si>
    <t>1742840620</t>
  </si>
  <si>
    <t>Zhotovenie izolácie proti zemnej vlhkosti nopovou fóliou položenou voľne na ploche zvislej</t>
  </si>
  <si>
    <t>2009735963</t>
  </si>
  <si>
    <t>-1490670425</t>
  </si>
  <si>
    <t>711141559.S</t>
  </si>
  <si>
    <t>Zhotovenie  izolácie proti zemnej vlhkosti a tlakovej vode vodorovná NAIP pritavením</t>
  </si>
  <si>
    <t>-1004090965</t>
  </si>
  <si>
    <t>1481998881</t>
  </si>
  <si>
    <t>418106410</t>
  </si>
  <si>
    <t>-2131101933</t>
  </si>
  <si>
    <t>Jednozlož. hydroizolačná hmota disperzná, náter na vnútorne použitie vodorovná, dvojnásobný</t>
  </si>
  <si>
    <t>-156572778</t>
  </si>
  <si>
    <t>2067257313</t>
  </si>
  <si>
    <t>-1487347323</t>
  </si>
  <si>
    <t>111630002800.S</t>
  </si>
  <si>
    <t>Penetračný náter na živičnej báze s obsahom rozpoušťadiel</t>
  </si>
  <si>
    <t>l</t>
  </si>
  <si>
    <t>1732045528</t>
  </si>
  <si>
    <t>712311102.S</t>
  </si>
  <si>
    <t>Zhotovenie povlakovej krytiny striech plochých do 10° za studena asfaltovým lakom</t>
  </si>
  <si>
    <t>326730244</t>
  </si>
  <si>
    <t>246170001000.S</t>
  </si>
  <si>
    <t>Lak asfaltový opravný</t>
  </si>
  <si>
    <t>896427781</t>
  </si>
  <si>
    <t>712341659.S</t>
  </si>
  <si>
    <t>Zhotovenie povlakovej krytiny striech plochých do 10° pásmi pritavením. NAIP bodovo</t>
  </si>
  <si>
    <t>-1438828341</t>
  </si>
  <si>
    <t>-896073731</t>
  </si>
  <si>
    <t>712341759.S</t>
  </si>
  <si>
    <t>Zhotovenie povlakovej krytiny striech plochých do 10° pásmi pritavením NAIP na celej ploche, modifikované pásy v dvoch vrstvách</t>
  </si>
  <si>
    <t>1923024596</t>
  </si>
  <si>
    <t>628310000700.S</t>
  </si>
  <si>
    <t>Pás asfaltový s jemným posypom hr. 3,6 mm vystužený sklenenou rohožou</t>
  </si>
  <si>
    <t>-1492321406</t>
  </si>
  <si>
    <t>628310000900.S</t>
  </si>
  <si>
    <t>Pás asfaltový s jemným posypom hr. 4,0 mm vystužený vložkou z umelohmotnej rohože</t>
  </si>
  <si>
    <t>766849405</t>
  </si>
  <si>
    <t>712361701.SR</t>
  </si>
  <si>
    <t>Zhotovenie povlakovej krytiny striech plochých do 10° gumami fóliou položenou voľne so zvarením spoja, vr. kotvenia</t>
  </si>
  <si>
    <t>24690379</t>
  </si>
  <si>
    <t>N2126</t>
  </si>
  <si>
    <t>Icopal Universal</t>
  </si>
  <si>
    <t>-1182152084</t>
  </si>
  <si>
    <t>712391586.S</t>
  </si>
  <si>
    <t>Pripevnenie povlak. krytiny striech plochých do 10° gumovou fóliou kotviacimi pásikmi</t>
  </si>
  <si>
    <t>-1633357662</t>
  </si>
  <si>
    <t>553430004400.S</t>
  </si>
  <si>
    <t>Pásik z poplastovaného plechu pre ukončenie fólií š. 50 mm, dĺ. 2 m</t>
  </si>
  <si>
    <t>-1418499789</t>
  </si>
  <si>
    <t>712990040.S</t>
  </si>
  <si>
    <t>Položenie geotextílie vodorovne alebo zvislo na strechy ploché do 10°</t>
  </si>
  <si>
    <t>-1617240314</t>
  </si>
  <si>
    <t>693110004500.S</t>
  </si>
  <si>
    <t>Geotextília polypropylénová netkaná 300 g/m2</t>
  </si>
  <si>
    <t>1118636452</t>
  </si>
  <si>
    <t>-755863484</t>
  </si>
  <si>
    <t>712991030.S</t>
  </si>
  <si>
    <t>Montáž podkladnej konštrukcie z OSB dosiek na atike šírky 311 - 410 mm pod klampiarske konštrukcie</t>
  </si>
  <si>
    <t>1387547201</t>
  </si>
  <si>
    <t>Kotviaci prvok do betónu 6,3x160 mm, oceľový</t>
  </si>
  <si>
    <t>-1088648953</t>
  </si>
  <si>
    <t>203834201</t>
  </si>
  <si>
    <t>2097871975</t>
  </si>
  <si>
    <t>713132133.S</t>
  </si>
  <si>
    <t>Montáž tepelnej izolácie stien polystyrénom, bodovým prilepením</t>
  </si>
  <si>
    <t>-526566425</t>
  </si>
  <si>
    <t>283720023300.S</t>
  </si>
  <si>
    <t>Doska fasádna EPS 70 F hr. 150 mm</t>
  </si>
  <si>
    <t>17577691</t>
  </si>
  <si>
    <t>713132212.S</t>
  </si>
  <si>
    <t>Montáž tepelnej izolácie podzemných stien a základov xps položením voľne</t>
  </si>
  <si>
    <t>-518782544</t>
  </si>
  <si>
    <t>283750002400.S</t>
  </si>
  <si>
    <t>Doska XPS 300 hr. 150 mm, zakladanie stavieb, podlahy, obrátené ploché strechy</t>
  </si>
  <si>
    <t>827533695</t>
  </si>
  <si>
    <t>713142151.S</t>
  </si>
  <si>
    <t>Montáž tepelnej izolácie striech plochých do 10° polystyrénom, jednovrstvová kladenými voľne</t>
  </si>
  <si>
    <t>-923066406</t>
  </si>
  <si>
    <t>283720010000.S</t>
  </si>
  <si>
    <t>Doska EPS hr. 100 mm, pevnosť v tlaku 200 kPa, na zateplenie podláh a plochých striech</t>
  </si>
  <si>
    <t>1524125170</t>
  </si>
  <si>
    <t>21829288</t>
  </si>
  <si>
    <t>Doska spádová EPS, pevnosť v tlaku 150 kPa pre vyspádovanie plochých striech</t>
  </si>
  <si>
    <t>-1559276885</t>
  </si>
  <si>
    <t>713144080.S</t>
  </si>
  <si>
    <t>Montáž tepelnej izolácie na atiku z XPS do lepidla</t>
  </si>
  <si>
    <t>1151862599</t>
  </si>
  <si>
    <t>1026801162</t>
  </si>
  <si>
    <t>1487880699</t>
  </si>
  <si>
    <t>980308206</t>
  </si>
  <si>
    <t>362297366</t>
  </si>
  <si>
    <t>Zdravotechnika - vnútorná kanalizácia</t>
  </si>
  <si>
    <t>721274103.S</t>
  </si>
  <si>
    <t>Ventilačná hlavica strešná plastová DN 200</t>
  </si>
  <si>
    <t>1241249096</t>
  </si>
  <si>
    <t>764323430.S</t>
  </si>
  <si>
    <t>Oplechovanie z pozinkovaného farbeného PZf plechu, odkvapov na strechách s lepenkovou krytinou r.š. 330 mm- KL07</t>
  </si>
  <si>
    <t>743345488</t>
  </si>
  <si>
    <t>Kotlík štvorhranný z pozinkovaného farbeného PZf plechu, pre pododkvapové žľaby rozmerov 200x250x350 mm</t>
  </si>
  <si>
    <t>-1581600210</t>
  </si>
  <si>
    <t>689300843</t>
  </si>
  <si>
    <t>Oplechovanie muriva a atík z pozinkovaného farbeného PZf plechu, vrátane rohov r.š. 330 mm - KL05</t>
  </si>
  <si>
    <t>844863744</t>
  </si>
  <si>
    <t>Oplechovanie muriva a atík z pozinkovaného farbeného PZf plechu, vrátane rohov r.š. 500 mm - KL06</t>
  </si>
  <si>
    <t>883427920</t>
  </si>
  <si>
    <t>764441411.S</t>
  </si>
  <si>
    <t>Montáž balkónového chrliča z pozinkovaného farbeného PZf plechu, jednoduchý s D do 75 mm dĺžky do 500 mm</t>
  </si>
  <si>
    <t>2044636124</t>
  </si>
  <si>
    <t>6198</t>
  </si>
  <si>
    <t>Chrlič TopWET s asfaltovou manžetou</t>
  </si>
  <si>
    <t>-2070575726</t>
  </si>
  <si>
    <t>764454451.S</t>
  </si>
  <si>
    <t>Zvodové rúry z pozinkovaného farbeného PZf plechu, kruhové priemer 60 mm</t>
  </si>
  <si>
    <t>1400949372</t>
  </si>
  <si>
    <t>764841415.S</t>
  </si>
  <si>
    <t>Odvetranie  z pozinkovaného farbeného PZf plechu, rúry kruhové, s priemerom nad 150 do 200 mm</t>
  </si>
  <si>
    <t>-1999767528</t>
  </si>
  <si>
    <t>Montáž okien plastových s hydroizolačnými páskami (exteriérová a interiérová)</t>
  </si>
  <si>
    <t>1650816253</t>
  </si>
  <si>
    <t>283290006000.S</t>
  </si>
  <si>
    <t>Tesniaca paropriepustná fólia polymér-flísová, š. 180 mm, dĺ. 30 m, pre tesnenie pripájacej škáry okenného rámu a muriva z exteriéru</t>
  </si>
  <si>
    <t>-1459265330</t>
  </si>
  <si>
    <t>283290006400.S</t>
  </si>
  <si>
    <t>Tesniaca paronepriepustná fólia polymér-flísová, š. 150 mm, dĺ. 30 m, pre tesnenie pripájacej škáry okenného rámu a muriva z interiéru</t>
  </si>
  <si>
    <t>-557699492</t>
  </si>
  <si>
    <t>611410091030.S</t>
  </si>
  <si>
    <t>Okno plastové , izolačné trojsklo, RAL 9010 - špec. viď. výpis okien</t>
  </si>
  <si>
    <t>139328212</t>
  </si>
  <si>
    <t>-1901507453</t>
  </si>
  <si>
    <t>283290006000.S1</t>
  </si>
  <si>
    <t>-1711709189</t>
  </si>
  <si>
    <t>283290006400.S1</t>
  </si>
  <si>
    <t>2022795439</t>
  </si>
  <si>
    <t>611730000020.S</t>
  </si>
  <si>
    <t>Dvere vchodové plastové jednokrídlové s prísvetlíkom a nadsvetlíkom, izolačné trojsklo, RAL 9010 - špec. viď. výpis dverí</t>
  </si>
  <si>
    <t>763638470</t>
  </si>
  <si>
    <t>2142960629</t>
  </si>
  <si>
    <t>Parapetná doska plastová, šírka 300 mm, komôrková vnútorná, zlatý dub, mramor, mahagon, svetlý buk, orech</t>
  </si>
  <si>
    <t>944377007</t>
  </si>
  <si>
    <t>1996007013</t>
  </si>
  <si>
    <t>767995210.SR</t>
  </si>
  <si>
    <t>Výroba a montáž atypického zábradlia šikmého z profilovanej ocele, vr. povrch. úpravy - Zn1</t>
  </si>
  <si>
    <t>-993980530</t>
  </si>
  <si>
    <t>767995365.SR</t>
  </si>
  <si>
    <t>Výroba a montáž doplnku stavebného atypického - ocel. stĺp a kotevná platňa, vr. povrch. úpravy</t>
  </si>
  <si>
    <t>1006944606</t>
  </si>
  <si>
    <t>2058680164</t>
  </si>
  <si>
    <t>771275307.S</t>
  </si>
  <si>
    <t>Montáž obkladov schodiskových stupňov dlaždicami do flexibilného tmelu veľ. 300 x 300 mm</t>
  </si>
  <si>
    <t>-1565232531</t>
  </si>
  <si>
    <t>597740001910.S</t>
  </si>
  <si>
    <t>Dlaždice keramické, lxvxhr 298x298x9 mm, gresové neglazované</t>
  </si>
  <si>
    <t>1216360359</t>
  </si>
  <si>
    <t>771275901.S</t>
  </si>
  <si>
    <t>Montáž a dodávka profilu schodiskovej hrany</t>
  </si>
  <si>
    <t>2044939910</t>
  </si>
  <si>
    <t>771415004.S</t>
  </si>
  <si>
    <t>Montáž soklíkov z obkladačiek do tmelu veľ. 300 x 80 mm</t>
  </si>
  <si>
    <t>1602374109</t>
  </si>
  <si>
    <t>597640006300.S</t>
  </si>
  <si>
    <t>Sokel keramický, lxvxhr 298x80x9 mm</t>
  </si>
  <si>
    <t>1577704124</t>
  </si>
  <si>
    <t>771415064.S</t>
  </si>
  <si>
    <t>Montáž soklíkov z obkladačiek schodiskových stupňovitých do tmelu veľ. 300 x 80 mm</t>
  </si>
  <si>
    <t>-1647486983</t>
  </si>
  <si>
    <t>-1391652380</t>
  </si>
  <si>
    <t>771541215.S</t>
  </si>
  <si>
    <t>Montáž podláh z dlaždíc gres kladených do tmelu flexibil. mrazuvzdorného veľ. 300 x 300 mm</t>
  </si>
  <si>
    <t>-1894690649</t>
  </si>
  <si>
    <t>-14613907</t>
  </si>
  <si>
    <t>771579811.S</t>
  </si>
  <si>
    <t>Montáž prechodového profilu</t>
  </si>
  <si>
    <t>1925243906</t>
  </si>
  <si>
    <t>553640000100.S</t>
  </si>
  <si>
    <t>Profil dilatačný tvaru na vytvorenie pracovnej škáry v potere alebo dlažbe</t>
  </si>
  <si>
    <t>-2057741162</t>
  </si>
  <si>
    <t>-1804896760</t>
  </si>
  <si>
    <t>783891210.S</t>
  </si>
  <si>
    <t>Nátery omietok a betónových povrchov jednonásobné - bezprašný náter</t>
  </si>
  <si>
    <t>315595501</t>
  </si>
  <si>
    <t>224526979</t>
  </si>
  <si>
    <t>784430011.S</t>
  </si>
  <si>
    <t>Maľby akrylátové základné dvojnásobné, ručne nanášané na hrubozrnný podklad výšky do 3,80 m</t>
  </si>
  <si>
    <t>-1277873086</t>
  </si>
  <si>
    <t>330030055.S</t>
  </si>
  <si>
    <t>Osobný výťah - špec. viď. PD</t>
  </si>
  <si>
    <t>-475765546</t>
  </si>
  <si>
    <t>1539857912</t>
  </si>
  <si>
    <t>I - SO 101 / Zmena stavby pred dokončením 2</t>
  </si>
  <si>
    <t>I.1 - Stavebné úpravy</t>
  </si>
  <si>
    <t>1933458334</t>
  </si>
  <si>
    <t>340238268.S</t>
  </si>
  <si>
    <t>Zamurovanie otvorov plochy od 0,25 do 1 m2 z pórobetónových tvárnic hladkých hrúbky 375 mm</t>
  </si>
  <si>
    <t>358825766</t>
  </si>
  <si>
    <t>612403399.SR</t>
  </si>
  <si>
    <t>Oprava vnút. omietok na stenách VPC omietkou po vybúraní otvorov</t>
  </si>
  <si>
    <t>69858403</t>
  </si>
  <si>
    <t>612460111.S</t>
  </si>
  <si>
    <t>Príprava vnútorného podkladu stien na silno a nerovnomerne nasiakavé podklady regulátorom nasiakavosti</t>
  </si>
  <si>
    <t>-193688786</t>
  </si>
  <si>
    <t>-1290262265</t>
  </si>
  <si>
    <t>612481119.S</t>
  </si>
  <si>
    <t>Potiahnutie vnútorných stien sklotextilnou mriežkou s celoplošným prilepením</t>
  </si>
  <si>
    <t>-1831278968</t>
  </si>
  <si>
    <t>-477318067</t>
  </si>
  <si>
    <t>Vonkajšia omietka stien pastovitá silikónová , hr. 3 mm - špec. viď. PD</t>
  </si>
  <si>
    <t>1314721950</t>
  </si>
  <si>
    <t>1680912564</t>
  </si>
  <si>
    <t>1986784207</t>
  </si>
  <si>
    <t>20758957</t>
  </si>
  <si>
    <t>341910633</t>
  </si>
  <si>
    <t>1909085244</t>
  </si>
  <si>
    <t>952901111.S</t>
  </si>
  <si>
    <t>Vyčistenie budov pri výške podlaží do 4 m</t>
  </si>
  <si>
    <t>-1857955218</t>
  </si>
  <si>
    <t>1723617030</t>
  </si>
  <si>
    <t>-2074761138</t>
  </si>
  <si>
    <t>-1459025164</t>
  </si>
  <si>
    <t>-1290458432</t>
  </si>
  <si>
    <t>Rezanie konštrukcií priečok do hr. 150 mm stenovou pílou -0,00960t</t>
  </si>
  <si>
    <t>1106314449</t>
  </si>
  <si>
    <t>Odstránenie kontaktného zateplenia vrátane povrchovej úpravy z polystyrénu, PIR, fenolovej peny a pod. hrúbky nad 120 do 150 mm,  -0,01876t</t>
  </si>
  <si>
    <t>1831121549</t>
  </si>
  <si>
    <t>978065041.S</t>
  </si>
  <si>
    <t>Odstránenie kontaktného zateplenia ostenia vrátane povrchovej úpravy z polystyrénu, PIR, fenolovej peny a pod. hrúbky nad 10 do 30 mm,  -0,01752t</t>
  </si>
  <si>
    <t>-1004559793</t>
  </si>
  <si>
    <t>1310174524</t>
  </si>
  <si>
    <t>1342950883</t>
  </si>
  <si>
    <t>-413572752</t>
  </si>
  <si>
    <t>2084996005</t>
  </si>
  <si>
    <t>141231073</t>
  </si>
  <si>
    <t>660922853</t>
  </si>
  <si>
    <t>161185370</t>
  </si>
  <si>
    <t>-1342606663</t>
  </si>
  <si>
    <t>1585910857</t>
  </si>
  <si>
    <t>1398138232</t>
  </si>
  <si>
    <t>1681652581</t>
  </si>
  <si>
    <t>763120010.SR</t>
  </si>
  <si>
    <t>Sadrokartónová inštalačná predstena pre VZT zariadenia, kca CD+UD, jednoducho opláštená doskou impregnovanou H2 12,5 mm</t>
  </si>
  <si>
    <t>2021476835</t>
  </si>
  <si>
    <t>-381862982</t>
  </si>
  <si>
    <t>-718082760</t>
  </si>
  <si>
    <t>763138222.S</t>
  </si>
  <si>
    <t>Podhľad SDK závesný na dvojúrovňovej oceľovej podkonštrukcií CD+UD, doska impregnovaná H2 12.5 mm</t>
  </si>
  <si>
    <t>1387486432</t>
  </si>
  <si>
    <t>1782731561</t>
  </si>
  <si>
    <t>1103462647</t>
  </si>
  <si>
    <t>2081529053</t>
  </si>
  <si>
    <t>781445027.S</t>
  </si>
  <si>
    <t xml:space="preserve">Oprava obkladov stien z obkladačiek keramických kladených do tmelu </t>
  </si>
  <si>
    <t>1368432370</t>
  </si>
  <si>
    <t>Obkladačky keramické glazované - viď. pôvodný vzor</t>
  </si>
  <si>
    <t>-906435049</t>
  </si>
  <si>
    <t>-746915973</t>
  </si>
  <si>
    <t>-1795582982</t>
  </si>
  <si>
    <t>784418013.S</t>
  </si>
  <si>
    <t>Zakrývanie podláh a zariadení plachtou v miestnostiach alebo na schodisku</t>
  </si>
  <si>
    <t>118207612</t>
  </si>
  <si>
    <t>193905938</t>
  </si>
  <si>
    <t>I.2 - Elektroinštalácia</t>
  </si>
  <si>
    <t>D1 - Napájanie VZT zariadení</t>
  </si>
  <si>
    <t>Napájanie VZT zariadení</t>
  </si>
  <si>
    <t>-648962822</t>
  </si>
  <si>
    <t>-1419820728</t>
  </si>
  <si>
    <t>CHKE-R 5x1.5</t>
  </si>
  <si>
    <t>-2127556033</t>
  </si>
  <si>
    <t>-461183979</t>
  </si>
  <si>
    <t>-1330676154</t>
  </si>
  <si>
    <t>-938678945</t>
  </si>
  <si>
    <t>1582356123</t>
  </si>
  <si>
    <t>doplnenie rozvádzača istič 10A/C 1f</t>
  </si>
  <si>
    <t>1927629951</t>
  </si>
  <si>
    <t>doplnenie rozvádzača istič 16A/C 1f</t>
  </si>
  <si>
    <t>-145140044</t>
  </si>
  <si>
    <t>doplnenie rozvádzača istič 10A/C 3f</t>
  </si>
  <si>
    <t>412823278</t>
  </si>
  <si>
    <t>-2088094031</t>
  </si>
  <si>
    <t>doplnenie rozvádzača R-H istič 32A/B 3f</t>
  </si>
  <si>
    <t>1120960822</t>
  </si>
  <si>
    <t>Rozvádzač R-VZT</t>
  </si>
  <si>
    <t>942977294</t>
  </si>
  <si>
    <t>PolR</t>
  </si>
  <si>
    <t>1113356844</t>
  </si>
  <si>
    <t>-532700359</t>
  </si>
  <si>
    <t>-391480313</t>
  </si>
  <si>
    <t>-744371505</t>
  </si>
  <si>
    <t>-277154494</t>
  </si>
  <si>
    <t>I.3 - Vzduchotechnika</t>
  </si>
  <si>
    <t>D1 - Zariadenie č.1. Vetranie jedálne a zasadačky</t>
  </si>
  <si>
    <t xml:space="preserve">    D2 - Izolácie</t>
  </si>
  <si>
    <t xml:space="preserve">    D3 - Potrubie</t>
  </si>
  <si>
    <t>D4 - Zariadenie č.2. Vetranie kancelárií</t>
  </si>
  <si>
    <t>D5 - Zariadenie č.3. Vetranie učební</t>
  </si>
  <si>
    <t>D6 - Zariadenie č.4. Vetranie učební</t>
  </si>
  <si>
    <t>D7 - Ostatné rozpočtové náklady</t>
  </si>
  <si>
    <t>Zariadenie č.1. Vetranie jedálne a zasadačky</t>
  </si>
  <si>
    <t>kompaktná rekuperačná jednotka ATREA DUPLEX 3500 Multi Eco, vnútorné podstropné prevedenie, prívod vzduchu: filter M5, ventilátor, doskový rekuperátor s by-pass klapkou, účinosť viac ako 90%; Odvod vzduchu: ventilátor, filter M5, vstavaný elektrický ohrev</t>
  </si>
  <si>
    <t>1197194350</t>
  </si>
  <si>
    <t>tlmič hluku THP-20, 800x315-3,1000</t>
  </si>
  <si>
    <t>-584024574</t>
  </si>
  <si>
    <t>protidažďová žalúzia PZAL-800x355-UR-S</t>
  </si>
  <si>
    <t>-390686591</t>
  </si>
  <si>
    <t>protidažďová žalúzia PZAL-630x710-UR-S</t>
  </si>
  <si>
    <t>-1328058598</t>
  </si>
  <si>
    <t>regulačná klapka RK-630x250-S</t>
  </si>
  <si>
    <t>1699063119</t>
  </si>
  <si>
    <t>otočný pohon s havarijnou funkciou Belimo NFA, 10 Nm, resp. ekvivalentná náhrada</t>
  </si>
  <si>
    <t>1336562685</t>
  </si>
  <si>
    <t>odvodná výustka NOVA-A-1-2-600x200-R1</t>
  </si>
  <si>
    <t>2096674460</t>
  </si>
  <si>
    <t>prívodná výustka NOVA-A-2-2-600x200-R1</t>
  </si>
  <si>
    <t>-1014252442</t>
  </si>
  <si>
    <t>ovládací spínač + kabeláž</t>
  </si>
  <si>
    <t>-1801667810</t>
  </si>
  <si>
    <t>tepelná kaučuková izolácia hr. 25 mm s al. polepom</t>
  </si>
  <si>
    <t>-2074203789</t>
  </si>
  <si>
    <t>štvorhranné potrubie do obvodu 1260/30%tv</t>
  </si>
  <si>
    <t>1413042791</t>
  </si>
  <si>
    <t>štvorhranné potrubie do obvodu 1420/30%tv</t>
  </si>
  <si>
    <t>216404637</t>
  </si>
  <si>
    <t>štvorhranné potrubie do obvodu 1600/50%tv</t>
  </si>
  <si>
    <t>604434594</t>
  </si>
  <si>
    <t>štvorhranné potrubie do obvodu 1800/30%tv</t>
  </si>
  <si>
    <t>-1280123646</t>
  </si>
  <si>
    <t>štvorhranné potrubie do obvodu 2000/50%tv</t>
  </si>
  <si>
    <t>677661168</t>
  </si>
  <si>
    <t>štvorhranné potrubie do obvodu 2240/30%tv</t>
  </si>
  <si>
    <t>-1921248136</t>
  </si>
  <si>
    <t>štvorhranné potrubie do obvodu 2520/50%tv</t>
  </si>
  <si>
    <t>-2050963754</t>
  </si>
  <si>
    <t>štvorhranné potrubie do obvodu 2840/50%tv</t>
  </si>
  <si>
    <t>-1650629179</t>
  </si>
  <si>
    <t>71166943</t>
  </si>
  <si>
    <t>Zariadenie č.2. Vetranie kancelárií</t>
  </si>
  <si>
    <t>kompaktná rekuperačná jednotka ATREA DUPLEX 350 Pro.AM, vnútorné podstropné prevedenie, prívod vzduchu: filter G4, vstavaný elektrický predohrev, ventilátor, doskový rekuperátor s by-pass klapkou, účinosť viac ako 90%; Odvod vzduchu: ventilátor, filter G4</t>
  </si>
  <si>
    <t>385542570</t>
  </si>
  <si>
    <t>kruhový tlmič  hluku SLU 160/1000 50</t>
  </si>
  <si>
    <t>931326064</t>
  </si>
  <si>
    <t>spätná klapka RSK 160</t>
  </si>
  <si>
    <t>604386501</t>
  </si>
  <si>
    <t>prívodná výustka NOVA-A-2-2-600x100-R1</t>
  </si>
  <si>
    <t>267184304</t>
  </si>
  <si>
    <t>odvodná výustka NOVA-A-1-2-600x100-R1</t>
  </si>
  <si>
    <t>1881911439</t>
  </si>
  <si>
    <t>odvodná výustka NOVA-A-1-2-1000x100-R1</t>
  </si>
  <si>
    <t>151147366</t>
  </si>
  <si>
    <t>-94893962</t>
  </si>
  <si>
    <t>2129487710</t>
  </si>
  <si>
    <t>-1761695740</t>
  </si>
  <si>
    <t>štvorhranné potrubie do obvodu 2240/50%tv</t>
  </si>
  <si>
    <t>1790771031</t>
  </si>
  <si>
    <t>štvorhranné potrubie do obvodu 800/40%tv</t>
  </si>
  <si>
    <t>731404479</t>
  </si>
  <si>
    <t>639636879</t>
  </si>
  <si>
    <t>Zariadenie č.3. Vetranie učební</t>
  </si>
  <si>
    <t>decentrálna vetracia jednotka s rekuperáciou DUPLEX 1000 Inter-H, konfigurácia hrdiel 3, vnútorné podstropné prevedenie, prívod vzduchu: filter M5, vstavaný elektrický predohrev, ventilátor, doskový rekuperátor s by-pass klapkou, účinosť viac ako 90%; Odv</t>
  </si>
  <si>
    <t>1148989469</t>
  </si>
  <si>
    <t>decentrálna vetracia jednotka s rekuperáciou DUPLEX 1000 Inter-H, konfigurácia hrdiel 0, vnútorné podstropné prevedenie, prívod vzduchu: filter M5, vstavaný elektrický predohrev, ventilátor, doskový rekuperátor s by-pass klapkou, účinosť viac ako 90%; Odv</t>
  </si>
  <si>
    <t>869174114</t>
  </si>
  <si>
    <t>decentrálna vetracia jednotka s rekuperáciou DUPLEX 1000 Inter-H, konfigurácia hrdiel 0, s montážou pre zabudovanie do podhľadu vnútorné podstropné prevedenie, prívod vzduchu: filter M5, vstavaný elektrický predohrev, ventilátor, doskový rekuperátor s by-</t>
  </si>
  <si>
    <t>1355519301</t>
  </si>
  <si>
    <t>decentrálna vetracia jednotka s rekuperáciou DUPLEX 770 Inter-H, konfigurácia hrdiel 0,  vnútorné podstropné prevedenie, prívod vzduchu: filter M5, vstavaný elektrický predohrev, ventilátor, doskový rekuperátor s by-pass klapkou, účinosť viac ako 90%; Odv</t>
  </si>
  <si>
    <t>1580488219</t>
  </si>
  <si>
    <t>protidažďová žalúzia PZAL-1000x630-UR-S</t>
  </si>
  <si>
    <t>-1104072257</t>
  </si>
  <si>
    <t>protidažďová žalúzia PZAL-900x900-UR-S</t>
  </si>
  <si>
    <t>1012379589</t>
  </si>
  <si>
    <t>Pol53</t>
  </si>
  <si>
    <t>protidažďová žalúzia PZAL-400x355-UR-S</t>
  </si>
  <si>
    <t>-253530961</t>
  </si>
  <si>
    <t>-1807953604</t>
  </si>
  <si>
    <t>Pol54</t>
  </si>
  <si>
    <t>spiro potrubie ø315/20%tv</t>
  </si>
  <si>
    <t>-1554013519</t>
  </si>
  <si>
    <t>Pol55</t>
  </si>
  <si>
    <t>štvorhranné potrubie do obvodu 2520/30%tv</t>
  </si>
  <si>
    <t>1746259514</t>
  </si>
  <si>
    <t>-1697883612</t>
  </si>
  <si>
    <t>Pol56</t>
  </si>
  <si>
    <t>štvorhranné potrubie do obvodu 2000/30%tv</t>
  </si>
  <si>
    <t>1540950697</t>
  </si>
  <si>
    <t>štvorhranné potrubie do obvodu 1600/30%tv</t>
  </si>
  <si>
    <t>1200621460</t>
  </si>
  <si>
    <t>5099820</t>
  </si>
  <si>
    <t>-1246130832</t>
  </si>
  <si>
    <t>Pol58</t>
  </si>
  <si>
    <t>štvorhranné potrubie do obvodu 3600/50%tv</t>
  </si>
  <si>
    <t>-340833646</t>
  </si>
  <si>
    <t>Pol59</t>
  </si>
  <si>
    <t>513641463</t>
  </si>
  <si>
    <t>Zariadenie č.4. Vetranie učební</t>
  </si>
  <si>
    <t>kompaktná rekuperačná jednotka ATREA DUPLEX 5500 Multi Eco, vnútorné parapetné prevedenie, prívod vzduchu: filter M5, ventilátor, doskový rekuperátor s by-pass klapkou, účinosť viac ako 90%; Odvod vzduchu: ventilátor, filter M5, vstavaný elektrický ohrev,</t>
  </si>
  <si>
    <t>873059963</t>
  </si>
  <si>
    <t>prívodná výustka NOVA-A-2-2-800x200-R1</t>
  </si>
  <si>
    <t>-1846236810</t>
  </si>
  <si>
    <t>-949895953</t>
  </si>
  <si>
    <t>prívodná výustka NOVA-L1-1-600x200-1-12</t>
  </si>
  <si>
    <t>718800106</t>
  </si>
  <si>
    <t>odvodná výustka NOVA-A-1-2-800x200-R1</t>
  </si>
  <si>
    <t>876125797</t>
  </si>
  <si>
    <t>-1635946663</t>
  </si>
  <si>
    <t>tlmič hluku THP-20, 900x500-3,1000</t>
  </si>
  <si>
    <t>-1419877580</t>
  </si>
  <si>
    <t>výfuk šikmý 630x500</t>
  </si>
  <si>
    <t>-358122778</t>
  </si>
  <si>
    <t>Pol66</t>
  </si>
  <si>
    <t>protidažďová žalúzia PZAL 800x800-UR-S</t>
  </si>
  <si>
    <t>1197086617</t>
  </si>
  <si>
    <t>Pol67</t>
  </si>
  <si>
    <t>protipožiarna izolácia EI45 hr. 40 mm</t>
  </si>
  <si>
    <t>-205348271</t>
  </si>
  <si>
    <t>Pol68</t>
  </si>
  <si>
    <t>tepelná izolácia z minerálnej vlny hr. 50 mm s oplechovaním</t>
  </si>
  <si>
    <t>1087228488</t>
  </si>
  <si>
    <t>-226221896</t>
  </si>
  <si>
    <t>805966067</t>
  </si>
  <si>
    <t>-2104968766</t>
  </si>
  <si>
    <t>-1099536067</t>
  </si>
  <si>
    <t>935569982</t>
  </si>
  <si>
    <t>Pol69</t>
  </si>
  <si>
    <t>štvorhranné potrubie do obvodu 2840/30%tv</t>
  </si>
  <si>
    <t>-1177153884</t>
  </si>
  <si>
    <t>Pol70</t>
  </si>
  <si>
    <t>štvorhranné potrubie do obvodu 3200/50%tv</t>
  </si>
  <si>
    <t>-1444563820</t>
  </si>
  <si>
    <t>-769390235</t>
  </si>
  <si>
    <t>Pol71</t>
  </si>
  <si>
    <t>1536825200</t>
  </si>
  <si>
    <t>Pol72</t>
  </si>
  <si>
    <t>-1235829638</t>
  </si>
  <si>
    <t>Pol73</t>
  </si>
  <si>
    <t>1010514438</t>
  </si>
  <si>
    <t>Pol74</t>
  </si>
  <si>
    <t>273144868</t>
  </si>
  <si>
    <t>I.4 - Zdravotechnika</t>
  </si>
  <si>
    <t>721173203.S</t>
  </si>
  <si>
    <t>Potrubie z PVC - U odpadné pripájacie D 32 mm</t>
  </si>
  <si>
    <t>-925443084</t>
  </si>
  <si>
    <t>STR032P10X</t>
  </si>
  <si>
    <t>PPR RÚRA PN 10 (S 5) 32x2,9</t>
  </si>
  <si>
    <t>-394534658</t>
  </si>
  <si>
    <t>721175015.S</t>
  </si>
  <si>
    <t>Montáž zápachového uzáveru (sifónu) pre klimatizačné zariadenia</t>
  </si>
  <si>
    <t>1198940901</t>
  </si>
  <si>
    <t>286220044120.S</t>
  </si>
  <si>
    <t>Uzáver kondenzačný zápachový, DN 32, rozmer 100x100 mm, výkon 0,15 l/s, prítok d 20-30 mm, PP/ABS</t>
  </si>
  <si>
    <t>1864834561</t>
  </si>
  <si>
    <t>Montáž záchodu vrátane záchodového tlačítka do predstenového systému</t>
  </si>
  <si>
    <t>Doska duroplastovú doska toaletná s antibakteriálnou úpravou</t>
  </si>
  <si>
    <t>Poplatok za skladovanie - iné odpady zo stavieb a demolácií (17 09), ostatné</t>
  </si>
  <si>
    <t>Nakladanie alebo prekladanie sutiny</t>
  </si>
  <si>
    <t>725.979081111</t>
  </si>
  <si>
    <t>725.979089612</t>
  </si>
  <si>
    <t>725.97904211</t>
  </si>
  <si>
    <t>735192924.S</t>
  </si>
  <si>
    <t>Montáž - priame šrobenie Oventrop multiflex</t>
  </si>
  <si>
    <t>735192925.S</t>
  </si>
  <si>
    <t>735192926.S</t>
  </si>
  <si>
    <t>Montáž hlavice závitového termostatického - Herz</t>
  </si>
  <si>
    <t>S.484530021300</t>
  </si>
  <si>
    <t>Tlakova skúška vykurovacích telies</t>
  </si>
  <si>
    <t>Montáž ventilu závitového termostatického rohového jednoregulačného G 1/2 - hlavica Herz</t>
  </si>
  <si>
    <t>21.97904211</t>
  </si>
  <si>
    <t>21.979089612</t>
  </si>
  <si>
    <t>21.979081111</t>
  </si>
  <si>
    <t>21.979001S</t>
  </si>
  <si>
    <t>Demontáž elektr. Mateiálov - svietidiel</t>
  </si>
  <si>
    <t>Lepenie podlahových soklov z kaučuku</t>
  </si>
  <si>
    <t>Dvere vnútorné jednokrídlové, šírka 600-900 mm, výplň DTD, povrch HPL / D01-D06,D09-D12</t>
  </si>
  <si>
    <t>Dvere vnútorné jednokrídlové, šírka 600-900 mm, výplň DTD, povrch HPL, plné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</si>
</sst>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0" fontId="34" fillId="3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49" fontId="34" fillId="0" borderId="0" xfId="0" applyNumberFormat="1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4" fontId="34" fillId="0" borderId="0" xfId="0" applyNumberFormat="1" applyFont="1" applyAlignment="1" applyProtection="1">
      <alignment vertical="center"/>
      <protection locked="0"/>
    </xf>
    <xf numFmtId="4" fontId="34" fillId="3" borderId="0" xfId="0" applyNumberFormat="1" applyFont="1" applyFill="1" applyAlignment="1" applyProtection="1">
      <alignment vertical="center"/>
      <protection locked="0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38"/>
  <sheetViews>
    <sheetView showGridLines="0" workbookViewId="0">
      <selection activeCell="BE38" sqref="BE38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200" t="s">
        <v>5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6</v>
      </c>
    </row>
    <row r="5" spans="1:74" ht="12" customHeight="1">
      <c r="B5" s="16"/>
      <c r="D5" s="20" t="s">
        <v>11</v>
      </c>
      <c r="K5" s="181" t="s">
        <v>12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R5" s="16"/>
      <c r="BE5" s="214" t="s">
        <v>13</v>
      </c>
      <c r="BS5" s="13" t="s">
        <v>6</v>
      </c>
    </row>
    <row r="6" spans="1:74" ht="37" customHeight="1">
      <c r="B6" s="16"/>
      <c r="D6" s="22" t="s">
        <v>14</v>
      </c>
      <c r="K6" s="183" t="s">
        <v>15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R6" s="16"/>
      <c r="BE6" s="215"/>
      <c r="BS6" s="13" t="s">
        <v>6</v>
      </c>
    </row>
    <row r="7" spans="1:74" ht="12" customHeight="1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15"/>
      <c r="BS7" s="13" t="s">
        <v>6</v>
      </c>
    </row>
    <row r="8" spans="1:74" ht="12" customHeight="1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15"/>
      <c r="BS8" s="13" t="s">
        <v>6</v>
      </c>
    </row>
    <row r="9" spans="1:74" ht="14.5" customHeight="1">
      <c r="B9" s="16"/>
      <c r="AR9" s="16"/>
      <c r="BE9" s="215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15"/>
      <c r="BS10" s="13" t="s">
        <v>6</v>
      </c>
    </row>
    <row r="11" spans="1:74" ht="18.399999999999999" customHeight="1">
      <c r="B11" s="16"/>
      <c r="E11" s="21" t="s">
        <v>24</v>
      </c>
      <c r="AK11" s="23" t="s">
        <v>25</v>
      </c>
      <c r="AN11" s="21" t="s">
        <v>1</v>
      </c>
      <c r="AR11" s="16"/>
      <c r="BE11" s="215"/>
      <c r="BS11" s="13" t="s">
        <v>6</v>
      </c>
    </row>
    <row r="12" spans="1:74" ht="7" customHeight="1">
      <c r="B12" s="16"/>
      <c r="AR12" s="16"/>
      <c r="BE12" s="215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15"/>
      <c r="BS13" s="13" t="s">
        <v>6</v>
      </c>
    </row>
    <row r="14" spans="1:74" ht="12.5">
      <c r="B14" s="16"/>
      <c r="E14" s="184" t="s">
        <v>27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3" t="s">
        <v>25</v>
      </c>
      <c r="AN14" s="25" t="s">
        <v>27</v>
      </c>
      <c r="AR14" s="16"/>
      <c r="BE14" s="215"/>
      <c r="BS14" s="13" t="s">
        <v>6</v>
      </c>
    </row>
    <row r="15" spans="1:74" ht="7" customHeight="1">
      <c r="B15" s="16"/>
      <c r="AR15" s="16"/>
      <c r="BE15" s="215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15"/>
      <c r="BS16" s="13" t="s">
        <v>29</v>
      </c>
    </row>
    <row r="17" spans="2:71" ht="18.399999999999999" customHeight="1">
      <c r="B17" s="16"/>
      <c r="E17" s="21" t="s">
        <v>30</v>
      </c>
      <c r="AK17" s="23" t="s">
        <v>25</v>
      </c>
      <c r="AN17" s="21" t="s">
        <v>1</v>
      </c>
      <c r="AR17" s="16"/>
      <c r="BE17" s="215"/>
      <c r="BS17" s="13" t="s">
        <v>29</v>
      </c>
    </row>
    <row r="18" spans="2:71" ht="7" customHeight="1">
      <c r="B18" s="16"/>
      <c r="AR18" s="16"/>
      <c r="BE18" s="215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15"/>
      <c r="BS19" s="13" t="s">
        <v>6</v>
      </c>
    </row>
    <row r="20" spans="2:71" ht="18.399999999999999" customHeight="1">
      <c r="B20" s="16"/>
      <c r="E20" s="21" t="s">
        <v>32</v>
      </c>
      <c r="AK20" s="23" t="s">
        <v>25</v>
      </c>
      <c r="AN20" s="21" t="s">
        <v>1</v>
      </c>
      <c r="AR20" s="16"/>
      <c r="BE20" s="215"/>
      <c r="BS20" s="13" t="s">
        <v>29</v>
      </c>
    </row>
    <row r="21" spans="2:71" ht="7" customHeight="1">
      <c r="B21" s="16"/>
      <c r="AR21" s="16"/>
      <c r="BE21" s="215"/>
    </row>
    <row r="22" spans="2:71" ht="12" customHeight="1">
      <c r="B22" s="16"/>
      <c r="D22" s="23" t="s">
        <v>33</v>
      </c>
      <c r="AR22" s="16"/>
      <c r="BE22" s="215"/>
    </row>
    <row r="23" spans="2:71" ht="83.25" customHeight="1">
      <c r="B23" s="16"/>
      <c r="E23" s="186" t="s">
        <v>34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6"/>
      <c r="BE23" s="215"/>
    </row>
    <row r="24" spans="2:71" ht="7" customHeight="1">
      <c r="B24" s="16"/>
      <c r="AR24" s="16"/>
      <c r="BE24" s="215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15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7">
        <f>ROUND(AG94,2)</f>
        <v>0</v>
      </c>
      <c r="AL26" s="188"/>
      <c r="AM26" s="188"/>
      <c r="AN26" s="188"/>
      <c r="AO26" s="188"/>
      <c r="AR26" s="28"/>
      <c r="BE26" s="215"/>
    </row>
    <row r="27" spans="2:71" s="1" customFormat="1" ht="7" customHeight="1">
      <c r="B27" s="28"/>
      <c r="AR27" s="28"/>
      <c r="BE27" s="215"/>
    </row>
    <row r="28" spans="2:71" s="1" customFormat="1" ht="12.5">
      <c r="B28" s="28"/>
      <c r="L28" s="189" t="s">
        <v>36</v>
      </c>
      <c r="M28" s="189"/>
      <c r="N28" s="189"/>
      <c r="O28" s="189"/>
      <c r="P28" s="189"/>
      <c r="W28" s="189" t="s">
        <v>37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38</v>
      </c>
      <c r="AL28" s="189"/>
      <c r="AM28" s="189"/>
      <c r="AN28" s="189"/>
      <c r="AO28" s="189"/>
      <c r="AR28" s="28"/>
      <c r="BE28" s="215"/>
    </row>
    <row r="29" spans="2:71" s="2" customFormat="1" ht="14.5" customHeight="1">
      <c r="B29" s="32"/>
      <c r="D29" s="23" t="s">
        <v>39</v>
      </c>
      <c r="F29" s="33" t="s">
        <v>40</v>
      </c>
      <c r="L29" s="178">
        <v>0.23</v>
      </c>
      <c r="M29" s="177"/>
      <c r="N29" s="177"/>
      <c r="O29" s="177"/>
      <c r="P29" s="177"/>
      <c r="Q29" s="34"/>
      <c r="R29" s="34"/>
      <c r="S29" s="34"/>
      <c r="T29" s="34"/>
      <c r="U29" s="34"/>
      <c r="V29" s="34"/>
      <c r="W29" s="176">
        <f>ROUND(AZ94, 2)</f>
        <v>0</v>
      </c>
      <c r="X29" s="177"/>
      <c r="Y29" s="177"/>
      <c r="Z29" s="177"/>
      <c r="AA29" s="177"/>
      <c r="AB29" s="177"/>
      <c r="AC29" s="177"/>
      <c r="AD29" s="177"/>
      <c r="AE29" s="177"/>
      <c r="AF29" s="34"/>
      <c r="AG29" s="34"/>
      <c r="AH29" s="34"/>
      <c r="AI29" s="34"/>
      <c r="AJ29" s="34"/>
      <c r="AK29" s="176">
        <f>ROUND(AV94, 2)</f>
        <v>0</v>
      </c>
      <c r="AL29" s="177"/>
      <c r="AM29" s="177"/>
      <c r="AN29" s="177"/>
      <c r="AO29" s="177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16"/>
    </row>
    <row r="30" spans="2:71" s="2" customFormat="1" ht="14.5" customHeight="1">
      <c r="B30" s="32"/>
      <c r="F30" s="33" t="s">
        <v>41</v>
      </c>
      <c r="L30" s="178">
        <v>0.23</v>
      </c>
      <c r="M30" s="177"/>
      <c r="N30" s="177"/>
      <c r="O30" s="177"/>
      <c r="P30" s="177"/>
      <c r="Q30" s="34"/>
      <c r="R30" s="34"/>
      <c r="S30" s="34"/>
      <c r="T30" s="34"/>
      <c r="U30" s="34"/>
      <c r="V30" s="34"/>
      <c r="W30" s="176" t="e">
        <f>ROUND(BA94, 2)</f>
        <v>#REF!</v>
      </c>
      <c r="X30" s="177"/>
      <c r="Y30" s="177"/>
      <c r="Z30" s="177"/>
      <c r="AA30" s="177"/>
      <c r="AB30" s="177"/>
      <c r="AC30" s="177"/>
      <c r="AD30" s="177"/>
      <c r="AE30" s="177"/>
      <c r="AF30" s="34"/>
      <c r="AG30" s="34"/>
      <c r="AH30" s="34"/>
      <c r="AI30" s="34"/>
      <c r="AJ30" s="34"/>
      <c r="AK30" s="176" t="e">
        <f>ROUND(AW94, 2)</f>
        <v>#REF!</v>
      </c>
      <c r="AL30" s="177"/>
      <c r="AM30" s="177"/>
      <c r="AN30" s="177"/>
      <c r="AO30" s="177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16"/>
    </row>
    <row r="31" spans="2:71" s="2" customFormat="1" ht="14.5" hidden="1" customHeight="1">
      <c r="B31" s="32"/>
      <c r="F31" s="23" t="s">
        <v>42</v>
      </c>
      <c r="L31" s="190">
        <v>0.23</v>
      </c>
      <c r="M31" s="180"/>
      <c r="N31" s="180"/>
      <c r="O31" s="180"/>
      <c r="P31" s="180"/>
      <c r="W31" s="179">
        <f>ROUND(BB94, 2)</f>
        <v>0</v>
      </c>
      <c r="X31" s="180"/>
      <c r="Y31" s="180"/>
      <c r="Z31" s="180"/>
      <c r="AA31" s="180"/>
      <c r="AB31" s="180"/>
      <c r="AC31" s="180"/>
      <c r="AD31" s="180"/>
      <c r="AE31" s="180"/>
      <c r="AK31" s="179">
        <v>0</v>
      </c>
      <c r="AL31" s="180"/>
      <c r="AM31" s="180"/>
      <c r="AN31" s="180"/>
      <c r="AO31" s="180"/>
      <c r="AR31" s="32"/>
      <c r="BE31" s="216"/>
    </row>
    <row r="32" spans="2:71" s="2" customFormat="1" ht="14.5" hidden="1" customHeight="1">
      <c r="B32" s="32"/>
      <c r="F32" s="23" t="s">
        <v>43</v>
      </c>
      <c r="L32" s="190">
        <v>0.23</v>
      </c>
      <c r="M32" s="180"/>
      <c r="N32" s="180"/>
      <c r="O32" s="180"/>
      <c r="P32" s="180"/>
      <c r="W32" s="179">
        <f>ROUND(BC94, 2)</f>
        <v>0</v>
      </c>
      <c r="X32" s="180"/>
      <c r="Y32" s="180"/>
      <c r="Z32" s="180"/>
      <c r="AA32" s="180"/>
      <c r="AB32" s="180"/>
      <c r="AC32" s="180"/>
      <c r="AD32" s="180"/>
      <c r="AE32" s="180"/>
      <c r="AK32" s="179">
        <v>0</v>
      </c>
      <c r="AL32" s="180"/>
      <c r="AM32" s="180"/>
      <c r="AN32" s="180"/>
      <c r="AO32" s="180"/>
      <c r="AR32" s="32"/>
      <c r="BE32" s="216"/>
    </row>
    <row r="33" spans="2:57" s="2" customFormat="1" ht="14.5" hidden="1" customHeight="1">
      <c r="B33" s="32"/>
      <c r="F33" s="33" t="s">
        <v>44</v>
      </c>
      <c r="L33" s="178">
        <v>0</v>
      </c>
      <c r="M33" s="177"/>
      <c r="N33" s="177"/>
      <c r="O33" s="177"/>
      <c r="P33" s="177"/>
      <c r="Q33" s="34"/>
      <c r="R33" s="34"/>
      <c r="S33" s="34"/>
      <c r="T33" s="34"/>
      <c r="U33" s="34"/>
      <c r="V33" s="34"/>
      <c r="W33" s="176">
        <f>ROUND(BD94, 2)</f>
        <v>0</v>
      </c>
      <c r="X33" s="177"/>
      <c r="Y33" s="177"/>
      <c r="Z33" s="177"/>
      <c r="AA33" s="177"/>
      <c r="AB33" s="177"/>
      <c r="AC33" s="177"/>
      <c r="AD33" s="177"/>
      <c r="AE33" s="177"/>
      <c r="AF33" s="34"/>
      <c r="AG33" s="34"/>
      <c r="AH33" s="34"/>
      <c r="AI33" s="34"/>
      <c r="AJ33" s="34"/>
      <c r="AK33" s="176">
        <v>0</v>
      </c>
      <c r="AL33" s="177"/>
      <c r="AM33" s="177"/>
      <c r="AN33" s="177"/>
      <c r="AO33" s="177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16"/>
    </row>
    <row r="34" spans="2:57" s="1" customFormat="1" ht="7" customHeight="1">
      <c r="B34" s="28"/>
      <c r="AR34" s="28"/>
      <c r="BE34" s="215"/>
    </row>
    <row r="35" spans="2:57" s="1" customFormat="1" ht="25.9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96" t="s">
        <v>47</v>
      </c>
      <c r="Y35" s="194"/>
      <c r="Z35" s="194"/>
      <c r="AA35" s="194"/>
      <c r="AB35" s="194"/>
      <c r="AC35" s="38"/>
      <c r="AD35" s="38"/>
      <c r="AE35" s="38"/>
      <c r="AF35" s="38"/>
      <c r="AG35" s="38"/>
      <c r="AH35" s="38"/>
      <c r="AI35" s="38"/>
      <c r="AJ35" s="38"/>
      <c r="AK35" s="193">
        <f>AK26*1.23</f>
        <v>0</v>
      </c>
      <c r="AL35" s="194"/>
      <c r="AM35" s="194"/>
      <c r="AN35" s="194"/>
      <c r="AO35" s="195"/>
      <c r="AP35" s="36"/>
      <c r="AQ35" s="36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5" customHeight="1">
      <c r="B82" s="28"/>
      <c r="C82" s="17" t="s">
        <v>54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7"/>
      <c r="C84" s="23" t="s">
        <v>11</v>
      </c>
      <c r="L84" s="3" t="str">
        <f>K5</f>
        <v>2023-034REV2024</v>
      </c>
      <c r="AR84" s="47"/>
    </row>
    <row r="85" spans="1:91" s="4" customFormat="1" ht="37" customHeight="1">
      <c r="B85" s="48"/>
      <c r="C85" s="49" t="s">
        <v>14</v>
      </c>
      <c r="L85" s="218" t="str">
        <f>K6</f>
        <v>SOŠ technická Lučenec - novostavba edukačného centra, rekonštrukcia objektu školy a spoločenského objektu</v>
      </c>
      <c r="M85" s="219"/>
      <c r="N85" s="219"/>
      <c r="O85" s="219"/>
      <c r="P85" s="219"/>
      <c r="Q85" s="219"/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R85" s="48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18</v>
      </c>
      <c r="L87" s="50" t="str">
        <f>IF(K8="","",K8)</f>
        <v>SOŠ Technická,Dukelských Hrdinov 2, 984 01 Lučenec</v>
      </c>
      <c r="AI87" s="23" t="s">
        <v>20</v>
      </c>
      <c r="AM87" s="201" t="str">
        <f>IF(AN8= "","",AN8)</f>
        <v>30. 9. 2024</v>
      </c>
      <c r="AN87" s="201"/>
      <c r="AR87" s="28"/>
    </row>
    <row r="88" spans="1:91" s="1" customFormat="1" ht="7" customHeight="1">
      <c r="B88" s="28"/>
      <c r="AR88" s="28"/>
    </row>
    <row r="89" spans="1:91" s="1" customFormat="1" ht="40.15" customHeight="1">
      <c r="B89" s="28"/>
      <c r="C89" s="23" t="s">
        <v>22</v>
      </c>
      <c r="L89" s="3" t="str">
        <f>IF(E11= "","",E11)</f>
        <v>BBSK, Námestie SNP 23/23, 974 01 BB</v>
      </c>
      <c r="AI89" s="23" t="s">
        <v>28</v>
      </c>
      <c r="AM89" s="202" t="str">
        <f>IF(E17="","",E17)</f>
        <v>Ing. Ladislav Chatrnúch,Sládkovičova 2052/50A Šala</v>
      </c>
      <c r="AN89" s="203"/>
      <c r="AO89" s="203"/>
      <c r="AP89" s="203"/>
      <c r="AR89" s="28"/>
      <c r="AS89" s="204" t="s">
        <v>55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202" t="str">
        <f>IF(E20="","",E20)</f>
        <v xml:space="preserve"> </v>
      </c>
      <c r="AN90" s="203"/>
      <c r="AO90" s="203"/>
      <c r="AP90" s="203"/>
      <c r="AR90" s="28"/>
      <c r="AS90" s="206"/>
      <c r="AT90" s="207"/>
      <c r="BD90" s="55"/>
    </row>
    <row r="91" spans="1:91" s="1" customFormat="1" ht="10.9" customHeight="1">
      <c r="B91" s="28"/>
      <c r="AR91" s="28"/>
      <c r="AS91" s="206"/>
      <c r="AT91" s="207"/>
      <c r="BD91" s="55"/>
    </row>
    <row r="92" spans="1:91" s="1" customFormat="1" ht="29.25" customHeight="1">
      <c r="B92" s="28"/>
      <c r="C92" s="220" t="s">
        <v>56</v>
      </c>
      <c r="D92" s="209"/>
      <c r="E92" s="209"/>
      <c r="F92" s="209"/>
      <c r="G92" s="209"/>
      <c r="H92" s="56"/>
      <c r="I92" s="208" t="s">
        <v>57</v>
      </c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209"/>
      <c r="AD92" s="209"/>
      <c r="AE92" s="209"/>
      <c r="AF92" s="209"/>
      <c r="AG92" s="211" t="s">
        <v>58</v>
      </c>
      <c r="AH92" s="209"/>
      <c r="AI92" s="209"/>
      <c r="AJ92" s="209"/>
      <c r="AK92" s="209"/>
      <c r="AL92" s="209"/>
      <c r="AM92" s="209"/>
      <c r="AN92" s="208" t="s">
        <v>59</v>
      </c>
      <c r="AO92" s="209"/>
      <c r="AP92" s="210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60" t="s">
        <v>72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73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2">
        <f>ROUND(AG95+AG101+AG106+AG122+AG123+SUM(AG127:AG129)+AG132,2)</f>
        <v>0</v>
      </c>
      <c r="AH94" s="212"/>
      <c r="AI94" s="212"/>
      <c r="AJ94" s="212"/>
      <c r="AK94" s="212"/>
      <c r="AL94" s="212"/>
      <c r="AM94" s="212"/>
      <c r="AN94" s="213">
        <f>AG94*1.23</f>
        <v>0</v>
      </c>
      <c r="AO94" s="213"/>
      <c r="AP94" s="213"/>
      <c r="AQ94" s="66" t="s">
        <v>1</v>
      </c>
      <c r="AR94" s="62"/>
      <c r="AS94" s="67">
        <f>ROUND(AS95+AS101+AS106+AS122+AS123+SUM(AS127:AS129)+AS132,2)</f>
        <v>0</v>
      </c>
      <c r="AT94" s="68" t="e">
        <f t="shared" ref="AT94:AT136" si="0">ROUND(SUM(AV94:AW94),2)</f>
        <v>#REF!</v>
      </c>
      <c r="AU94" s="69" t="e">
        <f>ROUND(AU95+AU101+AU106+AU122+AU123+SUM(AU127:AU129)+AU132,5)</f>
        <v>#REF!</v>
      </c>
      <c r="AV94" s="68">
        <f>ROUND(AZ94*L29,2)</f>
        <v>0</v>
      </c>
      <c r="AW94" s="68" t="e">
        <f>ROUND(BA94*L30,2)</f>
        <v>#REF!</v>
      </c>
      <c r="AX94" s="68">
        <f>ROUND(BB94*L29,2)</f>
        <v>0</v>
      </c>
      <c r="AY94" s="68">
        <f>ROUND(BC94*L30,2)</f>
        <v>0</v>
      </c>
      <c r="AZ94" s="68">
        <f>ROUND(AZ95+AZ101+AZ106+AZ122+AZ123+SUM(AZ127:AZ129)+AZ132,2)</f>
        <v>0</v>
      </c>
      <c r="BA94" s="68" t="e">
        <f>ROUND(BA95+BA101+BA106+BA122+BA123+SUM(BA127:BA129)+BA132,2)</f>
        <v>#REF!</v>
      </c>
      <c r="BB94" s="68">
        <f>ROUND(BB95+BB101+BB106+BB122+BB123+SUM(BB127:BB129)+BB132,2)</f>
        <v>0</v>
      </c>
      <c r="BC94" s="68">
        <f>ROUND(BC95+BC101+BC106+BC122+BC123+SUM(BC127:BC129)+BC132,2)</f>
        <v>0</v>
      </c>
      <c r="BD94" s="70">
        <f>ROUND(BD95+BD101+BD106+BD122+BD123+SUM(BD127:BD129)+BD132,2)</f>
        <v>0</v>
      </c>
      <c r="BS94" s="71" t="s">
        <v>74</v>
      </c>
      <c r="BT94" s="71" t="s">
        <v>75</v>
      </c>
      <c r="BU94" s="72" t="s">
        <v>76</v>
      </c>
      <c r="BV94" s="71" t="s">
        <v>77</v>
      </c>
      <c r="BW94" s="71" t="s">
        <v>4</v>
      </c>
      <c r="BX94" s="71" t="s">
        <v>78</v>
      </c>
      <c r="CL94" s="71" t="s">
        <v>1</v>
      </c>
    </row>
    <row r="95" spans="1:91" s="6" customFormat="1" ht="16.5" customHeight="1">
      <c r="B95" s="73"/>
      <c r="C95" s="74"/>
      <c r="D95" s="221" t="s">
        <v>79</v>
      </c>
      <c r="E95" s="221"/>
      <c r="F95" s="221"/>
      <c r="G95" s="221"/>
      <c r="H95" s="221"/>
      <c r="I95" s="75"/>
      <c r="J95" s="221" t="s">
        <v>80</v>
      </c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199">
        <f>ROUND(SUM(AG96:AG100),2)</f>
        <v>0</v>
      </c>
      <c r="AH95" s="198"/>
      <c r="AI95" s="198"/>
      <c r="AJ95" s="198"/>
      <c r="AK95" s="198"/>
      <c r="AL95" s="198"/>
      <c r="AM95" s="198"/>
      <c r="AN95" s="197">
        <f>AG95*1.23</f>
        <v>0</v>
      </c>
      <c r="AO95" s="198"/>
      <c r="AP95" s="198"/>
      <c r="AQ95" s="76" t="s">
        <v>81</v>
      </c>
      <c r="AR95" s="73"/>
      <c r="AS95" s="77">
        <f>ROUND(SUM(AS96:AS100),2)</f>
        <v>0</v>
      </c>
      <c r="AT95" s="78" t="e">
        <f t="shared" si="0"/>
        <v>#REF!</v>
      </c>
      <c r="AU95" s="79" t="e">
        <f>ROUND(SUM(AU96:AU100),5)</f>
        <v>#REF!</v>
      </c>
      <c r="AV95" s="78">
        <f>ROUND(AZ95*L29,2)</f>
        <v>0</v>
      </c>
      <c r="AW95" s="78" t="e">
        <f>ROUND(BA95*L30,2)</f>
        <v>#REF!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 t="e">
        <f>ROUND(SUM(BA96:BA100),2)</f>
        <v>#REF!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74</v>
      </c>
      <c r="BT95" s="81" t="s">
        <v>82</v>
      </c>
      <c r="BU95" s="81" t="s">
        <v>76</v>
      </c>
      <c r="BV95" s="81" t="s">
        <v>77</v>
      </c>
      <c r="BW95" s="81" t="s">
        <v>83</v>
      </c>
      <c r="BX95" s="81" t="s">
        <v>4</v>
      </c>
      <c r="CL95" s="81" t="s">
        <v>1</v>
      </c>
      <c r="CM95" s="81" t="s">
        <v>75</v>
      </c>
    </row>
    <row r="96" spans="1:91" s="3" customFormat="1" ht="16.5" customHeight="1">
      <c r="A96" s="82" t="s">
        <v>84</v>
      </c>
      <c r="B96" s="47"/>
      <c r="C96" s="9"/>
      <c r="D96" s="9"/>
      <c r="E96" s="222" t="s">
        <v>82</v>
      </c>
      <c r="F96" s="222"/>
      <c r="G96" s="222"/>
      <c r="H96" s="222"/>
      <c r="I96" s="222"/>
      <c r="J96" s="9"/>
      <c r="K96" s="222" t="s">
        <v>85</v>
      </c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191">
        <f>'1 - Búracie práce'!J32</f>
        <v>0</v>
      </c>
      <c r="AH96" s="192"/>
      <c r="AI96" s="192"/>
      <c r="AJ96" s="192"/>
      <c r="AK96" s="192"/>
      <c r="AL96" s="192"/>
      <c r="AM96" s="192"/>
      <c r="AN96" s="191">
        <f t="shared" ref="AN94:AN136" si="1">SUM(AG96,AT96)</f>
        <v>0</v>
      </c>
      <c r="AO96" s="192"/>
      <c r="AP96" s="192"/>
      <c r="AQ96" s="83" t="s">
        <v>86</v>
      </c>
      <c r="AR96" s="47"/>
      <c r="AS96" s="84">
        <v>0</v>
      </c>
      <c r="AT96" s="85">
        <f t="shared" si="0"/>
        <v>0</v>
      </c>
      <c r="AU96" s="86">
        <f>'1 - Búracie práce'!P133</f>
        <v>0</v>
      </c>
      <c r="AV96" s="85">
        <f>'1 - Búracie práce'!J35</f>
        <v>0</v>
      </c>
      <c r="AW96" s="85">
        <f>'1 - Búracie práce'!J36</f>
        <v>0</v>
      </c>
      <c r="AX96" s="85">
        <f>'1 - Búracie práce'!J37</f>
        <v>0</v>
      </c>
      <c r="AY96" s="85">
        <f>'1 - Búracie práce'!J38</f>
        <v>0</v>
      </c>
      <c r="AZ96" s="85">
        <f>'1 - Búracie práce'!F35</f>
        <v>0</v>
      </c>
      <c r="BA96" s="85">
        <f>'1 - Búracie práce'!F36</f>
        <v>0</v>
      </c>
      <c r="BB96" s="85">
        <f>'1 - Búracie práce'!F37</f>
        <v>0</v>
      </c>
      <c r="BC96" s="85">
        <f>'1 - Búracie práce'!F38</f>
        <v>0</v>
      </c>
      <c r="BD96" s="87">
        <f>'1 - Búracie práce'!F39</f>
        <v>0</v>
      </c>
      <c r="BT96" s="21" t="s">
        <v>87</v>
      </c>
      <c r="BV96" s="21" t="s">
        <v>77</v>
      </c>
      <c r="BW96" s="21" t="s">
        <v>88</v>
      </c>
      <c r="BX96" s="21" t="s">
        <v>83</v>
      </c>
      <c r="CL96" s="21" t="s">
        <v>1</v>
      </c>
    </row>
    <row r="97" spans="1:91" s="3" customFormat="1" ht="16.5" customHeight="1">
      <c r="A97" s="82" t="s">
        <v>84</v>
      </c>
      <c r="B97" s="47"/>
      <c r="C97" s="9"/>
      <c r="D97" s="9"/>
      <c r="E97" s="222" t="s">
        <v>87</v>
      </c>
      <c r="F97" s="222"/>
      <c r="G97" s="222"/>
      <c r="H97" s="222"/>
      <c r="I97" s="222"/>
      <c r="J97" s="9"/>
      <c r="K97" s="222" t="s">
        <v>89</v>
      </c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  <c r="AD97" s="222"/>
      <c r="AE97" s="222"/>
      <c r="AF97" s="222"/>
      <c r="AG97" s="191">
        <f>'2 - Nový stav'!J32</f>
        <v>0</v>
      </c>
      <c r="AH97" s="192"/>
      <c r="AI97" s="192"/>
      <c r="AJ97" s="192"/>
      <c r="AK97" s="192"/>
      <c r="AL97" s="192"/>
      <c r="AM97" s="192"/>
      <c r="AN97" s="191">
        <f t="shared" si="1"/>
        <v>0</v>
      </c>
      <c r="AO97" s="192"/>
      <c r="AP97" s="192"/>
      <c r="AQ97" s="83" t="s">
        <v>86</v>
      </c>
      <c r="AR97" s="47"/>
      <c r="AS97" s="84">
        <v>0</v>
      </c>
      <c r="AT97" s="85">
        <f t="shared" si="0"/>
        <v>0</v>
      </c>
      <c r="AU97" s="86">
        <f>'2 - Nový stav'!P144</f>
        <v>0</v>
      </c>
      <c r="AV97" s="85">
        <f>'2 - Nový stav'!J35</f>
        <v>0</v>
      </c>
      <c r="AW97" s="85">
        <f>'2 - Nový stav'!J36</f>
        <v>0</v>
      </c>
      <c r="AX97" s="85">
        <f>'2 - Nový stav'!J37</f>
        <v>0</v>
      </c>
      <c r="AY97" s="85">
        <f>'2 - Nový stav'!J38</f>
        <v>0</v>
      </c>
      <c r="AZ97" s="85">
        <f>'2 - Nový stav'!F35</f>
        <v>0</v>
      </c>
      <c r="BA97" s="85">
        <f>'2 - Nový stav'!F36</f>
        <v>0</v>
      </c>
      <c r="BB97" s="85">
        <f>'2 - Nový stav'!F37</f>
        <v>0</v>
      </c>
      <c r="BC97" s="85">
        <f>'2 - Nový stav'!F38</f>
        <v>0</v>
      </c>
      <c r="BD97" s="87">
        <f>'2 - Nový stav'!F39</f>
        <v>0</v>
      </c>
      <c r="BT97" s="21" t="s">
        <v>87</v>
      </c>
      <c r="BV97" s="21" t="s">
        <v>77</v>
      </c>
      <c r="BW97" s="21" t="s">
        <v>90</v>
      </c>
      <c r="BX97" s="21" t="s">
        <v>83</v>
      </c>
      <c r="CL97" s="21" t="s">
        <v>1</v>
      </c>
    </row>
    <row r="98" spans="1:91" s="3" customFormat="1" ht="16.5" customHeight="1">
      <c r="A98" s="82" t="s">
        <v>84</v>
      </c>
      <c r="B98" s="47"/>
      <c r="C98" s="9"/>
      <c r="D98" s="9"/>
      <c r="E98" s="222" t="s">
        <v>91</v>
      </c>
      <c r="F98" s="222"/>
      <c r="G98" s="222"/>
      <c r="H98" s="222"/>
      <c r="I98" s="222"/>
      <c r="J98" s="9"/>
      <c r="K98" s="222" t="s">
        <v>92</v>
      </c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  <c r="AD98" s="222"/>
      <c r="AE98" s="222"/>
      <c r="AF98" s="222"/>
      <c r="AG98" s="191">
        <f>'3 - Zdravotechnika'!J32</f>
        <v>0</v>
      </c>
      <c r="AH98" s="192"/>
      <c r="AI98" s="192"/>
      <c r="AJ98" s="192"/>
      <c r="AK98" s="192"/>
      <c r="AL98" s="192"/>
      <c r="AM98" s="192"/>
      <c r="AN98" s="191">
        <f>AG98*1.23</f>
        <v>0</v>
      </c>
      <c r="AO98" s="192"/>
      <c r="AP98" s="192"/>
      <c r="AQ98" s="83" t="s">
        <v>86</v>
      </c>
      <c r="AR98" s="47"/>
      <c r="AS98" s="84">
        <v>0</v>
      </c>
      <c r="AT98" s="85" t="e">
        <f t="shared" si="0"/>
        <v>#REF!</v>
      </c>
      <c r="AU98" s="86" t="e">
        <f>'3 - Zdravotechnika'!P125</f>
        <v>#REF!</v>
      </c>
      <c r="AV98" s="85">
        <f>'3 - Zdravotechnika'!J35</f>
        <v>0</v>
      </c>
      <c r="AW98" s="85" t="e">
        <f>'3 - Zdravotechnika'!J36</f>
        <v>#REF!</v>
      </c>
      <c r="AX98" s="85">
        <f>'3 - Zdravotechnika'!J37</f>
        <v>0</v>
      </c>
      <c r="AY98" s="85">
        <f>'3 - Zdravotechnika'!J38</f>
        <v>0</v>
      </c>
      <c r="AZ98" s="85">
        <f>'3 - Zdravotechnika'!F35</f>
        <v>0</v>
      </c>
      <c r="BA98" s="85" t="e">
        <f>'3 - Zdravotechnika'!F36</f>
        <v>#REF!</v>
      </c>
      <c r="BB98" s="85">
        <f>'3 - Zdravotechnika'!F37</f>
        <v>0</v>
      </c>
      <c r="BC98" s="85">
        <f>'3 - Zdravotechnika'!F38</f>
        <v>0</v>
      </c>
      <c r="BD98" s="87">
        <f>'3 - Zdravotechnika'!F39</f>
        <v>0</v>
      </c>
      <c r="BT98" s="21" t="s">
        <v>87</v>
      </c>
      <c r="BV98" s="21" t="s">
        <v>77</v>
      </c>
      <c r="BW98" s="21" t="s">
        <v>93</v>
      </c>
      <c r="BX98" s="21" t="s">
        <v>83</v>
      </c>
      <c r="CL98" s="21" t="s">
        <v>1</v>
      </c>
    </row>
    <row r="99" spans="1:91" s="3" customFormat="1" ht="16.5" customHeight="1">
      <c r="A99" s="82" t="s">
        <v>84</v>
      </c>
      <c r="B99" s="47"/>
      <c r="C99" s="9"/>
      <c r="D99" s="9"/>
      <c r="E99" s="222" t="s">
        <v>94</v>
      </c>
      <c r="F99" s="222"/>
      <c r="G99" s="222"/>
      <c r="H99" s="222"/>
      <c r="I99" s="222"/>
      <c r="J99" s="9"/>
      <c r="K99" s="222" t="s">
        <v>95</v>
      </c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  <c r="AD99" s="222"/>
      <c r="AE99" s="222"/>
      <c r="AF99" s="222"/>
      <c r="AG99" s="191">
        <f>'4 - Vykurovanie'!J32</f>
        <v>0</v>
      </c>
      <c r="AH99" s="192"/>
      <c r="AI99" s="192"/>
      <c r="AJ99" s="192"/>
      <c r="AK99" s="192"/>
      <c r="AL99" s="192"/>
      <c r="AM99" s="192"/>
      <c r="AN99" s="191">
        <f t="shared" si="1"/>
        <v>0</v>
      </c>
      <c r="AO99" s="192"/>
      <c r="AP99" s="192"/>
      <c r="AQ99" s="83" t="s">
        <v>86</v>
      </c>
      <c r="AR99" s="47"/>
      <c r="AS99" s="84">
        <v>0</v>
      </c>
      <c r="AT99" s="85">
        <f t="shared" si="0"/>
        <v>0</v>
      </c>
      <c r="AU99" s="86">
        <f>'4 - Vykurovanie'!P127</f>
        <v>0</v>
      </c>
      <c r="AV99" s="85">
        <f>'4 - Vykurovanie'!J35</f>
        <v>0</v>
      </c>
      <c r="AW99" s="85">
        <f>'4 - Vykurovanie'!J36</f>
        <v>0</v>
      </c>
      <c r="AX99" s="85">
        <f>'4 - Vykurovanie'!J37</f>
        <v>0</v>
      </c>
      <c r="AY99" s="85">
        <f>'4 - Vykurovanie'!J38</f>
        <v>0</v>
      </c>
      <c r="AZ99" s="85">
        <f>'4 - Vykurovanie'!F35</f>
        <v>0</v>
      </c>
      <c r="BA99" s="85">
        <f>'4 - Vykurovanie'!F36</f>
        <v>0</v>
      </c>
      <c r="BB99" s="85">
        <f>'4 - Vykurovanie'!F37</f>
        <v>0</v>
      </c>
      <c r="BC99" s="85">
        <f>'4 - Vykurovanie'!F38</f>
        <v>0</v>
      </c>
      <c r="BD99" s="87">
        <f>'4 - Vykurovanie'!F39</f>
        <v>0</v>
      </c>
      <c r="BT99" s="21" t="s">
        <v>87</v>
      </c>
      <c r="BV99" s="21" t="s">
        <v>77</v>
      </c>
      <c r="BW99" s="21" t="s">
        <v>96</v>
      </c>
      <c r="BX99" s="21" t="s">
        <v>83</v>
      </c>
      <c r="CL99" s="21" t="s">
        <v>1</v>
      </c>
    </row>
    <row r="100" spans="1:91" s="3" customFormat="1" ht="16.5" customHeight="1">
      <c r="A100" s="82" t="s">
        <v>84</v>
      </c>
      <c r="B100" s="47"/>
      <c r="C100" s="9"/>
      <c r="D100" s="9"/>
      <c r="E100" s="222" t="s">
        <v>97</v>
      </c>
      <c r="F100" s="222"/>
      <c r="G100" s="222"/>
      <c r="H100" s="222"/>
      <c r="I100" s="222"/>
      <c r="J100" s="9"/>
      <c r="K100" s="222" t="s">
        <v>98</v>
      </c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  <c r="AD100" s="222"/>
      <c r="AE100" s="222"/>
      <c r="AF100" s="222"/>
      <c r="AG100" s="191">
        <f>'5 - Elektroinštalácia'!J32</f>
        <v>0</v>
      </c>
      <c r="AH100" s="192"/>
      <c r="AI100" s="192"/>
      <c r="AJ100" s="192"/>
      <c r="AK100" s="192"/>
      <c r="AL100" s="192"/>
      <c r="AM100" s="192"/>
      <c r="AN100" s="191">
        <f t="shared" si="1"/>
        <v>0</v>
      </c>
      <c r="AO100" s="192"/>
      <c r="AP100" s="192"/>
      <c r="AQ100" s="83" t="s">
        <v>86</v>
      </c>
      <c r="AR100" s="47"/>
      <c r="AS100" s="84">
        <v>0</v>
      </c>
      <c r="AT100" s="85">
        <f t="shared" si="0"/>
        <v>0</v>
      </c>
      <c r="AU100" s="86">
        <f>'5 - Elektroinštalácia'!P120</f>
        <v>0</v>
      </c>
      <c r="AV100" s="85">
        <f>'5 - Elektroinštalácia'!J35</f>
        <v>0</v>
      </c>
      <c r="AW100" s="85">
        <f>'5 - Elektroinštalácia'!J36</f>
        <v>0</v>
      </c>
      <c r="AX100" s="85">
        <f>'5 - Elektroinštalácia'!J37</f>
        <v>0</v>
      </c>
      <c r="AY100" s="85">
        <f>'5 - Elektroinštalácia'!J38</f>
        <v>0</v>
      </c>
      <c r="AZ100" s="85">
        <f>'5 - Elektroinštalácia'!F35</f>
        <v>0</v>
      </c>
      <c r="BA100" s="85">
        <f>'5 - Elektroinštalácia'!F36</f>
        <v>0</v>
      </c>
      <c r="BB100" s="85">
        <f>'5 - Elektroinštalácia'!F37</f>
        <v>0</v>
      </c>
      <c r="BC100" s="85">
        <f>'5 - Elektroinštalácia'!F38</f>
        <v>0</v>
      </c>
      <c r="BD100" s="87">
        <f>'5 - Elektroinštalácia'!F39</f>
        <v>0</v>
      </c>
      <c r="BT100" s="21" t="s">
        <v>87</v>
      </c>
      <c r="BV100" s="21" t="s">
        <v>77</v>
      </c>
      <c r="BW100" s="21" t="s">
        <v>99</v>
      </c>
      <c r="BX100" s="21" t="s">
        <v>83</v>
      </c>
      <c r="CL100" s="21" t="s">
        <v>1</v>
      </c>
    </row>
    <row r="101" spans="1:91" s="6" customFormat="1" ht="16.5" customHeight="1">
      <c r="B101" s="73"/>
      <c r="C101" s="74"/>
      <c r="D101" s="221" t="s">
        <v>100</v>
      </c>
      <c r="E101" s="221"/>
      <c r="F101" s="221"/>
      <c r="G101" s="221"/>
      <c r="H101" s="221"/>
      <c r="I101" s="75"/>
      <c r="J101" s="221" t="s">
        <v>101</v>
      </c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199">
        <f>ROUND(SUM(AG102:AG105),2)</f>
        <v>0</v>
      </c>
      <c r="AH101" s="198"/>
      <c r="AI101" s="198"/>
      <c r="AJ101" s="198"/>
      <c r="AK101" s="198"/>
      <c r="AL101" s="198"/>
      <c r="AM101" s="198"/>
      <c r="AN101" s="197">
        <f t="shared" si="1"/>
        <v>0</v>
      </c>
      <c r="AO101" s="198"/>
      <c r="AP101" s="198"/>
      <c r="AQ101" s="76" t="s">
        <v>81</v>
      </c>
      <c r="AR101" s="73"/>
      <c r="AS101" s="77">
        <f>ROUND(SUM(AS102:AS105),2)</f>
        <v>0</v>
      </c>
      <c r="AT101" s="78">
        <f t="shared" si="0"/>
        <v>0</v>
      </c>
      <c r="AU101" s="79">
        <f>ROUND(SUM(AU102:AU105),5)</f>
        <v>0</v>
      </c>
      <c r="AV101" s="78">
        <f>ROUND(AZ101*L29,2)</f>
        <v>0</v>
      </c>
      <c r="AW101" s="78">
        <f>ROUND(BA101*L30,2)</f>
        <v>0</v>
      </c>
      <c r="AX101" s="78">
        <f>ROUND(BB101*L29,2)</f>
        <v>0</v>
      </c>
      <c r="AY101" s="78">
        <f>ROUND(BC101*L30,2)</f>
        <v>0</v>
      </c>
      <c r="AZ101" s="78">
        <f>ROUND(SUM(AZ102:AZ105),2)</f>
        <v>0</v>
      </c>
      <c r="BA101" s="78">
        <f>ROUND(SUM(BA102:BA105),2)</f>
        <v>0</v>
      </c>
      <c r="BB101" s="78">
        <f>ROUND(SUM(BB102:BB105),2)</f>
        <v>0</v>
      </c>
      <c r="BC101" s="78">
        <f>ROUND(SUM(BC102:BC105),2)</f>
        <v>0</v>
      </c>
      <c r="BD101" s="80">
        <f>ROUND(SUM(BD102:BD105),2)</f>
        <v>0</v>
      </c>
      <c r="BS101" s="81" t="s">
        <v>74</v>
      </c>
      <c r="BT101" s="81" t="s">
        <v>82</v>
      </c>
      <c r="BU101" s="81" t="s">
        <v>76</v>
      </c>
      <c r="BV101" s="81" t="s">
        <v>77</v>
      </c>
      <c r="BW101" s="81" t="s">
        <v>102</v>
      </c>
      <c r="BX101" s="81" t="s">
        <v>4</v>
      </c>
      <c r="CL101" s="81" t="s">
        <v>1</v>
      </c>
      <c r="CM101" s="81" t="s">
        <v>75</v>
      </c>
    </row>
    <row r="102" spans="1:91" s="3" customFormat="1" ht="16.5" customHeight="1">
      <c r="A102" s="82" t="s">
        <v>84</v>
      </c>
      <c r="B102" s="47"/>
      <c r="C102" s="9"/>
      <c r="D102" s="9"/>
      <c r="E102" s="222" t="s">
        <v>82</v>
      </c>
      <c r="F102" s="222"/>
      <c r="G102" s="222"/>
      <c r="H102" s="222"/>
      <c r="I102" s="222"/>
      <c r="J102" s="9"/>
      <c r="K102" s="222" t="s">
        <v>85</v>
      </c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  <c r="AD102" s="222"/>
      <c r="AE102" s="222"/>
      <c r="AF102" s="222"/>
      <c r="AG102" s="191">
        <f>'1 - Búracie práce_01'!J32</f>
        <v>0</v>
      </c>
      <c r="AH102" s="192"/>
      <c r="AI102" s="192"/>
      <c r="AJ102" s="192"/>
      <c r="AK102" s="192"/>
      <c r="AL102" s="192"/>
      <c r="AM102" s="192"/>
      <c r="AN102" s="191">
        <f t="shared" si="1"/>
        <v>0</v>
      </c>
      <c r="AO102" s="192"/>
      <c r="AP102" s="192"/>
      <c r="AQ102" s="83" t="s">
        <v>86</v>
      </c>
      <c r="AR102" s="47"/>
      <c r="AS102" s="84">
        <v>0</v>
      </c>
      <c r="AT102" s="85">
        <f t="shared" si="0"/>
        <v>0</v>
      </c>
      <c r="AU102" s="86">
        <f>'1 - Búracie práce_01'!P128</f>
        <v>0</v>
      </c>
      <c r="AV102" s="85">
        <f>'1 - Búracie práce_01'!J35</f>
        <v>0</v>
      </c>
      <c r="AW102" s="85">
        <f>'1 - Búracie práce_01'!J36</f>
        <v>0</v>
      </c>
      <c r="AX102" s="85">
        <f>'1 - Búracie práce_01'!J37</f>
        <v>0</v>
      </c>
      <c r="AY102" s="85">
        <f>'1 - Búracie práce_01'!J38</f>
        <v>0</v>
      </c>
      <c r="AZ102" s="85">
        <f>'1 - Búracie práce_01'!F35</f>
        <v>0</v>
      </c>
      <c r="BA102" s="85">
        <f>'1 - Búracie práce_01'!F36</f>
        <v>0</v>
      </c>
      <c r="BB102" s="85">
        <f>'1 - Búracie práce_01'!F37</f>
        <v>0</v>
      </c>
      <c r="BC102" s="85">
        <f>'1 - Búracie práce_01'!F38</f>
        <v>0</v>
      </c>
      <c r="BD102" s="87">
        <f>'1 - Búracie práce_01'!F39</f>
        <v>0</v>
      </c>
      <c r="BT102" s="21" t="s">
        <v>87</v>
      </c>
      <c r="BV102" s="21" t="s">
        <v>77</v>
      </c>
      <c r="BW102" s="21" t="s">
        <v>103</v>
      </c>
      <c r="BX102" s="21" t="s">
        <v>102</v>
      </c>
      <c r="CL102" s="21" t="s">
        <v>1</v>
      </c>
    </row>
    <row r="103" spans="1:91" s="3" customFormat="1" ht="16.5" customHeight="1">
      <c r="A103" s="82" t="s">
        <v>84</v>
      </c>
      <c r="B103" s="47"/>
      <c r="C103" s="9"/>
      <c r="D103" s="9"/>
      <c r="E103" s="222" t="s">
        <v>87</v>
      </c>
      <c r="F103" s="222"/>
      <c r="G103" s="222"/>
      <c r="H103" s="222"/>
      <c r="I103" s="222"/>
      <c r="J103" s="9"/>
      <c r="K103" s="222" t="s">
        <v>89</v>
      </c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  <c r="AD103" s="222"/>
      <c r="AE103" s="222"/>
      <c r="AF103" s="222"/>
      <c r="AG103" s="191">
        <f>'2 - Nový stav_01'!J32</f>
        <v>0</v>
      </c>
      <c r="AH103" s="192"/>
      <c r="AI103" s="192"/>
      <c r="AJ103" s="192"/>
      <c r="AK103" s="192"/>
      <c r="AL103" s="192"/>
      <c r="AM103" s="192"/>
      <c r="AN103" s="191">
        <f t="shared" si="1"/>
        <v>0</v>
      </c>
      <c r="AO103" s="192"/>
      <c r="AP103" s="192"/>
      <c r="AQ103" s="83" t="s">
        <v>86</v>
      </c>
      <c r="AR103" s="47"/>
      <c r="AS103" s="84">
        <v>0</v>
      </c>
      <c r="AT103" s="85">
        <f t="shared" si="0"/>
        <v>0</v>
      </c>
      <c r="AU103" s="86">
        <f>'2 - Nový stav_01'!P139</f>
        <v>0</v>
      </c>
      <c r="AV103" s="85">
        <f>'2 - Nový stav_01'!J35</f>
        <v>0</v>
      </c>
      <c r="AW103" s="85">
        <f>'2 - Nový stav_01'!J36</f>
        <v>0</v>
      </c>
      <c r="AX103" s="85">
        <f>'2 - Nový stav_01'!J37</f>
        <v>0</v>
      </c>
      <c r="AY103" s="85">
        <f>'2 - Nový stav_01'!J38</f>
        <v>0</v>
      </c>
      <c r="AZ103" s="85">
        <f>'2 - Nový stav_01'!F35</f>
        <v>0</v>
      </c>
      <c r="BA103" s="85">
        <f>'2 - Nový stav_01'!F36</f>
        <v>0</v>
      </c>
      <c r="BB103" s="85">
        <f>'2 - Nový stav_01'!F37</f>
        <v>0</v>
      </c>
      <c r="BC103" s="85">
        <f>'2 - Nový stav_01'!F38</f>
        <v>0</v>
      </c>
      <c r="BD103" s="87">
        <f>'2 - Nový stav_01'!F39</f>
        <v>0</v>
      </c>
      <c r="BT103" s="21" t="s">
        <v>87</v>
      </c>
      <c r="BV103" s="21" t="s">
        <v>77</v>
      </c>
      <c r="BW103" s="21" t="s">
        <v>104</v>
      </c>
      <c r="BX103" s="21" t="s">
        <v>102</v>
      </c>
      <c r="CL103" s="21" t="s">
        <v>1</v>
      </c>
    </row>
    <row r="104" spans="1:91" s="3" customFormat="1" ht="16.5" customHeight="1">
      <c r="A104" s="82" t="s">
        <v>84</v>
      </c>
      <c r="B104" s="47"/>
      <c r="C104" s="9"/>
      <c r="D104" s="9"/>
      <c r="E104" s="222" t="s">
        <v>91</v>
      </c>
      <c r="F104" s="222"/>
      <c r="G104" s="222"/>
      <c r="H104" s="222"/>
      <c r="I104" s="222"/>
      <c r="J104" s="9"/>
      <c r="K104" s="222" t="s">
        <v>95</v>
      </c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  <c r="AD104" s="222"/>
      <c r="AE104" s="222"/>
      <c r="AF104" s="222"/>
      <c r="AG104" s="191">
        <f>'3 - Vykurovanie'!J32</f>
        <v>0</v>
      </c>
      <c r="AH104" s="192"/>
      <c r="AI104" s="192"/>
      <c r="AJ104" s="192"/>
      <c r="AK104" s="192"/>
      <c r="AL104" s="192"/>
      <c r="AM104" s="192"/>
      <c r="AN104" s="191">
        <f t="shared" si="1"/>
        <v>0</v>
      </c>
      <c r="AO104" s="192"/>
      <c r="AP104" s="192"/>
      <c r="AQ104" s="83" t="s">
        <v>86</v>
      </c>
      <c r="AR104" s="47"/>
      <c r="AS104" s="84">
        <v>0</v>
      </c>
      <c r="AT104" s="85">
        <f t="shared" si="0"/>
        <v>0</v>
      </c>
      <c r="AU104" s="86">
        <f>'3 - Vykurovanie'!P123</f>
        <v>0</v>
      </c>
      <c r="AV104" s="85">
        <f>'3 - Vykurovanie'!J35</f>
        <v>0</v>
      </c>
      <c r="AW104" s="85">
        <f>'3 - Vykurovanie'!J36</f>
        <v>0</v>
      </c>
      <c r="AX104" s="85">
        <f>'3 - Vykurovanie'!J37</f>
        <v>0</v>
      </c>
      <c r="AY104" s="85">
        <f>'3 - Vykurovanie'!J38</f>
        <v>0</v>
      </c>
      <c r="AZ104" s="85">
        <f>'3 - Vykurovanie'!F35</f>
        <v>0</v>
      </c>
      <c r="BA104" s="85">
        <f>'3 - Vykurovanie'!F36</f>
        <v>0</v>
      </c>
      <c r="BB104" s="85">
        <f>'3 - Vykurovanie'!F37</f>
        <v>0</v>
      </c>
      <c r="BC104" s="85">
        <f>'3 - Vykurovanie'!F38</f>
        <v>0</v>
      </c>
      <c r="BD104" s="87">
        <f>'3 - Vykurovanie'!F39</f>
        <v>0</v>
      </c>
      <c r="BT104" s="21" t="s">
        <v>87</v>
      </c>
      <c r="BV104" s="21" t="s">
        <v>77</v>
      </c>
      <c r="BW104" s="21" t="s">
        <v>105</v>
      </c>
      <c r="BX104" s="21" t="s">
        <v>102</v>
      </c>
      <c r="CL104" s="21" t="s">
        <v>1</v>
      </c>
    </row>
    <row r="105" spans="1:91" s="3" customFormat="1" ht="16.5" customHeight="1">
      <c r="A105" s="82" t="s">
        <v>84</v>
      </c>
      <c r="B105" s="47"/>
      <c r="C105" s="9"/>
      <c r="D105" s="9"/>
      <c r="E105" s="222" t="s">
        <v>94</v>
      </c>
      <c r="F105" s="222"/>
      <c r="G105" s="222"/>
      <c r="H105" s="222"/>
      <c r="I105" s="222"/>
      <c r="J105" s="9"/>
      <c r="K105" s="222" t="s">
        <v>98</v>
      </c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  <c r="AD105" s="222"/>
      <c r="AE105" s="222"/>
      <c r="AF105" s="222"/>
      <c r="AG105" s="191">
        <f>'4 - Elektroinštalácia'!J32</f>
        <v>0</v>
      </c>
      <c r="AH105" s="192"/>
      <c r="AI105" s="192"/>
      <c r="AJ105" s="192"/>
      <c r="AK105" s="192"/>
      <c r="AL105" s="192"/>
      <c r="AM105" s="192"/>
      <c r="AN105" s="191">
        <f t="shared" si="1"/>
        <v>0</v>
      </c>
      <c r="AO105" s="192"/>
      <c r="AP105" s="192"/>
      <c r="AQ105" s="83" t="s">
        <v>86</v>
      </c>
      <c r="AR105" s="47"/>
      <c r="AS105" s="84">
        <v>0</v>
      </c>
      <c r="AT105" s="85">
        <f t="shared" si="0"/>
        <v>0</v>
      </c>
      <c r="AU105" s="86">
        <f>'4 - Elektroinštalácia'!P120</f>
        <v>0</v>
      </c>
      <c r="AV105" s="85">
        <f>'4 - Elektroinštalácia'!J35</f>
        <v>0</v>
      </c>
      <c r="AW105" s="85">
        <f>'4 - Elektroinštalácia'!J36</f>
        <v>0</v>
      </c>
      <c r="AX105" s="85">
        <f>'4 - Elektroinštalácia'!J37</f>
        <v>0</v>
      </c>
      <c r="AY105" s="85">
        <f>'4 - Elektroinštalácia'!J38</f>
        <v>0</v>
      </c>
      <c r="AZ105" s="85">
        <f>'4 - Elektroinštalácia'!F35</f>
        <v>0</v>
      </c>
      <c r="BA105" s="85">
        <f>'4 - Elektroinštalácia'!F36</f>
        <v>0</v>
      </c>
      <c r="BB105" s="85">
        <f>'4 - Elektroinštalácia'!F37</f>
        <v>0</v>
      </c>
      <c r="BC105" s="85">
        <f>'4 - Elektroinštalácia'!F38</f>
        <v>0</v>
      </c>
      <c r="BD105" s="87">
        <f>'4 - Elektroinštalácia'!F39</f>
        <v>0</v>
      </c>
      <c r="BT105" s="21" t="s">
        <v>87</v>
      </c>
      <c r="BV105" s="21" t="s">
        <v>77</v>
      </c>
      <c r="BW105" s="21" t="s">
        <v>106</v>
      </c>
      <c r="BX105" s="21" t="s">
        <v>102</v>
      </c>
      <c r="CL105" s="21" t="s">
        <v>1</v>
      </c>
    </row>
    <row r="106" spans="1:91" s="6" customFormat="1" ht="16.5" customHeight="1">
      <c r="B106" s="73"/>
      <c r="C106" s="74"/>
      <c r="D106" s="221" t="s">
        <v>107</v>
      </c>
      <c r="E106" s="221"/>
      <c r="F106" s="221"/>
      <c r="G106" s="221"/>
      <c r="H106" s="221"/>
      <c r="I106" s="75"/>
      <c r="J106" s="221" t="s">
        <v>108</v>
      </c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199">
        <f>ROUND(AG107+AG108+AG109+SUM(AG112:AG114)+AG117,2)</f>
        <v>0</v>
      </c>
      <c r="AH106" s="198"/>
      <c r="AI106" s="198"/>
      <c r="AJ106" s="198"/>
      <c r="AK106" s="198"/>
      <c r="AL106" s="198"/>
      <c r="AM106" s="198"/>
      <c r="AN106" s="197">
        <f t="shared" si="1"/>
        <v>0</v>
      </c>
      <c r="AO106" s="198"/>
      <c r="AP106" s="198"/>
      <c r="AQ106" s="76" t="s">
        <v>81</v>
      </c>
      <c r="AR106" s="73"/>
      <c r="AS106" s="77">
        <f>ROUND(AS107+AS108+AS109+SUM(AS112:AS114)+AS117,2)</f>
        <v>0</v>
      </c>
      <c r="AT106" s="78">
        <f t="shared" si="0"/>
        <v>0</v>
      </c>
      <c r="AU106" s="79">
        <f>ROUND(AU107+AU108+AU109+SUM(AU112:AU114)+AU117,5)</f>
        <v>0</v>
      </c>
      <c r="AV106" s="78">
        <f>ROUND(AZ106*L29,2)</f>
        <v>0</v>
      </c>
      <c r="AW106" s="78">
        <f>ROUND(BA106*L30,2)</f>
        <v>0</v>
      </c>
      <c r="AX106" s="78">
        <f>ROUND(BB106*L29,2)</f>
        <v>0</v>
      </c>
      <c r="AY106" s="78">
        <f>ROUND(BC106*L30,2)</f>
        <v>0</v>
      </c>
      <c r="AZ106" s="78">
        <f>ROUND(AZ107+AZ108+AZ109+SUM(AZ112:AZ114)+AZ117,2)</f>
        <v>0</v>
      </c>
      <c r="BA106" s="78">
        <f>ROUND(BA107+BA108+BA109+SUM(BA112:BA114)+BA117,2)</f>
        <v>0</v>
      </c>
      <c r="BB106" s="78">
        <f>ROUND(BB107+BB108+BB109+SUM(BB112:BB114)+BB117,2)</f>
        <v>0</v>
      </c>
      <c r="BC106" s="78">
        <f>ROUND(BC107+BC108+BC109+SUM(BC112:BC114)+BC117,2)</f>
        <v>0</v>
      </c>
      <c r="BD106" s="80">
        <f>ROUND(BD107+BD108+BD109+SUM(BD112:BD114)+BD117,2)</f>
        <v>0</v>
      </c>
      <c r="BS106" s="81" t="s">
        <v>74</v>
      </c>
      <c r="BT106" s="81" t="s">
        <v>82</v>
      </c>
      <c r="BU106" s="81" t="s">
        <v>76</v>
      </c>
      <c r="BV106" s="81" t="s">
        <v>77</v>
      </c>
      <c r="BW106" s="81" t="s">
        <v>109</v>
      </c>
      <c r="BX106" s="81" t="s">
        <v>4</v>
      </c>
      <c r="CL106" s="81" t="s">
        <v>1</v>
      </c>
      <c r="CM106" s="81" t="s">
        <v>75</v>
      </c>
    </row>
    <row r="107" spans="1:91" s="3" customFormat="1" ht="16.5" customHeight="1">
      <c r="A107" s="82" t="s">
        <v>84</v>
      </c>
      <c r="B107" s="47"/>
      <c r="C107" s="9"/>
      <c r="D107" s="9"/>
      <c r="E107" s="222" t="s">
        <v>82</v>
      </c>
      <c r="F107" s="222"/>
      <c r="G107" s="222"/>
      <c r="H107" s="222"/>
      <c r="I107" s="222"/>
      <c r="J107" s="9"/>
      <c r="K107" s="222" t="s">
        <v>110</v>
      </c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191">
        <f>'1 - Architektúra a statika'!J32</f>
        <v>0</v>
      </c>
      <c r="AH107" s="192"/>
      <c r="AI107" s="192"/>
      <c r="AJ107" s="192"/>
      <c r="AK107" s="192"/>
      <c r="AL107" s="192"/>
      <c r="AM107" s="192"/>
      <c r="AN107" s="191">
        <f t="shared" si="1"/>
        <v>0</v>
      </c>
      <c r="AO107" s="192"/>
      <c r="AP107" s="192"/>
      <c r="AQ107" s="83" t="s">
        <v>86</v>
      </c>
      <c r="AR107" s="47"/>
      <c r="AS107" s="84">
        <v>0</v>
      </c>
      <c r="AT107" s="85">
        <f t="shared" si="0"/>
        <v>0</v>
      </c>
      <c r="AU107" s="86">
        <f>'1 - Architektúra a statika'!P148</f>
        <v>0</v>
      </c>
      <c r="AV107" s="85">
        <f>'1 - Architektúra a statika'!J35</f>
        <v>0</v>
      </c>
      <c r="AW107" s="85">
        <f>'1 - Architektúra a statika'!J36</f>
        <v>0</v>
      </c>
      <c r="AX107" s="85">
        <f>'1 - Architektúra a statika'!J37</f>
        <v>0</v>
      </c>
      <c r="AY107" s="85">
        <f>'1 - Architektúra a statika'!J38</f>
        <v>0</v>
      </c>
      <c r="AZ107" s="85">
        <f>'1 - Architektúra a statika'!F35</f>
        <v>0</v>
      </c>
      <c r="BA107" s="85">
        <f>'1 - Architektúra a statika'!F36</f>
        <v>0</v>
      </c>
      <c r="BB107" s="85">
        <f>'1 - Architektúra a statika'!F37</f>
        <v>0</v>
      </c>
      <c r="BC107" s="85">
        <f>'1 - Architektúra a statika'!F38</f>
        <v>0</v>
      </c>
      <c r="BD107" s="87">
        <f>'1 - Architektúra a statika'!F39</f>
        <v>0</v>
      </c>
      <c r="BT107" s="21" t="s">
        <v>87</v>
      </c>
      <c r="BV107" s="21" t="s">
        <v>77</v>
      </c>
      <c r="BW107" s="21" t="s">
        <v>111</v>
      </c>
      <c r="BX107" s="21" t="s">
        <v>109</v>
      </c>
      <c r="CL107" s="21" t="s">
        <v>1</v>
      </c>
    </row>
    <row r="108" spans="1:91" s="3" customFormat="1" ht="16.5" customHeight="1">
      <c r="A108" s="82" t="s">
        <v>84</v>
      </c>
      <c r="B108" s="47"/>
      <c r="C108" s="9"/>
      <c r="D108" s="9"/>
      <c r="E108" s="222" t="s">
        <v>87</v>
      </c>
      <c r="F108" s="222"/>
      <c r="G108" s="222"/>
      <c r="H108" s="222"/>
      <c r="I108" s="222"/>
      <c r="J108" s="9"/>
      <c r="K108" s="222" t="s">
        <v>92</v>
      </c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191">
        <f>'2 - Zdravotechnika'!J32</f>
        <v>0</v>
      </c>
      <c r="AH108" s="192"/>
      <c r="AI108" s="192"/>
      <c r="AJ108" s="192"/>
      <c r="AK108" s="192"/>
      <c r="AL108" s="192"/>
      <c r="AM108" s="192"/>
      <c r="AN108" s="191">
        <f t="shared" si="1"/>
        <v>0</v>
      </c>
      <c r="AO108" s="192"/>
      <c r="AP108" s="192"/>
      <c r="AQ108" s="83" t="s">
        <v>86</v>
      </c>
      <c r="AR108" s="47"/>
      <c r="AS108" s="84">
        <v>0</v>
      </c>
      <c r="AT108" s="85">
        <f t="shared" si="0"/>
        <v>0</v>
      </c>
      <c r="AU108" s="86">
        <f>'2 - Zdravotechnika'!P128</f>
        <v>0</v>
      </c>
      <c r="AV108" s="85">
        <f>'2 - Zdravotechnika'!J35</f>
        <v>0</v>
      </c>
      <c r="AW108" s="85">
        <f>'2 - Zdravotechnika'!J36</f>
        <v>0</v>
      </c>
      <c r="AX108" s="85">
        <f>'2 - Zdravotechnika'!J37</f>
        <v>0</v>
      </c>
      <c r="AY108" s="85">
        <f>'2 - Zdravotechnika'!J38</f>
        <v>0</v>
      </c>
      <c r="AZ108" s="85">
        <f>'2 - Zdravotechnika'!F35</f>
        <v>0</v>
      </c>
      <c r="BA108" s="85">
        <f>'2 - Zdravotechnika'!F36</f>
        <v>0</v>
      </c>
      <c r="BB108" s="85">
        <f>'2 - Zdravotechnika'!F37</f>
        <v>0</v>
      </c>
      <c r="BC108" s="85">
        <f>'2 - Zdravotechnika'!F38</f>
        <v>0</v>
      </c>
      <c r="BD108" s="87">
        <f>'2 - Zdravotechnika'!F39</f>
        <v>0</v>
      </c>
      <c r="BT108" s="21" t="s">
        <v>87</v>
      </c>
      <c r="BV108" s="21" t="s">
        <v>77</v>
      </c>
      <c r="BW108" s="21" t="s">
        <v>112</v>
      </c>
      <c r="BX108" s="21" t="s">
        <v>109</v>
      </c>
      <c r="CL108" s="21" t="s">
        <v>1</v>
      </c>
    </row>
    <row r="109" spans="1:91" s="3" customFormat="1" ht="16.5" customHeight="1">
      <c r="B109" s="47"/>
      <c r="C109" s="9"/>
      <c r="D109" s="9"/>
      <c r="E109" s="222" t="s">
        <v>91</v>
      </c>
      <c r="F109" s="222"/>
      <c r="G109" s="222"/>
      <c r="H109" s="222"/>
      <c r="I109" s="222"/>
      <c r="J109" s="9"/>
      <c r="K109" s="222" t="s">
        <v>95</v>
      </c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17">
        <f>ROUND(SUM(AG110:AG111),2)</f>
        <v>0</v>
      </c>
      <c r="AH109" s="192"/>
      <c r="AI109" s="192"/>
      <c r="AJ109" s="192"/>
      <c r="AK109" s="192"/>
      <c r="AL109" s="192"/>
      <c r="AM109" s="192"/>
      <c r="AN109" s="191">
        <f t="shared" si="1"/>
        <v>0</v>
      </c>
      <c r="AO109" s="192"/>
      <c r="AP109" s="192"/>
      <c r="AQ109" s="83" t="s">
        <v>86</v>
      </c>
      <c r="AR109" s="47"/>
      <c r="AS109" s="84">
        <f>ROUND(SUM(AS110:AS111),2)</f>
        <v>0</v>
      </c>
      <c r="AT109" s="85">
        <f t="shared" si="0"/>
        <v>0</v>
      </c>
      <c r="AU109" s="86">
        <f>ROUND(SUM(AU110:AU111),5)</f>
        <v>0</v>
      </c>
      <c r="AV109" s="85">
        <f>ROUND(AZ109*L29,2)</f>
        <v>0</v>
      </c>
      <c r="AW109" s="85">
        <f>ROUND(BA109*L30,2)</f>
        <v>0</v>
      </c>
      <c r="AX109" s="85">
        <f>ROUND(BB109*L29,2)</f>
        <v>0</v>
      </c>
      <c r="AY109" s="85">
        <f>ROUND(BC109*L30,2)</f>
        <v>0</v>
      </c>
      <c r="AZ109" s="85">
        <f>ROUND(SUM(AZ110:AZ111),2)</f>
        <v>0</v>
      </c>
      <c r="BA109" s="85">
        <f>ROUND(SUM(BA110:BA111),2)</f>
        <v>0</v>
      </c>
      <c r="BB109" s="85">
        <f>ROUND(SUM(BB110:BB111),2)</f>
        <v>0</v>
      </c>
      <c r="BC109" s="85">
        <f>ROUND(SUM(BC110:BC111),2)</f>
        <v>0</v>
      </c>
      <c r="BD109" s="87">
        <f>ROUND(SUM(BD110:BD111),2)</f>
        <v>0</v>
      </c>
      <c r="BS109" s="21" t="s">
        <v>74</v>
      </c>
      <c r="BT109" s="21" t="s">
        <v>87</v>
      </c>
      <c r="BU109" s="21" t="s">
        <v>76</v>
      </c>
      <c r="BV109" s="21" t="s">
        <v>77</v>
      </c>
      <c r="BW109" s="21" t="s">
        <v>113</v>
      </c>
      <c r="BX109" s="21" t="s">
        <v>109</v>
      </c>
      <c r="CL109" s="21" t="s">
        <v>1</v>
      </c>
    </row>
    <row r="110" spans="1:91" s="3" customFormat="1" ht="23.25" customHeight="1">
      <c r="A110" s="82" t="s">
        <v>84</v>
      </c>
      <c r="B110" s="47"/>
      <c r="C110" s="9"/>
      <c r="D110" s="9"/>
      <c r="E110" s="9"/>
      <c r="F110" s="222" t="s">
        <v>114</v>
      </c>
      <c r="G110" s="222"/>
      <c r="H110" s="222"/>
      <c r="I110" s="222"/>
      <c r="J110" s="222"/>
      <c r="K110" s="9"/>
      <c r="L110" s="222" t="s">
        <v>115</v>
      </c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191">
        <f>'3.1 - Zdroj tepla a chlad...'!J34</f>
        <v>0</v>
      </c>
      <c r="AH110" s="192"/>
      <c r="AI110" s="192"/>
      <c r="AJ110" s="192"/>
      <c r="AK110" s="192"/>
      <c r="AL110" s="192"/>
      <c r="AM110" s="192"/>
      <c r="AN110" s="191">
        <f t="shared" si="1"/>
        <v>0</v>
      </c>
      <c r="AO110" s="192"/>
      <c r="AP110" s="192"/>
      <c r="AQ110" s="83" t="s">
        <v>86</v>
      </c>
      <c r="AR110" s="47"/>
      <c r="AS110" s="84">
        <v>0</v>
      </c>
      <c r="AT110" s="85">
        <f t="shared" si="0"/>
        <v>0</v>
      </c>
      <c r="AU110" s="86">
        <f>'3.1 - Zdroj tepla a chlad...'!P131</f>
        <v>0</v>
      </c>
      <c r="AV110" s="85">
        <f>'3.1 - Zdroj tepla a chlad...'!J37</f>
        <v>0</v>
      </c>
      <c r="AW110" s="85">
        <f>'3.1 - Zdroj tepla a chlad...'!J38</f>
        <v>0</v>
      </c>
      <c r="AX110" s="85">
        <f>'3.1 - Zdroj tepla a chlad...'!J39</f>
        <v>0</v>
      </c>
      <c r="AY110" s="85">
        <f>'3.1 - Zdroj tepla a chlad...'!J40</f>
        <v>0</v>
      </c>
      <c r="AZ110" s="85">
        <f>'3.1 - Zdroj tepla a chlad...'!F37</f>
        <v>0</v>
      </c>
      <c r="BA110" s="85">
        <f>'3.1 - Zdroj tepla a chlad...'!F38</f>
        <v>0</v>
      </c>
      <c r="BB110" s="85">
        <f>'3.1 - Zdroj tepla a chlad...'!F39</f>
        <v>0</v>
      </c>
      <c r="BC110" s="85">
        <f>'3.1 - Zdroj tepla a chlad...'!F40</f>
        <v>0</v>
      </c>
      <c r="BD110" s="87">
        <f>'3.1 - Zdroj tepla a chlad...'!F41</f>
        <v>0</v>
      </c>
      <c r="BT110" s="21" t="s">
        <v>91</v>
      </c>
      <c r="BV110" s="21" t="s">
        <v>77</v>
      </c>
      <c r="BW110" s="21" t="s">
        <v>116</v>
      </c>
      <c r="BX110" s="21" t="s">
        <v>113</v>
      </c>
      <c r="CL110" s="21" t="s">
        <v>32</v>
      </c>
    </row>
    <row r="111" spans="1:91" s="3" customFormat="1" ht="16.5" customHeight="1">
      <c r="A111" s="82" t="s">
        <v>84</v>
      </c>
      <c r="B111" s="47"/>
      <c r="C111" s="9"/>
      <c r="D111" s="9"/>
      <c r="E111" s="9"/>
      <c r="F111" s="222" t="s">
        <v>117</v>
      </c>
      <c r="G111" s="222"/>
      <c r="H111" s="222"/>
      <c r="I111" s="222"/>
      <c r="J111" s="222"/>
      <c r="K111" s="9"/>
      <c r="L111" s="222" t="s">
        <v>118</v>
      </c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191">
        <f>'3.2 - Odovzdávací systém'!J34</f>
        <v>0</v>
      </c>
      <c r="AH111" s="192"/>
      <c r="AI111" s="192"/>
      <c r="AJ111" s="192"/>
      <c r="AK111" s="192"/>
      <c r="AL111" s="192"/>
      <c r="AM111" s="192"/>
      <c r="AN111" s="191">
        <f t="shared" si="1"/>
        <v>0</v>
      </c>
      <c r="AO111" s="192"/>
      <c r="AP111" s="192"/>
      <c r="AQ111" s="83" t="s">
        <v>86</v>
      </c>
      <c r="AR111" s="47"/>
      <c r="AS111" s="84">
        <v>0</v>
      </c>
      <c r="AT111" s="85">
        <f t="shared" si="0"/>
        <v>0</v>
      </c>
      <c r="AU111" s="86">
        <f>'3.2 - Odovzdávací systém'!P128</f>
        <v>0</v>
      </c>
      <c r="AV111" s="85">
        <f>'3.2 - Odovzdávací systém'!J37</f>
        <v>0</v>
      </c>
      <c r="AW111" s="85">
        <f>'3.2 - Odovzdávací systém'!J38</f>
        <v>0</v>
      </c>
      <c r="AX111" s="85">
        <f>'3.2 - Odovzdávací systém'!J39</f>
        <v>0</v>
      </c>
      <c r="AY111" s="85">
        <f>'3.2 - Odovzdávací systém'!J40</f>
        <v>0</v>
      </c>
      <c r="AZ111" s="85">
        <f>'3.2 - Odovzdávací systém'!F37</f>
        <v>0</v>
      </c>
      <c r="BA111" s="85">
        <f>'3.2 - Odovzdávací systém'!F38</f>
        <v>0</v>
      </c>
      <c r="BB111" s="85">
        <f>'3.2 - Odovzdávací systém'!F39</f>
        <v>0</v>
      </c>
      <c r="BC111" s="85">
        <f>'3.2 - Odovzdávací systém'!F40</f>
        <v>0</v>
      </c>
      <c r="BD111" s="87">
        <f>'3.2 - Odovzdávací systém'!F41</f>
        <v>0</v>
      </c>
      <c r="BT111" s="21" t="s">
        <v>91</v>
      </c>
      <c r="BV111" s="21" t="s">
        <v>77</v>
      </c>
      <c r="BW111" s="21" t="s">
        <v>119</v>
      </c>
      <c r="BX111" s="21" t="s">
        <v>113</v>
      </c>
      <c r="CL111" s="21" t="s">
        <v>32</v>
      </c>
    </row>
    <row r="112" spans="1:91" s="3" customFormat="1" ht="16.5" customHeight="1">
      <c r="A112" s="82" t="s">
        <v>84</v>
      </c>
      <c r="B112" s="47"/>
      <c r="C112" s="9"/>
      <c r="D112" s="9"/>
      <c r="E112" s="222" t="s">
        <v>94</v>
      </c>
      <c r="F112" s="222"/>
      <c r="G112" s="222"/>
      <c r="H112" s="222"/>
      <c r="I112" s="222"/>
      <c r="J112" s="9"/>
      <c r="K112" s="222" t="s">
        <v>120</v>
      </c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191">
        <f>'4 - Vzduchotechnika'!J32</f>
        <v>0</v>
      </c>
      <c r="AH112" s="192"/>
      <c r="AI112" s="192"/>
      <c r="AJ112" s="192"/>
      <c r="AK112" s="192"/>
      <c r="AL112" s="192"/>
      <c r="AM112" s="192"/>
      <c r="AN112" s="191">
        <f t="shared" si="1"/>
        <v>0</v>
      </c>
      <c r="AO112" s="192"/>
      <c r="AP112" s="192"/>
      <c r="AQ112" s="83" t="s">
        <v>86</v>
      </c>
      <c r="AR112" s="47"/>
      <c r="AS112" s="84">
        <v>0</v>
      </c>
      <c r="AT112" s="85">
        <f t="shared" si="0"/>
        <v>0</v>
      </c>
      <c r="AU112" s="86">
        <f>'4 - Vzduchotechnika'!P127</f>
        <v>0</v>
      </c>
      <c r="AV112" s="85">
        <f>'4 - Vzduchotechnika'!J35</f>
        <v>0</v>
      </c>
      <c r="AW112" s="85">
        <f>'4 - Vzduchotechnika'!J36</f>
        <v>0</v>
      </c>
      <c r="AX112" s="85">
        <f>'4 - Vzduchotechnika'!J37</f>
        <v>0</v>
      </c>
      <c r="AY112" s="85">
        <f>'4 - Vzduchotechnika'!J38</f>
        <v>0</v>
      </c>
      <c r="AZ112" s="85">
        <f>'4 - Vzduchotechnika'!F35</f>
        <v>0</v>
      </c>
      <c r="BA112" s="85">
        <f>'4 - Vzduchotechnika'!F36</f>
        <v>0</v>
      </c>
      <c r="BB112" s="85">
        <f>'4 - Vzduchotechnika'!F37</f>
        <v>0</v>
      </c>
      <c r="BC112" s="85">
        <f>'4 - Vzduchotechnika'!F38</f>
        <v>0</v>
      </c>
      <c r="BD112" s="87">
        <f>'4 - Vzduchotechnika'!F39</f>
        <v>0</v>
      </c>
      <c r="BT112" s="21" t="s">
        <v>87</v>
      </c>
      <c r="BV112" s="21" t="s">
        <v>77</v>
      </c>
      <c r="BW112" s="21" t="s">
        <v>121</v>
      </c>
      <c r="BX112" s="21" t="s">
        <v>109</v>
      </c>
      <c r="CL112" s="21" t="s">
        <v>1</v>
      </c>
    </row>
    <row r="113" spans="1:91" s="3" customFormat="1" ht="16.5" customHeight="1">
      <c r="A113" s="82" t="s">
        <v>84</v>
      </c>
      <c r="B113" s="47"/>
      <c r="C113" s="9"/>
      <c r="D113" s="9"/>
      <c r="E113" s="222" t="s">
        <v>97</v>
      </c>
      <c r="F113" s="222"/>
      <c r="G113" s="222"/>
      <c r="H113" s="222"/>
      <c r="I113" s="222"/>
      <c r="J113" s="9"/>
      <c r="K113" s="222" t="s">
        <v>122</v>
      </c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  <c r="AD113" s="222"/>
      <c r="AE113" s="222"/>
      <c r="AF113" s="222"/>
      <c r="AG113" s="191">
        <f>'5 - FVZ'!J32</f>
        <v>0</v>
      </c>
      <c r="AH113" s="192"/>
      <c r="AI113" s="192"/>
      <c r="AJ113" s="192"/>
      <c r="AK113" s="192"/>
      <c r="AL113" s="192"/>
      <c r="AM113" s="192"/>
      <c r="AN113" s="191">
        <f t="shared" si="1"/>
        <v>0</v>
      </c>
      <c r="AO113" s="192"/>
      <c r="AP113" s="192"/>
      <c r="AQ113" s="83" t="s">
        <v>86</v>
      </c>
      <c r="AR113" s="47"/>
      <c r="AS113" s="84">
        <v>0</v>
      </c>
      <c r="AT113" s="85">
        <f t="shared" si="0"/>
        <v>0</v>
      </c>
      <c r="AU113" s="86">
        <f>'5 - FVZ'!P125</f>
        <v>0</v>
      </c>
      <c r="AV113" s="85">
        <f>'5 - FVZ'!J35</f>
        <v>0</v>
      </c>
      <c r="AW113" s="85">
        <f>'5 - FVZ'!J36</f>
        <v>0</v>
      </c>
      <c r="AX113" s="85">
        <f>'5 - FVZ'!J37</f>
        <v>0</v>
      </c>
      <c r="AY113" s="85">
        <f>'5 - FVZ'!J38</f>
        <v>0</v>
      </c>
      <c r="AZ113" s="85">
        <f>'5 - FVZ'!F35</f>
        <v>0</v>
      </c>
      <c r="BA113" s="85">
        <f>'5 - FVZ'!F36</f>
        <v>0</v>
      </c>
      <c r="BB113" s="85">
        <f>'5 - FVZ'!F37</f>
        <v>0</v>
      </c>
      <c r="BC113" s="85">
        <f>'5 - FVZ'!F38</f>
        <v>0</v>
      </c>
      <c r="BD113" s="87">
        <f>'5 - FVZ'!F39</f>
        <v>0</v>
      </c>
      <c r="BT113" s="21" t="s">
        <v>87</v>
      </c>
      <c r="BV113" s="21" t="s">
        <v>77</v>
      </c>
      <c r="BW113" s="21" t="s">
        <v>123</v>
      </c>
      <c r="BX113" s="21" t="s">
        <v>109</v>
      </c>
      <c r="CL113" s="21" t="s">
        <v>1</v>
      </c>
    </row>
    <row r="114" spans="1:91" s="3" customFormat="1" ht="16.5" customHeight="1">
      <c r="B114" s="47"/>
      <c r="C114" s="9"/>
      <c r="D114" s="9"/>
      <c r="E114" s="222" t="s">
        <v>124</v>
      </c>
      <c r="F114" s="222"/>
      <c r="G114" s="222"/>
      <c r="H114" s="222"/>
      <c r="I114" s="222"/>
      <c r="J114" s="9"/>
      <c r="K114" s="222" t="s">
        <v>98</v>
      </c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17">
        <f>ROUND(SUM(AG115:AG116),2)</f>
        <v>0</v>
      </c>
      <c r="AH114" s="192"/>
      <c r="AI114" s="192"/>
      <c r="AJ114" s="192"/>
      <c r="AK114" s="192"/>
      <c r="AL114" s="192"/>
      <c r="AM114" s="192"/>
      <c r="AN114" s="191">
        <f t="shared" si="1"/>
        <v>0</v>
      </c>
      <c r="AO114" s="192"/>
      <c r="AP114" s="192"/>
      <c r="AQ114" s="83" t="s">
        <v>86</v>
      </c>
      <c r="AR114" s="47"/>
      <c r="AS114" s="84">
        <f>ROUND(SUM(AS115:AS116),2)</f>
        <v>0</v>
      </c>
      <c r="AT114" s="85">
        <f t="shared" si="0"/>
        <v>0</v>
      </c>
      <c r="AU114" s="86">
        <f>ROUND(SUM(AU115:AU116),5)</f>
        <v>0</v>
      </c>
      <c r="AV114" s="85">
        <f>ROUND(AZ114*L29,2)</f>
        <v>0</v>
      </c>
      <c r="AW114" s="85">
        <f>ROUND(BA114*L30,2)</f>
        <v>0</v>
      </c>
      <c r="AX114" s="85">
        <f>ROUND(BB114*L29,2)</f>
        <v>0</v>
      </c>
      <c r="AY114" s="85">
        <f>ROUND(BC114*L30,2)</f>
        <v>0</v>
      </c>
      <c r="AZ114" s="85">
        <f>ROUND(SUM(AZ115:AZ116),2)</f>
        <v>0</v>
      </c>
      <c r="BA114" s="85">
        <f>ROUND(SUM(BA115:BA116),2)</f>
        <v>0</v>
      </c>
      <c r="BB114" s="85">
        <f>ROUND(SUM(BB115:BB116),2)</f>
        <v>0</v>
      </c>
      <c r="BC114" s="85">
        <f>ROUND(SUM(BC115:BC116),2)</f>
        <v>0</v>
      </c>
      <c r="BD114" s="87">
        <f>ROUND(SUM(BD115:BD116),2)</f>
        <v>0</v>
      </c>
      <c r="BS114" s="21" t="s">
        <v>74</v>
      </c>
      <c r="BT114" s="21" t="s">
        <v>87</v>
      </c>
      <c r="BU114" s="21" t="s">
        <v>76</v>
      </c>
      <c r="BV114" s="21" t="s">
        <v>77</v>
      </c>
      <c r="BW114" s="21" t="s">
        <v>125</v>
      </c>
      <c r="BX114" s="21" t="s">
        <v>109</v>
      </c>
      <c r="CL114" s="21" t="s">
        <v>1</v>
      </c>
    </row>
    <row r="115" spans="1:91" s="3" customFormat="1" ht="16.5" customHeight="1">
      <c r="A115" s="82" t="s">
        <v>84</v>
      </c>
      <c r="B115" s="47"/>
      <c r="C115" s="9"/>
      <c r="D115" s="9"/>
      <c r="E115" s="9"/>
      <c r="F115" s="222" t="s">
        <v>126</v>
      </c>
      <c r="G115" s="222"/>
      <c r="H115" s="222"/>
      <c r="I115" s="222"/>
      <c r="J115" s="222"/>
      <c r="K115" s="9"/>
      <c r="L115" s="222" t="s">
        <v>127</v>
      </c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191">
        <f>'6.1 - Elektroinštalácia a...'!J34</f>
        <v>0</v>
      </c>
      <c r="AH115" s="192"/>
      <c r="AI115" s="192"/>
      <c r="AJ115" s="192"/>
      <c r="AK115" s="192"/>
      <c r="AL115" s="192"/>
      <c r="AM115" s="192"/>
      <c r="AN115" s="191">
        <f t="shared" si="1"/>
        <v>0</v>
      </c>
      <c r="AO115" s="192"/>
      <c r="AP115" s="192"/>
      <c r="AQ115" s="83" t="s">
        <v>86</v>
      </c>
      <c r="AR115" s="47"/>
      <c r="AS115" s="84">
        <v>0</v>
      </c>
      <c r="AT115" s="85">
        <f t="shared" si="0"/>
        <v>0</v>
      </c>
      <c r="AU115" s="86">
        <f>'6.1 - Elektroinštalácia a...'!P150</f>
        <v>0</v>
      </c>
      <c r="AV115" s="85">
        <f>'6.1 - Elektroinštalácia a...'!J37</f>
        <v>0</v>
      </c>
      <c r="AW115" s="85">
        <f>'6.1 - Elektroinštalácia a...'!J38</f>
        <v>0</v>
      </c>
      <c r="AX115" s="85">
        <f>'6.1 - Elektroinštalácia a...'!J39</f>
        <v>0</v>
      </c>
      <c r="AY115" s="85">
        <f>'6.1 - Elektroinštalácia a...'!J40</f>
        <v>0</v>
      </c>
      <c r="AZ115" s="85">
        <f>'6.1 - Elektroinštalácia a...'!F37</f>
        <v>0</v>
      </c>
      <c r="BA115" s="85">
        <f>'6.1 - Elektroinštalácia a...'!F38</f>
        <v>0</v>
      </c>
      <c r="BB115" s="85">
        <f>'6.1 - Elektroinštalácia a...'!F39</f>
        <v>0</v>
      </c>
      <c r="BC115" s="85">
        <f>'6.1 - Elektroinštalácia a...'!F40</f>
        <v>0</v>
      </c>
      <c r="BD115" s="87">
        <f>'6.1 - Elektroinštalácia a...'!F41</f>
        <v>0</v>
      </c>
      <c r="BT115" s="21" t="s">
        <v>91</v>
      </c>
      <c r="BV115" s="21" t="s">
        <v>77</v>
      </c>
      <c r="BW115" s="21" t="s">
        <v>128</v>
      </c>
      <c r="BX115" s="21" t="s">
        <v>125</v>
      </c>
      <c r="CL115" s="21" t="s">
        <v>1</v>
      </c>
    </row>
    <row r="116" spans="1:91" s="3" customFormat="1" ht="16.5" customHeight="1">
      <c r="A116" s="82" t="s">
        <v>84</v>
      </c>
      <c r="B116" s="47"/>
      <c r="C116" s="9"/>
      <c r="D116" s="9"/>
      <c r="E116" s="9"/>
      <c r="F116" s="222" t="s">
        <v>129</v>
      </c>
      <c r="G116" s="222"/>
      <c r="H116" s="222"/>
      <c r="I116" s="222"/>
      <c r="J116" s="222"/>
      <c r="K116" s="9"/>
      <c r="L116" s="222" t="s">
        <v>130</v>
      </c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191">
        <f>'6.2 - SENZOMATIC systém'!J34</f>
        <v>0</v>
      </c>
      <c r="AH116" s="192"/>
      <c r="AI116" s="192"/>
      <c r="AJ116" s="192"/>
      <c r="AK116" s="192"/>
      <c r="AL116" s="192"/>
      <c r="AM116" s="192"/>
      <c r="AN116" s="191">
        <f t="shared" si="1"/>
        <v>0</v>
      </c>
      <c r="AO116" s="192"/>
      <c r="AP116" s="192"/>
      <c r="AQ116" s="83" t="s">
        <v>86</v>
      </c>
      <c r="AR116" s="47"/>
      <c r="AS116" s="84">
        <v>0</v>
      </c>
      <c r="AT116" s="85">
        <f t="shared" si="0"/>
        <v>0</v>
      </c>
      <c r="AU116" s="86">
        <f>'6.2 - SENZOMATIC systém'!P129</f>
        <v>0</v>
      </c>
      <c r="AV116" s="85">
        <f>'6.2 - SENZOMATIC systém'!J37</f>
        <v>0</v>
      </c>
      <c r="AW116" s="85">
        <f>'6.2 - SENZOMATIC systém'!J38</f>
        <v>0</v>
      </c>
      <c r="AX116" s="85">
        <f>'6.2 - SENZOMATIC systém'!J39</f>
        <v>0</v>
      </c>
      <c r="AY116" s="85">
        <f>'6.2 - SENZOMATIC systém'!J40</f>
        <v>0</v>
      </c>
      <c r="AZ116" s="85">
        <f>'6.2 - SENZOMATIC systém'!F37</f>
        <v>0</v>
      </c>
      <c r="BA116" s="85">
        <f>'6.2 - SENZOMATIC systém'!F38</f>
        <v>0</v>
      </c>
      <c r="BB116" s="85">
        <f>'6.2 - SENZOMATIC systém'!F39</f>
        <v>0</v>
      </c>
      <c r="BC116" s="85">
        <f>'6.2 - SENZOMATIC systém'!F40</f>
        <v>0</v>
      </c>
      <c r="BD116" s="87">
        <f>'6.2 - SENZOMATIC systém'!F41</f>
        <v>0</v>
      </c>
      <c r="BT116" s="21" t="s">
        <v>91</v>
      </c>
      <c r="BV116" s="21" t="s">
        <v>77</v>
      </c>
      <c r="BW116" s="21" t="s">
        <v>131</v>
      </c>
      <c r="BX116" s="21" t="s">
        <v>125</v>
      </c>
      <c r="CL116" s="21" t="s">
        <v>1</v>
      </c>
    </row>
    <row r="117" spans="1:91" s="3" customFormat="1" ht="16.5" customHeight="1">
      <c r="B117" s="47"/>
      <c r="C117" s="9"/>
      <c r="D117" s="9"/>
      <c r="E117" s="222" t="s">
        <v>132</v>
      </c>
      <c r="F117" s="222"/>
      <c r="G117" s="222"/>
      <c r="H117" s="222"/>
      <c r="I117" s="222"/>
      <c r="J117" s="9"/>
      <c r="K117" s="222" t="s">
        <v>133</v>
      </c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17">
        <f>ROUND(SUM(AG118:AG121),2)</f>
        <v>0</v>
      </c>
      <c r="AH117" s="192"/>
      <c r="AI117" s="192"/>
      <c r="AJ117" s="192"/>
      <c r="AK117" s="192"/>
      <c r="AL117" s="192"/>
      <c r="AM117" s="192"/>
      <c r="AN117" s="191">
        <f t="shared" si="1"/>
        <v>0</v>
      </c>
      <c r="AO117" s="192"/>
      <c r="AP117" s="192"/>
      <c r="AQ117" s="83" t="s">
        <v>86</v>
      </c>
      <c r="AR117" s="47"/>
      <c r="AS117" s="84">
        <f>ROUND(SUM(AS118:AS121),2)</f>
        <v>0</v>
      </c>
      <c r="AT117" s="85">
        <f t="shared" si="0"/>
        <v>0</v>
      </c>
      <c r="AU117" s="86">
        <f>ROUND(SUM(AU118:AU121),5)</f>
        <v>0</v>
      </c>
      <c r="AV117" s="85">
        <f>ROUND(AZ117*L29,2)</f>
        <v>0</v>
      </c>
      <c r="AW117" s="85">
        <f>ROUND(BA117*L30,2)</f>
        <v>0</v>
      </c>
      <c r="AX117" s="85">
        <f>ROUND(BB117*L29,2)</f>
        <v>0</v>
      </c>
      <c r="AY117" s="85">
        <f>ROUND(BC117*L30,2)</f>
        <v>0</v>
      </c>
      <c r="AZ117" s="85">
        <f>ROUND(SUM(AZ118:AZ121),2)</f>
        <v>0</v>
      </c>
      <c r="BA117" s="85">
        <f>ROUND(SUM(BA118:BA121),2)</f>
        <v>0</v>
      </c>
      <c r="BB117" s="85">
        <f>ROUND(SUM(BB118:BB121),2)</f>
        <v>0</v>
      </c>
      <c r="BC117" s="85">
        <f>ROUND(SUM(BC118:BC121),2)</f>
        <v>0</v>
      </c>
      <c r="BD117" s="87">
        <f>ROUND(SUM(BD118:BD121),2)</f>
        <v>0</v>
      </c>
      <c r="BS117" s="21" t="s">
        <v>74</v>
      </c>
      <c r="BT117" s="21" t="s">
        <v>87</v>
      </c>
      <c r="BU117" s="21" t="s">
        <v>76</v>
      </c>
      <c r="BV117" s="21" t="s">
        <v>77</v>
      </c>
      <c r="BW117" s="21" t="s">
        <v>134</v>
      </c>
      <c r="BX117" s="21" t="s">
        <v>109</v>
      </c>
      <c r="CL117" s="21" t="s">
        <v>1</v>
      </c>
    </row>
    <row r="118" spans="1:91" s="3" customFormat="1" ht="16.5" customHeight="1">
      <c r="A118" s="82" t="s">
        <v>84</v>
      </c>
      <c r="B118" s="47"/>
      <c r="C118" s="9"/>
      <c r="D118" s="9"/>
      <c r="E118" s="9"/>
      <c r="F118" s="222" t="s">
        <v>135</v>
      </c>
      <c r="G118" s="222"/>
      <c r="H118" s="222"/>
      <c r="I118" s="222"/>
      <c r="J118" s="222"/>
      <c r="K118" s="9"/>
      <c r="L118" s="222" t="s">
        <v>136</v>
      </c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  <c r="AD118" s="222"/>
      <c r="AE118" s="222"/>
      <c r="AF118" s="222"/>
      <c r="AG118" s="191">
        <f>'7.1 - Asanácia a búracie ...'!J34</f>
        <v>0</v>
      </c>
      <c r="AH118" s="192"/>
      <c r="AI118" s="192"/>
      <c r="AJ118" s="192"/>
      <c r="AK118" s="192"/>
      <c r="AL118" s="192"/>
      <c r="AM118" s="192"/>
      <c r="AN118" s="191">
        <f t="shared" si="1"/>
        <v>0</v>
      </c>
      <c r="AO118" s="192"/>
      <c r="AP118" s="192"/>
      <c r="AQ118" s="83" t="s">
        <v>86</v>
      </c>
      <c r="AR118" s="47"/>
      <c r="AS118" s="84">
        <v>0</v>
      </c>
      <c r="AT118" s="85">
        <f t="shared" si="0"/>
        <v>0</v>
      </c>
      <c r="AU118" s="86">
        <f>'7.1 - Asanácia a búracie ...'!P127</f>
        <v>0</v>
      </c>
      <c r="AV118" s="85">
        <f>'7.1 - Asanácia a búracie ...'!J37</f>
        <v>0</v>
      </c>
      <c r="AW118" s="85">
        <f>'7.1 - Asanácia a búracie ...'!J38</f>
        <v>0</v>
      </c>
      <c r="AX118" s="85">
        <f>'7.1 - Asanácia a búracie ...'!J39</f>
        <v>0</v>
      </c>
      <c r="AY118" s="85">
        <f>'7.1 - Asanácia a búracie ...'!J40</f>
        <v>0</v>
      </c>
      <c r="AZ118" s="85">
        <f>'7.1 - Asanácia a búracie ...'!F37</f>
        <v>0</v>
      </c>
      <c r="BA118" s="85">
        <f>'7.1 - Asanácia a búracie ...'!F38</f>
        <v>0</v>
      </c>
      <c r="BB118" s="85">
        <f>'7.1 - Asanácia a búracie ...'!F39</f>
        <v>0</v>
      </c>
      <c r="BC118" s="85">
        <f>'7.1 - Asanácia a búracie ...'!F40</f>
        <v>0</v>
      </c>
      <c r="BD118" s="87">
        <f>'7.1 - Asanácia a búracie ...'!F41</f>
        <v>0</v>
      </c>
      <c r="BT118" s="21" t="s">
        <v>91</v>
      </c>
      <c r="BV118" s="21" t="s">
        <v>77</v>
      </c>
      <c r="BW118" s="21" t="s">
        <v>137</v>
      </c>
      <c r="BX118" s="21" t="s">
        <v>134</v>
      </c>
      <c r="CL118" s="21" t="s">
        <v>1</v>
      </c>
    </row>
    <row r="119" spans="1:91" s="3" customFormat="1" ht="16.5" customHeight="1">
      <c r="A119" s="82" t="s">
        <v>84</v>
      </c>
      <c r="B119" s="47"/>
      <c r="C119" s="9"/>
      <c r="D119" s="9"/>
      <c r="E119" s="9"/>
      <c r="F119" s="222" t="s">
        <v>138</v>
      </c>
      <c r="G119" s="222"/>
      <c r="H119" s="222"/>
      <c r="I119" s="222"/>
      <c r="J119" s="222"/>
      <c r="K119" s="9"/>
      <c r="L119" s="222" t="s">
        <v>139</v>
      </c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  <c r="AD119" s="222"/>
      <c r="AE119" s="222"/>
      <c r="AF119" s="222"/>
      <c r="AG119" s="191">
        <f>'7.2 - Mlátové chodníky a ...'!J34</f>
        <v>0</v>
      </c>
      <c r="AH119" s="192"/>
      <c r="AI119" s="192"/>
      <c r="AJ119" s="192"/>
      <c r="AK119" s="192"/>
      <c r="AL119" s="192"/>
      <c r="AM119" s="192"/>
      <c r="AN119" s="191">
        <f t="shared" si="1"/>
        <v>0</v>
      </c>
      <c r="AO119" s="192"/>
      <c r="AP119" s="192"/>
      <c r="AQ119" s="83" t="s">
        <v>86</v>
      </c>
      <c r="AR119" s="47"/>
      <c r="AS119" s="84">
        <v>0</v>
      </c>
      <c r="AT119" s="85">
        <f t="shared" si="0"/>
        <v>0</v>
      </c>
      <c r="AU119" s="86">
        <f>'7.2 - Mlátové chodníky a ...'!P132</f>
        <v>0</v>
      </c>
      <c r="AV119" s="85">
        <f>'7.2 - Mlátové chodníky a ...'!J37</f>
        <v>0</v>
      </c>
      <c r="AW119" s="85">
        <f>'7.2 - Mlátové chodníky a ...'!J38</f>
        <v>0</v>
      </c>
      <c r="AX119" s="85">
        <f>'7.2 - Mlátové chodníky a ...'!J39</f>
        <v>0</v>
      </c>
      <c r="AY119" s="85">
        <f>'7.2 - Mlátové chodníky a ...'!J40</f>
        <v>0</v>
      </c>
      <c r="AZ119" s="85">
        <f>'7.2 - Mlátové chodníky a ...'!F37</f>
        <v>0</v>
      </c>
      <c r="BA119" s="85">
        <f>'7.2 - Mlátové chodníky a ...'!F38</f>
        <v>0</v>
      </c>
      <c r="BB119" s="85">
        <f>'7.2 - Mlátové chodníky a ...'!F39</f>
        <v>0</v>
      </c>
      <c r="BC119" s="85">
        <f>'7.2 - Mlátové chodníky a ...'!F40</f>
        <v>0</v>
      </c>
      <c r="BD119" s="87">
        <f>'7.2 - Mlátové chodníky a ...'!F41</f>
        <v>0</v>
      </c>
      <c r="BT119" s="21" t="s">
        <v>91</v>
      </c>
      <c r="BV119" s="21" t="s">
        <v>77</v>
      </c>
      <c r="BW119" s="21" t="s">
        <v>140</v>
      </c>
      <c r="BX119" s="21" t="s">
        <v>134</v>
      </c>
      <c r="CL119" s="21" t="s">
        <v>1</v>
      </c>
    </row>
    <row r="120" spans="1:91" s="3" customFormat="1" ht="16.5" customHeight="1">
      <c r="A120" s="82" t="s">
        <v>84</v>
      </c>
      <c r="B120" s="47"/>
      <c r="C120" s="9"/>
      <c r="D120" s="9"/>
      <c r="E120" s="9"/>
      <c r="F120" s="222" t="s">
        <v>141</v>
      </c>
      <c r="G120" s="222"/>
      <c r="H120" s="222"/>
      <c r="I120" s="222"/>
      <c r="J120" s="222"/>
      <c r="K120" s="9"/>
      <c r="L120" s="222" t="s">
        <v>133</v>
      </c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191">
        <f>'7.3 - Krajinná architektúra'!J34</f>
        <v>0</v>
      </c>
      <c r="AH120" s="192"/>
      <c r="AI120" s="192"/>
      <c r="AJ120" s="192"/>
      <c r="AK120" s="192"/>
      <c r="AL120" s="192"/>
      <c r="AM120" s="192"/>
      <c r="AN120" s="191">
        <f t="shared" si="1"/>
        <v>0</v>
      </c>
      <c r="AO120" s="192"/>
      <c r="AP120" s="192"/>
      <c r="AQ120" s="83" t="s">
        <v>86</v>
      </c>
      <c r="AR120" s="47"/>
      <c r="AS120" s="84">
        <v>0</v>
      </c>
      <c r="AT120" s="85">
        <f t="shared" si="0"/>
        <v>0</v>
      </c>
      <c r="AU120" s="86">
        <f>'7.3 - Krajinná architektúra'!P129</f>
        <v>0</v>
      </c>
      <c r="AV120" s="85">
        <f>'7.3 - Krajinná architektúra'!J37</f>
        <v>0</v>
      </c>
      <c r="AW120" s="85">
        <f>'7.3 - Krajinná architektúra'!J38</f>
        <v>0</v>
      </c>
      <c r="AX120" s="85">
        <f>'7.3 - Krajinná architektúra'!J39</f>
        <v>0</v>
      </c>
      <c r="AY120" s="85">
        <f>'7.3 - Krajinná architektúra'!J40</f>
        <v>0</v>
      </c>
      <c r="AZ120" s="85">
        <f>'7.3 - Krajinná architektúra'!F37</f>
        <v>0</v>
      </c>
      <c r="BA120" s="85">
        <f>'7.3 - Krajinná architektúra'!F38</f>
        <v>0</v>
      </c>
      <c r="BB120" s="85">
        <f>'7.3 - Krajinná architektúra'!F39</f>
        <v>0</v>
      </c>
      <c r="BC120" s="85">
        <f>'7.3 - Krajinná architektúra'!F40</f>
        <v>0</v>
      </c>
      <c r="BD120" s="87">
        <f>'7.3 - Krajinná architektúra'!F41</f>
        <v>0</v>
      </c>
      <c r="BT120" s="21" t="s">
        <v>91</v>
      </c>
      <c r="BV120" s="21" t="s">
        <v>77</v>
      </c>
      <c r="BW120" s="21" t="s">
        <v>142</v>
      </c>
      <c r="BX120" s="21" t="s">
        <v>134</v>
      </c>
      <c r="CL120" s="21" t="s">
        <v>1</v>
      </c>
    </row>
    <row r="121" spans="1:91" s="3" customFormat="1" ht="16.5" customHeight="1">
      <c r="A121" s="82" t="s">
        <v>84</v>
      </c>
      <c r="B121" s="47"/>
      <c r="C121" s="9"/>
      <c r="D121" s="9"/>
      <c r="E121" s="9"/>
      <c r="F121" s="222" t="s">
        <v>143</v>
      </c>
      <c r="G121" s="222"/>
      <c r="H121" s="222"/>
      <c r="I121" s="222"/>
      <c r="J121" s="222"/>
      <c r="K121" s="9"/>
      <c r="L121" s="222" t="s">
        <v>144</v>
      </c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  <c r="AD121" s="222"/>
      <c r="AE121" s="222"/>
      <c r="AF121" s="222"/>
      <c r="AG121" s="191">
        <f>'7.4 - Návrh mobiliáru'!J34</f>
        <v>0</v>
      </c>
      <c r="AH121" s="192"/>
      <c r="AI121" s="192"/>
      <c r="AJ121" s="192"/>
      <c r="AK121" s="192"/>
      <c r="AL121" s="192"/>
      <c r="AM121" s="192"/>
      <c r="AN121" s="191">
        <f t="shared" si="1"/>
        <v>0</v>
      </c>
      <c r="AO121" s="192"/>
      <c r="AP121" s="192"/>
      <c r="AQ121" s="83" t="s">
        <v>86</v>
      </c>
      <c r="AR121" s="47"/>
      <c r="AS121" s="84">
        <v>0</v>
      </c>
      <c r="AT121" s="85">
        <f t="shared" si="0"/>
        <v>0</v>
      </c>
      <c r="AU121" s="86">
        <f>'7.4 - Návrh mobiliáru'!P126</f>
        <v>0</v>
      </c>
      <c r="AV121" s="85">
        <f>'7.4 - Návrh mobiliáru'!J37</f>
        <v>0</v>
      </c>
      <c r="AW121" s="85">
        <f>'7.4 - Návrh mobiliáru'!J38</f>
        <v>0</v>
      </c>
      <c r="AX121" s="85">
        <f>'7.4 - Návrh mobiliáru'!J39</f>
        <v>0</v>
      </c>
      <c r="AY121" s="85">
        <f>'7.4 - Návrh mobiliáru'!J40</f>
        <v>0</v>
      </c>
      <c r="AZ121" s="85">
        <f>'7.4 - Návrh mobiliáru'!F37</f>
        <v>0</v>
      </c>
      <c r="BA121" s="85">
        <f>'7.4 - Návrh mobiliáru'!F38</f>
        <v>0</v>
      </c>
      <c r="BB121" s="85">
        <f>'7.4 - Návrh mobiliáru'!F39</f>
        <v>0</v>
      </c>
      <c r="BC121" s="85">
        <f>'7.4 - Návrh mobiliáru'!F40</f>
        <v>0</v>
      </c>
      <c r="BD121" s="87">
        <f>'7.4 - Návrh mobiliáru'!F41</f>
        <v>0</v>
      </c>
      <c r="BT121" s="21" t="s">
        <v>91</v>
      </c>
      <c r="BV121" s="21" t="s">
        <v>77</v>
      </c>
      <c r="BW121" s="21" t="s">
        <v>145</v>
      </c>
      <c r="BX121" s="21" t="s">
        <v>134</v>
      </c>
      <c r="CL121" s="21" t="s">
        <v>1</v>
      </c>
    </row>
    <row r="122" spans="1:91" s="6" customFormat="1" ht="16.5" customHeight="1">
      <c r="A122" s="82" t="s">
        <v>84</v>
      </c>
      <c r="B122" s="73"/>
      <c r="C122" s="74"/>
      <c r="D122" s="221" t="s">
        <v>74</v>
      </c>
      <c r="E122" s="221"/>
      <c r="F122" s="221"/>
      <c r="G122" s="221"/>
      <c r="H122" s="221"/>
      <c r="I122" s="75"/>
      <c r="J122" s="221" t="s">
        <v>146</v>
      </c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197">
        <f>'D - SO 104'!J30</f>
        <v>0</v>
      </c>
      <c r="AH122" s="198"/>
      <c r="AI122" s="198"/>
      <c r="AJ122" s="198"/>
      <c r="AK122" s="198"/>
      <c r="AL122" s="198"/>
      <c r="AM122" s="198"/>
      <c r="AN122" s="197">
        <f t="shared" si="1"/>
        <v>0</v>
      </c>
      <c r="AO122" s="198"/>
      <c r="AP122" s="198"/>
      <c r="AQ122" s="76" t="s">
        <v>81</v>
      </c>
      <c r="AR122" s="73"/>
      <c r="AS122" s="77">
        <v>0</v>
      </c>
      <c r="AT122" s="78">
        <f t="shared" si="0"/>
        <v>0</v>
      </c>
      <c r="AU122" s="79">
        <f>'D - SO 104'!P121</f>
        <v>0</v>
      </c>
      <c r="AV122" s="78">
        <f>'D - SO 104'!J33</f>
        <v>0</v>
      </c>
      <c r="AW122" s="78">
        <f>'D - SO 104'!J34</f>
        <v>0</v>
      </c>
      <c r="AX122" s="78">
        <f>'D - SO 104'!J35</f>
        <v>0</v>
      </c>
      <c r="AY122" s="78">
        <f>'D - SO 104'!J36</f>
        <v>0</v>
      </c>
      <c r="AZ122" s="78">
        <f>'D - SO 104'!F33</f>
        <v>0</v>
      </c>
      <c r="BA122" s="78">
        <f>'D - SO 104'!F34</f>
        <v>0</v>
      </c>
      <c r="BB122" s="78">
        <f>'D - SO 104'!F35</f>
        <v>0</v>
      </c>
      <c r="BC122" s="78">
        <f>'D - SO 104'!F36</f>
        <v>0</v>
      </c>
      <c r="BD122" s="80">
        <f>'D - SO 104'!F37</f>
        <v>0</v>
      </c>
      <c r="BT122" s="81" t="s">
        <v>82</v>
      </c>
      <c r="BV122" s="81" t="s">
        <v>77</v>
      </c>
      <c r="BW122" s="81" t="s">
        <v>147</v>
      </c>
      <c r="BX122" s="81" t="s">
        <v>4</v>
      </c>
      <c r="CL122" s="81" t="s">
        <v>1</v>
      </c>
      <c r="CM122" s="81" t="s">
        <v>75</v>
      </c>
    </row>
    <row r="123" spans="1:91" s="6" customFormat="1" ht="16.5" customHeight="1">
      <c r="B123" s="73"/>
      <c r="C123" s="74"/>
      <c r="D123" s="221" t="s">
        <v>148</v>
      </c>
      <c r="E123" s="221"/>
      <c r="F123" s="221"/>
      <c r="G123" s="221"/>
      <c r="H123" s="221"/>
      <c r="I123" s="75"/>
      <c r="J123" s="221" t="s">
        <v>149</v>
      </c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199">
        <f>ROUND(SUM(AG124:AG126),2)</f>
        <v>0</v>
      </c>
      <c r="AH123" s="198"/>
      <c r="AI123" s="198"/>
      <c r="AJ123" s="198"/>
      <c r="AK123" s="198"/>
      <c r="AL123" s="198"/>
      <c r="AM123" s="198"/>
      <c r="AN123" s="197">
        <f t="shared" si="1"/>
        <v>0</v>
      </c>
      <c r="AO123" s="198"/>
      <c r="AP123" s="198"/>
      <c r="AQ123" s="76" t="s">
        <v>81</v>
      </c>
      <c r="AR123" s="73"/>
      <c r="AS123" s="77">
        <f>ROUND(SUM(AS124:AS126),2)</f>
        <v>0</v>
      </c>
      <c r="AT123" s="78">
        <f t="shared" si="0"/>
        <v>0</v>
      </c>
      <c r="AU123" s="79">
        <f>ROUND(SUM(AU124:AU126),5)</f>
        <v>0</v>
      </c>
      <c r="AV123" s="78">
        <f>ROUND(AZ123*L29,2)</f>
        <v>0</v>
      </c>
      <c r="AW123" s="78">
        <f>ROUND(BA123*L30,2)</f>
        <v>0</v>
      </c>
      <c r="AX123" s="78">
        <f>ROUND(BB123*L29,2)</f>
        <v>0</v>
      </c>
      <c r="AY123" s="78">
        <f>ROUND(BC123*L30,2)</f>
        <v>0</v>
      </c>
      <c r="AZ123" s="78">
        <f>ROUND(SUM(AZ124:AZ126),2)</f>
        <v>0</v>
      </c>
      <c r="BA123" s="78">
        <f>ROUND(SUM(BA124:BA126),2)</f>
        <v>0</v>
      </c>
      <c r="BB123" s="78">
        <f>ROUND(SUM(BB124:BB126),2)</f>
        <v>0</v>
      </c>
      <c r="BC123" s="78">
        <f>ROUND(SUM(BC124:BC126),2)</f>
        <v>0</v>
      </c>
      <c r="BD123" s="80">
        <f>ROUND(SUM(BD124:BD126),2)</f>
        <v>0</v>
      </c>
      <c r="BS123" s="81" t="s">
        <v>74</v>
      </c>
      <c r="BT123" s="81" t="s">
        <v>82</v>
      </c>
      <c r="BU123" s="81" t="s">
        <v>76</v>
      </c>
      <c r="BV123" s="81" t="s">
        <v>77</v>
      </c>
      <c r="BW123" s="81" t="s">
        <v>150</v>
      </c>
      <c r="BX123" s="81" t="s">
        <v>4</v>
      </c>
      <c r="CL123" s="81" t="s">
        <v>1</v>
      </c>
      <c r="CM123" s="81" t="s">
        <v>75</v>
      </c>
    </row>
    <row r="124" spans="1:91" s="3" customFormat="1" ht="16.5" customHeight="1">
      <c r="A124" s="82" t="s">
        <v>84</v>
      </c>
      <c r="B124" s="47"/>
      <c r="C124" s="9"/>
      <c r="D124" s="9"/>
      <c r="E124" s="222" t="s">
        <v>151</v>
      </c>
      <c r="F124" s="222"/>
      <c r="G124" s="222"/>
      <c r="H124" s="222"/>
      <c r="I124" s="222"/>
      <c r="J124" s="9"/>
      <c r="K124" s="222" t="s">
        <v>152</v>
      </c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  <c r="AD124" s="222"/>
      <c r="AE124" s="222"/>
      <c r="AF124" s="222"/>
      <c r="AG124" s="191">
        <f>'E.1 - Búracie práca'!J32</f>
        <v>0</v>
      </c>
      <c r="AH124" s="192"/>
      <c r="AI124" s="192"/>
      <c r="AJ124" s="192"/>
      <c r="AK124" s="192"/>
      <c r="AL124" s="192"/>
      <c r="AM124" s="192"/>
      <c r="AN124" s="191">
        <f t="shared" si="1"/>
        <v>0</v>
      </c>
      <c r="AO124" s="192"/>
      <c r="AP124" s="192"/>
      <c r="AQ124" s="83" t="s">
        <v>86</v>
      </c>
      <c r="AR124" s="47"/>
      <c r="AS124" s="84">
        <v>0</v>
      </c>
      <c r="AT124" s="85">
        <f t="shared" si="0"/>
        <v>0</v>
      </c>
      <c r="AU124" s="86">
        <f>'E.1 - Búracie práca'!P125</f>
        <v>0</v>
      </c>
      <c r="AV124" s="85">
        <f>'E.1 - Búracie práca'!J35</f>
        <v>0</v>
      </c>
      <c r="AW124" s="85">
        <f>'E.1 - Búracie práca'!J36</f>
        <v>0</v>
      </c>
      <c r="AX124" s="85">
        <f>'E.1 - Búracie práca'!J37</f>
        <v>0</v>
      </c>
      <c r="AY124" s="85">
        <f>'E.1 - Búracie práca'!J38</f>
        <v>0</v>
      </c>
      <c r="AZ124" s="85">
        <f>'E.1 - Búracie práca'!F35</f>
        <v>0</v>
      </c>
      <c r="BA124" s="85">
        <f>'E.1 - Búracie práca'!F36</f>
        <v>0</v>
      </c>
      <c r="BB124" s="85">
        <f>'E.1 - Búracie práca'!F37</f>
        <v>0</v>
      </c>
      <c r="BC124" s="85">
        <f>'E.1 - Búracie práca'!F38</f>
        <v>0</v>
      </c>
      <c r="BD124" s="87">
        <f>'E.1 - Búracie práca'!F39</f>
        <v>0</v>
      </c>
      <c r="BT124" s="21" t="s">
        <v>87</v>
      </c>
      <c r="BV124" s="21" t="s">
        <v>77</v>
      </c>
      <c r="BW124" s="21" t="s">
        <v>153</v>
      </c>
      <c r="BX124" s="21" t="s">
        <v>150</v>
      </c>
      <c r="CL124" s="21" t="s">
        <v>1</v>
      </c>
    </row>
    <row r="125" spans="1:91" s="3" customFormat="1" ht="16.5" customHeight="1">
      <c r="A125" s="82" t="s">
        <v>84</v>
      </c>
      <c r="B125" s="47"/>
      <c r="C125" s="9"/>
      <c r="D125" s="9"/>
      <c r="E125" s="222" t="s">
        <v>154</v>
      </c>
      <c r="F125" s="222"/>
      <c r="G125" s="222"/>
      <c r="H125" s="222"/>
      <c r="I125" s="222"/>
      <c r="J125" s="9"/>
      <c r="K125" s="222" t="s">
        <v>89</v>
      </c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  <c r="AD125" s="222"/>
      <c r="AE125" s="222"/>
      <c r="AF125" s="222"/>
      <c r="AG125" s="191">
        <f>'E.2 - Nový stav'!J32</f>
        <v>0</v>
      </c>
      <c r="AH125" s="192"/>
      <c r="AI125" s="192"/>
      <c r="AJ125" s="192"/>
      <c r="AK125" s="192"/>
      <c r="AL125" s="192"/>
      <c r="AM125" s="192"/>
      <c r="AN125" s="191">
        <f t="shared" si="1"/>
        <v>0</v>
      </c>
      <c r="AO125" s="192"/>
      <c r="AP125" s="192"/>
      <c r="AQ125" s="83" t="s">
        <v>86</v>
      </c>
      <c r="AR125" s="47"/>
      <c r="AS125" s="84">
        <v>0</v>
      </c>
      <c r="AT125" s="85">
        <f t="shared" si="0"/>
        <v>0</v>
      </c>
      <c r="AU125" s="86">
        <f>'E.2 - Nový stav'!P136</f>
        <v>0</v>
      </c>
      <c r="AV125" s="85">
        <f>'E.2 - Nový stav'!J35</f>
        <v>0</v>
      </c>
      <c r="AW125" s="85">
        <f>'E.2 - Nový stav'!J36</f>
        <v>0</v>
      </c>
      <c r="AX125" s="85">
        <f>'E.2 - Nový stav'!J37</f>
        <v>0</v>
      </c>
      <c r="AY125" s="85">
        <f>'E.2 - Nový stav'!J38</f>
        <v>0</v>
      </c>
      <c r="AZ125" s="85">
        <f>'E.2 - Nový stav'!F35</f>
        <v>0</v>
      </c>
      <c r="BA125" s="85">
        <f>'E.2 - Nový stav'!F36</f>
        <v>0</v>
      </c>
      <c r="BB125" s="85">
        <f>'E.2 - Nový stav'!F37</f>
        <v>0</v>
      </c>
      <c r="BC125" s="85">
        <f>'E.2 - Nový stav'!F38</f>
        <v>0</v>
      </c>
      <c r="BD125" s="87">
        <f>'E.2 - Nový stav'!F39</f>
        <v>0</v>
      </c>
      <c r="BT125" s="21" t="s">
        <v>87</v>
      </c>
      <c r="BV125" s="21" t="s">
        <v>77</v>
      </c>
      <c r="BW125" s="21" t="s">
        <v>155</v>
      </c>
      <c r="BX125" s="21" t="s">
        <v>150</v>
      </c>
      <c r="CL125" s="21" t="s">
        <v>1</v>
      </c>
    </row>
    <row r="126" spans="1:91" s="3" customFormat="1" ht="16.5" customHeight="1">
      <c r="A126" s="82" t="s">
        <v>84</v>
      </c>
      <c r="B126" s="47"/>
      <c r="C126" s="9"/>
      <c r="D126" s="9"/>
      <c r="E126" s="222" t="s">
        <v>156</v>
      </c>
      <c r="F126" s="222"/>
      <c r="G126" s="222"/>
      <c r="H126" s="222"/>
      <c r="I126" s="222"/>
      <c r="J126" s="9"/>
      <c r="K126" s="222" t="s">
        <v>98</v>
      </c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  <c r="AD126" s="222"/>
      <c r="AE126" s="222"/>
      <c r="AF126" s="222"/>
      <c r="AG126" s="191">
        <f>'E.3 - Elektroinštalácia'!J32</f>
        <v>0</v>
      </c>
      <c r="AH126" s="192"/>
      <c r="AI126" s="192"/>
      <c r="AJ126" s="192"/>
      <c r="AK126" s="192"/>
      <c r="AL126" s="192"/>
      <c r="AM126" s="192"/>
      <c r="AN126" s="191">
        <f t="shared" si="1"/>
        <v>0</v>
      </c>
      <c r="AO126" s="192"/>
      <c r="AP126" s="192"/>
      <c r="AQ126" s="83" t="s">
        <v>86</v>
      </c>
      <c r="AR126" s="47"/>
      <c r="AS126" s="84">
        <v>0</v>
      </c>
      <c r="AT126" s="85">
        <f t="shared" si="0"/>
        <v>0</v>
      </c>
      <c r="AU126" s="86">
        <f>'E.3 - Elektroinštalácia'!P120</f>
        <v>0</v>
      </c>
      <c r="AV126" s="85">
        <f>'E.3 - Elektroinštalácia'!J35</f>
        <v>0</v>
      </c>
      <c r="AW126" s="85">
        <f>'E.3 - Elektroinštalácia'!J36</f>
        <v>0</v>
      </c>
      <c r="AX126" s="85">
        <f>'E.3 - Elektroinštalácia'!J37</f>
        <v>0</v>
      </c>
      <c r="AY126" s="85">
        <f>'E.3 - Elektroinštalácia'!J38</f>
        <v>0</v>
      </c>
      <c r="AZ126" s="85">
        <f>'E.3 - Elektroinštalácia'!F35</f>
        <v>0</v>
      </c>
      <c r="BA126" s="85">
        <f>'E.3 - Elektroinštalácia'!F36</f>
        <v>0</v>
      </c>
      <c r="BB126" s="85">
        <f>'E.3 - Elektroinštalácia'!F37</f>
        <v>0</v>
      </c>
      <c r="BC126" s="85">
        <f>'E.3 - Elektroinštalácia'!F38</f>
        <v>0</v>
      </c>
      <c r="BD126" s="87">
        <f>'E.3 - Elektroinštalácia'!F39</f>
        <v>0</v>
      </c>
      <c r="BT126" s="21" t="s">
        <v>87</v>
      </c>
      <c r="BV126" s="21" t="s">
        <v>77</v>
      </c>
      <c r="BW126" s="21" t="s">
        <v>157</v>
      </c>
      <c r="BX126" s="21" t="s">
        <v>150</v>
      </c>
      <c r="CL126" s="21" t="s">
        <v>1</v>
      </c>
    </row>
    <row r="127" spans="1:91" s="6" customFormat="1" ht="16.5" customHeight="1">
      <c r="A127" s="82" t="s">
        <v>84</v>
      </c>
      <c r="B127" s="73"/>
      <c r="C127" s="74"/>
      <c r="D127" s="221" t="s">
        <v>158</v>
      </c>
      <c r="E127" s="221"/>
      <c r="F127" s="221"/>
      <c r="G127" s="221"/>
      <c r="H127" s="221"/>
      <c r="I127" s="75"/>
      <c r="J127" s="221" t="s">
        <v>159</v>
      </c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197">
        <f>'F - SO 102 - debarierizácia'!J30</f>
        <v>0</v>
      </c>
      <c r="AH127" s="198"/>
      <c r="AI127" s="198"/>
      <c r="AJ127" s="198"/>
      <c r="AK127" s="198"/>
      <c r="AL127" s="198"/>
      <c r="AM127" s="198"/>
      <c r="AN127" s="197">
        <f t="shared" si="1"/>
        <v>0</v>
      </c>
      <c r="AO127" s="198"/>
      <c r="AP127" s="198"/>
      <c r="AQ127" s="76" t="s">
        <v>81</v>
      </c>
      <c r="AR127" s="73"/>
      <c r="AS127" s="77">
        <v>0</v>
      </c>
      <c r="AT127" s="78">
        <f t="shared" si="0"/>
        <v>0</v>
      </c>
      <c r="AU127" s="79">
        <f>'F - SO 102 - debarierizácia'!P119</f>
        <v>0</v>
      </c>
      <c r="AV127" s="78">
        <f>'F - SO 102 - debarierizácia'!J33</f>
        <v>0</v>
      </c>
      <c r="AW127" s="78">
        <f>'F - SO 102 - debarierizácia'!J34</f>
        <v>0</v>
      </c>
      <c r="AX127" s="78">
        <f>'F - SO 102 - debarierizácia'!J35</f>
        <v>0</v>
      </c>
      <c r="AY127" s="78">
        <f>'F - SO 102 - debarierizácia'!J36</f>
        <v>0</v>
      </c>
      <c r="AZ127" s="78">
        <f>'F - SO 102 - debarierizácia'!F33</f>
        <v>0</v>
      </c>
      <c r="BA127" s="78">
        <f>'F - SO 102 - debarierizácia'!F34</f>
        <v>0</v>
      </c>
      <c r="BB127" s="78">
        <f>'F - SO 102 - debarierizácia'!F35</f>
        <v>0</v>
      </c>
      <c r="BC127" s="78">
        <f>'F - SO 102 - debarierizácia'!F36</f>
        <v>0</v>
      </c>
      <c r="BD127" s="80">
        <f>'F - SO 102 - debarierizácia'!F37</f>
        <v>0</v>
      </c>
      <c r="BT127" s="81" t="s">
        <v>82</v>
      </c>
      <c r="BV127" s="81" t="s">
        <v>77</v>
      </c>
      <c r="BW127" s="81" t="s">
        <v>160</v>
      </c>
      <c r="BX127" s="81" t="s">
        <v>4</v>
      </c>
      <c r="CL127" s="81" t="s">
        <v>1</v>
      </c>
      <c r="CM127" s="81" t="s">
        <v>75</v>
      </c>
    </row>
    <row r="128" spans="1:91" s="6" customFormat="1" ht="16.5" customHeight="1">
      <c r="A128" s="82" t="s">
        <v>84</v>
      </c>
      <c r="B128" s="73"/>
      <c r="C128" s="74"/>
      <c r="D128" s="221" t="s">
        <v>161</v>
      </c>
      <c r="E128" s="221"/>
      <c r="F128" s="221"/>
      <c r="G128" s="221"/>
      <c r="H128" s="221"/>
      <c r="I128" s="75"/>
      <c r="J128" s="221" t="s">
        <v>162</v>
      </c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197">
        <f>'G - SO 103 - debarierizácia'!J30</f>
        <v>0</v>
      </c>
      <c r="AH128" s="198"/>
      <c r="AI128" s="198"/>
      <c r="AJ128" s="198"/>
      <c r="AK128" s="198"/>
      <c r="AL128" s="198"/>
      <c r="AM128" s="198"/>
      <c r="AN128" s="197">
        <f t="shared" si="1"/>
        <v>0</v>
      </c>
      <c r="AO128" s="198"/>
      <c r="AP128" s="198"/>
      <c r="AQ128" s="76" t="s">
        <v>81</v>
      </c>
      <c r="AR128" s="73"/>
      <c r="AS128" s="77">
        <v>0</v>
      </c>
      <c r="AT128" s="78">
        <f t="shared" si="0"/>
        <v>0</v>
      </c>
      <c r="AU128" s="79">
        <f>'G - SO 103 - debarierizácia'!P123</f>
        <v>0</v>
      </c>
      <c r="AV128" s="78">
        <f>'G - SO 103 - debarierizácia'!J33</f>
        <v>0</v>
      </c>
      <c r="AW128" s="78">
        <f>'G - SO 103 - debarierizácia'!J34</f>
        <v>0</v>
      </c>
      <c r="AX128" s="78">
        <f>'G - SO 103 - debarierizácia'!J35</f>
        <v>0</v>
      </c>
      <c r="AY128" s="78">
        <f>'G - SO 103 - debarierizácia'!J36</f>
        <v>0</v>
      </c>
      <c r="AZ128" s="78">
        <f>'G - SO 103 - debarierizácia'!F33</f>
        <v>0</v>
      </c>
      <c r="BA128" s="78">
        <f>'G - SO 103 - debarierizácia'!F34</f>
        <v>0</v>
      </c>
      <c r="BB128" s="78">
        <f>'G - SO 103 - debarierizácia'!F35</f>
        <v>0</v>
      </c>
      <c r="BC128" s="78">
        <f>'G - SO 103 - debarierizácia'!F36</f>
        <v>0</v>
      </c>
      <c r="BD128" s="80">
        <f>'G - SO 103 - debarierizácia'!F37</f>
        <v>0</v>
      </c>
      <c r="BT128" s="81" t="s">
        <v>82</v>
      </c>
      <c r="BV128" s="81" t="s">
        <v>77</v>
      </c>
      <c r="BW128" s="81" t="s">
        <v>163</v>
      </c>
      <c r="BX128" s="81" t="s">
        <v>4</v>
      </c>
      <c r="CL128" s="81" t="s">
        <v>1</v>
      </c>
      <c r="CM128" s="81" t="s">
        <v>75</v>
      </c>
    </row>
    <row r="129" spans="1:91" s="6" customFormat="1" ht="16.5" customHeight="1">
      <c r="B129" s="73"/>
      <c r="C129" s="74"/>
      <c r="D129" s="221" t="s">
        <v>164</v>
      </c>
      <c r="E129" s="221"/>
      <c r="F129" s="221"/>
      <c r="G129" s="221"/>
      <c r="H129" s="221"/>
      <c r="I129" s="75"/>
      <c r="J129" s="221" t="s">
        <v>165</v>
      </c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199">
        <f>ROUND(SUM(AG130:AG131),2)</f>
        <v>0</v>
      </c>
      <c r="AH129" s="198"/>
      <c r="AI129" s="198"/>
      <c r="AJ129" s="198"/>
      <c r="AK129" s="198"/>
      <c r="AL129" s="198"/>
      <c r="AM129" s="198"/>
      <c r="AN129" s="197">
        <f t="shared" si="1"/>
        <v>0</v>
      </c>
      <c r="AO129" s="198"/>
      <c r="AP129" s="198"/>
      <c r="AQ129" s="76" t="s">
        <v>81</v>
      </c>
      <c r="AR129" s="73"/>
      <c r="AS129" s="77">
        <f>ROUND(SUM(AS130:AS131),2)</f>
        <v>0</v>
      </c>
      <c r="AT129" s="78">
        <f t="shared" si="0"/>
        <v>0</v>
      </c>
      <c r="AU129" s="79">
        <f>ROUND(SUM(AU130:AU131),5)</f>
        <v>0</v>
      </c>
      <c r="AV129" s="78">
        <f>ROUND(AZ129*L29,2)</f>
        <v>0</v>
      </c>
      <c r="AW129" s="78">
        <f>ROUND(BA129*L30,2)</f>
        <v>0</v>
      </c>
      <c r="AX129" s="78">
        <f>ROUND(BB129*L29,2)</f>
        <v>0</v>
      </c>
      <c r="AY129" s="78">
        <f>ROUND(BC129*L30,2)</f>
        <v>0</v>
      </c>
      <c r="AZ129" s="78">
        <f>ROUND(SUM(AZ130:AZ131),2)</f>
        <v>0</v>
      </c>
      <c r="BA129" s="78">
        <f>ROUND(SUM(BA130:BA131),2)</f>
        <v>0</v>
      </c>
      <c r="BB129" s="78">
        <f>ROUND(SUM(BB130:BB131),2)</f>
        <v>0</v>
      </c>
      <c r="BC129" s="78">
        <f>ROUND(SUM(BC130:BC131),2)</f>
        <v>0</v>
      </c>
      <c r="BD129" s="80">
        <f>ROUND(SUM(BD130:BD131),2)</f>
        <v>0</v>
      </c>
      <c r="BS129" s="81" t="s">
        <v>74</v>
      </c>
      <c r="BT129" s="81" t="s">
        <v>82</v>
      </c>
      <c r="BU129" s="81" t="s">
        <v>76</v>
      </c>
      <c r="BV129" s="81" t="s">
        <v>77</v>
      </c>
      <c r="BW129" s="81" t="s">
        <v>166</v>
      </c>
      <c r="BX129" s="81" t="s">
        <v>4</v>
      </c>
      <c r="CL129" s="81" t="s">
        <v>1</v>
      </c>
      <c r="CM129" s="81" t="s">
        <v>75</v>
      </c>
    </row>
    <row r="130" spans="1:91" s="3" customFormat="1" ht="16.5" customHeight="1">
      <c r="A130" s="82" t="s">
        <v>84</v>
      </c>
      <c r="B130" s="47"/>
      <c r="C130" s="9"/>
      <c r="D130" s="9"/>
      <c r="E130" s="222" t="s">
        <v>167</v>
      </c>
      <c r="F130" s="222"/>
      <c r="G130" s="222"/>
      <c r="H130" s="222"/>
      <c r="I130" s="222"/>
      <c r="J130" s="9"/>
      <c r="K130" s="222" t="s">
        <v>85</v>
      </c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  <c r="AD130" s="222"/>
      <c r="AE130" s="222"/>
      <c r="AF130" s="222"/>
      <c r="AG130" s="191">
        <f>'H.1 - Búracie práce'!J32</f>
        <v>0</v>
      </c>
      <c r="AH130" s="192"/>
      <c r="AI130" s="192"/>
      <c r="AJ130" s="192"/>
      <c r="AK130" s="192"/>
      <c r="AL130" s="192"/>
      <c r="AM130" s="192"/>
      <c r="AN130" s="191">
        <f t="shared" si="1"/>
        <v>0</v>
      </c>
      <c r="AO130" s="192"/>
      <c r="AP130" s="192"/>
      <c r="AQ130" s="83" t="s">
        <v>86</v>
      </c>
      <c r="AR130" s="47"/>
      <c r="AS130" s="84">
        <v>0</v>
      </c>
      <c r="AT130" s="85">
        <f t="shared" si="0"/>
        <v>0</v>
      </c>
      <c r="AU130" s="86">
        <f>'H.1 - Búracie práce'!P129</f>
        <v>0</v>
      </c>
      <c r="AV130" s="85">
        <f>'H.1 - Búracie práce'!J35</f>
        <v>0</v>
      </c>
      <c r="AW130" s="85">
        <f>'H.1 - Búracie práce'!J36</f>
        <v>0</v>
      </c>
      <c r="AX130" s="85">
        <f>'H.1 - Búracie práce'!J37</f>
        <v>0</v>
      </c>
      <c r="AY130" s="85">
        <f>'H.1 - Búracie práce'!J38</f>
        <v>0</v>
      </c>
      <c r="AZ130" s="85">
        <f>'H.1 - Búracie práce'!F35</f>
        <v>0</v>
      </c>
      <c r="BA130" s="85">
        <f>'H.1 - Búracie práce'!F36</f>
        <v>0</v>
      </c>
      <c r="BB130" s="85">
        <f>'H.1 - Búracie práce'!F37</f>
        <v>0</v>
      </c>
      <c r="BC130" s="85">
        <f>'H.1 - Búracie práce'!F38</f>
        <v>0</v>
      </c>
      <c r="BD130" s="87">
        <f>'H.1 - Búracie práce'!F39</f>
        <v>0</v>
      </c>
      <c r="BT130" s="21" t="s">
        <v>87</v>
      </c>
      <c r="BV130" s="21" t="s">
        <v>77</v>
      </c>
      <c r="BW130" s="21" t="s">
        <v>168</v>
      </c>
      <c r="BX130" s="21" t="s">
        <v>166</v>
      </c>
      <c r="CL130" s="21" t="s">
        <v>1</v>
      </c>
    </row>
    <row r="131" spans="1:91" s="3" customFormat="1" ht="16.5" customHeight="1">
      <c r="A131" s="82" t="s">
        <v>84</v>
      </c>
      <c r="B131" s="47"/>
      <c r="C131" s="9"/>
      <c r="D131" s="9"/>
      <c r="E131" s="222" t="s">
        <v>169</v>
      </c>
      <c r="F131" s="222"/>
      <c r="G131" s="222"/>
      <c r="H131" s="222"/>
      <c r="I131" s="222"/>
      <c r="J131" s="9"/>
      <c r="K131" s="222" t="s">
        <v>89</v>
      </c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  <c r="AD131" s="222"/>
      <c r="AE131" s="222"/>
      <c r="AF131" s="222"/>
      <c r="AG131" s="191">
        <f>'H.2 - Nový stav'!J32</f>
        <v>0</v>
      </c>
      <c r="AH131" s="192"/>
      <c r="AI131" s="192"/>
      <c r="AJ131" s="192"/>
      <c r="AK131" s="192"/>
      <c r="AL131" s="192"/>
      <c r="AM131" s="192"/>
      <c r="AN131" s="191">
        <f t="shared" si="1"/>
        <v>0</v>
      </c>
      <c r="AO131" s="192"/>
      <c r="AP131" s="192"/>
      <c r="AQ131" s="83" t="s">
        <v>86</v>
      </c>
      <c r="AR131" s="47"/>
      <c r="AS131" s="84">
        <v>0</v>
      </c>
      <c r="AT131" s="85">
        <f t="shared" si="0"/>
        <v>0</v>
      </c>
      <c r="AU131" s="86">
        <f>'H.2 - Nový stav'!P142</f>
        <v>0</v>
      </c>
      <c r="AV131" s="85">
        <f>'H.2 - Nový stav'!J35</f>
        <v>0</v>
      </c>
      <c r="AW131" s="85">
        <f>'H.2 - Nový stav'!J36</f>
        <v>0</v>
      </c>
      <c r="AX131" s="85">
        <f>'H.2 - Nový stav'!J37</f>
        <v>0</v>
      </c>
      <c r="AY131" s="85">
        <f>'H.2 - Nový stav'!J38</f>
        <v>0</v>
      </c>
      <c r="AZ131" s="85">
        <f>'H.2 - Nový stav'!F35</f>
        <v>0</v>
      </c>
      <c r="BA131" s="85">
        <f>'H.2 - Nový stav'!F36</f>
        <v>0</v>
      </c>
      <c r="BB131" s="85">
        <f>'H.2 - Nový stav'!F37</f>
        <v>0</v>
      </c>
      <c r="BC131" s="85">
        <f>'H.2 - Nový stav'!F38</f>
        <v>0</v>
      </c>
      <c r="BD131" s="87">
        <f>'H.2 - Nový stav'!F39</f>
        <v>0</v>
      </c>
      <c r="BT131" s="21" t="s">
        <v>87</v>
      </c>
      <c r="BV131" s="21" t="s">
        <v>77</v>
      </c>
      <c r="BW131" s="21" t="s">
        <v>170</v>
      </c>
      <c r="BX131" s="21" t="s">
        <v>166</v>
      </c>
      <c r="CL131" s="21" t="s">
        <v>1</v>
      </c>
    </row>
    <row r="132" spans="1:91" s="6" customFormat="1" ht="24.75" customHeight="1">
      <c r="B132" s="73"/>
      <c r="C132" s="74"/>
      <c r="D132" s="221" t="s">
        <v>171</v>
      </c>
      <c r="E132" s="221"/>
      <c r="F132" s="221"/>
      <c r="G132" s="221"/>
      <c r="H132" s="221"/>
      <c r="I132" s="75"/>
      <c r="J132" s="221" t="s">
        <v>172</v>
      </c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1"/>
      <c r="AE132" s="221"/>
      <c r="AF132" s="221"/>
      <c r="AG132" s="199">
        <f>ROUND(SUM(AG133:AG136),2)</f>
        <v>0</v>
      </c>
      <c r="AH132" s="198"/>
      <c r="AI132" s="198"/>
      <c r="AJ132" s="198"/>
      <c r="AK132" s="198"/>
      <c r="AL132" s="198"/>
      <c r="AM132" s="198"/>
      <c r="AN132" s="197">
        <f t="shared" si="1"/>
        <v>0</v>
      </c>
      <c r="AO132" s="198"/>
      <c r="AP132" s="198"/>
      <c r="AQ132" s="76" t="s">
        <v>81</v>
      </c>
      <c r="AR132" s="73"/>
      <c r="AS132" s="77">
        <f>ROUND(SUM(AS133:AS136),2)</f>
        <v>0</v>
      </c>
      <c r="AT132" s="78">
        <f t="shared" si="0"/>
        <v>0</v>
      </c>
      <c r="AU132" s="79">
        <f>ROUND(SUM(AU133:AU136),5)</f>
        <v>0</v>
      </c>
      <c r="AV132" s="78">
        <f>ROUND(AZ132*L29,2)</f>
        <v>0</v>
      </c>
      <c r="AW132" s="78">
        <f>ROUND(BA132*L30,2)</f>
        <v>0</v>
      </c>
      <c r="AX132" s="78">
        <f>ROUND(BB132*L29,2)</f>
        <v>0</v>
      </c>
      <c r="AY132" s="78">
        <f>ROUND(BC132*L30,2)</f>
        <v>0</v>
      </c>
      <c r="AZ132" s="78">
        <f>ROUND(SUM(AZ133:AZ136),2)</f>
        <v>0</v>
      </c>
      <c r="BA132" s="78">
        <f>ROUND(SUM(BA133:BA136),2)</f>
        <v>0</v>
      </c>
      <c r="BB132" s="78">
        <f>ROUND(SUM(BB133:BB136),2)</f>
        <v>0</v>
      </c>
      <c r="BC132" s="78">
        <f>ROUND(SUM(BC133:BC136),2)</f>
        <v>0</v>
      </c>
      <c r="BD132" s="80">
        <f>ROUND(SUM(BD133:BD136),2)</f>
        <v>0</v>
      </c>
      <c r="BS132" s="81" t="s">
        <v>74</v>
      </c>
      <c r="BT132" s="81" t="s">
        <v>82</v>
      </c>
      <c r="BU132" s="81" t="s">
        <v>76</v>
      </c>
      <c r="BV132" s="81" t="s">
        <v>77</v>
      </c>
      <c r="BW132" s="81" t="s">
        <v>173</v>
      </c>
      <c r="BX132" s="81" t="s">
        <v>4</v>
      </c>
      <c r="CL132" s="81" t="s">
        <v>1</v>
      </c>
      <c r="CM132" s="81" t="s">
        <v>75</v>
      </c>
    </row>
    <row r="133" spans="1:91" s="3" customFormat="1" ht="16.5" customHeight="1">
      <c r="A133" s="82" t="s">
        <v>84</v>
      </c>
      <c r="B133" s="47"/>
      <c r="C133" s="9"/>
      <c r="D133" s="9"/>
      <c r="E133" s="222" t="s">
        <v>174</v>
      </c>
      <c r="F133" s="222"/>
      <c r="G133" s="222"/>
      <c r="H133" s="222"/>
      <c r="I133" s="222"/>
      <c r="J133" s="9"/>
      <c r="K133" s="222" t="s">
        <v>175</v>
      </c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191">
        <f>'I.1 - Stavebné úpravy'!J32</f>
        <v>0</v>
      </c>
      <c r="AH133" s="192"/>
      <c r="AI133" s="192"/>
      <c r="AJ133" s="192"/>
      <c r="AK133" s="192"/>
      <c r="AL133" s="192"/>
      <c r="AM133" s="192"/>
      <c r="AN133" s="191">
        <f t="shared" si="1"/>
        <v>0</v>
      </c>
      <c r="AO133" s="192"/>
      <c r="AP133" s="192"/>
      <c r="AQ133" s="83" t="s">
        <v>86</v>
      </c>
      <c r="AR133" s="47"/>
      <c r="AS133" s="84">
        <v>0</v>
      </c>
      <c r="AT133" s="85">
        <f t="shared" si="0"/>
        <v>0</v>
      </c>
      <c r="AU133" s="86">
        <f>'I.1 - Stavebné úpravy'!P131</f>
        <v>0</v>
      </c>
      <c r="AV133" s="85">
        <f>'I.1 - Stavebné úpravy'!J35</f>
        <v>0</v>
      </c>
      <c r="AW133" s="85">
        <f>'I.1 - Stavebné úpravy'!J36</f>
        <v>0</v>
      </c>
      <c r="AX133" s="85">
        <f>'I.1 - Stavebné úpravy'!J37</f>
        <v>0</v>
      </c>
      <c r="AY133" s="85">
        <f>'I.1 - Stavebné úpravy'!J38</f>
        <v>0</v>
      </c>
      <c r="AZ133" s="85">
        <f>'I.1 - Stavebné úpravy'!F35</f>
        <v>0</v>
      </c>
      <c r="BA133" s="85">
        <f>'I.1 - Stavebné úpravy'!F36</f>
        <v>0</v>
      </c>
      <c r="BB133" s="85">
        <f>'I.1 - Stavebné úpravy'!F37</f>
        <v>0</v>
      </c>
      <c r="BC133" s="85">
        <f>'I.1 - Stavebné úpravy'!F38</f>
        <v>0</v>
      </c>
      <c r="BD133" s="87">
        <f>'I.1 - Stavebné úpravy'!F39</f>
        <v>0</v>
      </c>
      <c r="BT133" s="21" t="s">
        <v>87</v>
      </c>
      <c r="BV133" s="21" t="s">
        <v>77</v>
      </c>
      <c r="BW133" s="21" t="s">
        <v>176</v>
      </c>
      <c r="BX133" s="21" t="s">
        <v>173</v>
      </c>
      <c r="CL133" s="21" t="s">
        <v>1</v>
      </c>
    </row>
    <row r="134" spans="1:91" s="3" customFormat="1" ht="16.5" customHeight="1">
      <c r="A134" s="82" t="s">
        <v>84</v>
      </c>
      <c r="B134" s="47"/>
      <c r="C134" s="9"/>
      <c r="D134" s="9"/>
      <c r="E134" s="222" t="s">
        <v>177</v>
      </c>
      <c r="F134" s="222"/>
      <c r="G134" s="222"/>
      <c r="H134" s="222"/>
      <c r="I134" s="222"/>
      <c r="J134" s="9"/>
      <c r="K134" s="222" t="s">
        <v>98</v>
      </c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191">
        <f>'I.2 - Elektroinštalácia'!J32</f>
        <v>0</v>
      </c>
      <c r="AH134" s="192"/>
      <c r="AI134" s="192"/>
      <c r="AJ134" s="192"/>
      <c r="AK134" s="192"/>
      <c r="AL134" s="192"/>
      <c r="AM134" s="192"/>
      <c r="AN134" s="191">
        <f t="shared" si="1"/>
        <v>0</v>
      </c>
      <c r="AO134" s="192"/>
      <c r="AP134" s="192"/>
      <c r="AQ134" s="83" t="s">
        <v>86</v>
      </c>
      <c r="AR134" s="47"/>
      <c r="AS134" s="84">
        <v>0</v>
      </c>
      <c r="AT134" s="85">
        <f t="shared" si="0"/>
        <v>0</v>
      </c>
      <c r="AU134" s="86">
        <f>'I.2 - Elektroinštalácia'!P121</f>
        <v>0</v>
      </c>
      <c r="AV134" s="85">
        <f>'I.2 - Elektroinštalácia'!J35</f>
        <v>0</v>
      </c>
      <c r="AW134" s="85">
        <f>'I.2 - Elektroinštalácia'!J36</f>
        <v>0</v>
      </c>
      <c r="AX134" s="85">
        <f>'I.2 - Elektroinštalácia'!J37</f>
        <v>0</v>
      </c>
      <c r="AY134" s="85">
        <f>'I.2 - Elektroinštalácia'!J38</f>
        <v>0</v>
      </c>
      <c r="AZ134" s="85">
        <f>'I.2 - Elektroinštalácia'!F35</f>
        <v>0</v>
      </c>
      <c r="BA134" s="85">
        <f>'I.2 - Elektroinštalácia'!F36</f>
        <v>0</v>
      </c>
      <c r="BB134" s="85">
        <f>'I.2 - Elektroinštalácia'!F37</f>
        <v>0</v>
      </c>
      <c r="BC134" s="85">
        <f>'I.2 - Elektroinštalácia'!F38</f>
        <v>0</v>
      </c>
      <c r="BD134" s="87">
        <f>'I.2 - Elektroinštalácia'!F39</f>
        <v>0</v>
      </c>
      <c r="BT134" s="21" t="s">
        <v>87</v>
      </c>
      <c r="BV134" s="21" t="s">
        <v>77</v>
      </c>
      <c r="BW134" s="21" t="s">
        <v>178</v>
      </c>
      <c r="BX134" s="21" t="s">
        <v>173</v>
      </c>
      <c r="CL134" s="21" t="s">
        <v>1</v>
      </c>
    </row>
    <row r="135" spans="1:91" s="3" customFormat="1" ht="16.5" customHeight="1">
      <c r="A135" s="82" t="s">
        <v>84</v>
      </c>
      <c r="B135" s="47"/>
      <c r="C135" s="9"/>
      <c r="D135" s="9"/>
      <c r="E135" s="222" t="s">
        <v>179</v>
      </c>
      <c r="F135" s="222"/>
      <c r="G135" s="222"/>
      <c r="H135" s="222"/>
      <c r="I135" s="222"/>
      <c r="J135" s="9"/>
      <c r="K135" s="222" t="s">
        <v>120</v>
      </c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191">
        <f>'I.3 - Vzduchotechnika'!J32</f>
        <v>0</v>
      </c>
      <c r="AH135" s="192"/>
      <c r="AI135" s="192"/>
      <c r="AJ135" s="192"/>
      <c r="AK135" s="192"/>
      <c r="AL135" s="192"/>
      <c r="AM135" s="192"/>
      <c r="AN135" s="191">
        <f t="shared" si="1"/>
        <v>0</v>
      </c>
      <c r="AO135" s="192"/>
      <c r="AP135" s="192"/>
      <c r="AQ135" s="83" t="s">
        <v>86</v>
      </c>
      <c r="AR135" s="47"/>
      <c r="AS135" s="84">
        <v>0</v>
      </c>
      <c r="AT135" s="85">
        <f t="shared" si="0"/>
        <v>0</v>
      </c>
      <c r="AU135" s="86">
        <f>'I.3 - Vzduchotechnika'!P133</f>
        <v>0</v>
      </c>
      <c r="AV135" s="85">
        <f>'I.3 - Vzduchotechnika'!J35</f>
        <v>0</v>
      </c>
      <c r="AW135" s="85">
        <f>'I.3 - Vzduchotechnika'!J36</f>
        <v>0</v>
      </c>
      <c r="AX135" s="85">
        <f>'I.3 - Vzduchotechnika'!J37</f>
        <v>0</v>
      </c>
      <c r="AY135" s="85">
        <f>'I.3 - Vzduchotechnika'!J38</f>
        <v>0</v>
      </c>
      <c r="AZ135" s="85">
        <f>'I.3 - Vzduchotechnika'!F35</f>
        <v>0</v>
      </c>
      <c r="BA135" s="85">
        <f>'I.3 - Vzduchotechnika'!F36</f>
        <v>0</v>
      </c>
      <c r="BB135" s="85">
        <f>'I.3 - Vzduchotechnika'!F37</f>
        <v>0</v>
      </c>
      <c r="BC135" s="85">
        <f>'I.3 - Vzduchotechnika'!F38</f>
        <v>0</v>
      </c>
      <c r="BD135" s="87">
        <f>'I.3 - Vzduchotechnika'!F39</f>
        <v>0</v>
      </c>
      <c r="BT135" s="21" t="s">
        <v>87</v>
      </c>
      <c r="BV135" s="21" t="s">
        <v>77</v>
      </c>
      <c r="BW135" s="21" t="s">
        <v>180</v>
      </c>
      <c r="BX135" s="21" t="s">
        <v>173</v>
      </c>
      <c r="CL135" s="21" t="s">
        <v>1</v>
      </c>
    </row>
    <row r="136" spans="1:91" s="3" customFormat="1" ht="16.5" customHeight="1">
      <c r="A136" s="82" t="s">
        <v>84</v>
      </c>
      <c r="B136" s="47"/>
      <c r="C136" s="9"/>
      <c r="D136" s="9"/>
      <c r="E136" s="222" t="s">
        <v>181</v>
      </c>
      <c r="F136" s="222"/>
      <c r="G136" s="222"/>
      <c r="H136" s="222"/>
      <c r="I136" s="222"/>
      <c r="J136" s="9"/>
      <c r="K136" s="222" t="s">
        <v>92</v>
      </c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191">
        <f>'I.4 - Zdravotechnika'!J32</f>
        <v>0</v>
      </c>
      <c r="AH136" s="192"/>
      <c r="AI136" s="192"/>
      <c r="AJ136" s="192"/>
      <c r="AK136" s="192"/>
      <c r="AL136" s="192"/>
      <c r="AM136" s="192"/>
      <c r="AN136" s="191">
        <f t="shared" si="1"/>
        <v>0</v>
      </c>
      <c r="AO136" s="192"/>
      <c r="AP136" s="192"/>
      <c r="AQ136" s="83" t="s">
        <v>86</v>
      </c>
      <c r="AR136" s="47"/>
      <c r="AS136" s="88">
        <v>0</v>
      </c>
      <c r="AT136" s="89">
        <f t="shared" si="0"/>
        <v>0</v>
      </c>
      <c r="AU136" s="90">
        <f>'I.4 - Zdravotechnika'!P122</f>
        <v>0</v>
      </c>
      <c r="AV136" s="89">
        <f>'I.4 - Zdravotechnika'!J35</f>
        <v>0</v>
      </c>
      <c r="AW136" s="89">
        <f>'I.4 - Zdravotechnika'!J36</f>
        <v>0</v>
      </c>
      <c r="AX136" s="89">
        <f>'I.4 - Zdravotechnika'!J37</f>
        <v>0</v>
      </c>
      <c r="AY136" s="89">
        <f>'I.4 - Zdravotechnika'!J38</f>
        <v>0</v>
      </c>
      <c r="AZ136" s="89">
        <f>'I.4 - Zdravotechnika'!F35</f>
        <v>0</v>
      </c>
      <c r="BA136" s="89">
        <f>'I.4 - Zdravotechnika'!F36</f>
        <v>0</v>
      </c>
      <c r="BB136" s="89">
        <f>'I.4 - Zdravotechnika'!F37</f>
        <v>0</v>
      </c>
      <c r="BC136" s="89">
        <f>'I.4 - Zdravotechnika'!F38</f>
        <v>0</v>
      </c>
      <c r="BD136" s="91">
        <f>'I.4 - Zdravotechnika'!F39</f>
        <v>0</v>
      </c>
      <c r="BT136" s="21" t="s">
        <v>87</v>
      </c>
      <c r="BV136" s="21" t="s">
        <v>77</v>
      </c>
      <c r="BW136" s="21" t="s">
        <v>182</v>
      </c>
      <c r="BX136" s="21" t="s">
        <v>173</v>
      </c>
      <c r="CL136" s="21" t="s">
        <v>1</v>
      </c>
    </row>
    <row r="137" spans="1:91" s="1" customFormat="1" ht="30" customHeight="1">
      <c r="B137" s="28"/>
      <c r="AR137" s="28"/>
    </row>
    <row r="138" spans="1:91" s="1" customFormat="1" ht="7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28"/>
    </row>
  </sheetData>
  <mergeCells count="206">
    <mergeCell ref="E134:I134"/>
    <mergeCell ref="K134:AF134"/>
    <mergeCell ref="E135:I135"/>
    <mergeCell ref="K135:AF135"/>
    <mergeCell ref="E136:I136"/>
    <mergeCell ref="K136:AF136"/>
    <mergeCell ref="J129:AF129"/>
    <mergeCell ref="D129:H129"/>
    <mergeCell ref="K130:AF130"/>
    <mergeCell ref="E130:I130"/>
    <mergeCell ref="K131:AF131"/>
    <mergeCell ref="E131:I131"/>
    <mergeCell ref="D132:H132"/>
    <mergeCell ref="J132:AF132"/>
    <mergeCell ref="E133:I133"/>
    <mergeCell ref="K133:AF133"/>
    <mergeCell ref="K124:AF124"/>
    <mergeCell ref="E124:I124"/>
    <mergeCell ref="E125:I125"/>
    <mergeCell ref="K125:AF125"/>
    <mergeCell ref="K126:AF126"/>
    <mergeCell ref="E126:I126"/>
    <mergeCell ref="J127:AF127"/>
    <mergeCell ref="D127:H127"/>
    <mergeCell ref="D128:H128"/>
    <mergeCell ref="J128:AF128"/>
    <mergeCell ref="F119:J119"/>
    <mergeCell ref="L119:AF119"/>
    <mergeCell ref="L120:AF120"/>
    <mergeCell ref="F120:J120"/>
    <mergeCell ref="L121:AF121"/>
    <mergeCell ref="F121:J121"/>
    <mergeCell ref="D122:H122"/>
    <mergeCell ref="J122:AF122"/>
    <mergeCell ref="J123:AF123"/>
    <mergeCell ref="D123:H123"/>
    <mergeCell ref="K114:AF114"/>
    <mergeCell ref="E114:I114"/>
    <mergeCell ref="F115:J115"/>
    <mergeCell ref="L115:AF115"/>
    <mergeCell ref="F116:J116"/>
    <mergeCell ref="L116:AF116"/>
    <mergeCell ref="E117:I117"/>
    <mergeCell ref="K117:AF117"/>
    <mergeCell ref="L118:AF118"/>
    <mergeCell ref="F118:J118"/>
    <mergeCell ref="K109:AF109"/>
    <mergeCell ref="E109:I109"/>
    <mergeCell ref="F110:J110"/>
    <mergeCell ref="L110:AF110"/>
    <mergeCell ref="F111:J111"/>
    <mergeCell ref="L111:AF111"/>
    <mergeCell ref="K112:AF112"/>
    <mergeCell ref="E112:I112"/>
    <mergeCell ref="K113:AF113"/>
    <mergeCell ref="E113:I113"/>
    <mergeCell ref="E107:I107"/>
    <mergeCell ref="K107:AF107"/>
    <mergeCell ref="E108:I108"/>
    <mergeCell ref="K108:AF108"/>
    <mergeCell ref="E102:I102"/>
    <mergeCell ref="K103:AF103"/>
    <mergeCell ref="E103:I103"/>
    <mergeCell ref="E104:I104"/>
    <mergeCell ref="K104:AF104"/>
    <mergeCell ref="E105:I105"/>
    <mergeCell ref="K105:AF105"/>
    <mergeCell ref="D106:H106"/>
    <mergeCell ref="J106:AF106"/>
    <mergeCell ref="AG134:AM134"/>
    <mergeCell ref="AN134:AP134"/>
    <mergeCell ref="AN135:AP135"/>
    <mergeCell ref="AG135:AM135"/>
    <mergeCell ref="AN136:AP136"/>
    <mergeCell ref="AG136:AM136"/>
    <mergeCell ref="L85:AO85"/>
    <mergeCell ref="C92:G92"/>
    <mergeCell ref="I92:AF92"/>
    <mergeCell ref="D95:H95"/>
    <mergeCell ref="J95:AF95"/>
    <mergeCell ref="K96:AF96"/>
    <mergeCell ref="E96:I96"/>
    <mergeCell ref="K97:AF97"/>
    <mergeCell ref="E97:I97"/>
    <mergeCell ref="E98:I98"/>
    <mergeCell ref="K98:AF98"/>
    <mergeCell ref="K99:AF99"/>
    <mergeCell ref="E99:I99"/>
    <mergeCell ref="E100:I100"/>
    <mergeCell ref="K100:AF100"/>
    <mergeCell ref="D101:H101"/>
    <mergeCell ref="J101:AF101"/>
    <mergeCell ref="K102:AF102"/>
    <mergeCell ref="AN129:AP129"/>
    <mergeCell ref="AG129:AM129"/>
    <mergeCell ref="AN130:AP130"/>
    <mergeCell ref="AG130:AM130"/>
    <mergeCell ref="AN131:AP131"/>
    <mergeCell ref="AG131:AM131"/>
    <mergeCell ref="AN132:AP132"/>
    <mergeCell ref="AG132:AM132"/>
    <mergeCell ref="AG133:AM133"/>
    <mergeCell ref="AN133:AP133"/>
    <mergeCell ref="AN124:AP124"/>
    <mergeCell ref="AG124:AM124"/>
    <mergeCell ref="AG125:AM125"/>
    <mergeCell ref="AN125:AP125"/>
    <mergeCell ref="AG126:AM126"/>
    <mergeCell ref="AN126:AP126"/>
    <mergeCell ref="AG127:AM127"/>
    <mergeCell ref="AN127:AP127"/>
    <mergeCell ref="AG128:AM128"/>
    <mergeCell ref="AN128:AP128"/>
    <mergeCell ref="AN119:AP119"/>
    <mergeCell ref="AG119:AM119"/>
    <mergeCell ref="AN120:AP120"/>
    <mergeCell ref="AG120:AM120"/>
    <mergeCell ref="AN121:AP121"/>
    <mergeCell ref="AG121:AM121"/>
    <mergeCell ref="AN122:AP122"/>
    <mergeCell ref="AG122:AM122"/>
    <mergeCell ref="AG123:AM123"/>
    <mergeCell ref="AN123:AP123"/>
    <mergeCell ref="AN114:AP114"/>
    <mergeCell ref="AG114:AM114"/>
    <mergeCell ref="AN115:AP115"/>
    <mergeCell ref="AG115:AM115"/>
    <mergeCell ref="AG116:AM116"/>
    <mergeCell ref="AN116:AP116"/>
    <mergeCell ref="AG117:AM117"/>
    <mergeCell ref="AN117:AP117"/>
    <mergeCell ref="AN118:AP118"/>
    <mergeCell ref="AG118:AM118"/>
    <mergeCell ref="AN109:AP109"/>
    <mergeCell ref="AG109:AM109"/>
    <mergeCell ref="AN110:AP110"/>
    <mergeCell ref="AG110:AM110"/>
    <mergeCell ref="AG111:AM111"/>
    <mergeCell ref="AN111:AP111"/>
    <mergeCell ref="AG112:AM112"/>
    <mergeCell ref="AN112:AP112"/>
    <mergeCell ref="AG113:AM113"/>
    <mergeCell ref="AN113:AP113"/>
    <mergeCell ref="AR2:BE2"/>
    <mergeCell ref="AG101:AM101"/>
    <mergeCell ref="AN101:AP101"/>
    <mergeCell ref="AN102:AP102"/>
    <mergeCell ref="AG102:AM102"/>
    <mergeCell ref="AN103:AP103"/>
    <mergeCell ref="AG103:AM103"/>
    <mergeCell ref="AM87:AN87"/>
    <mergeCell ref="AM89:AP89"/>
    <mergeCell ref="AS89:AT91"/>
    <mergeCell ref="AM90:AP90"/>
    <mergeCell ref="AN92:AP92"/>
    <mergeCell ref="AG92:AM92"/>
    <mergeCell ref="AN95:AP95"/>
    <mergeCell ref="AG95:AM95"/>
    <mergeCell ref="AN96:AP96"/>
    <mergeCell ref="AG96:AM96"/>
    <mergeCell ref="AN97:AP97"/>
    <mergeCell ref="AG99:AM99"/>
    <mergeCell ref="AN100:AP100"/>
    <mergeCell ref="AG100:AM100"/>
    <mergeCell ref="AG94:AM94"/>
    <mergeCell ref="AN94:AP94"/>
    <mergeCell ref="BE5:BE34"/>
    <mergeCell ref="L32:P32"/>
    <mergeCell ref="W32:AE32"/>
    <mergeCell ref="AN107:AP107"/>
    <mergeCell ref="AG107:AM107"/>
    <mergeCell ref="AN108:AP108"/>
    <mergeCell ref="AG108:AM108"/>
    <mergeCell ref="AK35:AO35"/>
    <mergeCell ref="X35:AB35"/>
    <mergeCell ref="AN104:AP104"/>
    <mergeCell ref="AG104:AM104"/>
    <mergeCell ref="AN105:AP105"/>
    <mergeCell ref="AG105:AM105"/>
    <mergeCell ref="AN106:AP106"/>
    <mergeCell ref="AG106:AM106"/>
    <mergeCell ref="AK32:AO32"/>
    <mergeCell ref="L33:P33"/>
    <mergeCell ref="AK33:AO33"/>
    <mergeCell ref="W33:AE33"/>
    <mergeCell ref="AG97:AM97"/>
    <mergeCell ref="AN98:AP98"/>
    <mergeCell ref="AG98:AM98"/>
    <mergeCell ref="AN99:AP99"/>
    <mergeCell ref="W30:AE30"/>
    <mergeCell ref="AK30:AO30"/>
    <mergeCell ref="L30:P30"/>
    <mergeCell ref="AK31:AO31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1:AE31"/>
    <mergeCell ref="L31:P31"/>
  </mergeCells>
  <hyperlinks>
    <hyperlink ref="A96" location="'1 - Búracie práce'!C2" display="/" xr:uid="{00000000-0004-0000-0000-000000000000}"/>
    <hyperlink ref="A97" location="'2 - Nový stav'!C2" display="/" xr:uid="{00000000-0004-0000-0000-000001000000}"/>
    <hyperlink ref="A98" location="'3 - Zdravotechnika'!C2" display="/" xr:uid="{00000000-0004-0000-0000-000002000000}"/>
    <hyperlink ref="A99" location="'4 - Vykurovanie'!C2" display="/" xr:uid="{00000000-0004-0000-0000-000003000000}"/>
    <hyperlink ref="A100" location="'5 - Elektroinštalácia'!C2" display="/" xr:uid="{00000000-0004-0000-0000-000004000000}"/>
    <hyperlink ref="A102" location="'1 - Búracie práce_01'!C2" display="/" xr:uid="{00000000-0004-0000-0000-000005000000}"/>
    <hyperlink ref="A103" location="'2 - Nový stav_01'!C2" display="/" xr:uid="{00000000-0004-0000-0000-000006000000}"/>
    <hyperlink ref="A104" location="'3 - Vykurovanie'!C2" display="/" xr:uid="{00000000-0004-0000-0000-000007000000}"/>
    <hyperlink ref="A105" location="'4 - Elektroinštalácia'!C2" display="/" xr:uid="{00000000-0004-0000-0000-000008000000}"/>
    <hyperlink ref="A107" location="'1 - Architektúra a statika'!C2" display="/" xr:uid="{00000000-0004-0000-0000-000009000000}"/>
    <hyperlink ref="A108" location="'2 - Zdravotechnika'!C2" display="/" xr:uid="{00000000-0004-0000-0000-00000A000000}"/>
    <hyperlink ref="A110" location="'3.1 - Zdroj tepla a chlad...'!C2" display="/" xr:uid="{00000000-0004-0000-0000-00000B000000}"/>
    <hyperlink ref="A111" location="'3.2 - Odovzdávací systém'!C2" display="/" xr:uid="{00000000-0004-0000-0000-00000C000000}"/>
    <hyperlink ref="A112" location="'4 - Vzduchotechnika'!C2" display="/" xr:uid="{00000000-0004-0000-0000-00000D000000}"/>
    <hyperlink ref="A113" location="'5 - FVZ'!C2" display="/" xr:uid="{00000000-0004-0000-0000-00000E000000}"/>
    <hyperlink ref="A115" location="'6.1 - Elektroinštalácia a...'!C2" display="/" xr:uid="{00000000-0004-0000-0000-00000F000000}"/>
    <hyperlink ref="A116" location="'6.2 - SENZOMATIC systém'!C2" display="/" xr:uid="{00000000-0004-0000-0000-000010000000}"/>
    <hyperlink ref="A118" location="'7.1 - Asanácia a búracie ...'!C2" display="/" xr:uid="{00000000-0004-0000-0000-000011000000}"/>
    <hyperlink ref="A119" location="'7.2 - Mlátové chodníky a ...'!C2" display="/" xr:uid="{00000000-0004-0000-0000-000012000000}"/>
    <hyperlink ref="A120" location="'7.3 - Krajinná architektúra'!C2" display="/" xr:uid="{00000000-0004-0000-0000-000013000000}"/>
    <hyperlink ref="A121" location="'7.4 - Návrh mobiliáru'!C2" display="/" xr:uid="{00000000-0004-0000-0000-000014000000}"/>
    <hyperlink ref="A122" location="'D - SO 104'!C2" display="/" xr:uid="{00000000-0004-0000-0000-000015000000}"/>
    <hyperlink ref="A124" location="'E.1 - Búracie práca'!C2" display="/" xr:uid="{00000000-0004-0000-0000-000016000000}"/>
    <hyperlink ref="A125" location="'E.2 - Nový stav'!C2" display="/" xr:uid="{00000000-0004-0000-0000-000017000000}"/>
    <hyperlink ref="A126" location="'E.3 - Elektroinštalácia'!C2" display="/" xr:uid="{00000000-0004-0000-0000-000018000000}"/>
    <hyperlink ref="A127" location="'F - SO 102 - debarierizácia'!C2" display="/" xr:uid="{00000000-0004-0000-0000-000019000000}"/>
    <hyperlink ref="A128" location="'G - SO 103 - debarierizácia'!C2" display="/" xr:uid="{00000000-0004-0000-0000-00001A000000}"/>
    <hyperlink ref="A130" location="'H.1 - Búracie práce'!C2" display="/" xr:uid="{00000000-0004-0000-0000-00001B000000}"/>
    <hyperlink ref="A131" location="'H.2 - Nový stav'!C2" display="/" xr:uid="{00000000-0004-0000-0000-00001C000000}"/>
    <hyperlink ref="A133" location="'I.1 - Stavebné úpravy'!C2" display="/" xr:uid="{00000000-0004-0000-0000-00001D000000}"/>
    <hyperlink ref="A134" location="'I.2 - Elektroinštalácia'!C2" display="/" xr:uid="{00000000-0004-0000-0000-00001E000000}"/>
    <hyperlink ref="A135" location="'I.3 - Vzduchotechnika'!C2" display="/" xr:uid="{00000000-0004-0000-0000-00001F000000}"/>
    <hyperlink ref="A136" location="'I.4 - Zdravotechnika'!C2" display="/" xr:uid="{00000000-0004-0000-0000-000020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56"/>
  <sheetViews>
    <sheetView showGridLines="0" topLeftCell="A130" workbookViewId="0">
      <selection activeCell="D151" sqref="D151:H151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1634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ROUND((SUM(BE120:BE151)),  2)</f>
        <v>0</v>
      </c>
      <c r="G35" s="96"/>
      <c r="H35" s="96"/>
      <c r="I35" s="97">
        <v>0.23</v>
      </c>
      <c r="J35" s="95">
        <f>ROUND(((SUM(BE120:BE151))*I35),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ROUND((SUM(BF120:BF151)),  2)</f>
        <v>0</v>
      </c>
      <c r="G36" s="96"/>
      <c r="H36" s="96"/>
      <c r="I36" s="97">
        <v>0.23</v>
      </c>
      <c r="J36" s="95">
        <f>ROUND(((SUM(BF120:BF151))*I36),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ROUND((SUM(BG120:BG151)),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ROUND((SUM(BH120:BH151)),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ROUND((SUM(BI120:BI151)),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4 -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1257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218" t="str">
        <f>E11</f>
        <v>4 -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118"/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8"/>
      <c r="M120" s="61"/>
      <c r="N120" s="52"/>
      <c r="O120" s="52"/>
      <c r="P120" s="124">
        <f>SUM(P121:P151)</f>
        <v>0</v>
      </c>
      <c r="Q120" s="52"/>
      <c r="R120" s="124">
        <f>SUM(R121:R151)</f>
        <v>0</v>
      </c>
      <c r="S120" s="52"/>
      <c r="T120" s="125">
        <f>SUM(T121:T151)</f>
        <v>0</v>
      </c>
      <c r="AT120" s="13" t="s">
        <v>74</v>
      </c>
      <c r="AU120" s="13" t="s">
        <v>192</v>
      </c>
      <c r="BK120" s="126">
        <f>SUM(BK121:BK151)</f>
        <v>0</v>
      </c>
    </row>
    <row r="121" spans="2:65" s="1" customFormat="1" ht="24.25" customHeight="1">
      <c r="B121" s="139"/>
      <c r="C121" s="158" t="s">
        <v>82</v>
      </c>
      <c r="D121" s="158" t="s">
        <v>571</v>
      </c>
      <c r="E121" s="159" t="s">
        <v>1161</v>
      </c>
      <c r="F121" s="160" t="s">
        <v>1162</v>
      </c>
      <c r="G121" s="161" t="s">
        <v>259</v>
      </c>
      <c r="H121" s="162">
        <v>2</v>
      </c>
      <c r="I121" s="163"/>
      <c r="J121" s="162">
        <f t="shared" ref="J121:J151" si="0">ROUND(I121*H121,2)</f>
        <v>0</v>
      </c>
      <c r="K121" s="164"/>
      <c r="L121" s="165"/>
      <c r="M121" s="166" t="s">
        <v>1</v>
      </c>
      <c r="N121" s="167" t="s">
        <v>41</v>
      </c>
      <c r="P121" s="149">
        <f t="shared" ref="P121:P150" si="1">O121*H121</f>
        <v>0</v>
      </c>
      <c r="Q121" s="149">
        <v>0</v>
      </c>
      <c r="R121" s="149">
        <f t="shared" ref="R121:R150" si="2">Q121*H121</f>
        <v>0</v>
      </c>
      <c r="S121" s="149">
        <v>0</v>
      </c>
      <c r="T121" s="150">
        <f t="shared" ref="T121:T150" si="3">S121*H121</f>
        <v>0</v>
      </c>
      <c r="AR121" s="151" t="s">
        <v>248</v>
      </c>
      <c r="AT121" s="151" t="s">
        <v>571</v>
      </c>
      <c r="AU121" s="151" t="s">
        <v>75</v>
      </c>
      <c r="AY121" s="13" t="s">
        <v>220</v>
      </c>
      <c r="BE121" s="152">
        <f t="shared" ref="BE121:BE150" si="4">IF(N121="základná",J121,0)</f>
        <v>0</v>
      </c>
      <c r="BF121" s="152">
        <f t="shared" ref="BF121:BF150" si="5">IF(N121="znížená",J121,0)</f>
        <v>0</v>
      </c>
      <c r="BG121" s="152">
        <f t="shared" ref="BG121:BG150" si="6">IF(N121="zákl. prenesená",J121,0)</f>
        <v>0</v>
      </c>
      <c r="BH121" s="152">
        <f t="shared" ref="BH121:BH150" si="7">IF(N121="zníž. prenesená",J121,0)</f>
        <v>0</v>
      </c>
      <c r="BI121" s="152">
        <f t="shared" ref="BI121:BI150" si="8">IF(N121="nulová",J121,0)</f>
        <v>0</v>
      </c>
      <c r="BJ121" s="13" t="s">
        <v>87</v>
      </c>
      <c r="BK121" s="152">
        <f t="shared" ref="BK121:BK150" si="9">ROUND(I121*H121,2)</f>
        <v>0</v>
      </c>
      <c r="BL121" s="13" t="s">
        <v>94</v>
      </c>
      <c r="BM121" s="151" t="s">
        <v>87</v>
      </c>
    </row>
    <row r="122" spans="2:65" s="1" customFormat="1" ht="24.25" customHeight="1">
      <c r="B122" s="139"/>
      <c r="C122" s="158" t="s">
        <v>87</v>
      </c>
      <c r="D122" s="158" t="s">
        <v>571</v>
      </c>
      <c r="E122" s="159" t="s">
        <v>1163</v>
      </c>
      <c r="F122" s="160" t="s">
        <v>1164</v>
      </c>
      <c r="G122" s="161" t="s">
        <v>259</v>
      </c>
      <c r="H122" s="162">
        <v>1</v>
      </c>
      <c r="I122" s="163"/>
      <c r="J122" s="162">
        <f t="shared" si="0"/>
        <v>0</v>
      </c>
      <c r="K122" s="164"/>
      <c r="L122" s="165"/>
      <c r="M122" s="166" t="s">
        <v>1</v>
      </c>
      <c r="N122" s="167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248</v>
      </c>
      <c r="AT122" s="151" t="s">
        <v>571</v>
      </c>
      <c r="AU122" s="151" t="s">
        <v>75</v>
      </c>
      <c r="AY122" s="13" t="s">
        <v>220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3" t="s">
        <v>87</v>
      </c>
      <c r="BK122" s="152">
        <f t="shared" si="9"/>
        <v>0</v>
      </c>
      <c r="BL122" s="13" t="s">
        <v>94</v>
      </c>
      <c r="BM122" s="151" t="s">
        <v>94</v>
      </c>
    </row>
    <row r="123" spans="2:65" s="1" customFormat="1" ht="16.5" customHeight="1">
      <c r="B123" s="139"/>
      <c r="C123" s="158" t="s">
        <v>91</v>
      </c>
      <c r="D123" s="158" t="s">
        <v>571</v>
      </c>
      <c r="E123" s="159" t="s">
        <v>1165</v>
      </c>
      <c r="F123" s="160" t="s">
        <v>1166</v>
      </c>
      <c r="G123" s="161" t="s">
        <v>259</v>
      </c>
      <c r="H123" s="162">
        <v>12</v>
      </c>
      <c r="I123" s="163"/>
      <c r="J123" s="162">
        <f t="shared" si="0"/>
        <v>0</v>
      </c>
      <c r="K123" s="164"/>
      <c r="L123" s="165"/>
      <c r="M123" s="166" t="s">
        <v>1</v>
      </c>
      <c r="N123" s="167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248</v>
      </c>
      <c r="AT123" s="151" t="s">
        <v>571</v>
      </c>
      <c r="AU123" s="151" t="s">
        <v>75</v>
      </c>
      <c r="AY123" s="13" t="s">
        <v>220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3" t="s">
        <v>87</v>
      </c>
      <c r="BK123" s="152">
        <f t="shared" si="9"/>
        <v>0</v>
      </c>
      <c r="BL123" s="13" t="s">
        <v>94</v>
      </c>
      <c r="BM123" s="151" t="s">
        <v>124</v>
      </c>
    </row>
    <row r="124" spans="2:65" s="1" customFormat="1" ht="16.5" customHeight="1">
      <c r="B124" s="139"/>
      <c r="C124" s="158" t="s">
        <v>94</v>
      </c>
      <c r="D124" s="158" t="s">
        <v>571</v>
      </c>
      <c r="E124" s="159" t="s">
        <v>1167</v>
      </c>
      <c r="F124" s="160" t="s">
        <v>1168</v>
      </c>
      <c r="G124" s="161" t="s">
        <v>259</v>
      </c>
      <c r="H124" s="162">
        <v>1</v>
      </c>
      <c r="I124" s="163"/>
      <c r="J124" s="162">
        <f t="shared" si="0"/>
        <v>0</v>
      </c>
      <c r="K124" s="164"/>
      <c r="L124" s="165"/>
      <c r="M124" s="166" t="s">
        <v>1</v>
      </c>
      <c r="N124" s="16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248</v>
      </c>
      <c r="AT124" s="151" t="s">
        <v>571</v>
      </c>
      <c r="AU124" s="151" t="s">
        <v>75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248</v>
      </c>
    </row>
    <row r="125" spans="2:65" s="1" customFormat="1" ht="16.5" customHeight="1">
      <c r="B125" s="139"/>
      <c r="C125" s="158" t="s">
        <v>97</v>
      </c>
      <c r="D125" s="158" t="s">
        <v>571</v>
      </c>
      <c r="E125" s="159" t="s">
        <v>1171</v>
      </c>
      <c r="F125" s="160" t="s">
        <v>1172</v>
      </c>
      <c r="G125" s="161" t="s">
        <v>259</v>
      </c>
      <c r="H125" s="162">
        <v>20</v>
      </c>
      <c r="I125" s="163"/>
      <c r="J125" s="162">
        <f t="shared" si="0"/>
        <v>0</v>
      </c>
      <c r="K125" s="164"/>
      <c r="L125" s="165"/>
      <c r="M125" s="166" t="s">
        <v>1</v>
      </c>
      <c r="N125" s="167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248</v>
      </c>
      <c r="AT125" s="151" t="s">
        <v>571</v>
      </c>
      <c r="AU125" s="151" t="s">
        <v>75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256</v>
      </c>
    </row>
    <row r="126" spans="2:65" s="1" customFormat="1" ht="21.75" customHeight="1">
      <c r="B126" s="139"/>
      <c r="C126" s="158" t="s">
        <v>124</v>
      </c>
      <c r="D126" s="158" t="s">
        <v>571</v>
      </c>
      <c r="E126" s="159" t="s">
        <v>1175</v>
      </c>
      <c r="F126" s="160" t="s">
        <v>1176</v>
      </c>
      <c r="G126" s="161" t="s">
        <v>259</v>
      </c>
      <c r="H126" s="162">
        <v>17</v>
      </c>
      <c r="I126" s="163"/>
      <c r="J126" s="162">
        <f t="shared" si="0"/>
        <v>0</v>
      </c>
      <c r="K126" s="164"/>
      <c r="L126" s="165"/>
      <c r="M126" s="166" t="s">
        <v>1</v>
      </c>
      <c r="N126" s="16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248</v>
      </c>
      <c r="AT126" s="151" t="s">
        <v>571</v>
      </c>
      <c r="AU126" s="151" t="s">
        <v>75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265</v>
      </c>
    </row>
    <row r="127" spans="2:65" s="1" customFormat="1" ht="21.75" customHeight="1">
      <c r="B127" s="139"/>
      <c r="C127" s="158" t="s">
        <v>132</v>
      </c>
      <c r="D127" s="158" t="s">
        <v>571</v>
      </c>
      <c r="E127" s="159" t="s">
        <v>1183</v>
      </c>
      <c r="F127" s="160" t="s">
        <v>1184</v>
      </c>
      <c r="G127" s="161" t="s">
        <v>259</v>
      </c>
      <c r="H127" s="162">
        <v>106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75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273</v>
      </c>
    </row>
    <row r="128" spans="2:65" s="1" customFormat="1" ht="16.5" customHeight="1">
      <c r="B128" s="139"/>
      <c r="C128" s="158" t="s">
        <v>248</v>
      </c>
      <c r="D128" s="158" t="s">
        <v>571</v>
      </c>
      <c r="E128" s="159" t="s">
        <v>1635</v>
      </c>
      <c r="F128" s="160" t="s">
        <v>1190</v>
      </c>
      <c r="G128" s="161" t="s">
        <v>259</v>
      </c>
      <c r="H128" s="162">
        <v>1</v>
      </c>
      <c r="I128" s="163"/>
      <c r="J128" s="162">
        <f t="shared" si="0"/>
        <v>0</v>
      </c>
      <c r="K128" s="164"/>
      <c r="L128" s="165"/>
      <c r="M128" s="166" t="s">
        <v>1</v>
      </c>
      <c r="N128" s="16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248</v>
      </c>
      <c r="AT128" s="151" t="s">
        <v>571</v>
      </c>
      <c r="AU128" s="151" t="s">
        <v>75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281</v>
      </c>
    </row>
    <row r="129" spans="2:65" s="1" customFormat="1" ht="16.5" customHeight="1">
      <c r="B129" s="139"/>
      <c r="C129" s="158" t="s">
        <v>230</v>
      </c>
      <c r="D129" s="158" t="s">
        <v>571</v>
      </c>
      <c r="E129" s="159" t="s">
        <v>1191</v>
      </c>
      <c r="F129" s="160" t="s">
        <v>1192</v>
      </c>
      <c r="G129" s="161" t="s">
        <v>1193</v>
      </c>
      <c r="H129" s="162">
        <v>312</v>
      </c>
      <c r="I129" s="163"/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75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289</v>
      </c>
    </row>
    <row r="130" spans="2:65" s="1" customFormat="1" ht="16.5" customHeight="1">
      <c r="B130" s="139"/>
      <c r="C130" s="158" t="s">
        <v>256</v>
      </c>
      <c r="D130" s="158" t="s">
        <v>571</v>
      </c>
      <c r="E130" s="159" t="s">
        <v>1194</v>
      </c>
      <c r="F130" s="160" t="s">
        <v>1195</v>
      </c>
      <c r="G130" s="161" t="s">
        <v>1193</v>
      </c>
      <c r="H130" s="162">
        <v>70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75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297</v>
      </c>
    </row>
    <row r="131" spans="2:65" s="1" customFormat="1" ht="16.5" customHeight="1">
      <c r="B131" s="139"/>
      <c r="C131" s="158" t="s">
        <v>261</v>
      </c>
      <c r="D131" s="158" t="s">
        <v>571</v>
      </c>
      <c r="E131" s="159" t="s">
        <v>1636</v>
      </c>
      <c r="F131" s="160" t="s">
        <v>1637</v>
      </c>
      <c r="G131" s="161" t="s">
        <v>1193</v>
      </c>
      <c r="H131" s="162">
        <v>10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75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306</v>
      </c>
    </row>
    <row r="132" spans="2:65" s="1" customFormat="1" ht="16.5" customHeight="1">
      <c r="B132" s="139"/>
      <c r="C132" s="158" t="s">
        <v>265</v>
      </c>
      <c r="D132" s="158" t="s">
        <v>571</v>
      </c>
      <c r="E132" s="159" t="s">
        <v>1638</v>
      </c>
      <c r="F132" s="160" t="s">
        <v>1639</v>
      </c>
      <c r="G132" s="161" t="s">
        <v>1193</v>
      </c>
      <c r="H132" s="162">
        <v>20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75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313</v>
      </c>
    </row>
    <row r="133" spans="2:65" s="1" customFormat="1" ht="16.5" customHeight="1">
      <c r="B133" s="139"/>
      <c r="C133" s="158" t="s">
        <v>269</v>
      </c>
      <c r="D133" s="158" t="s">
        <v>571</v>
      </c>
      <c r="E133" s="159" t="s">
        <v>1200</v>
      </c>
      <c r="F133" s="160" t="s">
        <v>1201</v>
      </c>
      <c r="G133" s="161" t="s">
        <v>1193</v>
      </c>
      <c r="H133" s="162">
        <v>20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75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321</v>
      </c>
    </row>
    <row r="134" spans="2:65" s="1" customFormat="1" ht="16.5" customHeight="1">
      <c r="B134" s="139"/>
      <c r="C134" s="158" t="s">
        <v>273</v>
      </c>
      <c r="D134" s="158" t="s">
        <v>571</v>
      </c>
      <c r="E134" s="159" t="s">
        <v>1206</v>
      </c>
      <c r="F134" s="160" t="s">
        <v>1207</v>
      </c>
      <c r="G134" s="161" t="s">
        <v>1193</v>
      </c>
      <c r="H134" s="162">
        <v>70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75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329</v>
      </c>
    </row>
    <row r="135" spans="2:65" s="1" customFormat="1" ht="16.5" customHeight="1">
      <c r="B135" s="139"/>
      <c r="C135" s="158" t="s">
        <v>277</v>
      </c>
      <c r="D135" s="158" t="s">
        <v>571</v>
      </c>
      <c r="E135" s="159" t="s">
        <v>1208</v>
      </c>
      <c r="F135" s="160" t="s">
        <v>1209</v>
      </c>
      <c r="G135" s="161" t="s">
        <v>259</v>
      </c>
      <c r="H135" s="162">
        <v>1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75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341</v>
      </c>
    </row>
    <row r="136" spans="2:65" s="1" customFormat="1" ht="16.5" customHeight="1">
      <c r="B136" s="139"/>
      <c r="C136" s="158" t="s">
        <v>281</v>
      </c>
      <c r="D136" s="158" t="s">
        <v>571</v>
      </c>
      <c r="E136" s="159" t="s">
        <v>1640</v>
      </c>
      <c r="F136" s="160" t="s">
        <v>1641</v>
      </c>
      <c r="G136" s="161" t="s">
        <v>259</v>
      </c>
      <c r="H136" s="162">
        <v>1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75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353</v>
      </c>
    </row>
    <row r="137" spans="2:65" s="1" customFormat="1" ht="16.5" customHeight="1">
      <c r="B137" s="139"/>
      <c r="C137" s="158" t="s">
        <v>285</v>
      </c>
      <c r="D137" s="158" t="s">
        <v>571</v>
      </c>
      <c r="E137" s="159" t="s">
        <v>1218</v>
      </c>
      <c r="F137" s="160" t="s">
        <v>1219</v>
      </c>
      <c r="G137" s="161" t="s">
        <v>259</v>
      </c>
      <c r="H137" s="162">
        <v>33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75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361</v>
      </c>
    </row>
    <row r="138" spans="2:65" s="1" customFormat="1" ht="16.5" customHeight="1">
      <c r="B138" s="139"/>
      <c r="C138" s="158" t="s">
        <v>289</v>
      </c>
      <c r="D138" s="158" t="s">
        <v>571</v>
      </c>
      <c r="E138" s="159" t="s">
        <v>1220</v>
      </c>
      <c r="F138" s="160" t="s">
        <v>1221</v>
      </c>
      <c r="G138" s="161" t="s">
        <v>259</v>
      </c>
      <c r="H138" s="162">
        <v>10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75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371</v>
      </c>
    </row>
    <row r="139" spans="2:65" s="1" customFormat="1" ht="16.5" customHeight="1">
      <c r="B139" s="139"/>
      <c r="C139" s="158" t="s">
        <v>293</v>
      </c>
      <c r="D139" s="158" t="s">
        <v>571</v>
      </c>
      <c r="E139" s="159" t="s">
        <v>1224</v>
      </c>
      <c r="F139" s="160" t="s">
        <v>1225</v>
      </c>
      <c r="G139" s="161" t="s">
        <v>259</v>
      </c>
      <c r="H139" s="162">
        <v>4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75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381</v>
      </c>
    </row>
    <row r="140" spans="2:65" s="1" customFormat="1" ht="16.5" customHeight="1">
      <c r="B140" s="139"/>
      <c r="C140" s="158" t="s">
        <v>297</v>
      </c>
      <c r="D140" s="158" t="s">
        <v>571</v>
      </c>
      <c r="E140" s="159" t="s">
        <v>1226</v>
      </c>
      <c r="F140" s="160" t="s">
        <v>1227</v>
      </c>
      <c r="G140" s="161" t="s">
        <v>259</v>
      </c>
      <c r="H140" s="162">
        <v>10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75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389</v>
      </c>
    </row>
    <row r="141" spans="2:65" s="1" customFormat="1" ht="16.5" customHeight="1">
      <c r="B141" s="139"/>
      <c r="C141" s="158" t="s">
        <v>301</v>
      </c>
      <c r="D141" s="158" t="s">
        <v>571</v>
      </c>
      <c r="E141" s="159" t="s">
        <v>1228</v>
      </c>
      <c r="F141" s="160" t="s">
        <v>1229</v>
      </c>
      <c r="G141" s="161" t="s">
        <v>1193</v>
      </c>
      <c r="H141" s="162">
        <v>60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248</v>
      </c>
      <c r="AT141" s="151" t="s">
        <v>571</v>
      </c>
      <c r="AU141" s="151" t="s">
        <v>75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399</v>
      </c>
    </row>
    <row r="142" spans="2:65" s="1" customFormat="1" ht="16.5" customHeight="1">
      <c r="B142" s="139"/>
      <c r="C142" s="158" t="s">
        <v>306</v>
      </c>
      <c r="D142" s="158" t="s">
        <v>571</v>
      </c>
      <c r="E142" s="159" t="s">
        <v>1230</v>
      </c>
      <c r="F142" s="160" t="s">
        <v>1231</v>
      </c>
      <c r="G142" s="161" t="s">
        <v>1193</v>
      </c>
      <c r="H142" s="162">
        <v>260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248</v>
      </c>
      <c r="AT142" s="151" t="s">
        <v>571</v>
      </c>
      <c r="AU142" s="151" t="s">
        <v>75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409</v>
      </c>
    </row>
    <row r="143" spans="2:65" s="1" customFormat="1" ht="24.25" customHeight="1">
      <c r="B143" s="139"/>
      <c r="C143" s="158" t="s">
        <v>7</v>
      </c>
      <c r="D143" s="158" t="s">
        <v>571</v>
      </c>
      <c r="E143" s="159" t="s">
        <v>1232</v>
      </c>
      <c r="F143" s="160" t="s">
        <v>1233</v>
      </c>
      <c r="G143" s="161" t="s">
        <v>1193</v>
      </c>
      <c r="H143" s="162">
        <v>120</v>
      </c>
      <c r="I143" s="163"/>
      <c r="J143" s="162">
        <f t="shared" si="0"/>
        <v>0</v>
      </c>
      <c r="K143" s="164"/>
      <c r="L143" s="165"/>
      <c r="M143" s="166" t="s">
        <v>1</v>
      </c>
      <c r="N143" s="167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248</v>
      </c>
      <c r="AT143" s="151" t="s">
        <v>571</v>
      </c>
      <c r="AU143" s="151" t="s">
        <v>75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417</v>
      </c>
    </row>
    <row r="144" spans="2:65" s="1" customFormat="1" ht="16.5" customHeight="1">
      <c r="B144" s="139"/>
      <c r="C144" s="158" t="s">
        <v>313</v>
      </c>
      <c r="D144" s="158" t="s">
        <v>571</v>
      </c>
      <c r="E144" s="159" t="s">
        <v>1642</v>
      </c>
      <c r="F144" s="160" t="s">
        <v>1643</v>
      </c>
      <c r="G144" s="161" t="s">
        <v>259</v>
      </c>
      <c r="H144" s="162">
        <v>200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248</v>
      </c>
      <c r="AT144" s="151" t="s">
        <v>571</v>
      </c>
      <c r="AU144" s="151" t="s">
        <v>75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427</v>
      </c>
    </row>
    <row r="145" spans="2:65" s="1" customFormat="1" ht="16.5" customHeight="1">
      <c r="B145" s="139"/>
      <c r="C145" s="158" t="s">
        <v>317</v>
      </c>
      <c r="D145" s="158" t="s">
        <v>571</v>
      </c>
      <c r="E145" s="159" t="s">
        <v>1240</v>
      </c>
      <c r="F145" s="160" t="s">
        <v>1241</v>
      </c>
      <c r="G145" s="161" t="s">
        <v>259</v>
      </c>
      <c r="H145" s="162">
        <v>100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248</v>
      </c>
      <c r="AT145" s="151" t="s">
        <v>571</v>
      </c>
      <c r="AU145" s="151" t="s">
        <v>75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437</v>
      </c>
    </row>
    <row r="146" spans="2:65" s="1" customFormat="1" ht="16.5" customHeight="1">
      <c r="B146" s="139"/>
      <c r="C146" s="158" t="s">
        <v>321</v>
      </c>
      <c r="D146" s="158" t="s">
        <v>571</v>
      </c>
      <c r="E146" s="159" t="s">
        <v>1242</v>
      </c>
      <c r="F146" s="160" t="s">
        <v>1243</v>
      </c>
      <c r="G146" s="161" t="s">
        <v>259</v>
      </c>
      <c r="H146" s="162">
        <v>60</v>
      </c>
      <c r="I146" s="163"/>
      <c r="J146" s="162">
        <f t="shared" si="0"/>
        <v>0</v>
      </c>
      <c r="K146" s="164"/>
      <c r="L146" s="165"/>
      <c r="M146" s="166" t="s">
        <v>1</v>
      </c>
      <c r="N146" s="167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248</v>
      </c>
      <c r="AT146" s="151" t="s">
        <v>571</v>
      </c>
      <c r="AU146" s="151" t="s">
        <v>75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616</v>
      </c>
    </row>
    <row r="147" spans="2:65" s="1" customFormat="1" ht="16.5" customHeight="1">
      <c r="B147" s="139"/>
      <c r="C147" s="158" t="s">
        <v>325</v>
      </c>
      <c r="D147" s="158" t="s">
        <v>571</v>
      </c>
      <c r="E147" s="159" t="s">
        <v>1244</v>
      </c>
      <c r="F147" s="160" t="s">
        <v>1245</v>
      </c>
      <c r="G147" s="161" t="s">
        <v>1193</v>
      </c>
      <c r="H147" s="162">
        <v>123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248</v>
      </c>
      <c r="AT147" s="151" t="s">
        <v>571</v>
      </c>
      <c r="AU147" s="151" t="s">
        <v>75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624</v>
      </c>
    </row>
    <row r="148" spans="2:65" s="1" customFormat="1" ht="16.5" customHeight="1">
      <c r="B148" s="139"/>
      <c r="C148" s="158" t="s">
        <v>329</v>
      </c>
      <c r="D148" s="158" t="s">
        <v>571</v>
      </c>
      <c r="E148" s="159" t="s">
        <v>1247</v>
      </c>
      <c r="F148" s="160" t="s">
        <v>1248</v>
      </c>
      <c r="G148" s="161" t="s">
        <v>614</v>
      </c>
      <c r="H148" s="163"/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248</v>
      </c>
      <c r="AT148" s="151" t="s">
        <v>571</v>
      </c>
      <c r="AU148" s="151" t="s">
        <v>75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1644</v>
      </c>
    </row>
    <row r="149" spans="2:65" s="1" customFormat="1" ht="16.5" customHeight="1">
      <c r="B149" s="139"/>
      <c r="C149" s="158" t="s">
        <v>333</v>
      </c>
      <c r="D149" s="158" t="s">
        <v>571</v>
      </c>
      <c r="E149" s="159" t="s">
        <v>1250</v>
      </c>
      <c r="F149" s="160" t="s">
        <v>1251</v>
      </c>
      <c r="G149" s="161" t="s">
        <v>1252</v>
      </c>
      <c r="H149" s="162">
        <v>240</v>
      </c>
      <c r="I149" s="163"/>
      <c r="J149" s="162">
        <f t="shared" si="0"/>
        <v>0</v>
      </c>
      <c r="K149" s="164"/>
      <c r="L149" s="165"/>
      <c r="M149" s="166" t="s">
        <v>1</v>
      </c>
      <c r="N149" s="167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248</v>
      </c>
      <c r="AT149" s="151" t="s">
        <v>571</v>
      </c>
      <c r="AU149" s="151" t="s">
        <v>75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632</v>
      </c>
    </row>
    <row r="150" spans="2:65" s="1" customFormat="1" ht="16.5" customHeight="1">
      <c r="B150" s="139"/>
      <c r="C150" s="158" t="s">
        <v>341</v>
      </c>
      <c r="D150" s="158" t="s">
        <v>571</v>
      </c>
      <c r="E150" s="159" t="s">
        <v>1253</v>
      </c>
      <c r="F150" s="160" t="s">
        <v>1254</v>
      </c>
      <c r="G150" s="161" t="s">
        <v>1252</v>
      </c>
      <c r="H150" s="162">
        <v>16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248</v>
      </c>
      <c r="AT150" s="151" t="s">
        <v>571</v>
      </c>
      <c r="AU150" s="151" t="s">
        <v>75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640</v>
      </c>
    </row>
    <row r="151" spans="2:65" s="1" customFormat="1" ht="16.5" customHeight="1">
      <c r="B151" s="139"/>
      <c r="C151" s="158">
        <v>31</v>
      </c>
      <c r="D151" s="158" t="s">
        <v>571</v>
      </c>
      <c r="E151" s="159" t="s">
        <v>4703</v>
      </c>
      <c r="F151" s="160" t="s">
        <v>4704</v>
      </c>
      <c r="G151" s="161" t="s">
        <v>304</v>
      </c>
      <c r="H151" s="162">
        <v>0.5</v>
      </c>
      <c r="I151" s="163"/>
      <c r="J151" s="162">
        <f t="shared" si="0"/>
        <v>0</v>
      </c>
      <c r="K151" s="164"/>
      <c r="L151" s="165"/>
      <c r="M151" s="168" t="s">
        <v>1</v>
      </c>
      <c r="N151" s="169" t="s">
        <v>41</v>
      </c>
      <c r="O151" s="155"/>
      <c r="P151" s="156">
        <f>O151*H155</f>
        <v>0</v>
      </c>
      <c r="Q151" s="156">
        <v>0</v>
      </c>
      <c r="R151" s="156">
        <f>Q151*H155</f>
        <v>0</v>
      </c>
      <c r="S151" s="156">
        <v>0</v>
      </c>
      <c r="T151" s="157">
        <f>S151*H155</f>
        <v>0</v>
      </c>
      <c r="AR151" s="151" t="s">
        <v>248</v>
      </c>
      <c r="AT151" s="151" t="s">
        <v>571</v>
      </c>
      <c r="AU151" s="151" t="s">
        <v>75</v>
      </c>
      <c r="AY151" s="13" t="s">
        <v>220</v>
      </c>
      <c r="BE151" s="152">
        <f>IF(N151="základná",J155,0)</f>
        <v>0</v>
      </c>
      <c r="BF151" s="152">
        <f>IF(N151="znížená",J155,0)</f>
        <v>0</v>
      </c>
      <c r="BG151" s="152">
        <f>IF(N151="zákl. prenesená",J155,0)</f>
        <v>0</v>
      </c>
      <c r="BH151" s="152">
        <f>IF(N151="zníž. prenesená",J155,0)</f>
        <v>0</v>
      </c>
      <c r="BI151" s="152">
        <f>IF(N151="nulová",J155,0)</f>
        <v>0</v>
      </c>
      <c r="BJ151" s="13" t="s">
        <v>87</v>
      </c>
      <c r="BK151" s="152">
        <f>ROUND(I155*H155,2)</f>
        <v>0</v>
      </c>
      <c r="BL151" s="13" t="s">
        <v>94</v>
      </c>
      <c r="BM151" s="151" t="s">
        <v>648</v>
      </c>
    </row>
    <row r="152" spans="2:65" s="1" customFormat="1" ht="18" customHeight="1">
      <c r="B152" s="43"/>
      <c r="C152" s="158">
        <v>32</v>
      </c>
      <c r="D152" s="158" t="s">
        <v>571</v>
      </c>
      <c r="E152" s="159" t="s">
        <v>4702</v>
      </c>
      <c r="F152" s="160" t="s">
        <v>311</v>
      </c>
      <c r="G152" s="161" t="s">
        <v>304</v>
      </c>
      <c r="H152" s="162">
        <v>0.5</v>
      </c>
      <c r="I152" s="163"/>
      <c r="J152" s="162">
        <v>0</v>
      </c>
      <c r="K152" s="44"/>
      <c r="L152" s="28"/>
    </row>
    <row r="153" spans="2:65" ht="12">
      <c r="C153" s="158">
        <v>33</v>
      </c>
      <c r="D153" s="158" t="s">
        <v>571</v>
      </c>
      <c r="E153" s="159" t="s">
        <v>4701</v>
      </c>
      <c r="F153" s="160" t="s">
        <v>4688</v>
      </c>
      <c r="G153" s="161" t="s">
        <v>304</v>
      </c>
      <c r="H153" s="162">
        <v>0.5</v>
      </c>
      <c r="I153" s="163"/>
      <c r="J153" s="162">
        <v>0</v>
      </c>
    </row>
    <row r="154" spans="2:65" ht="24">
      <c r="C154" s="158">
        <v>34</v>
      </c>
      <c r="D154" s="158" t="s">
        <v>571</v>
      </c>
      <c r="E154" s="159" t="s">
        <v>4700</v>
      </c>
      <c r="F154" s="160" t="s">
        <v>4687</v>
      </c>
      <c r="G154" s="161" t="s">
        <v>304</v>
      </c>
      <c r="H154" s="162">
        <v>0.5</v>
      </c>
      <c r="I154" s="163"/>
      <c r="J154" s="162">
        <v>0</v>
      </c>
    </row>
    <row r="155" spans="2:65" ht="12">
      <c r="C155" s="158">
        <v>35</v>
      </c>
      <c r="D155" s="158" t="s">
        <v>571</v>
      </c>
      <c r="E155" s="159" t="s">
        <v>1255</v>
      </c>
      <c r="F155" s="160" t="s">
        <v>1256</v>
      </c>
      <c r="G155" s="161" t="s">
        <v>259</v>
      </c>
      <c r="H155" s="162">
        <v>1</v>
      </c>
      <c r="I155" s="163"/>
      <c r="J155" s="162">
        <f>ROUND(I155*H155,2)</f>
        <v>0</v>
      </c>
    </row>
    <row r="156" spans="2:65">
      <c r="C156" s="44"/>
      <c r="D156" s="44"/>
      <c r="E156" s="44"/>
      <c r="F156" s="44"/>
      <c r="G156" s="44"/>
      <c r="H156" s="44"/>
      <c r="I156" s="44"/>
      <c r="J156" s="44"/>
    </row>
  </sheetData>
  <autoFilter ref="C119:K151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435"/>
  <sheetViews>
    <sheetView showGridLines="0" topLeftCell="A385" workbookViewId="0">
      <selection activeCell="X407" sqref="X40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1646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ROUND((SUM(BE148:BE434)),  2)</f>
        <v>0</v>
      </c>
      <c r="G35" s="96"/>
      <c r="H35" s="96"/>
      <c r="I35" s="97">
        <v>0.23</v>
      </c>
      <c r="J35" s="95">
        <f>ROUND(((SUM(BE148:BE434))*I35),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ROUND((SUM(BF148:BF434)),  2)</f>
        <v>0</v>
      </c>
      <c r="G36" s="96"/>
      <c r="H36" s="96"/>
      <c r="I36" s="97">
        <v>0.23</v>
      </c>
      <c r="J36" s="95">
        <f>ROUND(((SUM(BF148:BF434))*I36),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ROUND((SUM(BG148:BG434)),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ROUND((SUM(BH148:BH434)),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ROUND((SUM(BI148:BI434)),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1 - Architektúra a statika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J165</f>
        <v>0</v>
      </c>
      <c r="L101" s="114"/>
    </row>
    <row r="102" spans="2:47" s="9" customFormat="1" ht="19.899999999999999" customHeight="1">
      <c r="B102" s="114"/>
      <c r="D102" s="115" t="s">
        <v>1364</v>
      </c>
      <c r="E102" s="116"/>
      <c r="F102" s="116"/>
      <c r="G102" s="116"/>
      <c r="H102" s="116"/>
      <c r="I102" s="116"/>
      <c r="J102" s="117">
        <f>J187</f>
        <v>0</v>
      </c>
      <c r="L102" s="114"/>
    </row>
    <row r="103" spans="2:47" s="9" customFormat="1" ht="19.899999999999999" customHeight="1">
      <c r="B103" s="114"/>
      <c r="D103" s="115" t="s">
        <v>443</v>
      </c>
      <c r="E103" s="116"/>
      <c r="F103" s="116"/>
      <c r="G103" s="116"/>
      <c r="H103" s="116"/>
      <c r="I103" s="116"/>
      <c r="J103" s="117">
        <f>J189</f>
        <v>0</v>
      </c>
      <c r="L103" s="114"/>
    </row>
    <row r="104" spans="2:47" s="9" customFormat="1" ht="19.899999999999999" customHeight="1">
      <c r="B104" s="114"/>
      <c r="D104" s="115" t="s">
        <v>444</v>
      </c>
      <c r="E104" s="116"/>
      <c r="F104" s="116"/>
      <c r="G104" s="116"/>
      <c r="H104" s="116"/>
      <c r="I104" s="116"/>
      <c r="J104" s="117">
        <f>J192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J210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J220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J222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J223</f>
        <v>0</v>
      </c>
      <c r="L108" s="114"/>
    </row>
    <row r="109" spans="2:47" s="9" customFormat="1" ht="19.899999999999999" customHeight="1">
      <c r="B109" s="114"/>
      <c r="D109" s="115" t="s">
        <v>197</v>
      </c>
      <c r="E109" s="116"/>
      <c r="F109" s="116"/>
      <c r="G109" s="116"/>
      <c r="H109" s="116"/>
      <c r="I109" s="116"/>
      <c r="J109" s="117">
        <f>J235</f>
        <v>0</v>
      </c>
      <c r="L109" s="114"/>
    </row>
    <row r="110" spans="2:47" s="9" customFormat="1" ht="19.899999999999999" customHeight="1">
      <c r="B110" s="114"/>
      <c r="D110" s="115" t="s">
        <v>198</v>
      </c>
      <c r="E110" s="116"/>
      <c r="F110" s="116"/>
      <c r="G110" s="116"/>
      <c r="H110" s="116"/>
      <c r="I110" s="116"/>
      <c r="J110" s="117">
        <f>J262</f>
        <v>0</v>
      </c>
      <c r="L110" s="114"/>
    </row>
    <row r="111" spans="2:47" s="9" customFormat="1" ht="19.899999999999999" customHeight="1">
      <c r="B111" s="114"/>
      <c r="D111" s="115" t="s">
        <v>1365</v>
      </c>
      <c r="E111" s="116"/>
      <c r="F111" s="116"/>
      <c r="G111" s="116"/>
      <c r="H111" s="116"/>
      <c r="I111" s="116"/>
      <c r="J111" s="117">
        <f>J303</f>
        <v>0</v>
      </c>
      <c r="L111" s="114"/>
    </row>
    <row r="112" spans="2:47" s="9" customFormat="1" ht="19.899999999999999" customHeight="1">
      <c r="B112" s="114"/>
      <c r="D112" s="115" t="s">
        <v>447</v>
      </c>
      <c r="E112" s="116"/>
      <c r="F112" s="116"/>
      <c r="G112" s="116"/>
      <c r="H112" s="116"/>
      <c r="I112" s="116"/>
      <c r="J112" s="117">
        <f>J307</f>
        <v>0</v>
      </c>
      <c r="L112" s="114"/>
    </row>
    <row r="113" spans="2:12" s="9" customFormat="1" ht="19.899999999999999" customHeight="1">
      <c r="B113" s="114"/>
      <c r="D113" s="115" t="s">
        <v>199</v>
      </c>
      <c r="E113" s="116"/>
      <c r="F113" s="116"/>
      <c r="G113" s="116"/>
      <c r="H113" s="116"/>
      <c r="I113" s="116"/>
      <c r="J113" s="117">
        <f>J313</f>
        <v>0</v>
      </c>
      <c r="L113" s="114"/>
    </row>
    <row r="114" spans="2:12" s="9" customFormat="1" ht="19.899999999999999" customHeight="1">
      <c r="B114" s="114"/>
      <c r="D114" s="115" t="s">
        <v>200</v>
      </c>
      <c r="E114" s="116"/>
      <c r="F114" s="116"/>
      <c r="G114" s="116"/>
      <c r="H114" s="116"/>
      <c r="I114" s="116"/>
      <c r="J114" s="117">
        <f>J324</f>
        <v>0</v>
      </c>
      <c r="L114" s="114"/>
    </row>
    <row r="115" spans="2:12" s="9" customFormat="1" ht="19.899999999999999" customHeight="1">
      <c r="B115" s="114"/>
      <c r="D115" s="115" t="s">
        <v>201</v>
      </c>
      <c r="E115" s="116"/>
      <c r="F115" s="116"/>
      <c r="G115" s="116"/>
      <c r="H115" s="116"/>
      <c r="I115" s="116"/>
      <c r="J115" s="117">
        <f>J346</f>
        <v>0</v>
      </c>
      <c r="L115" s="114"/>
    </row>
    <row r="116" spans="2:12" s="9" customFormat="1" ht="19.899999999999999" customHeight="1">
      <c r="B116" s="114"/>
      <c r="D116" s="115" t="s">
        <v>203</v>
      </c>
      <c r="E116" s="116"/>
      <c r="F116" s="116"/>
      <c r="G116" s="116"/>
      <c r="H116" s="116"/>
      <c r="I116" s="116"/>
      <c r="J116" s="117">
        <f>J362</f>
        <v>0</v>
      </c>
      <c r="L116" s="114"/>
    </row>
    <row r="117" spans="2:12" s="9" customFormat="1" ht="19.899999999999999" customHeight="1">
      <c r="B117" s="114"/>
      <c r="D117" s="115" t="s">
        <v>448</v>
      </c>
      <c r="E117" s="116"/>
      <c r="F117" s="116"/>
      <c r="G117" s="116"/>
      <c r="H117" s="116"/>
      <c r="I117" s="116"/>
      <c r="J117" s="117">
        <f>J372</f>
        <v>0</v>
      </c>
      <c r="L117" s="114"/>
    </row>
    <row r="118" spans="2:12" s="9" customFormat="1" ht="19.899999999999999" customHeight="1">
      <c r="B118" s="114"/>
      <c r="D118" s="115" t="s">
        <v>449</v>
      </c>
      <c r="E118" s="116"/>
      <c r="F118" s="116"/>
      <c r="G118" s="116"/>
      <c r="H118" s="116"/>
      <c r="I118" s="116"/>
      <c r="J118" s="117">
        <f>J400</f>
        <v>0</v>
      </c>
      <c r="L118" s="114"/>
    </row>
    <row r="119" spans="2:12" s="9" customFormat="1" ht="19.899999999999999" customHeight="1">
      <c r="B119" s="114"/>
      <c r="D119" s="115" t="s">
        <v>205</v>
      </c>
      <c r="E119" s="116"/>
      <c r="F119" s="116"/>
      <c r="G119" s="116"/>
      <c r="H119" s="116"/>
      <c r="I119" s="116"/>
      <c r="J119" s="117">
        <f>J407</f>
        <v>0</v>
      </c>
      <c r="L119" s="114"/>
    </row>
    <row r="120" spans="2:12" s="9" customFormat="1" ht="19.899999999999999" customHeight="1">
      <c r="B120" s="114"/>
      <c r="D120" s="115" t="s">
        <v>450</v>
      </c>
      <c r="E120" s="116"/>
      <c r="F120" s="116"/>
      <c r="G120" s="116"/>
      <c r="H120" s="116"/>
      <c r="I120" s="116"/>
      <c r="J120" s="117">
        <f>J412</f>
        <v>0</v>
      </c>
      <c r="L120" s="114"/>
    </row>
    <row r="121" spans="2:12" s="9" customFormat="1" ht="19.899999999999999" customHeight="1">
      <c r="B121" s="114"/>
      <c r="D121" s="115" t="s">
        <v>451</v>
      </c>
      <c r="E121" s="116"/>
      <c r="F121" s="116"/>
      <c r="G121" s="116"/>
      <c r="H121" s="116"/>
      <c r="I121" s="116"/>
      <c r="J121" s="117">
        <f>J417</f>
        <v>0</v>
      </c>
      <c r="L121" s="114"/>
    </row>
    <row r="122" spans="2:12" s="9" customFormat="1" ht="19.899999999999999" customHeight="1">
      <c r="B122" s="114"/>
      <c r="D122" s="115" t="s">
        <v>452</v>
      </c>
      <c r="E122" s="116"/>
      <c r="F122" s="116"/>
      <c r="G122" s="116"/>
      <c r="H122" s="116"/>
      <c r="I122" s="116"/>
      <c r="J122" s="117">
        <f>J419</f>
        <v>0</v>
      </c>
      <c r="L122" s="114"/>
    </row>
    <row r="123" spans="2:12" s="9" customFormat="1" ht="19.899999999999999" customHeight="1">
      <c r="B123" s="114"/>
      <c r="D123" s="115" t="s">
        <v>453</v>
      </c>
      <c r="E123" s="116"/>
      <c r="F123" s="116"/>
      <c r="G123" s="116"/>
      <c r="H123" s="116"/>
      <c r="I123" s="116"/>
      <c r="J123" s="117">
        <f>J424</f>
        <v>0</v>
      </c>
      <c r="L123" s="114"/>
    </row>
    <row r="124" spans="2:12" s="8" customFormat="1" ht="25" customHeight="1">
      <c r="B124" s="110"/>
      <c r="D124" s="111" t="s">
        <v>1647</v>
      </c>
      <c r="E124" s="112"/>
      <c r="F124" s="112"/>
      <c r="G124" s="112"/>
      <c r="H124" s="112"/>
      <c r="I124" s="112"/>
      <c r="J124" s="113">
        <f>J428</f>
        <v>0</v>
      </c>
      <c r="L124" s="110"/>
    </row>
    <row r="125" spans="2:12" s="9" customFormat="1" ht="19.899999999999999" customHeight="1">
      <c r="B125" s="114"/>
      <c r="D125" s="115" t="s">
        <v>1648</v>
      </c>
      <c r="E125" s="116"/>
      <c r="F125" s="116"/>
      <c r="G125" s="116"/>
      <c r="H125" s="116"/>
      <c r="I125" s="116"/>
      <c r="J125" s="117">
        <f>J429</f>
        <v>0</v>
      </c>
      <c r="L125" s="114"/>
    </row>
    <row r="126" spans="2:12" s="8" customFormat="1" ht="25" customHeight="1">
      <c r="B126" s="110"/>
      <c r="D126" s="111" t="s">
        <v>1649</v>
      </c>
      <c r="E126" s="112"/>
      <c r="F126" s="112"/>
      <c r="G126" s="112"/>
      <c r="H126" s="112"/>
      <c r="I126" s="112"/>
      <c r="J126" s="113">
        <f>J431</f>
        <v>0</v>
      </c>
      <c r="L126" s="110"/>
    </row>
    <row r="127" spans="2:12" s="1" customFormat="1" ht="21.75" customHeight="1">
      <c r="B127" s="28"/>
      <c r="L127" s="28"/>
    </row>
    <row r="128" spans="2:12" s="1" customFormat="1" ht="7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7" customHeight="1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5" customHeight="1">
      <c r="B133" s="28"/>
      <c r="C133" s="17" t="s">
        <v>206</v>
      </c>
      <c r="L133" s="28"/>
    </row>
    <row r="134" spans="2:12" s="1" customFormat="1" ht="7" customHeight="1">
      <c r="B134" s="28"/>
      <c r="L134" s="28"/>
    </row>
    <row r="135" spans="2:12" s="1" customFormat="1" ht="12" customHeight="1">
      <c r="B135" s="28"/>
      <c r="C135" s="23" t="s">
        <v>14</v>
      </c>
      <c r="L135" s="28"/>
    </row>
    <row r="136" spans="2:12" s="1" customFormat="1" ht="26.25" customHeight="1">
      <c r="B136" s="28"/>
      <c r="E136" s="224" t="str">
        <f>E7</f>
        <v>SOŠ technická Lučenec - novostavba edukačného centra, rekonštrukcia objektu školy a spoločenského objektu</v>
      </c>
      <c r="F136" s="225"/>
      <c r="G136" s="225"/>
      <c r="H136" s="225"/>
      <c r="L136" s="28"/>
    </row>
    <row r="137" spans="2:12" ht="12" customHeight="1">
      <c r="B137" s="16"/>
      <c r="C137" s="23" t="s">
        <v>184</v>
      </c>
      <c r="L137" s="16"/>
    </row>
    <row r="138" spans="2:12" s="1" customFormat="1" ht="16.5" customHeight="1">
      <c r="B138" s="28"/>
      <c r="E138" s="224" t="s">
        <v>1645</v>
      </c>
      <c r="F138" s="223"/>
      <c r="G138" s="223"/>
      <c r="H138" s="223"/>
      <c r="L138" s="28"/>
    </row>
    <row r="139" spans="2:12" s="1" customFormat="1" ht="12" customHeight="1">
      <c r="B139" s="28"/>
      <c r="C139" s="23" t="s">
        <v>186</v>
      </c>
      <c r="L139" s="28"/>
    </row>
    <row r="140" spans="2:12" s="1" customFormat="1" ht="16.5" customHeight="1">
      <c r="B140" s="28"/>
      <c r="E140" s="218" t="str">
        <f>E11</f>
        <v>1 - Architektúra a statika</v>
      </c>
      <c r="F140" s="223"/>
      <c r="G140" s="223"/>
      <c r="H140" s="223"/>
      <c r="L140" s="28"/>
    </row>
    <row r="141" spans="2:12" s="1" customFormat="1" ht="7" customHeight="1">
      <c r="B141" s="28"/>
      <c r="L141" s="28"/>
    </row>
    <row r="142" spans="2:12" s="1" customFormat="1" ht="12" customHeight="1">
      <c r="B142" s="28"/>
      <c r="C142" s="23" t="s">
        <v>18</v>
      </c>
      <c r="F142" s="21" t="str">
        <f>F14</f>
        <v>SOŠ Technická,Dukelských Hrdinov 2, 984 01 Lučenec</v>
      </c>
      <c r="I142" s="23" t="s">
        <v>20</v>
      </c>
      <c r="J142" s="51" t="str">
        <f>IF(J14="","",J14)</f>
        <v>30. 9. 2024</v>
      </c>
      <c r="L142" s="28"/>
    </row>
    <row r="143" spans="2:12" s="1" customFormat="1" ht="7" customHeight="1">
      <c r="B143" s="28"/>
      <c r="L143" s="28"/>
    </row>
    <row r="144" spans="2:12" s="1" customFormat="1" ht="40.15" customHeight="1">
      <c r="B144" s="28"/>
      <c r="C144" s="23" t="s">
        <v>22</v>
      </c>
      <c r="F144" s="21" t="str">
        <f>E17</f>
        <v>BBSK, Námestie SNP 23/23, 974 01 BB</v>
      </c>
      <c r="I144" s="23" t="s">
        <v>28</v>
      </c>
      <c r="J144" s="26" t="str">
        <f>E23</f>
        <v>Ing. Ladislav Chatrnúch,Sládkovičova 2052/50A Šala</v>
      </c>
      <c r="L144" s="28"/>
    </row>
    <row r="145" spans="2:65" s="1" customFormat="1" ht="15.25" customHeight="1">
      <c r="B145" s="28"/>
      <c r="C145" s="23" t="s">
        <v>26</v>
      </c>
      <c r="F145" s="21" t="str">
        <f>IF(E20="","",E20)</f>
        <v>Vyplň údaj</v>
      </c>
      <c r="I145" s="23" t="s">
        <v>31</v>
      </c>
      <c r="J145" s="26" t="str">
        <f>E26</f>
        <v xml:space="preserve"> </v>
      </c>
      <c r="L145" s="28"/>
    </row>
    <row r="146" spans="2:65" s="1" customFormat="1" ht="10.4" customHeight="1">
      <c r="B146" s="28"/>
      <c r="L146" s="28"/>
    </row>
    <row r="147" spans="2:65" s="10" customFormat="1" ht="29.25" customHeight="1">
      <c r="B147" s="118"/>
      <c r="C147" s="119" t="s">
        <v>207</v>
      </c>
      <c r="D147" s="120" t="s">
        <v>60</v>
      </c>
      <c r="E147" s="120" t="s">
        <v>56</v>
      </c>
      <c r="F147" s="120" t="s">
        <v>57</v>
      </c>
      <c r="G147" s="120" t="s">
        <v>208</v>
      </c>
      <c r="H147" s="120" t="s">
        <v>209</v>
      </c>
      <c r="I147" s="120" t="s">
        <v>210</v>
      </c>
      <c r="J147" s="121" t="s">
        <v>190</v>
      </c>
      <c r="K147" s="122" t="s">
        <v>211</v>
      </c>
      <c r="L147" s="118"/>
      <c r="M147" s="58" t="s">
        <v>1</v>
      </c>
      <c r="N147" s="59" t="s">
        <v>39</v>
      </c>
      <c r="O147" s="59" t="s">
        <v>212</v>
      </c>
      <c r="P147" s="59" t="s">
        <v>213</v>
      </c>
      <c r="Q147" s="59" t="s">
        <v>214</v>
      </c>
      <c r="R147" s="59" t="s">
        <v>215</v>
      </c>
      <c r="S147" s="59" t="s">
        <v>216</v>
      </c>
      <c r="T147" s="60" t="s">
        <v>217</v>
      </c>
    </row>
    <row r="148" spans="2:65" s="1" customFormat="1" ht="22.9" customHeight="1">
      <c r="B148" s="28"/>
      <c r="C148" s="63" t="s">
        <v>191</v>
      </c>
      <c r="J148" s="123">
        <f>BK148</f>
        <v>0</v>
      </c>
      <c r="L148" s="28"/>
      <c r="M148" s="61"/>
      <c r="N148" s="52"/>
      <c r="O148" s="52"/>
      <c r="P148" s="124">
        <f>P149+P222+P428+P431</f>
        <v>0</v>
      </c>
      <c r="Q148" s="52"/>
      <c r="R148" s="124">
        <f>R149+R222+R428+R431</f>
        <v>639.5782127071999</v>
      </c>
      <c r="S148" s="52"/>
      <c r="T148" s="125">
        <f>T149+T222+T428+T431</f>
        <v>0</v>
      </c>
      <c r="AT148" s="13" t="s">
        <v>74</v>
      </c>
      <c r="AU148" s="13" t="s">
        <v>192</v>
      </c>
      <c r="BK148" s="126">
        <f>BK149+BK222+BK428+BK431</f>
        <v>0</v>
      </c>
    </row>
    <row r="149" spans="2:65" s="11" customFormat="1" ht="25.9" customHeight="1">
      <c r="B149" s="127"/>
      <c r="D149" s="128" t="s">
        <v>74</v>
      </c>
      <c r="E149" s="129" t="s">
        <v>218</v>
      </c>
      <c r="F149" s="129" t="s">
        <v>219</v>
      </c>
      <c r="I149" s="130"/>
      <c r="J149" s="131">
        <f>BK149</f>
        <v>0</v>
      </c>
      <c r="L149" s="127"/>
      <c r="M149" s="132"/>
      <c r="P149" s="133">
        <f>P150+P165+P187+P189+P192+P210+P220</f>
        <v>0</v>
      </c>
      <c r="R149" s="133">
        <f>R150+R165+R187+R189+R192+R210+R220</f>
        <v>562.89086648479986</v>
      </c>
      <c r="T149" s="134">
        <f>T150+T165+T187+T189+T192+T210+T220</f>
        <v>0</v>
      </c>
      <c r="AR149" s="128" t="s">
        <v>82</v>
      </c>
      <c r="AT149" s="135" t="s">
        <v>74</v>
      </c>
      <c r="AU149" s="135" t="s">
        <v>75</v>
      </c>
      <c r="AY149" s="128" t="s">
        <v>220</v>
      </c>
      <c r="BK149" s="136">
        <f>BK150+BK165+BK187+BK189+BK192+BK210+BK220</f>
        <v>0</v>
      </c>
    </row>
    <row r="150" spans="2:65" s="11" customFormat="1" ht="22.9" customHeight="1">
      <c r="B150" s="127"/>
      <c r="D150" s="128" t="s">
        <v>74</v>
      </c>
      <c r="E150" s="137" t="s">
        <v>82</v>
      </c>
      <c r="F150" s="137" t="s">
        <v>221</v>
      </c>
      <c r="I150" s="130"/>
      <c r="J150" s="138">
        <f>BK150</f>
        <v>0</v>
      </c>
      <c r="L150" s="127"/>
      <c r="M150" s="132"/>
      <c r="P150" s="133">
        <f>SUM(P151:P164)</f>
        <v>0</v>
      </c>
      <c r="R150" s="133">
        <f>SUM(R151:R164)</f>
        <v>0.61080000000000001</v>
      </c>
      <c r="T150" s="134">
        <f>SUM(T151:T164)</f>
        <v>0</v>
      </c>
      <c r="AR150" s="128" t="s">
        <v>82</v>
      </c>
      <c r="AT150" s="135" t="s">
        <v>74</v>
      </c>
      <c r="AU150" s="135" t="s">
        <v>82</v>
      </c>
      <c r="AY150" s="128" t="s">
        <v>220</v>
      </c>
      <c r="BK150" s="136">
        <f>SUM(BK151:BK164)</f>
        <v>0</v>
      </c>
    </row>
    <row r="151" spans="2:65" s="1" customFormat="1" ht="33" customHeight="1">
      <c r="B151" s="139"/>
      <c r="C151" s="140" t="s">
        <v>82</v>
      </c>
      <c r="D151" s="140" t="s">
        <v>222</v>
      </c>
      <c r="E151" s="141" t="s">
        <v>1650</v>
      </c>
      <c r="F151" s="142" t="s">
        <v>1651</v>
      </c>
      <c r="G151" s="143" t="s">
        <v>251</v>
      </c>
      <c r="H151" s="144">
        <v>199.36</v>
      </c>
      <c r="I151" s="145"/>
      <c r="J151" s="144">
        <f t="shared" ref="J151:J164" si="0">ROUND(I151*H151,2)</f>
        <v>0</v>
      </c>
      <c r="K151" s="146"/>
      <c r="L151" s="28"/>
      <c r="M151" s="147" t="s">
        <v>1</v>
      </c>
      <c r="N151" s="148" t="s">
        <v>41</v>
      </c>
      <c r="P151" s="149">
        <f t="shared" ref="P151:P164" si="1">O151*H151</f>
        <v>0</v>
      </c>
      <c r="Q151" s="149">
        <v>0</v>
      </c>
      <c r="R151" s="149">
        <f t="shared" ref="R151:R164" si="2">Q151*H151</f>
        <v>0</v>
      </c>
      <c r="S151" s="149">
        <v>0</v>
      </c>
      <c r="T151" s="150">
        <f t="shared" ref="T151:T164" si="3"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ref="BE151:BE164" si="4">IF(N151="základná",J151,0)</f>
        <v>0</v>
      </c>
      <c r="BF151" s="152">
        <f t="shared" ref="BF151:BF164" si="5">IF(N151="znížená",J151,0)</f>
        <v>0</v>
      </c>
      <c r="BG151" s="152">
        <f t="shared" ref="BG151:BG164" si="6">IF(N151="zákl. prenesená",J151,0)</f>
        <v>0</v>
      </c>
      <c r="BH151" s="152">
        <f t="shared" ref="BH151:BH164" si="7">IF(N151="zníž. prenesená",J151,0)</f>
        <v>0</v>
      </c>
      <c r="BI151" s="152">
        <f t="shared" ref="BI151:BI164" si="8">IF(N151="nulová",J151,0)</f>
        <v>0</v>
      </c>
      <c r="BJ151" s="13" t="s">
        <v>87</v>
      </c>
      <c r="BK151" s="152">
        <f t="shared" ref="BK151:BK164" si="9">ROUND(I151*H151,2)</f>
        <v>0</v>
      </c>
      <c r="BL151" s="13" t="s">
        <v>94</v>
      </c>
      <c r="BM151" s="151" t="s">
        <v>1652</v>
      </c>
    </row>
    <row r="152" spans="2:65" s="1" customFormat="1" ht="24.25" customHeight="1">
      <c r="B152" s="139"/>
      <c r="C152" s="140" t="s">
        <v>87</v>
      </c>
      <c r="D152" s="140" t="s">
        <v>222</v>
      </c>
      <c r="E152" s="141" t="s">
        <v>1653</v>
      </c>
      <c r="F152" s="142" t="s">
        <v>1654</v>
      </c>
      <c r="G152" s="143" t="s">
        <v>251</v>
      </c>
      <c r="H152" s="144">
        <v>153.82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1655</v>
      </c>
    </row>
    <row r="153" spans="2:65" s="1" customFormat="1" ht="24.25" customHeight="1">
      <c r="B153" s="139"/>
      <c r="C153" s="140" t="s">
        <v>91</v>
      </c>
      <c r="D153" s="140" t="s">
        <v>222</v>
      </c>
      <c r="E153" s="141" t="s">
        <v>1656</v>
      </c>
      <c r="F153" s="142" t="s">
        <v>1657</v>
      </c>
      <c r="G153" s="143" t="s">
        <v>251</v>
      </c>
      <c r="H153" s="144">
        <v>46.15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1658</v>
      </c>
    </row>
    <row r="154" spans="2:65" s="1" customFormat="1" ht="21.75" customHeight="1">
      <c r="B154" s="139"/>
      <c r="C154" s="140" t="s">
        <v>94</v>
      </c>
      <c r="D154" s="140" t="s">
        <v>222</v>
      </c>
      <c r="E154" s="141" t="s">
        <v>1367</v>
      </c>
      <c r="F154" s="142" t="s">
        <v>1368</v>
      </c>
      <c r="G154" s="143" t="s">
        <v>251</v>
      </c>
      <c r="H154" s="144">
        <v>2.09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1659</v>
      </c>
    </row>
    <row r="155" spans="2:65" s="1" customFormat="1" ht="37.9" customHeight="1">
      <c r="B155" s="139"/>
      <c r="C155" s="140" t="s">
        <v>97</v>
      </c>
      <c r="D155" s="140" t="s">
        <v>222</v>
      </c>
      <c r="E155" s="141" t="s">
        <v>1370</v>
      </c>
      <c r="F155" s="142" t="s">
        <v>1371</v>
      </c>
      <c r="G155" s="143" t="s">
        <v>251</v>
      </c>
      <c r="H155" s="144">
        <v>0.63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1660</v>
      </c>
    </row>
    <row r="156" spans="2:65" s="1" customFormat="1" ht="21.75" customHeight="1">
      <c r="B156" s="139"/>
      <c r="C156" s="140" t="s">
        <v>124</v>
      </c>
      <c r="D156" s="140" t="s">
        <v>222</v>
      </c>
      <c r="E156" s="141" t="s">
        <v>1661</v>
      </c>
      <c r="F156" s="142" t="s">
        <v>1662</v>
      </c>
      <c r="G156" s="143" t="s">
        <v>251</v>
      </c>
      <c r="H156" s="144">
        <v>7.88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1663</v>
      </c>
    </row>
    <row r="157" spans="2:65" s="1" customFormat="1" ht="16.5" customHeight="1">
      <c r="B157" s="139"/>
      <c r="C157" s="140" t="s">
        <v>132</v>
      </c>
      <c r="D157" s="140" t="s">
        <v>222</v>
      </c>
      <c r="E157" s="141" t="s">
        <v>1664</v>
      </c>
      <c r="F157" s="142" t="s">
        <v>1665</v>
      </c>
      <c r="G157" s="143" t="s">
        <v>251</v>
      </c>
      <c r="H157" s="144">
        <v>2.36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1666</v>
      </c>
    </row>
    <row r="158" spans="2:65" s="1" customFormat="1" ht="37.9" customHeight="1">
      <c r="B158" s="139"/>
      <c r="C158" s="140" t="s">
        <v>248</v>
      </c>
      <c r="D158" s="140" t="s">
        <v>222</v>
      </c>
      <c r="E158" s="141" t="s">
        <v>1667</v>
      </c>
      <c r="F158" s="142" t="s">
        <v>1668</v>
      </c>
      <c r="G158" s="143" t="s">
        <v>251</v>
      </c>
      <c r="H158" s="144">
        <v>359.91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1669</v>
      </c>
    </row>
    <row r="159" spans="2:65" s="1" customFormat="1" ht="44.25" customHeight="1">
      <c r="B159" s="139"/>
      <c r="C159" s="140" t="s">
        <v>230</v>
      </c>
      <c r="D159" s="140" t="s">
        <v>222</v>
      </c>
      <c r="E159" s="141" t="s">
        <v>1670</v>
      </c>
      <c r="F159" s="142" t="s">
        <v>1671</v>
      </c>
      <c r="G159" s="143" t="s">
        <v>251</v>
      </c>
      <c r="H159" s="144">
        <v>2519.37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1672</v>
      </c>
    </row>
    <row r="160" spans="2:65" s="1" customFormat="1" ht="21.75" customHeight="1">
      <c r="B160" s="139"/>
      <c r="C160" s="140" t="s">
        <v>256</v>
      </c>
      <c r="D160" s="140" t="s">
        <v>222</v>
      </c>
      <c r="E160" s="141" t="s">
        <v>1673</v>
      </c>
      <c r="F160" s="142" t="s">
        <v>1674</v>
      </c>
      <c r="G160" s="143" t="s">
        <v>251</v>
      </c>
      <c r="H160" s="144">
        <v>359.91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1675</v>
      </c>
    </row>
    <row r="161" spans="2:65" s="1" customFormat="1" ht="24.25" customHeight="1">
      <c r="B161" s="139"/>
      <c r="C161" s="140" t="s">
        <v>261</v>
      </c>
      <c r="D161" s="140" t="s">
        <v>222</v>
      </c>
      <c r="E161" s="141" t="s">
        <v>472</v>
      </c>
      <c r="F161" s="142" t="s">
        <v>473</v>
      </c>
      <c r="G161" s="143" t="s">
        <v>304</v>
      </c>
      <c r="H161" s="144">
        <v>503.87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1676</v>
      </c>
    </row>
    <row r="162" spans="2:65" s="1" customFormat="1" ht="24.25" customHeight="1">
      <c r="B162" s="139"/>
      <c r="C162" s="140" t="s">
        <v>265</v>
      </c>
      <c r="D162" s="140" t="s">
        <v>222</v>
      </c>
      <c r="E162" s="141" t="s">
        <v>475</v>
      </c>
      <c r="F162" s="142" t="s">
        <v>476</v>
      </c>
      <c r="G162" s="143" t="s">
        <v>251</v>
      </c>
      <c r="H162" s="144">
        <v>3.24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1677</v>
      </c>
    </row>
    <row r="163" spans="2:65" s="1" customFormat="1" ht="24.25" customHeight="1">
      <c r="B163" s="139"/>
      <c r="C163" s="140" t="s">
        <v>269</v>
      </c>
      <c r="D163" s="140" t="s">
        <v>222</v>
      </c>
      <c r="E163" s="141" t="s">
        <v>1678</v>
      </c>
      <c r="F163" s="142" t="s">
        <v>1679</v>
      </c>
      <c r="G163" s="143" t="s">
        <v>225</v>
      </c>
      <c r="H163" s="144">
        <v>40.72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1680</v>
      </c>
    </row>
    <row r="164" spans="2:65" s="1" customFormat="1" ht="24.25" customHeight="1">
      <c r="B164" s="139"/>
      <c r="C164" s="158" t="s">
        <v>273</v>
      </c>
      <c r="D164" s="158" t="s">
        <v>571</v>
      </c>
      <c r="E164" s="159" t="s">
        <v>1681</v>
      </c>
      <c r="F164" s="160" t="s">
        <v>1682</v>
      </c>
      <c r="G164" s="161" t="s">
        <v>225</v>
      </c>
      <c r="H164" s="162">
        <v>40.72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1.4999999999999999E-2</v>
      </c>
      <c r="R164" s="149">
        <f t="shared" si="2"/>
        <v>0.61080000000000001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1683</v>
      </c>
    </row>
    <row r="165" spans="2:65" s="11" customFormat="1" ht="22.9" customHeight="1">
      <c r="B165" s="127"/>
      <c r="D165" s="128" t="s">
        <v>74</v>
      </c>
      <c r="E165" s="137" t="s">
        <v>87</v>
      </c>
      <c r="F165" s="137" t="s">
        <v>478</v>
      </c>
      <c r="I165" s="130"/>
      <c r="J165" s="138">
        <f>BK165</f>
        <v>0</v>
      </c>
      <c r="L165" s="127"/>
      <c r="M165" s="132"/>
      <c r="P165" s="133">
        <f>SUM(P166:P186)</f>
        <v>0</v>
      </c>
      <c r="R165" s="133">
        <f>SUM(R166:R186)</f>
        <v>312.5703321847999</v>
      </c>
      <c r="T165" s="134">
        <f>SUM(T166:T186)</f>
        <v>0</v>
      </c>
      <c r="AR165" s="128" t="s">
        <v>82</v>
      </c>
      <c r="AT165" s="135" t="s">
        <v>74</v>
      </c>
      <c r="AU165" s="135" t="s">
        <v>82</v>
      </c>
      <c r="AY165" s="128" t="s">
        <v>220</v>
      </c>
      <c r="BK165" s="136">
        <f>SUM(BK166:BK186)</f>
        <v>0</v>
      </c>
    </row>
    <row r="166" spans="2:65" s="1" customFormat="1" ht="16.5" customHeight="1">
      <c r="B166" s="139"/>
      <c r="C166" s="140" t="s">
        <v>277</v>
      </c>
      <c r="D166" s="140" t="s">
        <v>222</v>
      </c>
      <c r="E166" s="141" t="s">
        <v>1684</v>
      </c>
      <c r="F166" s="142" t="s">
        <v>1685</v>
      </c>
      <c r="G166" s="143" t="s">
        <v>234</v>
      </c>
      <c r="H166" s="144">
        <v>70.099999999999994</v>
      </c>
      <c r="I166" s="145"/>
      <c r="J166" s="144">
        <f t="shared" ref="J166:J186" si="10">ROUND(I166*H166,2)</f>
        <v>0</v>
      </c>
      <c r="K166" s="146"/>
      <c r="L166" s="28"/>
      <c r="M166" s="147" t="s">
        <v>1</v>
      </c>
      <c r="N166" s="148" t="s">
        <v>41</v>
      </c>
      <c r="P166" s="149">
        <f t="shared" ref="P166:P186" si="11">O166*H166</f>
        <v>0</v>
      </c>
      <c r="Q166" s="149">
        <v>6.4000000000000005E-4</v>
      </c>
      <c r="R166" s="149">
        <f t="shared" ref="R166:R186" si="12">Q166*H166</f>
        <v>4.4864000000000001E-2</v>
      </c>
      <c r="S166" s="149">
        <v>0</v>
      </c>
      <c r="T166" s="150">
        <f t="shared" ref="T166:T186" si="13"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ref="BE166:BE186" si="14">IF(N166="základná",J166,0)</f>
        <v>0</v>
      </c>
      <c r="BF166" s="152">
        <f t="shared" ref="BF166:BF186" si="15">IF(N166="znížená",J166,0)</f>
        <v>0</v>
      </c>
      <c r="BG166" s="152">
        <f t="shared" ref="BG166:BG186" si="16">IF(N166="zákl. prenesená",J166,0)</f>
        <v>0</v>
      </c>
      <c r="BH166" s="152">
        <f t="shared" ref="BH166:BH186" si="17">IF(N166="zníž. prenesená",J166,0)</f>
        <v>0</v>
      </c>
      <c r="BI166" s="152">
        <f t="shared" ref="BI166:BI186" si="18">IF(N166="nulová",J166,0)</f>
        <v>0</v>
      </c>
      <c r="BJ166" s="13" t="s">
        <v>87</v>
      </c>
      <c r="BK166" s="152">
        <f t="shared" ref="BK166:BK186" si="19">ROUND(I166*H166,2)</f>
        <v>0</v>
      </c>
      <c r="BL166" s="13" t="s">
        <v>94</v>
      </c>
      <c r="BM166" s="151" t="s">
        <v>1686</v>
      </c>
    </row>
    <row r="167" spans="2:65" s="1" customFormat="1" ht="33" customHeight="1">
      <c r="B167" s="139"/>
      <c r="C167" s="140" t="s">
        <v>281</v>
      </c>
      <c r="D167" s="140" t="s">
        <v>222</v>
      </c>
      <c r="E167" s="141" t="s">
        <v>1687</v>
      </c>
      <c r="F167" s="142" t="s">
        <v>1688</v>
      </c>
      <c r="G167" s="143" t="s">
        <v>225</v>
      </c>
      <c r="H167" s="144">
        <v>615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1689</v>
      </c>
    </row>
    <row r="168" spans="2:65" s="1" customFormat="1" ht="24.25" customHeight="1">
      <c r="B168" s="139"/>
      <c r="C168" s="140" t="s">
        <v>285</v>
      </c>
      <c r="D168" s="140" t="s">
        <v>222</v>
      </c>
      <c r="E168" s="141" t="s">
        <v>1690</v>
      </c>
      <c r="F168" s="142" t="s">
        <v>1691</v>
      </c>
      <c r="G168" s="143" t="s">
        <v>251</v>
      </c>
      <c r="H168" s="144">
        <v>54.21</v>
      </c>
      <c r="I168" s="145"/>
      <c r="J168" s="144">
        <f t="shared" si="10"/>
        <v>0</v>
      </c>
      <c r="K168" s="146"/>
      <c r="L168" s="28"/>
      <c r="M168" s="147" t="s">
        <v>1</v>
      </c>
      <c r="N168" s="148" t="s">
        <v>41</v>
      </c>
      <c r="P168" s="149">
        <f t="shared" si="11"/>
        <v>0</v>
      </c>
      <c r="Q168" s="149">
        <v>2.0699999999999998</v>
      </c>
      <c r="R168" s="149">
        <f t="shared" si="12"/>
        <v>112.21469999999999</v>
      </c>
      <c r="S168" s="149">
        <v>0</v>
      </c>
      <c r="T168" s="150">
        <f t="shared" si="13"/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87</v>
      </c>
      <c r="BK168" s="152">
        <f t="shared" si="19"/>
        <v>0</v>
      </c>
      <c r="BL168" s="13" t="s">
        <v>94</v>
      </c>
      <c r="BM168" s="151" t="s">
        <v>1692</v>
      </c>
    </row>
    <row r="169" spans="2:65" s="1" customFormat="1" ht="24.25" customHeight="1">
      <c r="B169" s="139"/>
      <c r="C169" s="140" t="s">
        <v>289</v>
      </c>
      <c r="D169" s="140" t="s">
        <v>222</v>
      </c>
      <c r="E169" s="141" t="s">
        <v>1693</v>
      </c>
      <c r="F169" s="142" t="s">
        <v>1694</v>
      </c>
      <c r="G169" s="143" t="s">
        <v>251</v>
      </c>
      <c r="H169" s="144">
        <v>24.15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2.0699999999999998</v>
      </c>
      <c r="R169" s="149">
        <f t="shared" si="12"/>
        <v>49.99049999999999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1695</v>
      </c>
    </row>
    <row r="170" spans="2:65" s="1" customFormat="1" ht="24.25" customHeight="1">
      <c r="B170" s="139"/>
      <c r="C170" s="140" t="s">
        <v>293</v>
      </c>
      <c r="D170" s="140" t="s">
        <v>222</v>
      </c>
      <c r="E170" s="141" t="s">
        <v>1696</v>
      </c>
      <c r="F170" s="142" t="s">
        <v>1697</v>
      </c>
      <c r="G170" s="143" t="s">
        <v>251</v>
      </c>
      <c r="H170" s="144">
        <v>108.12</v>
      </c>
      <c r="I170" s="145"/>
      <c r="J170" s="144">
        <f t="shared" si="10"/>
        <v>0</v>
      </c>
      <c r="K170" s="146"/>
      <c r="L170" s="28"/>
      <c r="M170" s="147" t="s">
        <v>1</v>
      </c>
      <c r="N170" s="148" t="s">
        <v>41</v>
      </c>
      <c r="P170" s="149">
        <f t="shared" si="11"/>
        <v>0</v>
      </c>
      <c r="Q170" s="149">
        <v>0.20799999999999999</v>
      </c>
      <c r="R170" s="149">
        <f t="shared" si="12"/>
        <v>22.488959999999999</v>
      </c>
      <c r="S170" s="149">
        <v>0</v>
      </c>
      <c r="T170" s="150">
        <f t="shared" si="1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1698</v>
      </c>
    </row>
    <row r="171" spans="2:65" s="1" customFormat="1" ht="24.25" customHeight="1">
      <c r="B171" s="139"/>
      <c r="C171" s="140" t="s">
        <v>297</v>
      </c>
      <c r="D171" s="140" t="s">
        <v>222</v>
      </c>
      <c r="E171" s="141" t="s">
        <v>1699</v>
      </c>
      <c r="F171" s="142" t="s">
        <v>1700</v>
      </c>
      <c r="G171" s="143" t="s">
        <v>251</v>
      </c>
      <c r="H171" s="144">
        <v>40.049999999999997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41</v>
      </c>
      <c r="P171" s="149">
        <f t="shared" si="11"/>
        <v>0</v>
      </c>
      <c r="Q171" s="149">
        <v>2.2151299999999998</v>
      </c>
      <c r="R171" s="149">
        <f t="shared" si="12"/>
        <v>88.71595649999999</v>
      </c>
      <c r="S171" s="149">
        <v>0</v>
      </c>
      <c r="T171" s="150">
        <f t="shared" si="1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1701</v>
      </c>
    </row>
    <row r="172" spans="2:65" s="1" customFormat="1" ht="21.75" customHeight="1">
      <c r="B172" s="139"/>
      <c r="C172" s="140" t="s">
        <v>301</v>
      </c>
      <c r="D172" s="140" t="s">
        <v>222</v>
      </c>
      <c r="E172" s="141" t="s">
        <v>1702</v>
      </c>
      <c r="F172" s="142" t="s">
        <v>1703</v>
      </c>
      <c r="G172" s="143" t="s">
        <v>225</v>
      </c>
      <c r="H172" s="144">
        <v>15.36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41</v>
      </c>
      <c r="P172" s="149">
        <f t="shared" si="11"/>
        <v>0</v>
      </c>
      <c r="Q172" s="149">
        <v>1.5900000000000001E-3</v>
      </c>
      <c r="R172" s="149">
        <f t="shared" si="12"/>
        <v>2.44224E-2</v>
      </c>
      <c r="S172" s="149">
        <v>0</v>
      </c>
      <c r="T172" s="150">
        <f t="shared" si="1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1704</v>
      </c>
    </row>
    <row r="173" spans="2:65" s="1" customFormat="1" ht="21.75" customHeight="1">
      <c r="B173" s="139"/>
      <c r="C173" s="140" t="s">
        <v>306</v>
      </c>
      <c r="D173" s="140" t="s">
        <v>222</v>
      </c>
      <c r="E173" s="141" t="s">
        <v>1705</v>
      </c>
      <c r="F173" s="142" t="s">
        <v>1706</v>
      </c>
      <c r="G173" s="143" t="s">
        <v>225</v>
      </c>
      <c r="H173" s="144">
        <v>15.36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1707</v>
      </c>
    </row>
    <row r="174" spans="2:65" s="1" customFormat="1" ht="16.5" customHeight="1">
      <c r="B174" s="139"/>
      <c r="C174" s="140" t="s">
        <v>7</v>
      </c>
      <c r="D174" s="140" t="s">
        <v>222</v>
      </c>
      <c r="E174" s="141" t="s">
        <v>1708</v>
      </c>
      <c r="F174" s="142" t="s">
        <v>1709</v>
      </c>
      <c r="G174" s="143" t="s">
        <v>304</v>
      </c>
      <c r="H174" s="144">
        <v>3.5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41</v>
      </c>
      <c r="P174" s="149">
        <f t="shared" si="11"/>
        <v>0</v>
      </c>
      <c r="Q174" s="149">
        <v>1.0189600000000001</v>
      </c>
      <c r="R174" s="149">
        <f t="shared" si="12"/>
        <v>3.5663600000000004</v>
      </c>
      <c r="S174" s="149">
        <v>0</v>
      </c>
      <c r="T174" s="150">
        <f t="shared" si="1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1710</v>
      </c>
    </row>
    <row r="175" spans="2:65" s="1" customFormat="1" ht="16.5" customHeight="1">
      <c r="B175" s="139"/>
      <c r="C175" s="140" t="s">
        <v>313</v>
      </c>
      <c r="D175" s="140" t="s">
        <v>222</v>
      </c>
      <c r="E175" s="141" t="s">
        <v>1711</v>
      </c>
      <c r="F175" s="142" t="s">
        <v>1712</v>
      </c>
      <c r="G175" s="143" t="s">
        <v>251</v>
      </c>
      <c r="H175" s="144">
        <v>2.95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2.1940757</v>
      </c>
      <c r="R175" s="149">
        <f t="shared" si="12"/>
        <v>6.4725233150000001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1713</v>
      </c>
    </row>
    <row r="176" spans="2:65" s="1" customFormat="1" ht="24.25" customHeight="1">
      <c r="B176" s="139"/>
      <c r="C176" s="140" t="s">
        <v>317</v>
      </c>
      <c r="D176" s="140" t="s">
        <v>222</v>
      </c>
      <c r="E176" s="141" t="s">
        <v>1714</v>
      </c>
      <c r="F176" s="142" t="s">
        <v>1715</v>
      </c>
      <c r="G176" s="143" t="s">
        <v>251</v>
      </c>
      <c r="H176" s="144">
        <v>11.86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41</v>
      </c>
      <c r="P176" s="149">
        <f t="shared" si="11"/>
        <v>0</v>
      </c>
      <c r="Q176" s="149">
        <v>2.2151299999999998</v>
      </c>
      <c r="R176" s="149">
        <f t="shared" si="12"/>
        <v>26.271441799999998</v>
      </c>
      <c r="S176" s="149">
        <v>0</v>
      </c>
      <c r="T176" s="150">
        <f t="shared" si="13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1716</v>
      </c>
    </row>
    <row r="177" spans="2:65" s="1" customFormat="1" ht="21.75" customHeight="1">
      <c r="B177" s="139"/>
      <c r="C177" s="140" t="s">
        <v>321</v>
      </c>
      <c r="D177" s="140" t="s">
        <v>222</v>
      </c>
      <c r="E177" s="141" t="s">
        <v>1717</v>
      </c>
      <c r="F177" s="142" t="s">
        <v>1718</v>
      </c>
      <c r="G177" s="143" t="s">
        <v>225</v>
      </c>
      <c r="H177" s="144">
        <v>94.8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1.5900000000000001E-3</v>
      </c>
      <c r="R177" s="149">
        <f t="shared" si="12"/>
        <v>0.150732</v>
      </c>
      <c r="S177" s="149">
        <v>0</v>
      </c>
      <c r="T177" s="150">
        <f t="shared" si="1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1719</v>
      </c>
    </row>
    <row r="178" spans="2:65" s="1" customFormat="1" ht="21.75" customHeight="1">
      <c r="B178" s="139"/>
      <c r="C178" s="140" t="s">
        <v>325</v>
      </c>
      <c r="D178" s="140" t="s">
        <v>222</v>
      </c>
      <c r="E178" s="141" t="s">
        <v>1720</v>
      </c>
      <c r="F178" s="142" t="s">
        <v>1721</v>
      </c>
      <c r="G178" s="143" t="s">
        <v>225</v>
      </c>
      <c r="H178" s="144">
        <v>94.8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1722</v>
      </c>
    </row>
    <row r="179" spans="2:65" s="1" customFormat="1" ht="24.25" customHeight="1">
      <c r="B179" s="139"/>
      <c r="C179" s="140" t="s">
        <v>329</v>
      </c>
      <c r="D179" s="140" t="s">
        <v>222</v>
      </c>
      <c r="E179" s="141" t="s">
        <v>1723</v>
      </c>
      <c r="F179" s="142" t="s">
        <v>1724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1.4300000000000001E-3</v>
      </c>
      <c r="R179" s="149">
        <f t="shared" si="12"/>
        <v>1.4300000000000001E-3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1725</v>
      </c>
    </row>
    <row r="180" spans="2:65" s="1" customFormat="1" ht="24.25" customHeight="1">
      <c r="B180" s="139"/>
      <c r="C180" s="140" t="s">
        <v>333</v>
      </c>
      <c r="D180" s="140" t="s">
        <v>222</v>
      </c>
      <c r="E180" s="141" t="s">
        <v>1726</v>
      </c>
      <c r="F180" s="142" t="s">
        <v>1727</v>
      </c>
      <c r="G180" s="143" t="s">
        <v>259</v>
      </c>
      <c r="H180" s="144">
        <v>5</v>
      </c>
      <c r="I180" s="145"/>
      <c r="J180" s="144">
        <f t="shared" si="10"/>
        <v>0</v>
      </c>
      <c r="K180" s="146"/>
      <c r="L180" s="28"/>
      <c r="M180" s="147" t="s">
        <v>1</v>
      </c>
      <c r="N180" s="148" t="s">
        <v>41</v>
      </c>
      <c r="P180" s="149">
        <f t="shared" si="11"/>
        <v>0</v>
      </c>
      <c r="Q180" s="149">
        <v>1.56E-3</v>
      </c>
      <c r="R180" s="149">
        <f t="shared" si="12"/>
        <v>7.7999999999999996E-3</v>
      </c>
      <c r="S180" s="149">
        <v>0</v>
      </c>
      <c r="T180" s="150">
        <f t="shared" si="1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1728</v>
      </c>
    </row>
    <row r="181" spans="2:65" s="1" customFormat="1" ht="16.5" customHeight="1">
      <c r="B181" s="139"/>
      <c r="C181" s="140" t="s">
        <v>341</v>
      </c>
      <c r="D181" s="140" t="s">
        <v>222</v>
      </c>
      <c r="E181" s="141" t="s">
        <v>1729</v>
      </c>
      <c r="F181" s="142" t="s">
        <v>1730</v>
      </c>
      <c r="G181" s="143" t="s">
        <v>251</v>
      </c>
      <c r="H181" s="144">
        <v>1.1299999999999999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2.1940757</v>
      </c>
      <c r="R181" s="149">
        <f t="shared" si="12"/>
        <v>2.4793055409999996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1731</v>
      </c>
    </row>
    <row r="182" spans="2:65" s="1" customFormat="1" ht="24.25" customHeight="1">
      <c r="B182" s="139"/>
      <c r="C182" s="140" t="s">
        <v>347</v>
      </c>
      <c r="D182" s="140" t="s">
        <v>222</v>
      </c>
      <c r="E182" s="141" t="s">
        <v>1732</v>
      </c>
      <c r="F182" s="142" t="s">
        <v>1733</v>
      </c>
      <c r="G182" s="143" t="s">
        <v>225</v>
      </c>
      <c r="H182" s="144">
        <v>15.96</v>
      </c>
      <c r="I182" s="145"/>
      <c r="J182" s="144">
        <f t="shared" si="10"/>
        <v>0</v>
      </c>
      <c r="K182" s="146"/>
      <c r="L182" s="28"/>
      <c r="M182" s="147" t="s">
        <v>1</v>
      </c>
      <c r="N182" s="148" t="s">
        <v>41</v>
      </c>
      <c r="P182" s="149">
        <f t="shared" si="11"/>
        <v>0</v>
      </c>
      <c r="Q182" s="149">
        <v>1.34628E-3</v>
      </c>
      <c r="R182" s="149">
        <f t="shared" si="12"/>
        <v>2.1486628800000001E-2</v>
      </c>
      <c r="S182" s="149">
        <v>0</v>
      </c>
      <c r="T182" s="150">
        <f t="shared" si="1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1734</v>
      </c>
    </row>
    <row r="183" spans="2:65" s="1" customFormat="1" ht="24.25" customHeight="1">
      <c r="B183" s="139"/>
      <c r="C183" s="140" t="s">
        <v>353</v>
      </c>
      <c r="D183" s="140" t="s">
        <v>222</v>
      </c>
      <c r="E183" s="141" t="s">
        <v>1735</v>
      </c>
      <c r="F183" s="142" t="s">
        <v>1736</v>
      </c>
      <c r="G183" s="143" t="s">
        <v>225</v>
      </c>
      <c r="H183" s="144">
        <v>15.96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1737</v>
      </c>
    </row>
    <row r="184" spans="2:65" s="1" customFormat="1" ht="24.25" customHeight="1">
      <c r="B184" s="139"/>
      <c r="C184" s="140" t="s">
        <v>357</v>
      </c>
      <c r="D184" s="140" t="s">
        <v>222</v>
      </c>
      <c r="E184" s="141" t="s">
        <v>1738</v>
      </c>
      <c r="F184" s="142" t="s">
        <v>1739</v>
      </c>
      <c r="G184" s="143" t="s">
        <v>234</v>
      </c>
      <c r="H184" s="144">
        <v>0.9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1740</v>
      </c>
    </row>
    <row r="185" spans="2:65" s="1" customFormat="1" ht="24.25" customHeight="1">
      <c r="B185" s="139"/>
      <c r="C185" s="140" t="s">
        <v>361</v>
      </c>
      <c r="D185" s="140" t="s">
        <v>222</v>
      </c>
      <c r="E185" s="141" t="s">
        <v>1741</v>
      </c>
      <c r="F185" s="142" t="s">
        <v>1742</v>
      </c>
      <c r="G185" s="143" t="s">
        <v>225</v>
      </c>
      <c r="H185" s="144">
        <v>479.4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41</v>
      </c>
      <c r="P185" s="149">
        <f t="shared" si="11"/>
        <v>0</v>
      </c>
      <c r="Q185" s="149">
        <v>3.0000000000000001E-5</v>
      </c>
      <c r="R185" s="149">
        <f t="shared" si="12"/>
        <v>1.4381999999999999E-2</v>
      </c>
      <c r="S185" s="149">
        <v>0</v>
      </c>
      <c r="T185" s="150">
        <f t="shared" si="1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87</v>
      </c>
      <c r="BK185" s="152">
        <f t="shared" si="19"/>
        <v>0</v>
      </c>
      <c r="BL185" s="13" t="s">
        <v>94</v>
      </c>
      <c r="BM185" s="151" t="s">
        <v>1743</v>
      </c>
    </row>
    <row r="186" spans="2:65" s="1" customFormat="1" ht="16.5" customHeight="1">
      <c r="B186" s="139"/>
      <c r="C186" s="158" t="s">
        <v>365</v>
      </c>
      <c r="D186" s="158" t="s">
        <v>571</v>
      </c>
      <c r="E186" s="159" t="s">
        <v>1744</v>
      </c>
      <c r="F186" s="160" t="s">
        <v>1745</v>
      </c>
      <c r="G186" s="161" t="s">
        <v>225</v>
      </c>
      <c r="H186" s="162">
        <v>527.34</v>
      </c>
      <c r="I186" s="163"/>
      <c r="J186" s="162">
        <f t="shared" si="10"/>
        <v>0</v>
      </c>
      <c r="K186" s="164"/>
      <c r="L186" s="165"/>
      <c r="M186" s="166" t="s">
        <v>1</v>
      </c>
      <c r="N186" s="167" t="s">
        <v>41</v>
      </c>
      <c r="P186" s="149">
        <f t="shared" si="11"/>
        <v>0</v>
      </c>
      <c r="Q186" s="149">
        <v>2.0000000000000001E-4</v>
      </c>
      <c r="R186" s="149">
        <f t="shared" si="12"/>
        <v>0.10546800000000001</v>
      </c>
      <c r="S186" s="149">
        <v>0</v>
      </c>
      <c r="T186" s="150">
        <f t="shared" si="13"/>
        <v>0</v>
      </c>
      <c r="AR186" s="151" t="s">
        <v>248</v>
      </c>
      <c r="AT186" s="151" t="s">
        <v>571</v>
      </c>
      <c r="AU186" s="151" t="s">
        <v>87</v>
      </c>
      <c r="AY186" s="13" t="s">
        <v>220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87</v>
      </c>
      <c r="BK186" s="152">
        <f t="shared" si="19"/>
        <v>0</v>
      </c>
      <c r="BL186" s="13" t="s">
        <v>94</v>
      </c>
      <c r="BM186" s="151" t="s">
        <v>1746</v>
      </c>
    </row>
    <row r="187" spans="2:65" s="11" customFormat="1" ht="22.9" customHeight="1">
      <c r="B187" s="127"/>
      <c r="D187" s="128" t="s">
        <v>74</v>
      </c>
      <c r="E187" s="137" t="s">
        <v>94</v>
      </c>
      <c r="F187" s="137" t="s">
        <v>1414</v>
      </c>
      <c r="I187" s="130"/>
      <c r="J187" s="138">
        <f>BK187</f>
        <v>0</v>
      </c>
      <c r="L187" s="127"/>
      <c r="M187" s="132"/>
      <c r="P187" s="133">
        <f>P188</f>
        <v>0</v>
      </c>
      <c r="R187" s="133">
        <f>R188</f>
        <v>32.189696000000005</v>
      </c>
      <c r="T187" s="134">
        <f>T188</f>
        <v>0</v>
      </c>
      <c r="AR187" s="128" t="s">
        <v>82</v>
      </c>
      <c r="AT187" s="135" t="s">
        <v>74</v>
      </c>
      <c r="AU187" s="135" t="s">
        <v>82</v>
      </c>
      <c r="AY187" s="128" t="s">
        <v>220</v>
      </c>
      <c r="BK187" s="136">
        <f>BK188</f>
        <v>0</v>
      </c>
    </row>
    <row r="188" spans="2:65" s="1" customFormat="1" ht="33" customHeight="1">
      <c r="B188" s="139"/>
      <c r="C188" s="140" t="s">
        <v>371</v>
      </c>
      <c r="D188" s="140" t="s">
        <v>222</v>
      </c>
      <c r="E188" s="141" t="s">
        <v>1747</v>
      </c>
      <c r="F188" s="142" t="s">
        <v>1748</v>
      </c>
      <c r="G188" s="143" t="s">
        <v>225</v>
      </c>
      <c r="H188" s="144">
        <v>198.8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0.16192000000000001</v>
      </c>
      <c r="R188" s="149">
        <f>Q188*H188</f>
        <v>32.189696000000005</v>
      </c>
      <c r="S188" s="149">
        <v>0</v>
      </c>
      <c r="T188" s="150">
        <f>S188*H188</f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94</v>
      </c>
      <c r="BM188" s="151" t="s">
        <v>1749</v>
      </c>
    </row>
    <row r="189" spans="2:65" s="11" customFormat="1" ht="22.9" customHeight="1">
      <c r="B189" s="127"/>
      <c r="D189" s="128" t="s">
        <v>74</v>
      </c>
      <c r="E189" s="137" t="s">
        <v>97</v>
      </c>
      <c r="F189" s="137" t="s">
        <v>482</v>
      </c>
      <c r="I189" s="130"/>
      <c r="J189" s="138">
        <f>BK189</f>
        <v>0</v>
      </c>
      <c r="L189" s="127"/>
      <c r="M189" s="132"/>
      <c r="P189" s="133">
        <f>SUM(P190:P191)</f>
        <v>0</v>
      </c>
      <c r="R189" s="133">
        <f>SUM(R190:R191)</f>
        <v>107.68797200000002</v>
      </c>
      <c r="T189" s="134">
        <f>SUM(T190:T191)</f>
        <v>0</v>
      </c>
      <c r="AR189" s="128" t="s">
        <v>82</v>
      </c>
      <c r="AT189" s="135" t="s">
        <v>74</v>
      </c>
      <c r="AU189" s="135" t="s">
        <v>82</v>
      </c>
      <c r="AY189" s="128" t="s">
        <v>220</v>
      </c>
      <c r="BK189" s="136">
        <f>SUM(BK190:BK191)</f>
        <v>0</v>
      </c>
    </row>
    <row r="190" spans="2:65" s="1" customFormat="1" ht="24.25" customHeight="1">
      <c r="B190" s="139"/>
      <c r="C190" s="140" t="s">
        <v>377</v>
      </c>
      <c r="D190" s="140" t="s">
        <v>222</v>
      </c>
      <c r="E190" s="141" t="s">
        <v>1750</v>
      </c>
      <c r="F190" s="142" t="s">
        <v>1751</v>
      </c>
      <c r="G190" s="143" t="s">
        <v>225</v>
      </c>
      <c r="H190" s="144">
        <v>198.8</v>
      </c>
      <c r="I190" s="145"/>
      <c r="J190" s="144">
        <f>ROUND(I190*H190,2)</f>
        <v>0</v>
      </c>
      <c r="K190" s="146"/>
      <c r="L190" s="28"/>
      <c r="M190" s="147" t="s">
        <v>1</v>
      </c>
      <c r="N190" s="148" t="s">
        <v>41</v>
      </c>
      <c r="P190" s="149">
        <f>O190*H190</f>
        <v>0</v>
      </c>
      <c r="Q190" s="149">
        <v>8.0030000000000004E-2</v>
      </c>
      <c r="R190" s="149">
        <f>Q190*H190</f>
        <v>15.909964000000002</v>
      </c>
      <c r="S190" s="149">
        <v>0</v>
      </c>
      <c r="T190" s="150">
        <f>S190*H190</f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87</v>
      </c>
      <c r="BK190" s="152">
        <f>ROUND(I190*H190,2)</f>
        <v>0</v>
      </c>
      <c r="BL190" s="13" t="s">
        <v>94</v>
      </c>
      <c r="BM190" s="151" t="s">
        <v>1752</v>
      </c>
    </row>
    <row r="191" spans="2:65" s="1" customFormat="1" ht="24.25" customHeight="1">
      <c r="B191" s="139"/>
      <c r="C191" s="140" t="s">
        <v>381</v>
      </c>
      <c r="D191" s="140" t="s">
        <v>222</v>
      </c>
      <c r="E191" s="141" t="s">
        <v>1753</v>
      </c>
      <c r="F191" s="142" t="s">
        <v>1754</v>
      </c>
      <c r="G191" s="143" t="s">
        <v>225</v>
      </c>
      <c r="H191" s="144">
        <v>198.8</v>
      </c>
      <c r="I191" s="145"/>
      <c r="J191" s="144">
        <f>ROUND(I191*H191,2)</f>
        <v>0</v>
      </c>
      <c r="K191" s="146"/>
      <c r="L191" s="28"/>
      <c r="M191" s="147" t="s">
        <v>1</v>
      </c>
      <c r="N191" s="148" t="s">
        <v>41</v>
      </c>
      <c r="P191" s="149">
        <f>O191*H191</f>
        <v>0</v>
      </c>
      <c r="Q191" s="149">
        <v>0.46166000000000001</v>
      </c>
      <c r="R191" s="149">
        <f>Q191*H191</f>
        <v>91.778008000000014</v>
      </c>
      <c r="S191" s="149">
        <v>0</v>
      </c>
      <c r="T191" s="150">
        <f>S191*H191</f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>IF(N191="základná",J191,0)</f>
        <v>0</v>
      </c>
      <c r="BF191" s="152">
        <f>IF(N191="znížená",J191,0)</f>
        <v>0</v>
      </c>
      <c r="BG191" s="152">
        <f>IF(N191="zákl. prenesená",J191,0)</f>
        <v>0</v>
      </c>
      <c r="BH191" s="152">
        <f>IF(N191="zníž. prenesená",J191,0)</f>
        <v>0</v>
      </c>
      <c r="BI191" s="152">
        <f>IF(N191="nulová",J191,0)</f>
        <v>0</v>
      </c>
      <c r="BJ191" s="13" t="s">
        <v>87</v>
      </c>
      <c r="BK191" s="152">
        <f>ROUND(I191*H191,2)</f>
        <v>0</v>
      </c>
      <c r="BL191" s="13" t="s">
        <v>94</v>
      </c>
      <c r="BM191" s="151" t="s">
        <v>1755</v>
      </c>
    </row>
    <row r="192" spans="2:65" s="11" customFormat="1" ht="22.9" customHeight="1">
      <c r="B192" s="127"/>
      <c r="D192" s="128" t="s">
        <v>74</v>
      </c>
      <c r="E192" s="137" t="s">
        <v>124</v>
      </c>
      <c r="F192" s="137" t="s">
        <v>501</v>
      </c>
      <c r="I192" s="130"/>
      <c r="J192" s="138">
        <f>BK192</f>
        <v>0</v>
      </c>
      <c r="L192" s="127"/>
      <c r="M192" s="132"/>
      <c r="P192" s="133">
        <f>SUM(P193:P209)</f>
        <v>0</v>
      </c>
      <c r="R192" s="133">
        <f>SUM(R193:R209)</f>
        <v>64.892572000000001</v>
      </c>
      <c r="T192" s="134">
        <f>SUM(T193:T209)</f>
        <v>0</v>
      </c>
      <c r="AR192" s="128" t="s">
        <v>82</v>
      </c>
      <c r="AT192" s="135" t="s">
        <v>74</v>
      </c>
      <c r="AU192" s="135" t="s">
        <v>82</v>
      </c>
      <c r="AY192" s="128" t="s">
        <v>220</v>
      </c>
      <c r="BK192" s="136">
        <f>SUM(BK193:BK209)</f>
        <v>0</v>
      </c>
    </row>
    <row r="193" spans="2:65" s="1" customFormat="1" ht="24.25" customHeight="1">
      <c r="B193" s="139"/>
      <c r="C193" s="140" t="s">
        <v>385</v>
      </c>
      <c r="D193" s="140" t="s">
        <v>222</v>
      </c>
      <c r="E193" s="141" t="s">
        <v>1756</v>
      </c>
      <c r="F193" s="142" t="s">
        <v>1757</v>
      </c>
      <c r="G193" s="143" t="s">
        <v>225</v>
      </c>
      <c r="H193" s="144">
        <v>71.09</v>
      </c>
      <c r="I193" s="145"/>
      <c r="J193" s="144">
        <f t="shared" ref="J193:J209" si="20">ROUND(I193*H193,2)</f>
        <v>0</v>
      </c>
      <c r="K193" s="146"/>
      <c r="L193" s="28"/>
      <c r="M193" s="147" t="s">
        <v>1</v>
      </c>
      <c r="N193" s="148" t="s">
        <v>41</v>
      </c>
      <c r="P193" s="149">
        <f t="shared" ref="P193:P209" si="21">O193*H193</f>
        <v>0</v>
      </c>
      <c r="Q193" s="149">
        <v>2.9999999999999997E-4</v>
      </c>
      <c r="R193" s="149">
        <f t="shared" ref="R193:R209" si="22">Q193*H193</f>
        <v>2.1326999999999999E-2</v>
      </c>
      <c r="S193" s="149">
        <v>0</v>
      </c>
      <c r="T193" s="150">
        <f t="shared" ref="T193:T209" si="23">S193*H193</f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ref="BE193:BE209" si="24">IF(N193="základná",J193,0)</f>
        <v>0</v>
      </c>
      <c r="BF193" s="152">
        <f t="shared" ref="BF193:BF209" si="25">IF(N193="znížená",J193,0)</f>
        <v>0</v>
      </c>
      <c r="BG193" s="152">
        <f t="shared" ref="BG193:BG209" si="26">IF(N193="zákl. prenesená",J193,0)</f>
        <v>0</v>
      </c>
      <c r="BH193" s="152">
        <f t="shared" ref="BH193:BH209" si="27">IF(N193="zníž. prenesená",J193,0)</f>
        <v>0</v>
      </c>
      <c r="BI193" s="152">
        <f t="shared" ref="BI193:BI209" si="28">IF(N193="nulová",J193,0)</f>
        <v>0</v>
      </c>
      <c r="BJ193" s="13" t="s">
        <v>87</v>
      </c>
      <c r="BK193" s="152">
        <f t="shared" ref="BK193:BK209" si="29">ROUND(I193*H193,2)</f>
        <v>0</v>
      </c>
      <c r="BL193" s="13" t="s">
        <v>94</v>
      </c>
      <c r="BM193" s="151" t="s">
        <v>1758</v>
      </c>
    </row>
    <row r="194" spans="2:65" s="1" customFormat="1" ht="37.9" customHeight="1">
      <c r="B194" s="139"/>
      <c r="C194" s="140" t="s">
        <v>389</v>
      </c>
      <c r="D194" s="140" t="s">
        <v>222</v>
      </c>
      <c r="E194" s="141" t="s">
        <v>1759</v>
      </c>
      <c r="F194" s="142" t="s">
        <v>1760</v>
      </c>
      <c r="G194" s="143" t="s">
        <v>225</v>
      </c>
      <c r="H194" s="144">
        <v>7.6</v>
      </c>
      <c r="I194" s="145"/>
      <c r="J194" s="144">
        <f t="shared" si="20"/>
        <v>0</v>
      </c>
      <c r="K194" s="146"/>
      <c r="L194" s="28"/>
      <c r="M194" s="147" t="s">
        <v>1</v>
      </c>
      <c r="N194" s="148" t="s">
        <v>41</v>
      </c>
      <c r="P194" s="149">
        <f t="shared" si="21"/>
        <v>0</v>
      </c>
      <c r="Q194" s="149">
        <v>3.2299999999999998E-3</v>
      </c>
      <c r="R194" s="149">
        <f t="shared" si="22"/>
        <v>2.4547999999999997E-2</v>
      </c>
      <c r="S194" s="149">
        <v>0</v>
      </c>
      <c r="T194" s="150">
        <f t="shared" si="23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24"/>
        <v>0</v>
      </c>
      <c r="BF194" s="152">
        <f t="shared" si="25"/>
        <v>0</v>
      </c>
      <c r="BG194" s="152">
        <f t="shared" si="26"/>
        <v>0</v>
      </c>
      <c r="BH194" s="152">
        <f t="shared" si="27"/>
        <v>0</v>
      </c>
      <c r="BI194" s="152">
        <f t="shared" si="28"/>
        <v>0</v>
      </c>
      <c r="BJ194" s="13" t="s">
        <v>87</v>
      </c>
      <c r="BK194" s="152">
        <f t="shared" si="29"/>
        <v>0</v>
      </c>
      <c r="BL194" s="13" t="s">
        <v>94</v>
      </c>
      <c r="BM194" s="151" t="s">
        <v>1761</v>
      </c>
    </row>
    <row r="195" spans="2:65" s="1" customFormat="1" ht="24.25" customHeight="1">
      <c r="B195" s="139"/>
      <c r="C195" s="158" t="s">
        <v>393</v>
      </c>
      <c r="D195" s="158" t="s">
        <v>571</v>
      </c>
      <c r="E195" s="159" t="s">
        <v>1762</v>
      </c>
      <c r="F195" s="160" t="s">
        <v>1763</v>
      </c>
      <c r="G195" s="161" t="s">
        <v>225</v>
      </c>
      <c r="H195" s="162">
        <v>7.98</v>
      </c>
      <c r="I195" s="163"/>
      <c r="J195" s="162">
        <f t="shared" si="20"/>
        <v>0</v>
      </c>
      <c r="K195" s="164"/>
      <c r="L195" s="165"/>
      <c r="M195" s="166" t="s">
        <v>1</v>
      </c>
      <c r="N195" s="167" t="s">
        <v>41</v>
      </c>
      <c r="P195" s="149">
        <f t="shared" si="21"/>
        <v>0</v>
      </c>
      <c r="Q195" s="149">
        <v>1.46E-2</v>
      </c>
      <c r="R195" s="149">
        <f t="shared" si="22"/>
        <v>0.116508</v>
      </c>
      <c r="S195" s="149">
        <v>0</v>
      </c>
      <c r="T195" s="150">
        <f t="shared" si="23"/>
        <v>0</v>
      </c>
      <c r="AR195" s="151" t="s">
        <v>248</v>
      </c>
      <c r="AT195" s="151" t="s">
        <v>571</v>
      </c>
      <c r="AU195" s="151" t="s">
        <v>87</v>
      </c>
      <c r="AY195" s="13" t="s">
        <v>220</v>
      </c>
      <c r="BE195" s="152">
        <f t="shared" si="24"/>
        <v>0</v>
      </c>
      <c r="BF195" s="152">
        <f t="shared" si="25"/>
        <v>0</v>
      </c>
      <c r="BG195" s="152">
        <f t="shared" si="26"/>
        <v>0</v>
      </c>
      <c r="BH195" s="152">
        <f t="shared" si="27"/>
        <v>0</v>
      </c>
      <c r="BI195" s="152">
        <f t="shared" si="28"/>
        <v>0</v>
      </c>
      <c r="BJ195" s="13" t="s">
        <v>87</v>
      </c>
      <c r="BK195" s="152">
        <f t="shared" si="29"/>
        <v>0</v>
      </c>
      <c r="BL195" s="13" t="s">
        <v>94</v>
      </c>
      <c r="BM195" s="151" t="s">
        <v>1764</v>
      </c>
    </row>
    <row r="196" spans="2:65" s="1" customFormat="1" ht="37.9" customHeight="1">
      <c r="B196" s="139"/>
      <c r="C196" s="140" t="s">
        <v>399</v>
      </c>
      <c r="D196" s="140" t="s">
        <v>222</v>
      </c>
      <c r="E196" s="141" t="s">
        <v>1765</v>
      </c>
      <c r="F196" s="142" t="s">
        <v>1766</v>
      </c>
      <c r="G196" s="143" t="s">
        <v>225</v>
      </c>
      <c r="H196" s="144">
        <v>324.60000000000002</v>
      </c>
      <c r="I196" s="145"/>
      <c r="J196" s="144">
        <f t="shared" si="20"/>
        <v>0</v>
      </c>
      <c r="K196" s="146"/>
      <c r="L196" s="28"/>
      <c r="M196" s="147" t="s">
        <v>1</v>
      </c>
      <c r="N196" s="148" t="s">
        <v>41</v>
      </c>
      <c r="P196" s="149">
        <f t="shared" si="21"/>
        <v>0</v>
      </c>
      <c r="Q196" s="149">
        <v>2.5400000000000002E-3</v>
      </c>
      <c r="R196" s="149">
        <f t="shared" si="22"/>
        <v>0.82448400000000011</v>
      </c>
      <c r="S196" s="149">
        <v>0</v>
      </c>
      <c r="T196" s="150">
        <f t="shared" si="2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24"/>
        <v>0</v>
      </c>
      <c r="BF196" s="152">
        <f t="shared" si="25"/>
        <v>0</v>
      </c>
      <c r="BG196" s="152">
        <f t="shared" si="26"/>
        <v>0</v>
      </c>
      <c r="BH196" s="152">
        <f t="shared" si="27"/>
        <v>0</v>
      </c>
      <c r="BI196" s="152">
        <f t="shared" si="28"/>
        <v>0</v>
      </c>
      <c r="BJ196" s="13" t="s">
        <v>87</v>
      </c>
      <c r="BK196" s="152">
        <f t="shared" si="29"/>
        <v>0</v>
      </c>
      <c r="BL196" s="13" t="s">
        <v>94</v>
      </c>
      <c r="BM196" s="151" t="s">
        <v>1767</v>
      </c>
    </row>
    <row r="197" spans="2:65" s="1" customFormat="1" ht="24.25" customHeight="1">
      <c r="B197" s="139"/>
      <c r="C197" s="158" t="s">
        <v>403</v>
      </c>
      <c r="D197" s="158" t="s">
        <v>571</v>
      </c>
      <c r="E197" s="159" t="s">
        <v>1762</v>
      </c>
      <c r="F197" s="160" t="s">
        <v>1763</v>
      </c>
      <c r="G197" s="161" t="s">
        <v>225</v>
      </c>
      <c r="H197" s="162">
        <v>237.09</v>
      </c>
      <c r="I197" s="163"/>
      <c r="J197" s="162">
        <f t="shared" si="20"/>
        <v>0</v>
      </c>
      <c r="K197" s="164"/>
      <c r="L197" s="165"/>
      <c r="M197" s="166" t="s">
        <v>1</v>
      </c>
      <c r="N197" s="167" t="s">
        <v>41</v>
      </c>
      <c r="P197" s="149">
        <f t="shared" si="21"/>
        <v>0</v>
      </c>
      <c r="Q197" s="149">
        <v>1.46E-2</v>
      </c>
      <c r="R197" s="149">
        <f t="shared" si="22"/>
        <v>3.4615140000000002</v>
      </c>
      <c r="S197" s="149">
        <v>0</v>
      </c>
      <c r="T197" s="150">
        <f t="shared" si="23"/>
        <v>0</v>
      </c>
      <c r="AR197" s="151" t="s">
        <v>248</v>
      </c>
      <c r="AT197" s="151" t="s">
        <v>571</v>
      </c>
      <c r="AU197" s="151" t="s">
        <v>87</v>
      </c>
      <c r="AY197" s="13" t="s">
        <v>220</v>
      </c>
      <c r="BE197" s="152">
        <f t="shared" si="24"/>
        <v>0</v>
      </c>
      <c r="BF197" s="152">
        <f t="shared" si="25"/>
        <v>0</v>
      </c>
      <c r="BG197" s="152">
        <f t="shared" si="26"/>
        <v>0</v>
      </c>
      <c r="BH197" s="152">
        <f t="shared" si="27"/>
        <v>0</v>
      </c>
      <c r="BI197" s="152">
        <f t="shared" si="28"/>
        <v>0</v>
      </c>
      <c r="BJ197" s="13" t="s">
        <v>87</v>
      </c>
      <c r="BK197" s="152">
        <f t="shared" si="29"/>
        <v>0</v>
      </c>
      <c r="BL197" s="13" t="s">
        <v>94</v>
      </c>
      <c r="BM197" s="151" t="s">
        <v>1768</v>
      </c>
    </row>
    <row r="198" spans="2:65" s="1" customFormat="1" ht="24.25" customHeight="1">
      <c r="B198" s="139"/>
      <c r="C198" s="158" t="s">
        <v>409</v>
      </c>
      <c r="D198" s="158" t="s">
        <v>571</v>
      </c>
      <c r="E198" s="159" t="s">
        <v>1769</v>
      </c>
      <c r="F198" s="160" t="s">
        <v>1770</v>
      </c>
      <c r="G198" s="161" t="s">
        <v>225</v>
      </c>
      <c r="H198" s="162">
        <v>114.29</v>
      </c>
      <c r="I198" s="163"/>
      <c r="J198" s="162">
        <f t="shared" si="20"/>
        <v>0</v>
      </c>
      <c r="K198" s="164"/>
      <c r="L198" s="165"/>
      <c r="M198" s="166" t="s">
        <v>1</v>
      </c>
      <c r="N198" s="167" t="s">
        <v>41</v>
      </c>
      <c r="P198" s="149">
        <f t="shared" si="21"/>
        <v>0</v>
      </c>
      <c r="Q198" s="149">
        <v>1.46E-2</v>
      </c>
      <c r="R198" s="149">
        <f t="shared" si="22"/>
        <v>1.6686340000000002</v>
      </c>
      <c r="S198" s="149">
        <v>0</v>
      </c>
      <c r="T198" s="150">
        <f t="shared" si="23"/>
        <v>0</v>
      </c>
      <c r="AR198" s="151" t="s">
        <v>248</v>
      </c>
      <c r="AT198" s="151" t="s">
        <v>571</v>
      </c>
      <c r="AU198" s="151" t="s">
        <v>87</v>
      </c>
      <c r="AY198" s="13" t="s">
        <v>220</v>
      </c>
      <c r="BE198" s="152">
        <f t="shared" si="24"/>
        <v>0</v>
      </c>
      <c r="BF198" s="152">
        <f t="shared" si="25"/>
        <v>0</v>
      </c>
      <c r="BG198" s="152">
        <f t="shared" si="26"/>
        <v>0</v>
      </c>
      <c r="BH198" s="152">
        <f t="shared" si="27"/>
        <v>0</v>
      </c>
      <c r="BI198" s="152">
        <f t="shared" si="28"/>
        <v>0</v>
      </c>
      <c r="BJ198" s="13" t="s">
        <v>87</v>
      </c>
      <c r="BK198" s="152">
        <f t="shared" si="29"/>
        <v>0</v>
      </c>
      <c r="BL198" s="13" t="s">
        <v>94</v>
      </c>
      <c r="BM198" s="151" t="s">
        <v>1771</v>
      </c>
    </row>
    <row r="199" spans="2:65" s="1" customFormat="1" ht="24.25" customHeight="1">
      <c r="B199" s="139"/>
      <c r="C199" s="158" t="s">
        <v>413</v>
      </c>
      <c r="D199" s="158" t="s">
        <v>571</v>
      </c>
      <c r="E199" s="159" t="s">
        <v>1772</v>
      </c>
      <c r="F199" s="160" t="s">
        <v>1773</v>
      </c>
      <c r="G199" s="161" t="s">
        <v>225</v>
      </c>
      <c r="H199" s="162">
        <v>332.2</v>
      </c>
      <c r="I199" s="163"/>
      <c r="J199" s="162">
        <f t="shared" si="20"/>
        <v>0</v>
      </c>
      <c r="K199" s="164"/>
      <c r="L199" s="165"/>
      <c r="M199" s="166" t="s">
        <v>1</v>
      </c>
      <c r="N199" s="167" t="s">
        <v>41</v>
      </c>
      <c r="P199" s="149">
        <f t="shared" si="21"/>
        <v>0</v>
      </c>
      <c r="Q199" s="149">
        <v>1.46E-2</v>
      </c>
      <c r="R199" s="149">
        <f t="shared" si="22"/>
        <v>4.8501199999999995</v>
      </c>
      <c r="S199" s="149">
        <v>0</v>
      </c>
      <c r="T199" s="150">
        <f t="shared" si="23"/>
        <v>0</v>
      </c>
      <c r="AR199" s="151" t="s">
        <v>248</v>
      </c>
      <c r="AT199" s="151" t="s">
        <v>571</v>
      </c>
      <c r="AU199" s="151" t="s">
        <v>87</v>
      </c>
      <c r="AY199" s="13" t="s">
        <v>220</v>
      </c>
      <c r="BE199" s="152">
        <f t="shared" si="24"/>
        <v>0</v>
      </c>
      <c r="BF199" s="152">
        <f t="shared" si="25"/>
        <v>0</v>
      </c>
      <c r="BG199" s="152">
        <f t="shared" si="26"/>
        <v>0</v>
      </c>
      <c r="BH199" s="152">
        <f t="shared" si="27"/>
        <v>0</v>
      </c>
      <c r="BI199" s="152">
        <f t="shared" si="28"/>
        <v>0</v>
      </c>
      <c r="BJ199" s="13" t="s">
        <v>87</v>
      </c>
      <c r="BK199" s="152">
        <f t="shared" si="29"/>
        <v>0</v>
      </c>
      <c r="BL199" s="13" t="s">
        <v>94</v>
      </c>
      <c r="BM199" s="151" t="s">
        <v>1774</v>
      </c>
    </row>
    <row r="200" spans="2:65" s="1" customFormat="1" ht="33" customHeight="1">
      <c r="B200" s="139"/>
      <c r="C200" s="140" t="s">
        <v>417</v>
      </c>
      <c r="D200" s="140" t="s">
        <v>222</v>
      </c>
      <c r="E200" s="141" t="s">
        <v>1775</v>
      </c>
      <c r="F200" s="142" t="s">
        <v>1776</v>
      </c>
      <c r="G200" s="143" t="s">
        <v>251</v>
      </c>
      <c r="H200" s="144">
        <v>1.62</v>
      </c>
      <c r="I200" s="145"/>
      <c r="J200" s="144">
        <f t="shared" si="20"/>
        <v>0</v>
      </c>
      <c r="K200" s="146"/>
      <c r="L200" s="28"/>
      <c r="M200" s="147" t="s">
        <v>1</v>
      </c>
      <c r="N200" s="148" t="s">
        <v>41</v>
      </c>
      <c r="P200" s="149">
        <f t="shared" si="21"/>
        <v>0</v>
      </c>
      <c r="Q200" s="149">
        <v>1.837</v>
      </c>
      <c r="R200" s="149">
        <f t="shared" si="22"/>
        <v>2.97594</v>
      </c>
      <c r="S200" s="149">
        <v>0</v>
      </c>
      <c r="T200" s="150">
        <f t="shared" si="2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87</v>
      </c>
      <c r="BK200" s="152">
        <f t="shared" si="29"/>
        <v>0</v>
      </c>
      <c r="BL200" s="13" t="s">
        <v>94</v>
      </c>
      <c r="BM200" s="151" t="s">
        <v>1777</v>
      </c>
    </row>
    <row r="201" spans="2:65" s="1" customFormat="1" ht="37.9" customHeight="1">
      <c r="B201" s="139"/>
      <c r="C201" s="140" t="s">
        <v>423</v>
      </c>
      <c r="D201" s="140" t="s">
        <v>222</v>
      </c>
      <c r="E201" s="141" t="s">
        <v>1778</v>
      </c>
      <c r="F201" s="142" t="s">
        <v>1779</v>
      </c>
      <c r="G201" s="143" t="s">
        <v>251</v>
      </c>
      <c r="H201" s="144">
        <v>6.35</v>
      </c>
      <c r="I201" s="145"/>
      <c r="J201" s="144">
        <f t="shared" si="20"/>
        <v>0</v>
      </c>
      <c r="K201" s="146"/>
      <c r="L201" s="28"/>
      <c r="M201" s="147" t="s">
        <v>1</v>
      </c>
      <c r="N201" s="148" t="s">
        <v>41</v>
      </c>
      <c r="P201" s="149">
        <f t="shared" si="21"/>
        <v>0</v>
      </c>
      <c r="Q201" s="149">
        <v>2.04</v>
      </c>
      <c r="R201" s="149">
        <f t="shared" si="22"/>
        <v>12.953999999999999</v>
      </c>
      <c r="S201" s="149">
        <v>0</v>
      </c>
      <c r="T201" s="150">
        <f t="shared" si="23"/>
        <v>0</v>
      </c>
      <c r="AR201" s="151" t="s">
        <v>94</v>
      </c>
      <c r="AT201" s="151" t="s">
        <v>222</v>
      </c>
      <c r="AU201" s="151" t="s">
        <v>87</v>
      </c>
      <c r="AY201" s="13" t="s">
        <v>220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87</v>
      </c>
      <c r="BK201" s="152">
        <f t="shared" si="29"/>
        <v>0</v>
      </c>
      <c r="BL201" s="13" t="s">
        <v>94</v>
      </c>
      <c r="BM201" s="151" t="s">
        <v>1780</v>
      </c>
    </row>
    <row r="202" spans="2:65" s="1" customFormat="1" ht="33" customHeight="1">
      <c r="B202" s="139"/>
      <c r="C202" s="140" t="s">
        <v>427</v>
      </c>
      <c r="D202" s="140" t="s">
        <v>222</v>
      </c>
      <c r="E202" s="141" t="s">
        <v>1781</v>
      </c>
      <c r="F202" s="142" t="s">
        <v>1782</v>
      </c>
      <c r="G202" s="143" t="s">
        <v>251</v>
      </c>
      <c r="H202" s="144">
        <v>4.07</v>
      </c>
      <c r="I202" s="145"/>
      <c r="J202" s="144">
        <f t="shared" si="20"/>
        <v>0</v>
      </c>
      <c r="K202" s="146"/>
      <c r="L202" s="28"/>
      <c r="M202" s="147" t="s">
        <v>1</v>
      </c>
      <c r="N202" s="148" t="s">
        <v>41</v>
      </c>
      <c r="P202" s="149">
        <f t="shared" si="21"/>
        <v>0</v>
      </c>
      <c r="Q202" s="149">
        <v>0.9</v>
      </c>
      <c r="R202" s="149">
        <f t="shared" si="22"/>
        <v>3.6630000000000003</v>
      </c>
      <c r="S202" s="149">
        <v>0</v>
      </c>
      <c r="T202" s="150">
        <f t="shared" si="23"/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87</v>
      </c>
      <c r="BK202" s="152">
        <f t="shared" si="29"/>
        <v>0</v>
      </c>
      <c r="BL202" s="13" t="s">
        <v>94</v>
      </c>
      <c r="BM202" s="151" t="s">
        <v>1783</v>
      </c>
    </row>
    <row r="203" spans="2:65" s="1" customFormat="1" ht="24.25" customHeight="1">
      <c r="B203" s="139"/>
      <c r="C203" s="140" t="s">
        <v>433</v>
      </c>
      <c r="D203" s="140" t="s">
        <v>222</v>
      </c>
      <c r="E203" s="141" t="s">
        <v>568</v>
      </c>
      <c r="F203" s="142" t="s">
        <v>569</v>
      </c>
      <c r="G203" s="143" t="s">
        <v>225</v>
      </c>
      <c r="H203" s="144">
        <v>119.85</v>
      </c>
      <c r="I203" s="145"/>
      <c r="J203" s="144">
        <f t="shared" si="20"/>
        <v>0</v>
      </c>
      <c r="K203" s="146"/>
      <c r="L203" s="28"/>
      <c r="M203" s="147" t="s">
        <v>1</v>
      </c>
      <c r="N203" s="148" t="s">
        <v>41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87</v>
      </c>
      <c r="BK203" s="152">
        <f t="shared" si="29"/>
        <v>0</v>
      </c>
      <c r="BL203" s="13" t="s">
        <v>94</v>
      </c>
      <c r="BM203" s="151" t="s">
        <v>1784</v>
      </c>
    </row>
    <row r="204" spans="2:65" s="1" customFormat="1" ht="24.25" customHeight="1">
      <c r="B204" s="139"/>
      <c r="C204" s="158" t="s">
        <v>437</v>
      </c>
      <c r="D204" s="158" t="s">
        <v>571</v>
      </c>
      <c r="E204" s="159" t="s">
        <v>1785</v>
      </c>
      <c r="F204" s="160" t="s">
        <v>1786</v>
      </c>
      <c r="G204" s="161" t="s">
        <v>574</v>
      </c>
      <c r="H204" s="162">
        <v>18.52</v>
      </c>
      <c r="I204" s="163"/>
      <c r="J204" s="162">
        <f t="shared" si="20"/>
        <v>0</v>
      </c>
      <c r="K204" s="164"/>
      <c r="L204" s="165"/>
      <c r="M204" s="166" t="s">
        <v>1</v>
      </c>
      <c r="N204" s="167" t="s">
        <v>41</v>
      </c>
      <c r="P204" s="149">
        <f t="shared" si="21"/>
        <v>0</v>
      </c>
      <c r="Q204" s="149">
        <v>1E-3</v>
      </c>
      <c r="R204" s="149">
        <f t="shared" si="22"/>
        <v>1.8519999999999998E-2</v>
      </c>
      <c r="S204" s="149">
        <v>0</v>
      </c>
      <c r="T204" s="150">
        <f t="shared" si="23"/>
        <v>0</v>
      </c>
      <c r="AR204" s="151" t="s">
        <v>248</v>
      </c>
      <c r="AT204" s="151" t="s">
        <v>571</v>
      </c>
      <c r="AU204" s="151" t="s">
        <v>87</v>
      </c>
      <c r="AY204" s="13" t="s">
        <v>220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87</v>
      </c>
      <c r="BK204" s="152">
        <f t="shared" si="29"/>
        <v>0</v>
      </c>
      <c r="BL204" s="13" t="s">
        <v>94</v>
      </c>
      <c r="BM204" s="151" t="s">
        <v>1787</v>
      </c>
    </row>
    <row r="205" spans="2:65" s="1" customFormat="1" ht="24.25" customHeight="1">
      <c r="B205" s="139"/>
      <c r="C205" s="140" t="s">
        <v>611</v>
      </c>
      <c r="D205" s="140" t="s">
        <v>222</v>
      </c>
      <c r="E205" s="141" t="s">
        <v>1788</v>
      </c>
      <c r="F205" s="142" t="s">
        <v>1789</v>
      </c>
      <c r="G205" s="143" t="s">
        <v>225</v>
      </c>
      <c r="H205" s="144">
        <v>56.9</v>
      </c>
      <c r="I205" s="145"/>
      <c r="J205" s="144">
        <f t="shared" si="20"/>
        <v>0</v>
      </c>
      <c r="K205" s="146"/>
      <c r="L205" s="28"/>
      <c r="M205" s="147" t="s">
        <v>1</v>
      </c>
      <c r="N205" s="148" t="s">
        <v>41</v>
      </c>
      <c r="P205" s="149">
        <f t="shared" si="21"/>
        <v>0</v>
      </c>
      <c r="Q205" s="149">
        <v>6.5300000000000002E-3</v>
      </c>
      <c r="R205" s="149">
        <f t="shared" si="22"/>
        <v>0.37155700000000003</v>
      </c>
      <c r="S205" s="149">
        <v>0</v>
      </c>
      <c r="T205" s="150">
        <f t="shared" si="23"/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87</v>
      </c>
      <c r="BK205" s="152">
        <f t="shared" si="29"/>
        <v>0</v>
      </c>
      <c r="BL205" s="13" t="s">
        <v>94</v>
      </c>
      <c r="BM205" s="151" t="s">
        <v>1790</v>
      </c>
    </row>
    <row r="206" spans="2:65" s="1" customFormat="1" ht="24.25" customHeight="1">
      <c r="B206" s="139"/>
      <c r="C206" s="140" t="s">
        <v>616</v>
      </c>
      <c r="D206" s="140" t="s">
        <v>222</v>
      </c>
      <c r="E206" s="141" t="s">
        <v>1791</v>
      </c>
      <c r="F206" s="142" t="s">
        <v>1792</v>
      </c>
      <c r="G206" s="143" t="s">
        <v>225</v>
      </c>
      <c r="H206" s="144">
        <v>119.85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41</v>
      </c>
      <c r="P206" s="149">
        <f t="shared" si="21"/>
        <v>0</v>
      </c>
      <c r="Q206" s="149">
        <v>1.6320000000000001E-2</v>
      </c>
      <c r="R206" s="149">
        <f t="shared" si="22"/>
        <v>1.9559520000000001</v>
      </c>
      <c r="S206" s="149">
        <v>0</v>
      </c>
      <c r="T206" s="150">
        <f t="shared" si="2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87</v>
      </c>
      <c r="BK206" s="152">
        <f t="shared" si="29"/>
        <v>0</v>
      </c>
      <c r="BL206" s="13" t="s">
        <v>94</v>
      </c>
      <c r="BM206" s="151" t="s">
        <v>1793</v>
      </c>
    </row>
    <row r="207" spans="2:65" s="1" customFormat="1" ht="24.25" customHeight="1">
      <c r="B207" s="139"/>
      <c r="C207" s="140" t="s">
        <v>620</v>
      </c>
      <c r="D207" s="140" t="s">
        <v>222</v>
      </c>
      <c r="E207" s="141" t="s">
        <v>1794</v>
      </c>
      <c r="F207" s="142" t="s">
        <v>1795</v>
      </c>
      <c r="G207" s="143" t="s">
        <v>259</v>
      </c>
      <c r="H207" s="144">
        <v>36</v>
      </c>
      <c r="I207" s="145"/>
      <c r="J207" s="144">
        <f t="shared" si="20"/>
        <v>0</v>
      </c>
      <c r="K207" s="146"/>
      <c r="L207" s="28"/>
      <c r="M207" s="147" t="s">
        <v>1</v>
      </c>
      <c r="N207" s="148" t="s">
        <v>41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87</v>
      </c>
      <c r="BK207" s="152">
        <f t="shared" si="29"/>
        <v>0</v>
      </c>
      <c r="BL207" s="13" t="s">
        <v>94</v>
      </c>
      <c r="BM207" s="151" t="s">
        <v>1796</v>
      </c>
    </row>
    <row r="208" spans="2:65" s="1" customFormat="1" ht="21.75" customHeight="1">
      <c r="B208" s="139"/>
      <c r="C208" s="158" t="s">
        <v>624</v>
      </c>
      <c r="D208" s="158" t="s">
        <v>571</v>
      </c>
      <c r="E208" s="159" t="s">
        <v>1797</v>
      </c>
      <c r="F208" s="160" t="s">
        <v>1798</v>
      </c>
      <c r="G208" s="161" t="s">
        <v>259</v>
      </c>
      <c r="H208" s="162">
        <v>36</v>
      </c>
      <c r="I208" s="163"/>
      <c r="J208" s="162">
        <f t="shared" si="20"/>
        <v>0</v>
      </c>
      <c r="K208" s="164"/>
      <c r="L208" s="165"/>
      <c r="M208" s="166" t="s">
        <v>1</v>
      </c>
      <c r="N208" s="167" t="s">
        <v>41</v>
      </c>
      <c r="P208" s="149">
        <f t="shared" si="21"/>
        <v>0</v>
      </c>
      <c r="Q208" s="149">
        <v>2.92E-2</v>
      </c>
      <c r="R208" s="149">
        <f t="shared" si="22"/>
        <v>1.0511999999999999</v>
      </c>
      <c r="S208" s="149">
        <v>0</v>
      </c>
      <c r="T208" s="150">
        <f t="shared" si="23"/>
        <v>0</v>
      </c>
      <c r="AR208" s="151" t="s">
        <v>248</v>
      </c>
      <c r="AT208" s="151" t="s">
        <v>571</v>
      </c>
      <c r="AU208" s="151" t="s">
        <v>87</v>
      </c>
      <c r="AY208" s="13" t="s">
        <v>220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87</v>
      </c>
      <c r="BK208" s="152">
        <f t="shared" si="29"/>
        <v>0</v>
      </c>
      <c r="BL208" s="13" t="s">
        <v>94</v>
      </c>
      <c r="BM208" s="151" t="s">
        <v>1799</v>
      </c>
    </row>
    <row r="209" spans="2:65" s="1" customFormat="1" ht="37.9" customHeight="1">
      <c r="B209" s="139"/>
      <c r="C209" s="140" t="s">
        <v>628</v>
      </c>
      <c r="D209" s="140" t="s">
        <v>222</v>
      </c>
      <c r="E209" s="141" t="s">
        <v>1800</v>
      </c>
      <c r="F209" s="142" t="s">
        <v>1801</v>
      </c>
      <c r="G209" s="143" t="s">
        <v>225</v>
      </c>
      <c r="H209" s="144">
        <v>198.8</v>
      </c>
      <c r="I209" s="145"/>
      <c r="J209" s="144">
        <f t="shared" si="20"/>
        <v>0</v>
      </c>
      <c r="K209" s="146"/>
      <c r="L209" s="28"/>
      <c r="M209" s="147" t="s">
        <v>1</v>
      </c>
      <c r="N209" s="148" t="s">
        <v>41</v>
      </c>
      <c r="P209" s="149">
        <f t="shared" si="21"/>
        <v>0</v>
      </c>
      <c r="Q209" s="149">
        <v>0.15561</v>
      </c>
      <c r="R209" s="149">
        <f t="shared" si="22"/>
        <v>30.935268000000001</v>
      </c>
      <c r="S209" s="149">
        <v>0</v>
      </c>
      <c r="T209" s="150">
        <f t="shared" si="2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87</v>
      </c>
      <c r="BK209" s="152">
        <f t="shared" si="29"/>
        <v>0</v>
      </c>
      <c r="BL209" s="13" t="s">
        <v>94</v>
      </c>
      <c r="BM209" s="151" t="s">
        <v>1802</v>
      </c>
    </row>
    <row r="210" spans="2:65" s="11" customFormat="1" ht="22.9" customHeight="1">
      <c r="B210" s="127"/>
      <c r="D210" s="128" t="s">
        <v>74</v>
      </c>
      <c r="E210" s="137" t="s">
        <v>230</v>
      </c>
      <c r="F210" s="137" t="s">
        <v>231</v>
      </c>
      <c r="I210" s="130"/>
      <c r="J210" s="138">
        <f>BK210</f>
        <v>0</v>
      </c>
      <c r="L210" s="127"/>
      <c r="M210" s="132"/>
      <c r="P210" s="133">
        <f>SUM(P211:P219)</f>
        <v>0</v>
      </c>
      <c r="R210" s="133">
        <f>SUM(R211:R219)</f>
        <v>44.939494299999993</v>
      </c>
      <c r="T210" s="134">
        <f>SUM(T211:T219)</f>
        <v>0</v>
      </c>
      <c r="AR210" s="128" t="s">
        <v>82</v>
      </c>
      <c r="AT210" s="135" t="s">
        <v>74</v>
      </c>
      <c r="AU210" s="135" t="s">
        <v>82</v>
      </c>
      <c r="AY210" s="128" t="s">
        <v>220</v>
      </c>
      <c r="BK210" s="136">
        <f>SUM(BK211:BK219)</f>
        <v>0</v>
      </c>
    </row>
    <row r="211" spans="2:65" s="1" customFormat="1" ht="37.9" customHeight="1">
      <c r="B211" s="139"/>
      <c r="C211" s="140" t="s">
        <v>632</v>
      </c>
      <c r="D211" s="140" t="s">
        <v>222</v>
      </c>
      <c r="E211" s="141" t="s">
        <v>1803</v>
      </c>
      <c r="F211" s="142" t="s">
        <v>1804</v>
      </c>
      <c r="G211" s="143" t="s">
        <v>234</v>
      </c>
      <c r="H211" s="144">
        <v>117.9</v>
      </c>
      <c r="I211" s="145"/>
      <c r="J211" s="144">
        <f t="shared" ref="J211:J219" si="30">ROUND(I211*H211,2)</f>
        <v>0</v>
      </c>
      <c r="K211" s="146"/>
      <c r="L211" s="28"/>
      <c r="M211" s="147" t="s">
        <v>1</v>
      </c>
      <c r="N211" s="148" t="s">
        <v>41</v>
      </c>
      <c r="P211" s="149">
        <f t="shared" ref="P211:P219" si="31">O211*H211</f>
        <v>0</v>
      </c>
      <c r="Q211" s="149">
        <v>9.8530000000000006E-2</v>
      </c>
      <c r="R211" s="149">
        <f t="shared" ref="R211:R219" si="32">Q211*H211</f>
        <v>11.616687000000001</v>
      </c>
      <c r="S211" s="149">
        <v>0</v>
      </c>
      <c r="T211" s="150">
        <f t="shared" ref="T211:T219" si="33">S211*H211</f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ref="BE211:BE219" si="34">IF(N211="základná",J211,0)</f>
        <v>0</v>
      </c>
      <c r="BF211" s="152">
        <f t="shared" ref="BF211:BF219" si="35">IF(N211="znížená",J211,0)</f>
        <v>0</v>
      </c>
      <c r="BG211" s="152">
        <f t="shared" ref="BG211:BG219" si="36">IF(N211="zákl. prenesená",J211,0)</f>
        <v>0</v>
      </c>
      <c r="BH211" s="152">
        <f t="shared" ref="BH211:BH219" si="37">IF(N211="zníž. prenesená",J211,0)</f>
        <v>0</v>
      </c>
      <c r="BI211" s="152">
        <f t="shared" ref="BI211:BI219" si="38">IF(N211="nulová",J211,0)</f>
        <v>0</v>
      </c>
      <c r="BJ211" s="13" t="s">
        <v>87</v>
      </c>
      <c r="BK211" s="152">
        <f t="shared" ref="BK211:BK219" si="39">ROUND(I211*H211,2)</f>
        <v>0</v>
      </c>
      <c r="BL211" s="13" t="s">
        <v>94</v>
      </c>
      <c r="BM211" s="151" t="s">
        <v>1805</v>
      </c>
    </row>
    <row r="212" spans="2:65" s="1" customFormat="1" ht="21.75" customHeight="1">
      <c r="B212" s="139"/>
      <c r="C212" s="158" t="s">
        <v>636</v>
      </c>
      <c r="D212" s="158" t="s">
        <v>571</v>
      </c>
      <c r="E212" s="159" t="s">
        <v>1806</v>
      </c>
      <c r="F212" s="160" t="s">
        <v>1807</v>
      </c>
      <c r="G212" s="161" t="s">
        <v>259</v>
      </c>
      <c r="H212" s="162">
        <v>119.08</v>
      </c>
      <c r="I212" s="163"/>
      <c r="J212" s="162">
        <f t="shared" si="30"/>
        <v>0</v>
      </c>
      <c r="K212" s="164"/>
      <c r="L212" s="165"/>
      <c r="M212" s="166" t="s">
        <v>1</v>
      </c>
      <c r="N212" s="167" t="s">
        <v>41</v>
      </c>
      <c r="P212" s="149">
        <f t="shared" si="31"/>
        <v>0</v>
      </c>
      <c r="Q212" s="149">
        <v>2.3E-2</v>
      </c>
      <c r="R212" s="149">
        <f t="shared" si="32"/>
        <v>2.7388399999999997</v>
      </c>
      <c r="S212" s="149">
        <v>0</v>
      </c>
      <c r="T212" s="150">
        <f t="shared" si="33"/>
        <v>0</v>
      </c>
      <c r="AR212" s="151" t="s">
        <v>248</v>
      </c>
      <c r="AT212" s="151" t="s">
        <v>571</v>
      </c>
      <c r="AU212" s="151" t="s">
        <v>87</v>
      </c>
      <c r="AY212" s="13" t="s">
        <v>220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3" t="s">
        <v>87</v>
      </c>
      <c r="BK212" s="152">
        <f t="shared" si="39"/>
        <v>0</v>
      </c>
      <c r="BL212" s="13" t="s">
        <v>94</v>
      </c>
      <c r="BM212" s="151" t="s">
        <v>1808</v>
      </c>
    </row>
    <row r="213" spans="2:65" s="1" customFormat="1" ht="33" customHeight="1">
      <c r="B213" s="139"/>
      <c r="C213" s="140" t="s">
        <v>640</v>
      </c>
      <c r="D213" s="140" t="s">
        <v>222</v>
      </c>
      <c r="E213" s="141" t="s">
        <v>1809</v>
      </c>
      <c r="F213" s="142" t="s">
        <v>1810</v>
      </c>
      <c r="G213" s="143" t="s">
        <v>251</v>
      </c>
      <c r="H213" s="144">
        <v>10.61</v>
      </c>
      <c r="I213" s="145"/>
      <c r="J213" s="144">
        <f t="shared" si="30"/>
        <v>0</v>
      </c>
      <c r="K213" s="146"/>
      <c r="L213" s="28"/>
      <c r="M213" s="147" t="s">
        <v>1</v>
      </c>
      <c r="N213" s="148" t="s">
        <v>41</v>
      </c>
      <c r="P213" s="149">
        <f t="shared" si="31"/>
        <v>0</v>
      </c>
      <c r="Q213" s="149">
        <v>2.2151299999999998</v>
      </c>
      <c r="R213" s="149">
        <f t="shared" si="32"/>
        <v>23.502529299999996</v>
      </c>
      <c r="S213" s="149">
        <v>0</v>
      </c>
      <c r="T213" s="150">
        <f t="shared" si="3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3" t="s">
        <v>87</v>
      </c>
      <c r="BK213" s="152">
        <f t="shared" si="39"/>
        <v>0</v>
      </c>
      <c r="BL213" s="13" t="s">
        <v>94</v>
      </c>
      <c r="BM213" s="151" t="s">
        <v>1811</v>
      </c>
    </row>
    <row r="214" spans="2:65" s="1" customFormat="1" ht="24.25" customHeight="1">
      <c r="B214" s="139"/>
      <c r="C214" s="140" t="s">
        <v>644</v>
      </c>
      <c r="D214" s="140" t="s">
        <v>222</v>
      </c>
      <c r="E214" s="141" t="s">
        <v>1272</v>
      </c>
      <c r="F214" s="142" t="s">
        <v>1273</v>
      </c>
      <c r="G214" s="143" t="s">
        <v>225</v>
      </c>
      <c r="H214" s="144">
        <v>406</v>
      </c>
      <c r="I214" s="145"/>
      <c r="J214" s="144">
        <f t="shared" si="30"/>
        <v>0</v>
      </c>
      <c r="K214" s="146"/>
      <c r="L214" s="28"/>
      <c r="M214" s="147" t="s">
        <v>1</v>
      </c>
      <c r="N214" s="148" t="s">
        <v>41</v>
      </c>
      <c r="P214" s="149">
        <f t="shared" si="31"/>
        <v>0</v>
      </c>
      <c r="Q214" s="149">
        <v>1.653E-2</v>
      </c>
      <c r="R214" s="149">
        <f t="shared" si="32"/>
        <v>6.7111799999999997</v>
      </c>
      <c r="S214" s="149">
        <v>0</v>
      </c>
      <c r="T214" s="150">
        <f t="shared" si="33"/>
        <v>0</v>
      </c>
      <c r="AR214" s="151" t="s">
        <v>94</v>
      </c>
      <c r="AT214" s="151" t="s">
        <v>222</v>
      </c>
      <c r="AU214" s="151" t="s">
        <v>87</v>
      </c>
      <c r="AY214" s="13" t="s">
        <v>220</v>
      </c>
      <c r="BE214" s="152">
        <f t="shared" si="34"/>
        <v>0</v>
      </c>
      <c r="BF214" s="152">
        <f t="shared" si="35"/>
        <v>0</v>
      </c>
      <c r="BG214" s="152">
        <f t="shared" si="36"/>
        <v>0</v>
      </c>
      <c r="BH214" s="152">
        <f t="shared" si="37"/>
        <v>0</v>
      </c>
      <c r="BI214" s="152">
        <f t="shared" si="38"/>
        <v>0</v>
      </c>
      <c r="BJ214" s="13" t="s">
        <v>87</v>
      </c>
      <c r="BK214" s="152">
        <f t="shared" si="39"/>
        <v>0</v>
      </c>
      <c r="BL214" s="13" t="s">
        <v>94</v>
      </c>
      <c r="BM214" s="151" t="s">
        <v>1812</v>
      </c>
    </row>
    <row r="215" spans="2:65" s="1" customFormat="1" ht="24.25" customHeight="1">
      <c r="B215" s="139"/>
      <c r="C215" s="140" t="s">
        <v>648</v>
      </c>
      <c r="D215" s="140" t="s">
        <v>222</v>
      </c>
      <c r="E215" s="141" t="s">
        <v>1467</v>
      </c>
      <c r="F215" s="142" t="s">
        <v>1468</v>
      </c>
      <c r="G215" s="143" t="s">
        <v>225</v>
      </c>
      <c r="H215" s="144">
        <v>406</v>
      </c>
      <c r="I215" s="145"/>
      <c r="J215" s="144">
        <f t="shared" si="30"/>
        <v>0</v>
      </c>
      <c r="K215" s="146"/>
      <c r="L215" s="28"/>
      <c r="M215" s="147" t="s">
        <v>1</v>
      </c>
      <c r="N215" s="148" t="s">
        <v>41</v>
      </c>
      <c r="P215" s="149">
        <f t="shared" si="31"/>
        <v>0</v>
      </c>
      <c r="Q215" s="149">
        <v>0</v>
      </c>
      <c r="R215" s="149">
        <f t="shared" si="32"/>
        <v>0</v>
      </c>
      <c r="S215" s="149">
        <v>0</v>
      </c>
      <c r="T215" s="150">
        <f t="shared" si="33"/>
        <v>0</v>
      </c>
      <c r="AR215" s="151" t="s">
        <v>94</v>
      </c>
      <c r="AT215" s="151" t="s">
        <v>222</v>
      </c>
      <c r="AU215" s="151" t="s">
        <v>87</v>
      </c>
      <c r="AY215" s="13" t="s">
        <v>220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3" t="s">
        <v>87</v>
      </c>
      <c r="BK215" s="152">
        <f t="shared" si="39"/>
        <v>0</v>
      </c>
      <c r="BL215" s="13" t="s">
        <v>94</v>
      </c>
      <c r="BM215" s="151" t="s">
        <v>1813</v>
      </c>
    </row>
    <row r="216" spans="2:65" s="1" customFormat="1" ht="37.9" customHeight="1">
      <c r="B216" s="139"/>
      <c r="C216" s="140" t="s">
        <v>652</v>
      </c>
      <c r="D216" s="140" t="s">
        <v>222</v>
      </c>
      <c r="E216" s="141" t="s">
        <v>1275</v>
      </c>
      <c r="F216" s="142" t="s">
        <v>1276</v>
      </c>
      <c r="G216" s="143" t="s">
        <v>225</v>
      </c>
      <c r="H216" s="144">
        <v>1624</v>
      </c>
      <c r="I216" s="145"/>
      <c r="J216" s="144">
        <f t="shared" si="30"/>
        <v>0</v>
      </c>
      <c r="K216" s="146"/>
      <c r="L216" s="28"/>
      <c r="M216" s="147" t="s">
        <v>1</v>
      </c>
      <c r="N216" s="148" t="s">
        <v>41</v>
      </c>
      <c r="P216" s="149">
        <f t="shared" si="31"/>
        <v>0</v>
      </c>
      <c r="Q216" s="149">
        <v>0</v>
      </c>
      <c r="R216" s="149">
        <f t="shared" si="32"/>
        <v>0</v>
      </c>
      <c r="S216" s="149">
        <v>0</v>
      </c>
      <c r="T216" s="150">
        <f t="shared" si="33"/>
        <v>0</v>
      </c>
      <c r="AR216" s="151" t="s">
        <v>94</v>
      </c>
      <c r="AT216" s="151" t="s">
        <v>222</v>
      </c>
      <c r="AU216" s="151" t="s">
        <v>87</v>
      </c>
      <c r="AY216" s="13" t="s">
        <v>220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3" t="s">
        <v>87</v>
      </c>
      <c r="BK216" s="152">
        <f t="shared" si="39"/>
        <v>0</v>
      </c>
      <c r="BL216" s="13" t="s">
        <v>94</v>
      </c>
      <c r="BM216" s="151" t="s">
        <v>1814</v>
      </c>
    </row>
    <row r="217" spans="2:65" s="1" customFormat="1" ht="24.25" customHeight="1">
      <c r="B217" s="139"/>
      <c r="C217" s="140" t="s">
        <v>656</v>
      </c>
      <c r="D217" s="140" t="s">
        <v>222</v>
      </c>
      <c r="E217" s="141" t="s">
        <v>1278</v>
      </c>
      <c r="F217" s="142" t="s">
        <v>1279</v>
      </c>
      <c r="G217" s="143" t="s">
        <v>225</v>
      </c>
      <c r="H217" s="144">
        <v>190.6</v>
      </c>
      <c r="I217" s="145"/>
      <c r="J217" s="144">
        <f t="shared" si="30"/>
        <v>0</v>
      </c>
      <c r="K217" s="146"/>
      <c r="L217" s="28"/>
      <c r="M217" s="147" t="s">
        <v>1</v>
      </c>
      <c r="N217" s="148" t="s">
        <v>41</v>
      </c>
      <c r="P217" s="149">
        <f t="shared" si="31"/>
        <v>0</v>
      </c>
      <c r="Q217" s="149">
        <v>1.9300000000000001E-3</v>
      </c>
      <c r="R217" s="149">
        <f t="shared" si="32"/>
        <v>0.36785800000000002</v>
      </c>
      <c r="S217" s="149">
        <v>0</v>
      </c>
      <c r="T217" s="150">
        <f t="shared" si="33"/>
        <v>0</v>
      </c>
      <c r="AR217" s="151" t="s">
        <v>94</v>
      </c>
      <c r="AT217" s="151" t="s">
        <v>222</v>
      </c>
      <c r="AU217" s="151" t="s">
        <v>87</v>
      </c>
      <c r="AY217" s="13" t="s">
        <v>220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3" t="s">
        <v>87</v>
      </c>
      <c r="BK217" s="152">
        <f t="shared" si="39"/>
        <v>0</v>
      </c>
      <c r="BL217" s="13" t="s">
        <v>94</v>
      </c>
      <c r="BM217" s="151" t="s">
        <v>1815</v>
      </c>
    </row>
    <row r="218" spans="2:65" s="1" customFormat="1" ht="37.9" customHeight="1">
      <c r="B218" s="139"/>
      <c r="C218" s="140" t="s">
        <v>662</v>
      </c>
      <c r="D218" s="140" t="s">
        <v>222</v>
      </c>
      <c r="E218" s="141" t="s">
        <v>1816</v>
      </c>
      <c r="F218" s="142" t="s">
        <v>1817</v>
      </c>
      <c r="G218" s="143" t="s">
        <v>259</v>
      </c>
      <c r="H218" s="144">
        <v>8</v>
      </c>
      <c r="I218" s="145"/>
      <c r="J218" s="144">
        <f t="shared" si="30"/>
        <v>0</v>
      </c>
      <c r="K218" s="146"/>
      <c r="L218" s="28"/>
      <c r="M218" s="147" t="s">
        <v>1</v>
      </c>
      <c r="N218" s="148" t="s">
        <v>41</v>
      </c>
      <c r="P218" s="149">
        <f t="shared" si="31"/>
        <v>0</v>
      </c>
      <c r="Q218" s="149">
        <v>1.3999999999999999E-4</v>
      </c>
      <c r="R218" s="149">
        <f t="shared" si="32"/>
        <v>1.1199999999999999E-3</v>
      </c>
      <c r="S218" s="149">
        <v>0</v>
      </c>
      <c r="T218" s="150">
        <f t="shared" si="33"/>
        <v>0</v>
      </c>
      <c r="AR218" s="151" t="s">
        <v>94</v>
      </c>
      <c r="AT218" s="151" t="s">
        <v>222</v>
      </c>
      <c r="AU218" s="151" t="s">
        <v>87</v>
      </c>
      <c r="AY218" s="13" t="s">
        <v>220</v>
      </c>
      <c r="BE218" s="152">
        <f t="shared" si="34"/>
        <v>0</v>
      </c>
      <c r="BF218" s="152">
        <f t="shared" si="35"/>
        <v>0</v>
      </c>
      <c r="BG218" s="152">
        <f t="shared" si="36"/>
        <v>0</v>
      </c>
      <c r="BH218" s="152">
        <f t="shared" si="37"/>
        <v>0</v>
      </c>
      <c r="BI218" s="152">
        <f t="shared" si="38"/>
        <v>0</v>
      </c>
      <c r="BJ218" s="13" t="s">
        <v>87</v>
      </c>
      <c r="BK218" s="152">
        <f t="shared" si="39"/>
        <v>0</v>
      </c>
      <c r="BL218" s="13" t="s">
        <v>94</v>
      </c>
      <c r="BM218" s="151" t="s">
        <v>1818</v>
      </c>
    </row>
    <row r="219" spans="2:65" s="1" customFormat="1" ht="37.9" customHeight="1">
      <c r="B219" s="139"/>
      <c r="C219" s="140" t="s">
        <v>666</v>
      </c>
      <c r="D219" s="140" t="s">
        <v>222</v>
      </c>
      <c r="E219" s="141" t="s">
        <v>1473</v>
      </c>
      <c r="F219" s="142" t="s">
        <v>1819</v>
      </c>
      <c r="G219" s="143" t="s">
        <v>259</v>
      </c>
      <c r="H219" s="144">
        <v>4</v>
      </c>
      <c r="I219" s="145"/>
      <c r="J219" s="144">
        <f t="shared" si="30"/>
        <v>0</v>
      </c>
      <c r="K219" s="146"/>
      <c r="L219" s="28"/>
      <c r="M219" s="147" t="s">
        <v>1</v>
      </c>
      <c r="N219" s="148" t="s">
        <v>41</v>
      </c>
      <c r="P219" s="149">
        <f t="shared" si="31"/>
        <v>0</v>
      </c>
      <c r="Q219" s="149">
        <v>3.2000000000000003E-4</v>
      </c>
      <c r="R219" s="149">
        <f t="shared" si="32"/>
        <v>1.2800000000000001E-3</v>
      </c>
      <c r="S219" s="149">
        <v>0</v>
      </c>
      <c r="T219" s="150">
        <f t="shared" si="33"/>
        <v>0</v>
      </c>
      <c r="AR219" s="151" t="s">
        <v>94</v>
      </c>
      <c r="AT219" s="151" t="s">
        <v>222</v>
      </c>
      <c r="AU219" s="151" t="s">
        <v>87</v>
      </c>
      <c r="AY219" s="13" t="s">
        <v>220</v>
      </c>
      <c r="BE219" s="152">
        <f t="shared" si="34"/>
        <v>0</v>
      </c>
      <c r="BF219" s="152">
        <f t="shared" si="35"/>
        <v>0</v>
      </c>
      <c r="BG219" s="152">
        <f t="shared" si="36"/>
        <v>0</v>
      </c>
      <c r="BH219" s="152">
        <f t="shared" si="37"/>
        <v>0</v>
      </c>
      <c r="BI219" s="152">
        <f t="shared" si="38"/>
        <v>0</v>
      </c>
      <c r="BJ219" s="13" t="s">
        <v>87</v>
      </c>
      <c r="BK219" s="152">
        <f t="shared" si="39"/>
        <v>0</v>
      </c>
      <c r="BL219" s="13" t="s">
        <v>94</v>
      </c>
      <c r="BM219" s="151" t="s">
        <v>1820</v>
      </c>
    </row>
    <row r="220" spans="2:65" s="11" customFormat="1" ht="22.9" customHeight="1">
      <c r="B220" s="127"/>
      <c r="D220" s="128" t="s">
        <v>74</v>
      </c>
      <c r="E220" s="137" t="s">
        <v>595</v>
      </c>
      <c r="F220" s="137" t="s">
        <v>596</v>
      </c>
      <c r="I220" s="130"/>
      <c r="J220" s="138">
        <f>BK220</f>
        <v>0</v>
      </c>
      <c r="L220" s="127"/>
      <c r="M220" s="132"/>
      <c r="P220" s="133">
        <f>P221</f>
        <v>0</v>
      </c>
      <c r="R220" s="133">
        <f>R221</f>
        <v>0</v>
      </c>
      <c r="T220" s="134">
        <f>T221</f>
        <v>0</v>
      </c>
      <c r="AR220" s="128" t="s">
        <v>82</v>
      </c>
      <c r="AT220" s="135" t="s">
        <v>74</v>
      </c>
      <c r="AU220" s="135" t="s">
        <v>82</v>
      </c>
      <c r="AY220" s="128" t="s">
        <v>220</v>
      </c>
      <c r="BK220" s="136">
        <f>BK221</f>
        <v>0</v>
      </c>
    </row>
    <row r="221" spans="2:65" s="1" customFormat="1" ht="24.25" customHeight="1">
      <c r="B221" s="139"/>
      <c r="C221" s="140" t="s">
        <v>670</v>
      </c>
      <c r="D221" s="140" t="s">
        <v>222</v>
      </c>
      <c r="E221" s="141" t="s">
        <v>1821</v>
      </c>
      <c r="F221" s="142" t="s">
        <v>1822</v>
      </c>
      <c r="G221" s="143" t="s">
        <v>304</v>
      </c>
      <c r="H221" s="144">
        <v>562.9</v>
      </c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94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94</v>
      </c>
      <c r="BM221" s="151" t="s">
        <v>1823</v>
      </c>
    </row>
    <row r="222" spans="2:65" s="11" customFormat="1" ht="25.9" customHeight="1">
      <c r="B222" s="127"/>
      <c r="D222" s="128" t="s">
        <v>74</v>
      </c>
      <c r="E222" s="129" t="s">
        <v>337</v>
      </c>
      <c r="F222" s="129" t="s">
        <v>338</v>
      </c>
      <c r="I222" s="130"/>
      <c r="J222" s="131">
        <f>BK222</f>
        <v>0</v>
      </c>
      <c r="L222" s="127"/>
      <c r="M222" s="132"/>
      <c r="P222" s="133">
        <f>P223+P235+P262+P303+P307+P313+P324+P346+P362+P372+P400+P407+P412+P417+P419+P424</f>
        <v>0</v>
      </c>
      <c r="R222" s="133">
        <f>R223+R235+R262+R303+R307+R313+R324+R346+R362+R372+R400+R407+R412+R417+R419+R424</f>
        <v>76.687346222400009</v>
      </c>
      <c r="T222" s="134">
        <f>T223+T235+T262+T303+T307+T313+T324+T346+T362+T372+T400+T407+T412+T417+T419+T424</f>
        <v>0</v>
      </c>
      <c r="AR222" s="128" t="s">
        <v>87</v>
      </c>
      <c r="AT222" s="135" t="s">
        <v>74</v>
      </c>
      <c r="AU222" s="135" t="s">
        <v>75</v>
      </c>
      <c r="AY222" s="128" t="s">
        <v>220</v>
      </c>
      <c r="BK222" s="136">
        <f>BK223+BK235+BK262+BK303+BK307+BK313+BK324+BK346+BK362+BK372+BK400+BK407+BK412+BK417+BK419+BK424</f>
        <v>0</v>
      </c>
    </row>
    <row r="223" spans="2:65" s="11" customFormat="1" ht="22.9" customHeight="1">
      <c r="B223" s="127"/>
      <c r="D223" s="128" t="s">
        <v>74</v>
      </c>
      <c r="E223" s="137" t="s">
        <v>600</v>
      </c>
      <c r="F223" s="137" t="s">
        <v>601</v>
      </c>
      <c r="I223" s="130"/>
      <c r="J223" s="138">
        <f>BK223</f>
        <v>0</v>
      </c>
      <c r="L223" s="127"/>
      <c r="M223" s="132"/>
      <c r="P223" s="133">
        <f>SUM(P224:P234)</f>
        <v>0</v>
      </c>
      <c r="R223" s="133">
        <f>SUM(R224:R234)</f>
        <v>0.55399662000000005</v>
      </c>
      <c r="T223" s="134">
        <f>SUM(T224:T234)</f>
        <v>0</v>
      </c>
      <c r="AR223" s="128" t="s">
        <v>87</v>
      </c>
      <c r="AT223" s="135" t="s">
        <v>74</v>
      </c>
      <c r="AU223" s="135" t="s">
        <v>82</v>
      </c>
      <c r="AY223" s="128" t="s">
        <v>220</v>
      </c>
      <c r="BK223" s="136">
        <f>SUM(BK224:BK234)</f>
        <v>0</v>
      </c>
    </row>
    <row r="224" spans="2:65" s="1" customFormat="1" ht="24.25" customHeight="1">
      <c r="B224" s="139"/>
      <c r="C224" s="140" t="s">
        <v>674</v>
      </c>
      <c r="D224" s="140" t="s">
        <v>222</v>
      </c>
      <c r="E224" s="141" t="s">
        <v>1824</v>
      </c>
      <c r="F224" s="142" t="s">
        <v>1825</v>
      </c>
      <c r="G224" s="143" t="s">
        <v>225</v>
      </c>
      <c r="H224" s="144">
        <v>37</v>
      </c>
      <c r="I224" s="145"/>
      <c r="J224" s="144">
        <f t="shared" ref="J224:J234" si="40">ROUND(I224*H224,2)</f>
        <v>0</v>
      </c>
      <c r="K224" s="146"/>
      <c r="L224" s="28"/>
      <c r="M224" s="147" t="s">
        <v>1</v>
      </c>
      <c r="N224" s="148" t="s">
        <v>41</v>
      </c>
      <c r="P224" s="149">
        <f t="shared" ref="P224:P234" si="41">O224*H224</f>
        <v>0</v>
      </c>
      <c r="Q224" s="149">
        <v>2.5999999999999998E-4</v>
      </c>
      <c r="R224" s="149">
        <f t="shared" ref="R224:R234" si="42">Q224*H224</f>
        <v>9.6199999999999983E-3</v>
      </c>
      <c r="S224" s="149">
        <v>0</v>
      </c>
      <c r="T224" s="150">
        <f t="shared" ref="T224:T234" si="43">S224*H224</f>
        <v>0</v>
      </c>
      <c r="AR224" s="151" t="s">
        <v>281</v>
      </c>
      <c r="AT224" s="151" t="s">
        <v>222</v>
      </c>
      <c r="AU224" s="151" t="s">
        <v>87</v>
      </c>
      <c r="AY224" s="13" t="s">
        <v>220</v>
      </c>
      <c r="BE224" s="152">
        <f t="shared" ref="BE224:BE234" si="44">IF(N224="základná",J224,0)</f>
        <v>0</v>
      </c>
      <c r="BF224" s="152">
        <f t="shared" ref="BF224:BF234" si="45">IF(N224="znížená",J224,0)</f>
        <v>0</v>
      </c>
      <c r="BG224" s="152">
        <f t="shared" ref="BG224:BG234" si="46">IF(N224="zákl. prenesená",J224,0)</f>
        <v>0</v>
      </c>
      <c r="BH224" s="152">
        <f t="shared" ref="BH224:BH234" si="47">IF(N224="zníž. prenesená",J224,0)</f>
        <v>0</v>
      </c>
      <c r="BI224" s="152">
        <f t="shared" ref="BI224:BI234" si="48">IF(N224="nulová",J224,0)</f>
        <v>0</v>
      </c>
      <c r="BJ224" s="13" t="s">
        <v>87</v>
      </c>
      <c r="BK224" s="152">
        <f t="shared" ref="BK224:BK234" si="49">ROUND(I224*H224,2)</f>
        <v>0</v>
      </c>
      <c r="BL224" s="13" t="s">
        <v>281</v>
      </c>
      <c r="BM224" s="151" t="s">
        <v>1826</v>
      </c>
    </row>
    <row r="225" spans="2:65" s="1" customFormat="1" ht="16.5" customHeight="1">
      <c r="B225" s="139"/>
      <c r="C225" s="158" t="s">
        <v>678</v>
      </c>
      <c r="D225" s="158" t="s">
        <v>571</v>
      </c>
      <c r="E225" s="159" t="s">
        <v>1827</v>
      </c>
      <c r="F225" s="160" t="s">
        <v>1828</v>
      </c>
      <c r="G225" s="161" t="s">
        <v>304</v>
      </c>
      <c r="H225" s="162">
        <v>0.06</v>
      </c>
      <c r="I225" s="163"/>
      <c r="J225" s="162">
        <f t="shared" si="40"/>
        <v>0</v>
      </c>
      <c r="K225" s="164"/>
      <c r="L225" s="165"/>
      <c r="M225" s="166" t="s">
        <v>1</v>
      </c>
      <c r="N225" s="167" t="s">
        <v>41</v>
      </c>
      <c r="P225" s="149">
        <f t="shared" si="41"/>
        <v>0</v>
      </c>
      <c r="Q225" s="149">
        <v>1</v>
      </c>
      <c r="R225" s="149">
        <f t="shared" si="42"/>
        <v>0.06</v>
      </c>
      <c r="S225" s="149">
        <v>0</v>
      </c>
      <c r="T225" s="150">
        <f t="shared" si="43"/>
        <v>0</v>
      </c>
      <c r="AR225" s="151" t="s">
        <v>353</v>
      </c>
      <c r="AT225" s="151" t="s">
        <v>571</v>
      </c>
      <c r="AU225" s="151" t="s">
        <v>87</v>
      </c>
      <c r="AY225" s="13" t="s">
        <v>220</v>
      </c>
      <c r="BE225" s="152">
        <f t="shared" si="44"/>
        <v>0</v>
      </c>
      <c r="BF225" s="152">
        <f t="shared" si="45"/>
        <v>0</v>
      </c>
      <c r="BG225" s="152">
        <f t="shared" si="46"/>
        <v>0</v>
      </c>
      <c r="BH225" s="152">
        <f t="shared" si="47"/>
        <v>0</v>
      </c>
      <c r="BI225" s="152">
        <f t="shared" si="48"/>
        <v>0</v>
      </c>
      <c r="BJ225" s="13" t="s">
        <v>87</v>
      </c>
      <c r="BK225" s="152">
        <f t="shared" si="49"/>
        <v>0</v>
      </c>
      <c r="BL225" s="13" t="s">
        <v>281</v>
      </c>
      <c r="BM225" s="151" t="s">
        <v>1829</v>
      </c>
    </row>
    <row r="226" spans="2:65" s="1" customFormat="1" ht="24.25" customHeight="1">
      <c r="B226" s="139"/>
      <c r="C226" s="140" t="s">
        <v>682</v>
      </c>
      <c r="D226" s="140" t="s">
        <v>222</v>
      </c>
      <c r="E226" s="141" t="s">
        <v>602</v>
      </c>
      <c r="F226" s="142" t="s">
        <v>603</v>
      </c>
      <c r="G226" s="143" t="s">
        <v>225</v>
      </c>
      <c r="H226" s="144">
        <v>52.3</v>
      </c>
      <c r="I226" s="145"/>
      <c r="J226" s="144">
        <f t="shared" si="40"/>
        <v>0</v>
      </c>
      <c r="K226" s="146"/>
      <c r="L226" s="28"/>
      <c r="M226" s="147" t="s">
        <v>1</v>
      </c>
      <c r="N226" s="148" t="s">
        <v>41</v>
      </c>
      <c r="P226" s="149">
        <f t="shared" si="41"/>
        <v>0</v>
      </c>
      <c r="Q226" s="149">
        <v>6.9999999999999994E-5</v>
      </c>
      <c r="R226" s="149">
        <f t="shared" si="42"/>
        <v>3.6609999999999993E-3</v>
      </c>
      <c r="S226" s="149">
        <v>0</v>
      </c>
      <c r="T226" s="150">
        <f t="shared" si="43"/>
        <v>0</v>
      </c>
      <c r="AR226" s="151" t="s">
        <v>281</v>
      </c>
      <c r="AT226" s="151" t="s">
        <v>222</v>
      </c>
      <c r="AU226" s="151" t="s">
        <v>87</v>
      </c>
      <c r="AY226" s="13" t="s">
        <v>220</v>
      </c>
      <c r="BE226" s="152">
        <f t="shared" si="44"/>
        <v>0</v>
      </c>
      <c r="BF226" s="152">
        <f t="shared" si="45"/>
        <v>0</v>
      </c>
      <c r="BG226" s="152">
        <f t="shared" si="46"/>
        <v>0</v>
      </c>
      <c r="BH226" s="152">
        <f t="shared" si="47"/>
        <v>0</v>
      </c>
      <c r="BI226" s="152">
        <f t="shared" si="48"/>
        <v>0</v>
      </c>
      <c r="BJ226" s="13" t="s">
        <v>87</v>
      </c>
      <c r="BK226" s="152">
        <f t="shared" si="49"/>
        <v>0</v>
      </c>
      <c r="BL226" s="13" t="s">
        <v>281</v>
      </c>
      <c r="BM226" s="151" t="s">
        <v>1830</v>
      </c>
    </row>
    <row r="227" spans="2:65" s="1" customFormat="1" ht="37.9" customHeight="1">
      <c r="B227" s="139"/>
      <c r="C227" s="158" t="s">
        <v>686</v>
      </c>
      <c r="D227" s="158" t="s">
        <v>571</v>
      </c>
      <c r="E227" s="159" t="s">
        <v>605</v>
      </c>
      <c r="F227" s="160" t="s">
        <v>606</v>
      </c>
      <c r="G227" s="161" t="s">
        <v>225</v>
      </c>
      <c r="H227" s="162">
        <v>60.15</v>
      </c>
      <c r="I227" s="163"/>
      <c r="J227" s="162">
        <f t="shared" si="40"/>
        <v>0</v>
      </c>
      <c r="K227" s="164"/>
      <c r="L227" s="165"/>
      <c r="M227" s="166" t="s">
        <v>1</v>
      </c>
      <c r="N227" s="167" t="s">
        <v>41</v>
      </c>
      <c r="P227" s="149">
        <f t="shared" si="41"/>
        <v>0</v>
      </c>
      <c r="Q227" s="149">
        <v>2E-3</v>
      </c>
      <c r="R227" s="149">
        <f t="shared" si="42"/>
        <v>0.1203</v>
      </c>
      <c r="S227" s="149">
        <v>0</v>
      </c>
      <c r="T227" s="150">
        <f t="shared" si="43"/>
        <v>0</v>
      </c>
      <c r="AR227" s="151" t="s">
        <v>353</v>
      </c>
      <c r="AT227" s="151" t="s">
        <v>571</v>
      </c>
      <c r="AU227" s="151" t="s">
        <v>87</v>
      </c>
      <c r="AY227" s="13" t="s">
        <v>220</v>
      </c>
      <c r="BE227" s="152">
        <f t="shared" si="44"/>
        <v>0</v>
      </c>
      <c r="BF227" s="152">
        <f t="shared" si="45"/>
        <v>0</v>
      </c>
      <c r="BG227" s="152">
        <f t="shared" si="46"/>
        <v>0</v>
      </c>
      <c r="BH227" s="152">
        <f t="shared" si="47"/>
        <v>0</v>
      </c>
      <c r="BI227" s="152">
        <f t="shared" si="48"/>
        <v>0</v>
      </c>
      <c r="BJ227" s="13" t="s">
        <v>87</v>
      </c>
      <c r="BK227" s="152">
        <f t="shared" si="49"/>
        <v>0</v>
      </c>
      <c r="BL227" s="13" t="s">
        <v>281</v>
      </c>
      <c r="BM227" s="151" t="s">
        <v>1831</v>
      </c>
    </row>
    <row r="228" spans="2:65" s="1" customFormat="1" ht="24.25" customHeight="1">
      <c r="B228" s="139"/>
      <c r="C228" s="140" t="s">
        <v>690</v>
      </c>
      <c r="D228" s="140" t="s">
        <v>222</v>
      </c>
      <c r="E228" s="141" t="s">
        <v>1832</v>
      </c>
      <c r="F228" s="142" t="s">
        <v>1833</v>
      </c>
      <c r="G228" s="143" t="s">
        <v>225</v>
      </c>
      <c r="H228" s="144">
        <v>37</v>
      </c>
      <c r="I228" s="145"/>
      <c r="J228" s="144">
        <f t="shared" si="40"/>
        <v>0</v>
      </c>
      <c r="K228" s="146"/>
      <c r="L228" s="28"/>
      <c r="M228" s="147" t="s">
        <v>1</v>
      </c>
      <c r="N228" s="148" t="s">
        <v>41</v>
      </c>
      <c r="P228" s="149">
        <f t="shared" si="41"/>
        <v>0</v>
      </c>
      <c r="Q228" s="149">
        <v>5.4226000000000003E-4</v>
      </c>
      <c r="R228" s="149">
        <f t="shared" si="42"/>
        <v>2.0063620000000001E-2</v>
      </c>
      <c r="S228" s="149">
        <v>0</v>
      </c>
      <c r="T228" s="150">
        <f t="shared" si="43"/>
        <v>0</v>
      </c>
      <c r="AR228" s="151" t="s">
        <v>281</v>
      </c>
      <c r="AT228" s="151" t="s">
        <v>222</v>
      </c>
      <c r="AU228" s="151" t="s">
        <v>87</v>
      </c>
      <c r="AY228" s="13" t="s">
        <v>220</v>
      </c>
      <c r="BE228" s="152">
        <f t="shared" si="44"/>
        <v>0</v>
      </c>
      <c r="BF228" s="152">
        <f t="shared" si="45"/>
        <v>0</v>
      </c>
      <c r="BG228" s="152">
        <f t="shared" si="46"/>
        <v>0</v>
      </c>
      <c r="BH228" s="152">
        <f t="shared" si="47"/>
        <v>0</v>
      </c>
      <c r="BI228" s="152">
        <f t="shared" si="48"/>
        <v>0</v>
      </c>
      <c r="BJ228" s="13" t="s">
        <v>87</v>
      </c>
      <c r="BK228" s="152">
        <f t="shared" si="49"/>
        <v>0</v>
      </c>
      <c r="BL228" s="13" t="s">
        <v>281</v>
      </c>
      <c r="BM228" s="151" t="s">
        <v>1834</v>
      </c>
    </row>
    <row r="229" spans="2:65" s="1" customFormat="1" ht="24.25" customHeight="1">
      <c r="B229" s="139"/>
      <c r="C229" s="158" t="s">
        <v>694</v>
      </c>
      <c r="D229" s="158" t="s">
        <v>571</v>
      </c>
      <c r="E229" s="159" t="s">
        <v>1835</v>
      </c>
      <c r="F229" s="160" t="s">
        <v>1836</v>
      </c>
      <c r="G229" s="161" t="s">
        <v>225</v>
      </c>
      <c r="H229" s="162">
        <v>44.4</v>
      </c>
      <c r="I229" s="163"/>
      <c r="J229" s="162">
        <f t="shared" si="40"/>
        <v>0</v>
      </c>
      <c r="K229" s="164"/>
      <c r="L229" s="165"/>
      <c r="M229" s="166" t="s">
        <v>1</v>
      </c>
      <c r="N229" s="167" t="s">
        <v>41</v>
      </c>
      <c r="P229" s="149">
        <f t="shared" si="41"/>
        <v>0</v>
      </c>
      <c r="Q229" s="149">
        <v>5.13E-3</v>
      </c>
      <c r="R229" s="149">
        <f t="shared" si="42"/>
        <v>0.227772</v>
      </c>
      <c r="S229" s="149">
        <v>0</v>
      </c>
      <c r="T229" s="150">
        <f t="shared" si="43"/>
        <v>0</v>
      </c>
      <c r="AR229" s="151" t="s">
        <v>353</v>
      </c>
      <c r="AT229" s="151" t="s">
        <v>571</v>
      </c>
      <c r="AU229" s="151" t="s">
        <v>87</v>
      </c>
      <c r="AY229" s="13" t="s">
        <v>220</v>
      </c>
      <c r="BE229" s="152">
        <f t="shared" si="44"/>
        <v>0</v>
      </c>
      <c r="BF229" s="152">
        <f t="shared" si="45"/>
        <v>0</v>
      </c>
      <c r="BG229" s="152">
        <f t="shared" si="46"/>
        <v>0</v>
      </c>
      <c r="BH229" s="152">
        <f t="shared" si="47"/>
        <v>0</v>
      </c>
      <c r="BI229" s="152">
        <f t="shared" si="48"/>
        <v>0</v>
      </c>
      <c r="BJ229" s="13" t="s">
        <v>87</v>
      </c>
      <c r="BK229" s="152">
        <f t="shared" si="49"/>
        <v>0</v>
      </c>
      <c r="BL229" s="13" t="s">
        <v>281</v>
      </c>
      <c r="BM229" s="151" t="s">
        <v>1837</v>
      </c>
    </row>
    <row r="230" spans="2:65" s="1" customFormat="1" ht="33" customHeight="1">
      <c r="B230" s="139"/>
      <c r="C230" s="140" t="s">
        <v>698</v>
      </c>
      <c r="D230" s="140" t="s">
        <v>222</v>
      </c>
      <c r="E230" s="141" t="s">
        <v>1838</v>
      </c>
      <c r="F230" s="142" t="s">
        <v>1839</v>
      </c>
      <c r="G230" s="143" t="s">
        <v>225</v>
      </c>
      <c r="H230" s="144">
        <v>12.3</v>
      </c>
      <c r="I230" s="145"/>
      <c r="J230" s="144">
        <f t="shared" si="40"/>
        <v>0</v>
      </c>
      <c r="K230" s="146"/>
      <c r="L230" s="28"/>
      <c r="M230" s="147" t="s">
        <v>1</v>
      </c>
      <c r="N230" s="148" t="s">
        <v>41</v>
      </c>
      <c r="P230" s="149">
        <f t="shared" si="41"/>
        <v>0</v>
      </c>
      <c r="Q230" s="149">
        <v>0</v>
      </c>
      <c r="R230" s="149">
        <f t="shared" si="42"/>
        <v>0</v>
      </c>
      <c r="S230" s="149">
        <v>0</v>
      </c>
      <c r="T230" s="150">
        <f t="shared" si="43"/>
        <v>0</v>
      </c>
      <c r="AR230" s="151" t="s">
        <v>281</v>
      </c>
      <c r="AT230" s="151" t="s">
        <v>222</v>
      </c>
      <c r="AU230" s="151" t="s">
        <v>87</v>
      </c>
      <c r="AY230" s="13" t="s">
        <v>220</v>
      </c>
      <c r="BE230" s="152">
        <f t="shared" si="44"/>
        <v>0</v>
      </c>
      <c r="BF230" s="152">
        <f t="shared" si="45"/>
        <v>0</v>
      </c>
      <c r="BG230" s="152">
        <f t="shared" si="46"/>
        <v>0</v>
      </c>
      <c r="BH230" s="152">
        <f t="shared" si="47"/>
        <v>0</v>
      </c>
      <c r="BI230" s="152">
        <f t="shared" si="48"/>
        <v>0</v>
      </c>
      <c r="BJ230" s="13" t="s">
        <v>87</v>
      </c>
      <c r="BK230" s="152">
        <f t="shared" si="49"/>
        <v>0</v>
      </c>
      <c r="BL230" s="13" t="s">
        <v>281</v>
      </c>
      <c r="BM230" s="151" t="s">
        <v>1840</v>
      </c>
    </row>
    <row r="231" spans="2:65" s="1" customFormat="1" ht="24.25" customHeight="1">
      <c r="B231" s="139"/>
      <c r="C231" s="158" t="s">
        <v>702</v>
      </c>
      <c r="D231" s="158" t="s">
        <v>571</v>
      </c>
      <c r="E231" s="159" t="s">
        <v>1841</v>
      </c>
      <c r="F231" s="160" t="s">
        <v>1842</v>
      </c>
      <c r="G231" s="161" t="s">
        <v>574</v>
      </c>
      <c r="H231" s="162">
        <v>16.61</v>
      </c>
      <c r="I231" s="163"/>
      <c r="J231" s="162">
        <f t="shared" si="40"/>
        <v>0</v>
      </c>
      <c r="K231" s="164"/>
      <c r="L231" s="165"/>
      <c r="M231" s="166" t="s">
        <v>1</v>
      </c>
      <c r="N231" s="167" t="s">
        <v>41</v>
      </c>
      <c r="P231" s="149">
        <f t="shared" si="41"/>
        <v>0</v>
      </c>
      <c r="Q231" s="149">
        <v>1E-3</v>
      </c>
      <c r="R231" s="149">
        <f t="shared" si="42"/>
        <v>1.661E-2</v>
      </c>
      <c r="S231" s="149">
        <v>0</v>
      </c>
      <c r="T231" s="150">
        <f t="shared" si="43"/>
        <v>0</v>
      </c>
      <c r="AR231" s="151" t="s">
        <v>353</v>
      </c>
      <c r="AT231" s="151" t="s">
        <v>571</v>
      </c>
      <c r="AU231" s="151" t="s">
        <v>87</v>
      </c>
      <c r="AY231" s="13" t="s">
        <v>220</v>
      </c>
      <c r="BE231" s="152">
        <f t="shared" si="44"/>
        <v>0</v>
      </c>
      <c r="BF231" s="152">
        <f t="shared" si="45"/>
        <v>0</v>
      </c>
      <c r="BG231" s="152">
        <f t="shared" si="46"/>
        <v>0</v>
      </c>
      <c r="BH231" s="152">
        <f t="shared" si="47"/>
        <v>0</v>
      </c>
      <c r="BI231" s="152">
        <f t="shared" si="48"/>
        <v>0</v>
      </c>
      <c r="BJ231" s="13" t="s">
        <v>87</v>
      </c>
      <c r="BK231" s="152">
        <f t="shared" si="49"/>
        <v>0</v>
      </c>
      <c r="BL231" s="13" t="s">
        <v>281</v>
      </c>
      <c r="BM231" s="151" t="s">
        <v>1843</v>
      </c>
    </row>
    <row r="232" spans="2:65" s="1" customFormat="1" ht="24.25" customHeight="1">
      <c r="B232" s="139"/>
      <c r="C232" s="140" t="s">
        <v>706</v>
      </c>
      <c r="D232" s="140" t="s">
        <v>222</v>
      </c>
      <c r="E232" s="141" t="s">
        <v>1844</v>
      </c>
      <c r="F232" s="142" t="s">
        <v>1845</v>
      </c>
      <c r="G232" s="143" t="s">
        <v>225</v>
      </c>
      <c r="H232" s="144">
        <v>71.09</v>
      </c>
      <c r="I232" s="145"/>
      <c r="J232" s="144">
        <f t="shared" si="40"/>
        <v>0</v>
      </c>
      <c r="K232" s="146"/>
      <c r="L232" s="28"/>
      <c r="M232" s="147" t="s">
        <v>1</v>
      </c>
      <c r="N232" s="148" t="s">
        <v>41</v>
      </c>
      <c r="P232" s="149">
        <f t="shared" si="41"/>
        <v>0</v>
      </c>
      <c r="Q232" s="149">
        <v>0</v>
      </c>
      <c r="R232" s="149">
        <f t="shared" si="42"/>
        <v>0</v>
      </c>
      <c r="S232" s="149">
        <v>0</v>
      </c>
      <c r="T232" s="150">
        <f t="shared" si="43"/>
        <v>0</v>
      </c>
      <c r="AR232" s="151" t="s">
        <v>281</v>
      </c>
      <c r="AT232" s="151" t="s">
        <v>222</v>
      </c>
      <c r="AU232" s="151" t="s">
        <v>87</v>
      </c>
      <c r="AY232" s="13" t="s">
        <v>220</v>
      </c>
      <c r="BE232" s="152">
        <f t="shared" si="44"/>
        <v>0</v>
      </c>
      <c r="BF232" s="152">
        <f t="shared" si="45"/>
        <v>0</v>
      </c>
      <c r="BG232" s="152">
        <f t="shared" si="46"/>
        <v>0</v>
      </c>
      <c r="BH232" s="152">
        <f t="shared" si="47"/>
        <v>0</v>
      </c>
      <c r="BI232" s="152">
        <f t="shared" si="48"/>
        <v>0</v>
      </c>
      <c r="BJ232" s="13" t="s">
        <v>87</v>
      </c>
      <c r="BK232" s="152">
        <f t="shared" si="49"/>
        <v>0</v>
      </c>
      <c r="BL232" s="13" t="s">
        <v>281</v>
      </c>
      <c r="BM232" s="151" t="s">
        <v>1846</v>
      </c>
    </row>
    <row r="233" spans="2:65" s="1" customFormat="1" ht="24.25" customHeight="1">
      <c r="B233" s="139"/>
      <c r="C233" s="158" t="s">
        <v>710</v>
      </c>
      <c r="D233" s="158" t="s">
        <v>571</v>
      </c>
      <c r="E233" s="159" t="s">
        <v>1841</v>
      </c>
      <c r="F233" s="160" t="s">
        <v>1842</v>
      </c>
      <c r="G233" s="161" t="s">
        <v>574</v>
      </c>
      <c r="H233" s="162">
        <v>95.97</v>
      </c>
      <c r="I233" s="163"/>
      <c r="J233" s="162">
        <f t="shared" si="40"/>
        <v>0</v>
      </c>
      <c r="K233" s="164"/>
      <c r="L233" s="165"/>
      <c r="M233" s="166" t="s">
        <v>1</v>
      </c>
      <c r="N233" s="167" t="s">
        <v>41</v>
      </c>
      <c r="P233" s="149">
        <f t="shared" si="41"/>
        <v>0</v>
      </c>
      <c r="Q233" s="149">
        <v>1E-3</v>
      </c>
      <c r="R233" s="149">
        <f t="shared" si="42"/>
        <v>9.597E-2</v>
      </c>
      <c r="S233" s="149">
        <v>0</v>
      </c>
      <c r="T233" s="150">
        <f t="shared" si="43"/>
        <v>0</v>
      </c>
      <c r="AR233" s="151" t="s">
        <v>353</v>
      </c>
      <c r="AT233" s="151" t="s">
        <v>571</v>
      </c>
      <c r="AU233" s="151" t="s">
        <v>87</v>
      </c>
      <c r="AY233" s="13" t="s">
        <v>220</v>
      </c>
      <c r="BE233" s="152">
        <f t="shared" si="44"/>
        <v>0</v>
      </c>
      <c r="BF233" s="152">
        <f t="shared" si="45"/>
        <v>0</v>
      </c>
      <c r="BG233" s="152">
        <f t="shared" si="46"/>
        <v>0</v>
      </c>
      <c r="BH233" s="152">
        <f t="shared" si="47"/>
        <v>0</v>
      </c>
      <c r="BI233" s="152">
        <f t="shared" si="48"/>
        <v>0</v>
      </c>
      <c r="BJ233" s="13" t="s">
        <v>87</v>
      </c>
      <c r="BK233" s="152">
        <f t="shared" si="49"/>
        <v>0</v>
      </c>
      <c r="BL233" s="13" t="s">
        <v>281</v>
      </c>
      <c r="BM233" s="151" t="s">
        <v>1847</v>
      </c>
    </row>
    <row r="234" spans="2:65" s="1" customFormat="1" ht="24.25" customHeight="1">
      <c r="B234" s="139"/>
      <c r="C234" s="140" t="s">
        <v>714</v>
      </c>
      <c r="D234" s="140" t="s">
        <v>222</v>
      </c>
      <c r="E234" s="141" t="s">
        <v>1482</v>
      </c>
      <c r="F234" s="142" t="s">
        <v>1483</v>
      </c>
      <c r="G234" s="143" t="s">
        <v>614</v>
      </c>
      <c r="H234" s="145"/>
      <c r="I234" s="145"/>
      <c r="J234" s="144">
        <f t="shared" si="40"/>
        <v>0</v>
      </c>
      <c r="K234" s="146"/>
      <c r="L234" s="28"/>
      <c r="M234" s="147" t="s">
        <v>1</v>
      </c>
      <c r="N234" s="148" t="s">
        <v>41</v>
      </c>
      <c r="P234" s="149">
        <f t="shared" si="41"/>
        <v>0</v>
      </c>
      <c r="Q234" s="149">
        <v>0</v>
      </c>
      <c r="R234" s="149">
        <f t="shared" si="42"/>
        <v>0</v>
      </c>
      <c r="S234" s="149">
        <v>0</v>
      </c>
      <c r="T234" s="150">
        <f t="shared" si="43"/>
        <v>0</v>
      </c>
      <c r="AR234" s="151" t="s">
        <v>281</v>
      </c>
      <c r="AT234" s="151" t="s">
        <v>222</v>
      </c>
      <c r="AU234" s="151" t="s">
        <v>87</v>
      </c>
      <c r="AY234" s="13" t="s">
        <v>220</v>
      </c>
      <c r="BE234" s="152">
        <f t="shared" si="44"/>
        <v>0</v>
      </c>
      <c r="BF234" s="152">
        <f t="shared" si="45"/>
        <v>0</v>
      </c>
      <c r="BG234" s="152">
        <f t="shared" si="46"/>
        <v>0</v>
      </c>
      <c r="BH234" s="152">
        <f t="shared" si="47"/>
        <v>0</v>
      </c>
      <c r="BI234" s="152">
        <f t="shared" si="48"/>
        <v>0</v>
      </c>
      <c r="BJ234" s="13" t="s">
        <v>87</v>
      </c>
      <c r="BK234" s="152">
        <f t="shared" si="49"/>
        <v>0</v>
      </c>
      <c r="BL234" s="13" t="s">
        <v>281</v>
      </c>
      <c r="BM234" s="151" t="s">
        <v>1848</v>
      </c>
    </row>
    <row r="235" spans="2:65" s="11" customFormat="1" ht="22.9" customHeight="1">
      <c r="B235" s="127"/>
      <c r="D235" s="128" t="s">
        <v>74</v>
      </c>
      <c r="E235" s="137" t="s">
        <v>339</v>
      </c>
      <c r="F235" s="137" t="s">
        <v>340</v>
      </c>
      <c r="I235" s="130"/>
      <c r="J235" s="138">
        <f>BK235</f>
        <v>0</v>
      </c>
      <c r="L235" s="127"/>
      <c r="M235" s="132"/>
      <c r="P235" s="133">
        <f>SUM(P236:P261)</f>
        <v>0</v>
      </c>
      <c r="R235" s="133">
        <f>SUM(R236:R261)</f>
        <v>2.3715061000000004</v>
      </c>
      <c r="T235" s="134">
        <f>SUM(T236:T261)</f>
        <v>0</v>
      </c>
      <c r="AR235" s="128" t="s">
        <v>87</v>
      </c>
      <c r="AT235" s="135" t="s">
        <v>74</v>
      </c>
      <c r="AU235" s="135" t="s">
        <v>82</v>
      </c>
      <c r="AY235" s="128" t="s">
        <v>220</v>
      </c>
      <c r="BK235" s="136">
        <f>SUM(BK236:BK261)</f>
        <v>0</v>
      </c>
    </row>
    <row r="236" spans="2:65" s="1" customFormat="1" ht="24.25" customHeight="1">
      <c r="B236" s="139"/>
      <c r="C236" s="140" t="s">
        <v>718</v>
      </c>
      <c r="D236" s="140" t="s">
        <v>222</v>
      </c>
      <c r="E236" s="141" t="s">
        <v>1849</v>
      </c>
      <c r="F236" s="142" t="s">
        <v>1850</v>
      </c>
      <c r="G236" s="143" t="s">
        <v>225</v>
      </c>
      <c r="H236" s="144">
        <v>194.09</v>
      </c>
      <c r="I236" s="145"/>
      <c r="J236" s="144">
        <f t="shared" ref="J236:J261" si="50">ROUND(I236*H236,2)</f>
        <v>0</v>
      </c>
      <c r="K236" s="146"/>
      <c r="L236" s="28"/>
      <c r="M236" s="147" t="s">
        <v>1</v>
      </c>
      <c r="N236" s="148" t="s">
        <v>41</v>
      </c>
      <c r="P236" s="149">
        <f t="shared" ref="P236:P261" si="51">O236*H236</f>
        <v>0</v>
      </c>
      <c r="Q236" s="149">
        <v>0</v>
      </c>
      <c r="R236" s="149">
        <f t="shared" ref="R236:R261" si="52">Q236*H236</f>
        <v>0</v>
      </c>
      <c r="S236" s="149">
        <v>0</v>
      </c>
      <c r="T236" s="150">
        <f t="shared" ref="T236:T261" si="53">S236*H236</f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ref="BE236:BE261" si="54">IF(N236="základná",J236,0)</f>
        <v>0</v>
      </c>
      <c r="BF236" s="152">
        <f t="shared" ref="BF236:BF261" si="55">IF(N236="znížená",J236,0)</f>
        <v>0</v>
      </c>
      <c r="BG236" s="152">
        <f t="shared" ref="BG236:BG261" si="56">IF(N236="zákl. prenesená",J236,0)</f>
        <v>0</v>
      </c>
      <c r="BH236" s="152">
        <f t="shared" ref="BH236:BH261" si="57">IF(N236="zníž. prenesená",J236,0)</f>
        <v>0</v>
      </c>
      <c r="BI236" s="152">
        <f t="shared" ref="BI236:BI261" si="58">IF(N236="nulová",J236,0)</f>
        <v>0</v>
      </c>
      <c r="BJ236" s="13" t="s">
        <v>87</v>
      </c>
      <c r="BK236" s="152">
        <f t="shared" ref="BK236:BK261" si="59">ROUND(I236*H236,2)</f>
        <v>0</v>
      </c>
      <c r="BL236" s="13" t="s">
        <v>281</v>
      </c>
      <c r="BM236" s="151" t="s">
        <v>1851</v>
      </c>
    </row>
    <row r="237" spans="2:65" s="1" customFormat="1" ht="33" customHeight="1">
      <c r="B237" s="139"/>
      <c r="C237" s="158" t="s">
        <v>722</v>
      </c>
      <c r="D237" s="158" t="s">
        <v>571</v>
      </c>
      <c r="E237" s="159" t="s">
        <v>1852</v>
      </c>
      <c r="F237" s="160" t="s">
        <v>1853</v>
      </c>
      <c r="G237" s="161" t="s">
        <v>574</v>
      </c>
      <c r="H237" s="162">
        <v>4.8499999999999996</v>
      </c>
      <c r="I237" s="163"/>
      <c r="J237" s="162">
        <f t="shared" si="50"/>
        <v>0</v>
      </c>
      <c r="K237" s="164"/>
      <c r="L237" s="165"/>
      <c r="M237" s="166" t="s">
        <v>1</v>
      </c>
      <c r="N237" s="167" t="s">
        <v>41</v>
      </c>
      <c r="P237" s="149">
        <f t="shared" si="51"/>
        <v>0</v>
      </c>
      <c r="Q237" s="149">
        <v>1E-3</v>
      </c>
      <c r="R237" s="149">
        <f t="shared" si="52"/>
        <v>4.8500000000000001E-3</v>
      </c>
      <c r="S237" s="149">
        <v>0</v>
      </c>
      <c r="T237" s="150">
        <f t="shared" si="53"/>
        <v>0</v>
      </c>
      <c r="AR237" s="151" t="s">
        <v>353</v>
      </c>
      <c r="AT237" s="151" t="s">
        <v>571</v>
      </c>
      <c r="AU237" s="151" t="s">
        <v>87</v>
      </c>
      <c r="AY237" s="13" t="s">
        <v>220</v>
      </c>
      <c r="BE237" s="152">
        <f t="shared" si="54"/>
        <v>0</v>
      </c>
      <c r="BF237" s="152">
        <f t="shared" si="55"/>
        <v>0</v>
      </c>
      <c r="BG237" s="152">
        <f t="shared" si="56"/>
        <v>0</v>
      </c>
      <c r="BH237" s="152">
        <f t="shared" si="57"/>
        <v>0</v>
      </c>
      <c r="BI237" s="152">
        <f t="shared" si="58"/>
        <v>0</v>
      </c>
      <c r="BJ237" s="13" t="s">
        <v>87</v>
      </c>
      <c r="BK237" s="152">
        <f t="shared" si="59"/>
        <v>0</v>
      </c>
      <c r="BL237" s="13" t="s">
        <v>281</v>
      </c>
      <c r="BM237" s="151" t="s">
        <v>1854</v>
      </c>
    </row>
    <row r="238" spans="2:65" s="1" customFormat="1" ht="24.25" customHeight="1">
      <c r="B238" s="139"/>
      <c r="C238" s="140" t="s">
        <v>726</v>
      </c>
      <c r="D238" s="140" t="s">
        <v>222</v>
      </c>
      <c r="E238" s="141" t="s">
        <v>1855</v>
      </c>
      <c r="F238" s="142" t="s">
        <v>1856</v>
      </c>
      <c r="G238" s="143" t="s">
        <v>225</v>
      </c>
      <c r="H238" s="144">
        <v>113.08</v>
      </c>
      <c r="I238" s="145"/>
      <c r="J238" s="144">
        <f t="shared" si="50"/>
        <v>0</v>
      </c>
      <c r="K238" s="146"/>
      <c r="L238" s="28"/>
      <c r="M238" s="147" t="s">
        <v>1</v>
      </c>
      <c r="N238" s="148" t="s">
        <v>41</v>
      </c>
      <c r="P238" s="149">
        <f t="shared" si="51"/>
        <v>0</v>
      </c>
      <c r="Q238" s="149">
        <v>0</v>
      </c>
      <c r="R238" s="149">
        <f t="shared" si="52"/>
        <v>0</v>
      </c>
      <c r="S238" s="149">
        <v>0</v>
      </c>
      <c r="T238" s="150">
        <f t="shared" si="53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54"/>
        <v>0</v>
      </c>
      <c r="BF238" s="152">
        <f t="shared" si="55"/>
        <v>0</v>
      </c>
      <c r="BG238" s="152">
        <f t="shared" si="56"/>
        <v>0</v>
      </c>
      <c r="BH238" s="152">
        <f t="shared" si="57"/>
        <v>0</v>
      </c>
      <c r="BI238" s="152">
        <f t="shared" si="58"/>
        <v>0</v>
      </c>
      <c r="BJ238" s="13" t="s">
        <v>87</v>
      </c>
      <c r="BK238" s="152">
        <f t="shared" si="59"/>
        <v>0</v>
      </c>
      <c r="BL238" s="13" t="s">
        <v>281</v>
      </c>
      <c r="BM238" s="151" t="s">
        <v>1857</v>
      </c>
    </row>
    <row r="239" spans="2:65" s="1" customFormat="1" ht="16.5" customHeight="1">
      <c r="B239" s="139"/>
      <c r="C239" s="158" t="s">
        <v>730</v>
      </c>
      <c r="D239" s="158" t="s">
        <v>571</v>
      </c>
      <c r="E239" s="159" t="s">
        <v>1744</v>
      </c>
      <c r="F239" s="160" t="s">
        <v>1745</v>
      </c>
      <c r="G239" s="161" t="s">
        <v>225</v>
      </c>
      <c r="H239" s="162">
        <v>130.04</v>
      </c>
      <c r="I239" s="163"/>
      <c r="J239" s="162">
        <f t="shared" si="50"/>
        <v>0</v>
      </c>
      <c r="K239" s="164"/>
      <c r="L239" s="165"/>
      <c r="M239" s="166" t="s">
        <v>1</v>
      </c>
      <c r="N239" s="167" t="s">
        <v>41</v>
      </c>
      <c r="P239" s="149">
        <f t="shared" si="51"/>
        <v>0</v>
      </c>
      <c r="Q239" s="149">
        <v>2.0000000000000001E-4</v>
      </c>
      <c r="R239" s="149">
        <f t="shared" si="52"/>
        <v>2.6008E-2</v>
      </c>
      <c r="S239" s="149">
        <v>0</v>
      </c>
      <c r="T239" s="150">
        <f t="shared" si="53"/>
        <v>0</v>
      </c>
      <c r="AR239" s="151" t="s">
        <v>353</v>
      </c>
      <c r="AT239" s="151" t="s">
        <v>571</v>
      </c>
      <c r="AU239" s="151" t="s">
        <v>87</v>
      </c>
      <c r="AY239" s="13" t="s">
        <v>220</v>
      </c>
      <c r="BE239" s="152">
        <f t="shared" si="54"/>
        <v>0</v>
      </c>
      <c r="BF239" s="152">
        <f t="shared" si="55"/>
        <v>0</v>
      </c>
      <c r="BG239" s="152">
        <f t="shared" si="56"/>
        <v>0</v>
      </c>
      <c r="BH239" s="152">
        <f t="shared" si="57"/>
        <v>0</v>
      </c>
      <c r="BI239" s="152">
        <f t="shared" si="58"/>
        <v>0</v>
      </c>
      <c r="BJ239" s="13" t="s">
        <v>87</v>
      </c>
      <c r="BK239" s="152">
        <f t="shared" si="59"/>
        <v>0</v>
      </c>
      <c r="BL239" s="13" t="s">
        <v>281</v>
      </c>
      <c r="BM239" s="151" t="s">
        <v>1858</v>
      </c>
    </row>
    <row r="240" spans="2:65" s="1" customFormat="1" ht="37.9" customHeight="1">
      <c r="B240" s="139"/>
      <c r="C240" s="140" t="s">
        <v>734</v>
      </c>
      <c r="D240" s="140" t="s">
        <v>222</v>
      </c>
      <c r="E240" s="141" t="s">
        <v>1859</v>
      </c>
      <c r="F240" s="142" t="s">
        <v>1860</v>
      </c>
      <c r="G240" s="143" t="s">
        <v>225</v>
      </c>
      <c r="H240" s="144">
        <v>194.09</v>
      </c>
      <c r="I240" s="145"/>
      <c r="J240" s="144">
        <f t="shared" si="50"/>
        <v>0</v>
      </c>
      <c r="K240" s="146"/>
      <c r="L240" s="28"/>
      <c r="M240" s="147" t="s">
        <v>1</v>
      </c>
      <c r="N240" s="148" t="s">
        <v>41</v>
      </c>
      <c r="P240" s="149">
        <f t="shared" si="51"/>
        <v>0</v>
      </c>
      <c r="Q240" s="149">
        <v>2.9999999999999997E-4</v>
      </c>
      <c r="R240" s="149">
        <f t="shared" si="52"/>
        <v>5.8226999999999994E-2</v>
      </c>
      <c r="S240" s="149">
        <v>0</v>
      </c>
      <c r="T240" s="150">
        <f t="shared" si="53"/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si="54"/>
        <v>0</v>
      </c>
      <c r="BF240" s="152">
        <f t="shared" si="55"/>
        <v>0</v>
      </c>
      <c r="BG240" s="152">
        <f t="shared" si="56"/>
        <v>0</v>
      </c>
      <c r="BH240" s="152">
        <f t="shared" si="57"/>
        <v>0</v>
      </c>
      <c r="BI240" s="152">
        <f t="shared" si="58"/>
        <v>0</v>
      </c>
      <c r="BJ240" s="13" t="s">
        <v>87</v>
      </c>
      <c r="BK240" s="152">
        <f t="shared" si="59"/>
        <v>0</v>
      </c>
      <c r="BL240" s="13" t="s">
        <v>281</v>
      </c>
      <c r="BM240" s="151" t="s">
        <v>1861</v>
      </c>
    </row>
    <row r="241" spans="2:65" s="1" customFormat="1" ht="24.25" customHeight="1">
      <c r="B241" s="139"/>
      <c r="C241" s="158" t="s">
        <v>738</v>
      </c>
      <c r="D241" s="158" t="s">
        <v>571</v>
      </c>
      <c r="E241" s="159" t="s">
        <v>1835</v>
      </c>
      <c r="F241" s="160" t="s">
        <v>1836</v>
      </c>
      <c r="G241" s="161" t="s">
        <v>225</v>
      </c>
      <c r="H241" s="162">
        <v>223.2</v>
      </c>
      <c r="I241" s="163"/>
      <c r="J241" s="162">
        <f t="shared" si="50"/>
        <v>0</v>
      </c>
      <c r="K241" s="164"/>
      <c r="L241" s="165"/>
      <c r="M241" s="166" t="s">
        <v>1</v>
      </c>
      <c r="N241" s="167" t="s">
        <v>41</v>
      </c>
      <c r="P241" s="149">
        <f t="shared" si="51"/>
        <v>0</v>
      </c>
      <c r="Q241" s="149">
        <v>5.13E-3</v>
      </c>
      <c r="R241" s="149">
        <f t="shared" si="52"/>
        <v>1.145016</v>
      </c>
      <c r="S241" s="149">
        <v>0</v>
      </c>
      <c r="T241" s="150">
        <f t="shared" si="53"/>
        <v>0</v>
      </c>
      <c r="AR241" s="151" t="s">
        <v>353</v>
      </c>
      <c r="AT241" s="151" t="s">
        <v>571</v>
      </c>
      <c r="AU241" s="151" t="s">
        <v>87</v>
      </c>
      <c r="AY241" s="13" t="s">
        <v>220</v>
      </c>
      <c r="BE241" s="152">
        <f t="shared" si="54"/>
        <v>0</v>
      </c>
      <c r="BF241" s="152">
        <f t="shared" si="55"/>
        <v>0</v>
      </c>
      <c r="BG241" s="152">
        <f t="shared" si="56"/>
        <v>0</v>
      </c>
      <c r="BH241" s="152">
        <f t="shared" si="57"/>
        <v>0</v>
      </c>
      <c r="BI241" s="152">
        <f t="shared" si="58"/>
        <v>0</v>
      </c>
      <c r="BJ241" s="13" t="s">
        <v>87</v>
      </c>
      <c r="BK241" s="152">
        <f t="shared" si="59"/>
        <v>0</v>
      </c>
      <c r="BL241" s="13" t="s">
        <v>281</v>
      </c>
      <c r="BM241" s="151" t="s">
        <v>1862</v>
      </c>
    </row>
    <row r="242" spans="2:65" s="1" customFormat="1" ht="37.9" customHeight="1">
      <c r="B242" s="139"/>
      <c r="C242" s="140" t="s">
        <v>742</v>
      </c>
      <c r="D242" s="140" t="s">
        <v>222</v>
      </c>
      <c r="E242" s="141" t="s">
        <v>1863</v>
      </c>
      <c r="F242" s="142" t="s">
        <v>1864</v>
      </c>
      <c r="G242" s="143" t="s">
        <v>225</v>
      </c>
      <c r="H242" s="144">
        <v>203.39</v>
      </c>
      <c r="I242" s="145"/>
      <c r="J242" s="144">
        <f t="shared" si="50"/>
        <v>0</v>
      </c>
      <c r="K242" s="146"/>
      <c r="L242" s="28"/>
      <c r="M242" s="147" t="s">
        <v>1</v>
      </c>
      <c r="N242" s="148" t="s">
        <v>41</v>
      </c>
      <c r="P242" s="149">
        <f t="shared" si="51"/>
        <v>0</v>
      </c>
      <c r="Q242" s="149">
        <v>0</v>
      </c>
      <c r="R242" s="149">
        <f t="shared" si="52"/>
        <v>0</v>
      </c>
      <c r="S242" s="149">
        <v>0</v>
      </c>
      <c r="T242" s="150">
        <f t="shared" si="53"/>
        <v>0</v>
      </c>
      <c r="AR242" s="151" t="s">
        <v>281</v>
      </c>
      <c r="AT242" s="151" t="s">
        <v>222</v>
      </c>
      <c r="AU242" s="151" t="s">
        <v>87</v>
      </c>
      <c r="AY242" s="13" t="s">
        <v>220</v>
      </c>
      <c r="BE242" s="152">
        <f t="shared" si="54"/>
        <v>0</v>
      </c>
      <c r="BF242" s="152">
        <f t="shared" si="55"/>
        <v>0</v>
      </c>
      <c r="BG242" s="152">
        <f t="shared" si="56"/>
        <v>0</v>
      </c>
      <c r="BH242" s="152">
        <f t="shared" si="57"/>
        <v>0</v>
      </c>
      <c r="BI242" s="152">
        <f t="shared" si="58"/>
        <v>0</v>
      </c>
      <c r="BJ242" s="13" t="s">
        <v>87</v>
      </c>
      <c r="BK242" s="152">
        <f t="shared" si="59"/>
        <v>0</v>
      </c>
      <c r="BL242" s="13" t="s">
        <v>281</v>
      </c>
      <c r="BM242" s="151" t="s">
        <v>1865</v>
      </c>
    </row>
    <row r="243" spans="2:65" s="1" customFormat="1" ht="24.25" customHeight="1">
      <c r="B243" s="139"/>
      <c r="C243" s="158" t="s">
        <v>746</v>
      </c>
      <c r="D243" s="158" t="s">
        <v>571</v>
      </c>
      <c r="E243" s="159" t="s">
        <v>1866</v>
      </c>
      <c r="F243" s="160" t="s">
        <v>1867</v>
      </c>
      <c r="G243" s="161" t="s">
        <v>225</v>
      </c>
      <c r="H243" s="162">
        <v>233.9</v>
      </c>
      <c r="I243" s="163"/>
      <c r="J243" s="162">
        <f t="shared" si="50"/>
        <v>0</v>
      </c>
      <c r="K243" s="164"/>
      <c r="L243" s="165"/>
      <c r="M243" s="166" t="s">
        <v>1</v>
      </c>
      <c r="N243" s="167" t="s">
        <v>41</v>
      </c>
      <c r="P243" s="149">
        <f t="shared" si="51"/>
        <v>0</v>
      </c>
      <c r="Q243" s="149">
        <v>0</v>
      </c>
      <c r="R243" s="149">
        <f t="shared" si="52"/>
        <v>0</v>
      </c>
      <c r="S243" s="149">
        <v>0</v>
      </c>
      <c r="T243" s="150">
        <f t="shared" si="53"/>
        <v>0</v>
      </c>
      <c r="AR243" s="151" t="s">
        <v>353</v>
      </c>
      <c r="AT243" s="151" t="s">
        <v>571</v>
      </c>
      <c r="AU243" s="151" t="s">
        <v>87</v>
      </c>
      <c r="AY243" s="13" t="s">
        <v>220</v>
      </c>
      <c r="BE243" s="152">
        <f t="shared" si="54"/>
        <v>0</v>
      </c>
      <c r="BF243" s="152">
        <f t="shared" si="55"/>
        <v>0</v>
      </c>
      <c r="BG243" s="152">
        <f t="shared" si="56"/>
        <v>0</v>
      </c>
      <c r="BH243" s="152">
        <f t="shared" si="57"/>
        <v>0</v>
      </c>
      <c r="BI243" s="152">
        <f t="shared" si="58"/>
        <v>0</v>
      </c>
      <c r="BJ243" s="13" t="s">
        <v>87</v>
      </c>
      <c r="BK243" s="152">
        <f t="shared" si="59"/>
        <v>0</v>
      </c>
      <c r="BL243" s="13" t="s">
        <v>281</v>
      </c>
      <c r="BM243" s="151" t="s">
        <v>1868</v>
      </c>
    </row>
    <row r="244" spans="2:65" s="1" customFormat="1" ht="16.5" customHeight="1">
      <c r="B244" s="139"/>
      <c r="C244" s="158" t="s">
        <v>750</v>
      </c>
      <c r="D244" s="158" t="s">
        <v>571</v>
      </c>
      <c r="E244" s="159" t="s">
        <v>1869</v>
      </c>
      <c r="F244" s="160" t="s">
        <v>1870</v>
      </c>
      <c r="G244" s="161" t="s">
        <v>1871</v>
      </c>
      <c r="H244" s="162">
        <v>0.74</v>
      </c>
      <c r="I244" s="163"/>
      <c r="J244" s="162">
        <f t="shared" si="50"/>
        <v>0</v>
      </c>
      <c r="K244" s="164"/>
      <c r="L244" s="165"/>
      <c r="M244" s="166" t="s">
        <v>1</v>
      </c>
      <c r="N244" s="167" t="s">
        <v>41</v>
      </c>
      <c r="P244" s="149">
        <f t="shared" si="51"/>
        <v>0</v>
      </c>
      <c r="Q244" s="149">
        <v>0</v>
      </c>
      <c r="R244" s="149">
        <f t="shared" si="52"/>
        <v>0</v>
      </c>
      <c r="S244" s="149">
        <v>0</v>
      </c>
      <c r="T244" s="150">
        <f t="shared" si="5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54"/>
        <v>0</v>
      </c>
      <c r="BF244" s="152">
        <f t="shared" si="55"/>
        <v>0</v>
      </c>
      <c r="BG244" s="152">
        <f t="shared" si="56"/>
        <v>0</v>
      </c>
      <c r="BH244" s="152">
        <f t="shared" si="57"/>
        <v>0</v>
      </c>
      <c r="BI244" s="152">
        <f t="shared" si="58"/>
        <v>0</v>
      </c>
      <c r="BJ244" s="13" t="s">
        <v>87</v>
      </c>
      <c r="BK244" s="152">
        <f t="shared" si="59"/>
        <v>0</v>
      </c>
      <c r="BL244" s="13" t="s">
        <v>281</v>
      </c>
      <c r="BM244" s="151" t="s">
        <v>1872</v>
      </c>
    </row>
    <row r="245" spans="2:65" s="1" customFormat="1" ht="24.25" customHeight="1">
      <c r="B245" s="139"/>
      <c r="C245" s="140" t="s">
        <v>754</v>
      </c>
      <c r="D245" s="140" t="s">
        <v>222</v>
      </c>
      <c r="E245" s="141" t="s">
        <v>1873</v>
      </c>
      <c r="F245" s="142" t="s">
        <v>1874</v>
      </c>
      <c r="G245" s="143" t="s">
        <v>225</v>
      </c>
      <c r="H245" s="144">
        <v>86.67</v>
      </c>
      <c r="I245" s="145"/>
      <c r="J245" s="144">
        <f t="shared" si="50"/>
        <v>0</v>
      </c>
      <c r="K245" s="146"/>
      <c r="L245" s="28"/>
      <c r="M245" s="147" t="s">
        <v>1</v>
      </c>
      <c r="N245" s="148" t="s">
        <v>41</v>
      </c>
      <c r="P245" s="149">
        <f t="shared" si="51"/>
        <v>0</v>
      </c>
      <c r="Q245" s="149">
        <v>0</v>
      </c>
      <c r="R245" s="149">
        <f t="shared" si="52"/>
        <v>0</v>
      </c>
      <c r="S245" s="149">
        <v>0</v>
      </c>
      <c r="T245" s="150">
        <f t="shared" si="5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54"/>
        <v>0</v>
      </c>
      <c r="BF245" s="152">
        <f t="shared" si="55"/>
        <v>0</v>
      </c>
      <c r="BG245" s="152">
        <f t="shared" si="56"/>
        <v>0</v>
      </c>
      <c r="BH245" s="152">
        <f t="shared" si="57"/>
        <v>0</v>
      </c>
      <c r="BI245" s="152">
        <f t="shared" si="58"/>
        <v>0</v>
      </c>
      <c r="BJ245" s="13" t="s">
        <v>87</v>
      </c>
      <c r="BK245" s="152">
        <f t="shared" si="59"/>
        <v>0</v>
      </c>
      <c r="BL245" s="13" t="s">
        <v>281</v>
      </c>
      <c r="BM245" s="151" t="s">
        <v>1875</v>
      </c>
    </row>
    <row r="246" spans="2:65" s="1" customFormat="1" ht="24.25" customHeight="1">
      <c r="B246" s="139"/>
      <c r="C246" s="158" t="s">
        <v>758</v>
      </c>
      <c r="D246" s="158" t="s">
        <v>571</v>
      </c>
      <c r="E246" s="159" t="s">
        <v>1876</v>
      </c>
      <c r="F246" s="160" t="s">
        <v>1877</v>
      </c>
      <c r="G246" s="161" t="s">
        <v>225</v>
      </c>
      <c r="H246" s="162">
        <v>88.4</v>
      </c>
      <c r="I246" s="163"/>
      <c r="J246" s="162">
        <f t="shared" si="50"/>
        <v>0</v>
      </c>
      <c r="K246" s="164"/>
      <c r="L246" s="165"/>
      <c r="M246" s="166" t="s">
        <v>1</v>
      </c>
      <c r="N246" s="167" t="s">
        <v>41</v>
      </c>
      <c r="P246" s="149">
        <f t="shared" si="51"/>
        <v>0</v>
      </c>
      <c r="Q246" s="149">
        <v>3.0000000000000001E-3</v>
      </c>
      <c r="R246" s="149">
        <f t="shared" si="52"/>
        <v>0.26520000000000005</v>
      </c>
      <c r="S246" s="149">
        <v>0</v>
      </c>
      <c r="T246" s="150">
        <f t="shared" si="53"/>
        <v>0</v>
      </c>
      <c r="AR246" s="151" t="s">
        <v>353</v>
      </c>
      <c r="AT246" s="151" t="s">
        <v>571</v>
      </c>
      <c r="AU246" s="151" t="s">
        <v>87</v>
      </c>
      <c r="AY246" s="13" t="s">
        <v>220</v>
      </c>
      <c r="BE246" s="152">
        <f t="shared" si="54"/>
        <v>0</v>
      </c>
      <c r="BF246" s="152">
        <f t="shared" si="55"/>
        <v>0</v>
      </c>
      <c r="BG246" s="152">
        <f t="shared" si="56"/>
        <v>0</v>
      </c>
      <c r="BH246" s="152">
        <f t="shared" si="57"/>
        <v>0</v>
      </c>
      <c r="BI246" s="152">
        <f t="shared" si="58"/>
        <v>0</v>
      </c>
      <c r="BJ246" s="13" t="s">
        <v>87</v>
      </c>
      <c r="BK246" s="152">
        <f t="shared" si="59"/>
        <v>0</v>
      </c>
      <c r="BL246" s="13" t="s">
        <v>281</v>
      </c>
      <c r="BM246" s="151" t="s">
        <v>1878</v>
      </c>
    </row>
    <row r="247" spans="2:65" s="1" customFormat="1" ht="37.9" customHeight="1">
      <c r="B247" s="139"/>
      <c r="C247" s="140" t="s">
        <v>762</v>
      </c>
      <c r="D247" s="140" t="s">
        <v>222</v>
      </c>
      <c r="E247" s="141" t="s">
        <v>1879</v>
      </c>
      <c r="F247" s="142" t="s">
        <v>1880</v>
      </c>
      <c r="G247" s="143" t="s">
        <v>225</v>
      </c>
      <c r="H247" s="144">
        <v>115.78</v>
      </c>
      <c r="I247" s="145"/>
      <c r="J247" s="144">
        <f t="shared" si="50"/>
        <v>0</v>
      </c>
      <c r="K247" s="146"/>
      <c r="L247" s="28"/>
      <c r="M247" s="147" t="s">
        <v>1</v>
      </c>
      <c r="N247" s="148" t="s">
        <v>41</v>
      </c>
      <c r="P247" s="149">
        <f t="shared" si="51"/>
        <v>0</v>
      </c>
      <c r="Q247" s="149">
        <v>0</v>
      </c>
      <c r="R247" s="149">
        <f t="shared" si="52"/>
        <v>0</v>
      </c>
      <c r="S247" s="149">
        <v>0</v>
      </c>
      <c r="T247" s="150">
        <f t="shared" si="53"/>
        <v>0</v>
      </c>
      <c r="AR247" s="151" t="s">
        <v>281</v>
      </c>
      <c r="AT247" s="151" t="s">
        <v>222</v>
      </c>
      <c r="AU247" s="151" t="s">
        <v>87</v>
      </c>
      <c r="AY247" s="13" t="s">
        <v>220</v>
      </c>
      <c r="BE247" s="152">
        <f t="shared" si="54"/>
        <v>0</v>
      </c>
      <c r="BF247" s="152">
        <f t="shared" si="55"/>
        <v>0</v>
      </c>
      <c r="BG247" s="152">
        <f t="shared" si="56"/>
        <v>0</v>
      </c>
      <c r="BH247" s="152">
        <f t="shared" si="57"/>
        <v>0</v>
      </c>
      <c r="BI247" s="152">
        <f t="shared" si="58"/>
        <v>0</v>
      </c>
      <c r="BJ247" s="13" t="s">
        <v>87</v>
      </c>
      <c r="BK247" s="152">
        <f t="shared" si="59"/>
        <v>0</v>
      </c>
      <c r="BL247" s="13" t="s">
        <v>281</v>
      </c>
      <c r="BM247" s="151" t="s">
        <v>1881</v>
      </c>
    </row>
    <row r="248" spans="2:65" s="1" customFormat="1" ht="24.25" customHeight="1">
      <c r="B248" s="139"/>
      <c r="C248" s="158" t="s">
        <v>766</v>
      </c>
      <c r="D248" s="158" t="s">
        <v>571</v>
      </c>
      <c r="E248" s="159" t="s">
        <v>1882</v>
      </c>
      <c r="F248" s="160" t="s">
        <v>1883</v>
      </c>
      <c r="G248" s="161" t="s">
        <v>225</v>
      </c>
      <c r="H248" s="162">
        <v>133.15</v>
      </c>
      <c r="I248" s="163"/>
      <c r="J248" s="162">
        <f t="shared" si="50"/>
        <v>0</v>
      </c>
      <c r="K248" s="164"/>
      <c r="L248" s="165"/>
      <c r="M248" s="166" t="s">
        <v>1</v>
      </c>
      <c r="N248" s="167" t="s">
        <v>41</v>
      </c>
      <c r="P248" s="149">
        <f t="shared" si="51"/>
        <v>0</v>
      </c>
      <c r="Q248" s="149">
        <v>1.3999999999999999E-4</v>
      </c>
      <c r="R248" s="149">
        <f t="shared" si="52"/>
        <v>1.8640999999999998E-2</v>
      </c>
      <c r="S248" s="149">
        <v>0</v>
      </c>
      <c r="T248" s="150">
        <f t="shared" si="53"/>
        <v>0</v>
      </c>
      <c r="AR248" s="151" t="s">
        <v>353</v>
      </c>
      <c r="AT248" s="151" t="s">
        <v>571</v>
      </c>
      <c r="AU248" s="151" t="s">
        <v>87</v>
      </c>
      <c r="AY248" s="13" t="s">
        <v>220</v>
      </c>
      <c r="BE248" s="152">
        <f t="shared" si="54"/>
        <v>0</v>
      </c>
      <c r="BF248" s="152">
        <f t="shared" si="55"/>
        <v>0</v>
      </c>
      <c r="BG248" s="152">
        <f t="shared" si="56"/>
        <v>0</v>
      </c>
      <c r="BH248" s="152">
        <f t="shared" si="57"/>
        <v>0</v>
      </c>
      <c r="BI248" s="152">
        <f t="shared" si="58"/>
        <v>0</v>
      </c>
      <c r="BJ248" s="13" t="s">
        <v>87</v>
      </c>
      <c r="BK248" s="152">
        <f t="shared" si="59"/>
        <v>0</v>
      </c>
      <c r="BL248" s="13" t="s">
        <v>281</v>
      </c>
      <c r="BM248" s="151" t="s">
        <v>1884</v>
      </c>
    </row>
    <row r="249" spans="2:65" s="1" customFormat="1" ht="24.25" customHeight="1">
      <c r="B249" s="139"/>
      <c r="C249" s="140" t="s">
        <v>770</v>
      </c>
      <c r="D249" s="140" t="s">
        <v>222</v>
      </c>
      <c r="E249" s="141" t="s">
        <v>1885</v>
      </c>
      <c r="F249" s="142" t="s">
        <v>1886</v>
      </c>
      <c r="G249" s="143" t="s">
        <v>259</v>
      </c>
      <c r="H249" s="144">
        <v>4</v>
      </c>
      <c r="I249" s="145"/>
      <c r="J249" s="144">
        <f t="shared" si="50"/>
        <v>0</v>
      </c>
      <c r="K249" s="146"/>
      <c r="L249" s="28"/>
      <c r="M249" s="147" t="s">
        <v>1</v>
      </c>
      <c r="N249" s="148" t="s">
        <v>41</v>
      </c>
      <c r="P249" s="149">
        <f t="shared" si="51"/>
        <v>0</v>
      </c>
      <c r="Q249" s="149">
        <v>5.5000000000000002E-5</v>
      </c>
      <c r="R249" s="149">
        <f t="shared" si="52"/>
        <v>2.2000000000000001E-4</v>
      </c>
      <c r="S249" s="149">
        <v>0</v>
      </c>
      <c r="T249" s="150">
        <f t="shared" si="53"/>
        <v>0</v>
      </c>
      <c r="AR249" s="151" t="s">
        <v>281</v>
      </c>
      <c r="AT249" s="151" t="s">
        <v>222</v>
      </c>
      <c r="AU249" s="151" t="s">
        <v>87</v>
      </c>
      <c r="AY249" s="13" t="s">
        <v>220</v>
      </c>
      <c r="BE249" s="152">
        <f t="shared" si="54"/>
        <v>0</v>
      </c>
      <c r="BF249" s="152">
        <f t="shared" si="55"/>
        <v>0</v>
      </c>
      <c r="BG249" s="152">
        <f t="shared" si="56"/>
        <v>0</v>
      </c>
      <c r="BH249" s="152">
        <f t="shared" si="57"/>
        <v>0</v>
      </c>
      <c r="BI249" s="152">
        <f t="shared" si="58"/>
        <v>0</v>
      </c>
      <c r="BJ249" s="13" t="s">
        <v>87</v>
      </c>
      <c r="BK249" s="152">
        <f t="shared" si="59"/>
        <v>0</v>
      </c>
      <c r="BL249" s="13" t="s">
        <v>281</v>
      </c>
      <c r="BM249" s="151" t="s">
        <v>1887</v>
      </c>
    </row>
    <row r="250" spans="2:65" s="1" customFormat="1" ht="16.5" customHeight="1">
      <c r="B250" s="139"/>
      <c r="C250" s="158" t="s">
        <v>774</v>
      </c>
      <c r="D250" s="158" t="s">
        <v>571</v>
      </c>
      <c r="E250" s="159" t="s">
        <v>1888</v>
      </c>
      <c r="F250" s="160" t="s">
        <v>1889</v>
      </c>
      <c r="G250" s="161" t="s">
        <v>259</v>
      </c>
      <c r="H250" s="162">
        <v>4</v>
      </c>
      <c r="I250" s="163"/>
      <c r="J250" s="162">
        <f t="shared" si="50"/>
        <v>0</v>
      </c>
      <c r="K250" s="164"/>
      <c r="L250" s="165"/>
      <c r="M250" s="166" t="s">
        <v>1</v>
      </c>
      <c r="N250" s="167" t="s">
        <v>41</v>
      </c>
      <c r="P250" s="149">
        <f t="shared" si="51"/>
        <v>0</v>
      </c>
      <c r="Q250" s="149">
        <v>0</v>
      </c>
      <c r="R250" s="149">
        <f t="shared" si="52"/>
        <v>0</v>
      </c>
      <c r="S250" s="149">
        <v>0</v>
      </c>
      <c r="T250" s="150">
        <f t="shared" si="53"/>
        <v>0</v>
      </c>
      <c r="AR250" s="151" t="s">
        <v>353</v>
      </c>
      <c r="AT250" s="151" t="s">
        <v>571</v>
      </c>
      <c r="AU250" s="151" t="s">
        <v>87</v>
      </c>
      <c r="AY250" s="13" t="s">
        <v>220</v>
      </c>
      <c r="BE250" s="152">
        <f t="shared" si="54"/>
        <v>0</v>
      </c>
      <c r="BF250" s="152">
        <f t="shared" si="55"/>
        <v>0</v>
      </c>
      <c r="BG250" s="152">
        <f t="shared" si="56"/>
        <v>0</v>
      </c>
      <c r="BH250" s="152">
        <f t="shared" si="57"/>
        <v>0</v>
      </c>
      <c r="BI250" s="152">
        <f t="shared" si="58"/>
        <v>0</v>
      </c>
      <c r="BJ250" s="13" t="s">
        <v>87</v>
      </c>
      <c r="BK250" s="152">
        <f t="shared" si="59"/>
        <v>0</v>
      </c>
      <c r="BL250" s="13" t="s">
        <v>281</v>
      </c>
      <c r="BM250" s="151" t="s">
        <v>1890</v>
      </c>
    </row>
    <row r="251" spans="2:65" s="1" customFormat="1" ht="16.5" customHeight="1">
      <c r="B251" s="139"/>
      <c r="C251" s="158" t="s">
        <v>778</v>
      </c>
      <c r="D251" s="158" t="s">
        <v>571</v>
      </c>
      <c r="E251" s="159" t="s">
        <v>1891</v>
      </c>
      <c r="F251" s="160" t="s">
        <v>1892</v>
      </c>
      <c r="G251" s="161" t="s">
        <v>259</v>
      </c>
      <c r="H251" s="162">
        <v>4</v>
      </c>
      <c r="I251" s="163"/>
      <c r="J251" s="162">
        <f t="shared" si="50"/>
        <v>0</v>
      </c>
      <c r="K251" s="164"/>
      <c r="L251" s="165"/>
      <c r="M251" s="166" t="s">
        <v>1</v>
      </c>
      <c r="N251" s="167" t="s">
        <v>41</v>
      </c>
      <c r="P251" s="149">
        <f t="shared" si="51"/>
        <v>0</v>
      </c>
      <c r="Q251" s="149">
        <v>0</v>
      </c>
      <c r="R251" s="149">
        <f t="shared" si="52"/>
        <v>0</v>
      </c>
      <c r="S251" s="149">
        <v>0</v>
      </c>
      <c r="T251" s="150">
        <f t="shared" si="5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54"/>
        <v>0</v>
      </c>
      <c r="BF251" s="152">
        <f t="shared" si="55"/>
        <v>0</v>
      </c>
      <c r="BG251" s="152">
        <f t="shared" si="56"/>
        <v>0</v>
      </c>
      <c r="BH251" s="152">
        <f t="shared" si="57"/>
        <v>0</v>
      </c>
      <c r="BI251" s="152">
        <f t="shared" si="58"/>
        <v>0</v>
      </c>
      <c r="BJ251" s="13" t="s">
        <v>87</v>
      </c>
      <c r="BK251" s="152">
        <f t="shared" si="59"/>
        <v>0</v>
      </c>
      <c r="BL251" s="13" t="s">
        <v>281</v>
      </c>
      <c r="BM251" s="151" t="s">
        <v>1893</v>
      </c>
    </row>
    <row r="252" spans="2:65" s="1" customFormat="1" ht="24.25" customHeight="1">
      <c r="B252" s="139"/>
      <c r="C252" s="140" t="s">
        <v>782</v>
      </c>
      <c r="D252" s="140" t="s">
        <v>222</v>
      </c>
      <c r="E252" s="141" t="s">
        <v>1894</v>
      </c>
      <c r="F252" s="142" t="s">
        <v>1895</v>
      </c>
      <c r="G252" s="143" t="s">
        <v>259</v>
      </c>
      <c r="H252" s="144">
        <v>3</v>
      </c>
      <c r="I252" s="145"/>
      <c r="J252" s="144">
        <f t="shared" si="50"/>
        <v>0</v>
      </c>
      <c r="K252" s="146"/>
      <c r="L252" s="28"/>
      <c r="M252" s="147" t="s">
        <v>1</v>
      </c>
      <c r="N252" s="148" t="s">
        <v>41</v>
      </c>
      <c r="P252" s="149">
        <f t="shared" si="51"/>
        <v>0</v>
      </c>
      <c r="Q252" s="149">
        <v>1.9000000000000001E-4</v>
      </c>
      <c r="R252" s="149">
        <f t="shared" si="52"/>
        <v>5.6999999999999998E-4</v>
      </c>
      <c r="S252" s="149">
        <v>0</v>
      </c>
      <c r="T252" s="150">
        <f t="shared" si="5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54"/>
        <v>0</v>
      </c>
      <c r="BF252" s="152">
        <f t="shared" si="55"/>
        <v>0</v>
      </c>
      <c r="BG252" s="152">
        <f t="shared" si="56"/>
        <v>0</v>
      </c>
      <c r="BH252" s="152">
        <f t="shared" si="57"/>
        <v>0</v>
      </c>
      <c r="BI252" s="152">
        <f t="shared" si="58"/>
        <v>0</v>
      </c>
      <c r="BJ252" s="13" t="s">
        <v>87</v>
      </c>
      <c r="BK252" s="152">
        <f t="shared" si="59"/>
        <v>0</v>
      </c>
      <c r="BL252" s="13" t="s">
        <v>281</v>
      </c>
      <c r="BM252" s="151" t="s">
        <v>1896</v>
      </c>
    </row>
    <row r="253" spans="2:65" s="1" customFormat="1" ht="24.25" customHeight="1">
      <c r="B253" s="139"/>
      <c r="C253" s="140" t="s">
        <v>786</v>
      </c>
      <c r="D253" s="140" t="s">
        <v>222</v>
      </c>
      <c r="E253" s="141" t="s">
        <v>1897</v>
      </c>
      <c r="F253" s="142" t="s">
        <v>1898</v>
      </c>
      <c r="G253" s="143" t="s">
        <v>259</v>
      </c>
      <c r="H253" s="144">
        <v>2</v>
      </c>
      <c r="I253" s="145"/>
      <c r="J253" s="144">
        <f t="shared" si="50"/>
        <v>0</v>
      </c>
      <c r="K253" s="146"/>
      <c r="L253" s="28"/>
      <c r="M253" s="147" t="s">
        <v>1</v>
      </c>
      <c r="N253" s="148" t="s">
        <v>41</v>
      </c>
      <c r="P253" s="149">
        <f t="shared" si="51"/>
        <v>0</v>
      </c>
      <c r="Q253" s="149">
        <v>2.4000000000000001E-4</v>
      </c>
      <c r="R253" s="149">
        <f t="shared" si="52"/>
        <v>4.8000000000000001E-4</v>
      </c>
      <c r="S253" s="149">
        <v>0</v>
      </c>
      <c r="T253" s="150">
        <f t="shared" si="53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54"/>
        <v>0</v>
      </c>
      <c r="BF253" s="152">
        <f t="shared" si="55"/>
        <v>0</v>
      </c>
      <c r="BG253" s="152">
        <f t="shared" si="56"/>
        <v>0</v>
      </c>
      <c r="BH253" s="152">
        <f t="shared" si="57"/>
        <v>0</v>
      </c>
      <c r="BI253" s="152">
        <f t="shared" si="58"/>
        <v>0</v>
      </c>
      <c r="BJ253" s="13" t="s">
        <v>87</v>
      </c>
      <c r="BK253" s="152">
        <f t="shared" si="59"/>
        <v>0</v>
      </c>
      <c r="BL253" s="13" t="s">
        <v>281</v>
      </c>
      <c r="BM253" s="151" t="s">
        <v>1899</v>
      </c>
    </row>
    <row r="254" spans="2:65" s="1" customFormat="1" ht="24.25" customHeight="1">
      <c r="B254" s="139"/>
      <c r="C254" s="140" t="s">
        <v>790</v>
      </c>
      <c r="D254" s="140" t="s">
        <v>222</v>
      </c>
      <c r="E254" s="141" t="s">
        <v>1900</v>
      </c>
      <c r="F254" s="142" t="s">
        <v>1901</v>
      </c>
      <c r="G254" s="143" t="s">
        <v>225</v>
      </c>
      <c r="H254" s="144">
        <v>173.34</v>
      </c>
      <c r="I254" s="145"/>
      <c r="J254" s="144">
        <f t="shared" si="50"/>
        <v>0</v>
      </c>
      <c r="K254" s="146"/>
      <c r="L254" s="28"/>
      <c r="M254" s="147" t="s">
        <v>1</v>
      </c>
      <c r="N254" s="148" t="s">
        <v>41</v>
      </c>
      <c r="P254" s="149">
        <f t="shared" si="51"/>
        <v>0</v>
      </c>
      <c r="Q254" s="149">
        <v>0</v>
      </c>
      <c r="R254" s="149">
        <f t="shared" si="52"/>
        <v>0</v>
      </c>
      <c r="S254" s="149">
        <v>0</v>
      </c>
      <c r="T254" s="150">
        <f t="shared" si="53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54"/>
        <v>0</v>
      </c>
      <c r="BF254" s="152">
        <f t="shared" si="55"/>
        <v>0</v>
      </c>
      <c r="BG254" s="152">
        <f t="shared" si="56"/>
        <v>0</v>
      </c>
      <c r="BH254" s="152">
        <f t="shared" si="57"/>
        <v>0</v>
      </c>
      <c r="BI254" s="152">
        <f t="shared" si="58"/>
        <v>0</v>
      </c>
      <c r="BJ254" s="13" t="s">
        <v>87</v>
      </c>
      <c r="BK254" s="152">
        <f t="shared" si="59"/>
        <v>0</v>
      </c>
      <c r="BL254" s="13" t="s">
        <v>281</v>
      </c>
      <c r="BM254" s="151" t="s">
        <v>1902</v>
      </c>
    </row>
    <row r="255" spans="2:65" s="1" customFormat="1" ht="24.25" customHeight="1">
      <c r="B255" s="139"/>
      <c r="C255" s="158" t="s">
        <v>794</v>
      </c>
      <c r="D255" s="158" t="s">
        <v>571</v>
      </c>
      <c r="E255" s="159" t="s">
        <v>1903</v>
      </c>
      <c r="F255" s="160" t="s">
        <v>1904</v>
      </c>
      <c r="G255" s="161" t="s">
        <v>225</v>
      </c>
      <c r="H255" s="162">
        <v>199.34</v>
      </c>
      <c r="I255" s="163"/>
      <c r="J255" s="162">
        <f t="shared" si="50"/>
        <v>0</v>
      </c>
      <c r="K255" s="164"/>
      <c r="L255" s="165"/>
      <c r="M255" s="166" t="s">
        <v>1</v>
      </c>
      <c r="N255" s="167" t="s">
        <v>41</v>
      </c>
      <c r="P255" s="149">
        <f t="shared" si="51"/>
        <v>0</v>
      </c>
      <c r="Q255" s="149">
        <v>1E-4</v>
      </c>
      <c r="R255" s="149">
        <f t="shared" si="52"/>
        <v>1.9934E-2</v>
      </c>
      <c r="S255" s="149">
        <v>0</v>
      </c>
      <c r="T255" s="150">
        <f t="shared" si="5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54"/>
        <v>0</v>
      </c>
      <c r="BF255" s="152">
        <f t="shared" si="55"/>
        <v>0</v>
      </c>
      <c r="BG255" s="152">
        <f t="shared" si="56"/>
        <v>0</v>
      </c>
      <c r="BH255" s="152">
        <f t="shared" si="57"/>
        <v>0</v>
      </c>
      <c r="BI255" s="152">
        <f t="shared" si="58"/>
        <v>0</v>
      </c>
      <c r="BJ255" s="13" t="s">
        <v>87</v>
      </c>
      <c r="BK255" s="152">
        <f t="shared" si="59"/>
        <v>0</v>
      </c>
      <c r="BL255" s="13" t="s">
        <v>281</v>
      </c>
      <c r="BM255" s="151" t="s">
        <v>1905</v>
      </c>
    </row>
    <row r="256" spans="2:65" s="1" customFormat="1" ht="24.25" customHeight="1">
      <c r="B256" s="139"/>
      <c r="C256" s="140" t="s">
        <v>798</v>
      </c>
      <c r="D256" s="140" t="s">
        <v>222</v>
      </c>
      <c r="E256" s="141" t="s">
        <v>1906</v>
      </c>
      <c r="F256" s="142" t="s">
        <v>1907</v>
      </c>
      <c r="G256" s="143" t="s">
        <v>234</v>
      </c>
      <c r="H256" s="144">
        <v>101.1</v>
      </c>
      <c r="I256" s="145"/>
      <c r="J256" s="144">
        <f t="shared" si="50"/>
        <v>0</v>
      </c>
      <c r="K256" s="146"/>
      <c r="L256" s="28"/>
      <c r="M256" s="147" t="s">
        <v>1</v>
      </c>
      <c r="N256" s="148" t="s">
        <v>41</v>
      </c>
      <c r="P256" s="149">
        <f t="shared" si="51"/>
        <v>0</v>
      </c>
      <c r="Q256" s="149">
        <v>2.8500000000000001E-3</v>
      </c>
      <c r="R256" s="149">
        <f t="shared" si="52"/>
        <v>0.28813499999999997</v>
      </c>
      <c r="S256" s="149">
        <v>0</v>
      </c>
      <c r="T256" s="150">
        <f t="shared" si="53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54"/>
        <v>0</v>
      </c>
      <c r="BF256" s="152">
        <f t="shared" si="55"/>
        <v>0</v>
      </c>
      <c r="BG256" s="152">
        <f t="shared" si="56"/>
        <v>0</v>
      </c>
      <c r="BH256" s="152">
        <f t="shared" si="57"/>
        <v>0</v>
      </c>
      <c r="BI256" s="152">
        <f t="shared" si="58"/>
        <v>0</v>
      </c>
      <c r="BJ256" s="13" t="s">
        <v>87</v>
      </c>
      <c r="BK256" s="152">
        <f t="shared" si="59"/>
        <v>0</v>
      </c>
      <c r="BL256" s="13" t="s">
        <v>281</v>
      </c>
      <c r="BM256" s="151" t="s">
        <v>1908</v>
      </c>
    </row>
    <row r="257" spans="2:65" s="1" customFormat="1" ht="33" customHeight="1">
      <c r="B257" s="139"/>
      <c r="C257" s="158" t="s">
        <v>802</v>
      </c>
      <c r="D257" s="158" t="s">
        <v>571</v>
      </c>
      <c r="E257" s="159" t="s">
        <v>1909</v>
      </c>
      <c r="F257" s="160" t="s">
        <v>1910</v>
      </c>
      <c r="G257" s="161" t="s">
        <v>234</v>
      </c>
      <c r="H257" s="162">
        <v>103.12</v>
      </c>
      <c r="I257" s="163"/>
      <c r="J257" s="162">
        <f t="shared" si="50"/>
        <v>0</v>
      </c>
      <c r="K257" s="164"/>
      <c r="L257" s="165"/>
      <c r="M257" s="166" t="s">
        <v>1</v>
      </c>
      <c r="N257" s="167" t="s">
        <v>41</v>
      </c>
      <c r="P257" s="149">
        <f t="shared" si="51"/>
        <v>0</v>
      </c>
      <c r="Q257" s="149">
        <v>4.2000000000000002E-4</v>
      </c>
      <c r="R257" s="149">
        <f t="shared" si="52"/>
        <v>4.3310400000000006E-2</v>
      </c>
      <c r="S257" s="149">
        <v>0</v>
      </c>
      <c r="T257" s="150">
        <f t="shared" si="53"/>
        <v>0</v>
      </c>
      <c r="AR257" s="151" t="s">
        <v>353</v>
      </c>
      <c r="AT257" s="151" t="s">
        <v>571</v>
      </c>
      <c r="AU257" s="151" t="s">
        <v>87</v>
      </c>
      <c r="AY257" s="13" t="s">
        <v>220</v>
      </c>
      <c r="BE257" s="152">
        <f t="shared" si="54"/>
        <v>0</v>
      </c>
      <c r="BF257" s="152">
        <f t="shared" si="55"/>
        <v>0</v>
      </c>
      <c r="BG257" s="152">
        <f t="shared" si="56"/>
        <v>0</v>
      </c>
      <c r="BH257" s="152">
        <f t="shared" si="57"/>
        <v>0</v>
      </c>
      <c r="BI257" s="152">
        <f t="shared" si="58"/>
        <v>0</v>
      </c>
      <c r="BJ257" s="13" t="s">
        <v>87</v>
      </c>
      <c r="BK257" s="152">
        <f t="shared" si="59"/>
        <v>0</v>
      </c>
      <c r="BL257" s="13" t="s">
        <v>281</v>
      </c>
      <c r="BM257" s="151" t="s">
        <v>1911</v>
      </c>
    </row>
    <row r="258" spans="2:65" s="1" customFormat="1" ht="24.25" customHeight="1">
      <c r="B258" s="139"/>
      <c r="C258" s="140" t="s">
        <v>595</v>
      </c>
      <c r="D258" s="140" t="s">
        <v>222</v>
      </c>
      <c r="E258" s="141" t="s">
        <v>1912</v>
      </c>
      <c r="F258" s="142" t="s">
        <v>1913</v>
      </c>
      <c r="G258" s="143" t="s">
        <v>225</v>
      </c>
      <c r="H258" s="144">
        <v>152.07</v>
      </c>
      <c r="I258" s="145"/>
      <c r="J258" s="144">
        <f t="shared" si="50"/>
        <v>0</v>
      </c>
      <c r="K258" s="146"/>
      <c r="L258" s="28"/>
      <c r="M258" s="147" t="s">
        <v>1</v>
      </c>
      <c r="N258" s="148" t="s">
        <v>41</v>
      </c>
      <c r="P258" s="149">
        <f t="shared" si="51"/>
        <v>0</v>
      </c>
      <c r="Q258" s="149">
        <v>0</v>
      </c>
      <c r="R258" s="149">
        <f t="shared" si="52"/>
        <v>0</v>
      </c>
      <c r="S258" s="149">
        <v>0</v>
      </c>
      <c r="T258" s="150">
        <f t="shared" si="53"/>
        <v>0</v>
      </c>
      <c r="AR258" s="151" t="s">
        <v>281</v>
      </c>
      <c r="AT258" s="151" t="s">
        <v>222</v>
      </c>
      <c r="AU258" s="151" t="s">
        <v>87</v>
      </c>
      <c r="AY258" s="13" t="s">
        <v>220</v>
      </c>
      <c r="BE258" s="152">
        <f t="shared" si="54"/>
        <v>0</v>
      </c>
      <c r="BF258" s="152">
        <f t="shared" si="55"/>
        <v>0</v>
      </c>
      <c r="BG258" s="152">
        <f t="shared" si="56"/>
        <v>0</v>
      </c>
      <c r="BH258" s="152">
        <f t="shared" si="57"/>
        <v>0</v>
      </c>
      <c r="BI258" s="152">
        <f t="shared" si="58"/>
        <v>0</v>
      </c>
      <c r="BJ258" s="13" t="s">
        <v>87</v>
      </c>
      <c r="BK258" s="152">
        <f t="shared" si="59"/>
        <v>0</v>
      </c>
      <c r="BL258" s="13" t="s">
        <v>281</v>
      </c>
      <c r="BM258" s="151" t="s">
        <v>1914</v>
      </c>
    </row>
    <row r="259" spans="2:65" s="1" customFormat="1" ht="33" customHeight="1">
      <c r="B259" s="139"/>
      <c r="C259" s="140" t="s">
        <v>809</v>
      </c>
      <c r="D259" s="140" t="s">
        <v>222</v>
      </c>
      <c r="E259" s="141" t="s">
        <v>1915</v>
      </c>
      <c r="F259" s="142" t="s">
        <v>1916</v>
      </c>
      <c r="G259" s="143" t="s">
        <v>234</v>
      </c>
      <c r="H259" s="144">
        <v>83.05</v>
      </c>
      <c r="I259" s="145"/>
      <c r="J259" s="144">
        <f t="shared" si="50"/>
        <v>0</v>
      </c>
      <c r="K259" s="146"/>
      <c r="L259" s="28"/>
      <c r="M259" s="147" t="s">
        <v>1</v>
      </c>
      <c r="N259" s="148" t="s">
        <v>41</v>
      </c>
      <c r="P259" s="149">
        <f t="shared" si="51"/>
        <v>0</v>
      </c>
      <c r="Q259" s="149">
        <v>3.0000000000000001E-5</v>
      </c>
      <c r="R259" s="149">
        <f t="shared" si="52"/>
        <v>2.4914999999999998E-3</v>
      </c>
      <c r="S259" s="149">
        <v>0</v>
      </c>
      <c r="T259" s="150">
        <f t="shared" si="5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54"/>
        <v>0</v>
      </c>
      <c r="BF259" s="152">
        <f t="shared" si="55"/>
        <v>0</v>
      </c>
      <c r="BG259" s="152">
        <f t="shared" si="56"/>
        <v>0</v>
      </c>
      <c r="BH259" s="152">
        <f t="shared" si="57"/>
        <v>0</v>
      </c>
      <c r="BI259" s="152">
        <f t="shared" si="58"/>
        <v>0</v>
      </c>
      <c r="BJ259" s="13" t="s">
        <v>87</v>
      </c>
      <c r="BK259" s="152">
        <f t="shared" si="59"/>
        <v>0</v>
      </c>
      <c r="BL259" s="13" t="s">
        <v>281</v>
      </c>
      <c r="BM259" s="151" t="s">
        <v>1917</v>
      </c>
    </row>
    <row r="260" spans="2:65" s="1" customFormat="1" ht="16.5" customHeight="1">
      <c r="B260" s="139"/>
      <c r="C260" s="158" t="s">
        <v>813</v>
      </c>
      <c r="D260" s="158" t="s">
        <v>571</v>
      </c>
      <c r="E260" s="159" t="s">
        <v>629</v>
      </c>
      <c r="F260" s="160" t="s">
        <v>630</v>
      </c>
      <c r="G260" s="161" t="s">
        <v>225</v>
      </c>
      <c r="H260" s="162">
        <v>51.49</v>
      </c>
      <c r="I260" s="163"/>
      <c r="J260" s="162">
        <f t="shared" si="50"/>
        <v>0</v>
      </c>
      <c r="K260" s="164"/>
      <c r="L260" s="165"/>
      <c r="M260" s="166" t="s">
        <v>1</v>
      </c>
      <c r="N260" s="167" t="s">
        <v>41</v>
      </c>
      <c r="P260" s="149">
        <f t="shared" si="51"/>
        <v>0</v>
      </c>
      <c r="Q260" s="149">
        <v>9.6799999999999994E-3</v>
      </c>
      <c r="R260" s="149">
        <f t="shared" si="52"/>
        <v>0.49842320000000001</v>
      </c>
      <c r="S260" s="149">
        <v>0</v>
      </c>
      <c r="T260" s="150">
        <f t="shared" si="53"/>
        <v>0</v>
      </c>
      <c r="AR260" s="151" t="s">
        <v>353</v>
      </c>
      <c r="AT260" s="151" t="s">
        <v>571</v>
      </c>
      <c r="AU260" s="151" t="s">
        <v>87</v>
      </c>
      <c r="AY260" s="13" t="s">
        <v>220</v>
      </c>
      <c r="BE260" s="152">
        <f t="shared" si="54"/>
        <v>0</v>
      </c>
      <c r="BF260" s="152">
        <f t="shared" si="55"/>
        <v>0</v>
      </c>
      <c r="BG260" s="152">
        <f t="shared" si="56"/>
        <v>0</v>
      </c>
      <c r="BH260" s="152">
        <f t="shared" si="57"/>
        <v>0</v>
      </c>
      <c r="BI260" s="152">
        <f t="shared" si="58"/>
        <v>0</v>
      </c>
      <c r="BJ260" s="13" t="s">
        <v>87</v>
      </c>
      <c r="BK260" s="152">
        <f t="shared" si="59"/>
        <v>0</v>
      </c>
      <c r="BL260" s="13" t="s">
        <v>281</v>
      </c>
      <c r="BM260" s="151" t="s">
        <v>1918</v>
      </c>
    </row>
    <row r="261" spans="2:65" s="1" customFormat="1" ht="24.25" customHeight="1">
      <c r="B261" s="139"/>
      <c r="C261" s="140" t="s">
        <v>817</v>
      </c>
      <c r="D261" s="140" t="s">
        <v>222</v>
      </c>
      <c r="E261" s="141" t="s">
        <v>1498</v>
      </c>
      <c r="F261" s="142" t="s">
        <v>1499</v>
      </c>
      <c r="G261" s="143" t="s">
        <v>614</v>
      </c>
      <c r="H261" s="145"/>
      <c r="I261" s="145"/>
      <c r="J261" s="144">
        <f t="shared" si="50"/>
        <v>0</v>
      </c>
      <c r="K261" s="146"/>
      <c r="L261" s="28"/>
      <c r="M261" s="147" t="s">
        <v>1</v>
      </c>
      <c r="N261" s="148" t="s">
        <v>41</v>
      </c>
      <c r="P261" s="149">
        <f t="shared" si="51"/>
        <v>0</v>
      </c>
      <c r="Q261" s="149">
        <v>0</v>
      </c>
      <c r="R261" s="149">
        <f t="shared" si="52"/>
        <v>0</v>
      </c>
      <c r="S261" s="149">
        <v>0</v>
      </c>
      <c r="T261" s="150">
        <f t="shared" si="53"/>
        <v>0</v>
      </c>
      <c r="AR261" s="151" t="s">
        <v>281</v>
      </c>
      <c r="AT261" s="151" t="s">
        <v>222</v>
      </c>
      <c r="AU261" s="151" t="s">
        <v>87</v>
      </c>
      <c r="AY261" s="13" t="s">
        <v>220</v>
      </c>
      <c r="BE261" s="152">
        <f t="shared" si="54"/>
        <v>0</v>
      </c>
      <c r="BF261" s="152">
        <f t="shared" si="55"/>
        <v>0</v>
      </c>
      <c r="BG261" s="152">
        <f t="shared" si="56"/>
        <v>0</v>
      </c>
      <c r="BH261" s="152">
        <f t="shared" si="57"/>
        <v>0</v>
      </c>
      <c r="BI261" s="152">
        <f t="shared" si="58"/>
        <v>0</v>
      </c>
      <c r="BJ261" s="13" t="s">
        <v>87</v>
      </c>
      <c r="BK261" s="152">
        <f t="shared" si="59"/>
        <v>0</v>
      </c>
      <c r="BL261" s="13" t="s">
        <v>281</v>
      </c>
      <c r="BM261" s="151" t="s">
        <v>1919</v>
      </c>
    </row>
    <row r="262" spans="2:65" s="11" customFormat="1" ht="22.9" customHeight="1">
      <c r="B262" s="127"/>
      <c r="D262" s="128" t="s">
        <v>74</v>
      </c>
      <c r="E262" s="137" t="s">
        <v>345</v>
      </c>
      <c r="F262" s="137" t="s">
        <v>346</v>
      </c>
      <c r="I262" s="130"/>
      <c r="J262" s="138">
        <f>BK262</f>
        <v>0</v>
      </c>
      <c r="L262" s="127"/>
      <c r="M262" s="132"/>
      <c r="P262" s="133">
        <f>SUM(P263:P302)</f>
        <v>0</v>
      </c>
      <c r="R262" s="133">
        <f>SUM(R263:R302)</f>
        <v>9.5679801999999992</v>
      </c>
      <c r="T262" s="134">
        <f>SUM(T263:T302)</f>
        <v>0</v>
      </c>
      <c r="AR262" s="128" t="s">
        <v>87</v>
      </c>
      <c r="AT262" s="135" t="s">
        <v>74</v>
      </c>
      <c r="AU262" s="135" t="s">
        <v>82</v>
      </c>
      <c r="AY262" s="128" t="s">
        <v>220</v>
      </c>
      <c r="BK262" s="136">
        <f>SUM(BK263:BK302)</f>
        <v>0</v>
      </c>
    </row>
    <row r="263" spans="2:65" s="1" customFormat="1" ht="24.25" customHeight="1">
      <c r="B263" s="139"/>
      <c r="C263" s="140" t="s">
        <v>821</v>
      </c>
      <c r="D263" s="140" t="s">
        <v>222</v>
      </c>
      <c r="E263" s="141" t="s">
        <v>1920</v>
      </c>
      <c r="F263" s="142" t="s">
        <v>1921</v>
      </c>
      <c r="G263" s="143" t="s">
        <v>225</v>
      </c>
      <c r="H263" s="144">
        <v>7.6</v>
      </c>
      <c r="I263" s="145"/>
      <c r="J263" s="144">
        <f t="shared" ref="J263:J302" si="60">ROUND(I263*H263,2)</f>
        <v>0</v>
      </c>
      <c r="K263" s="146"/>
      <c r="L263" s="28"/>
      <c r="M263" s="147" t="s">
        <v>1</v>
      </c>
      <c r="N263" s="148" t="s">
        <v>41</v>
      </c>
      <c r="P263" s="149">
        <f t="shared" ref="P263:P302" si="61">O263*H263</f>
        <v>0</v>
      </c>
      <c r="Q263" s="149">
        <v>5.0000000000000001E-3</v>
      </c>
      <c r="R263" s="149">
        <f t="shared" ref="R263:R302" si="62">Q263*H263</f>
        <v>3.7999999999999999E-2</v>
      </c>
      <c r="S263" s="149">
        <v>0</v>
      </c>
      <c r="T263" s="150">
        <f t="shared" ref="T263:T302" si="63">S263*H263</f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ref="BE263:BE302" si="64">IF(N263="základná",J263,0)</f>
        <v>0</v>
      </c>
      <c r="BF263" s="152">
        <f t="shared" ref="BF263:BF302" si="65">IF(N263="znížená",J263,0)</f>
        <v>0</v>
      </c>
      <c r="BG263" s="152">
        <f t="shared" ref="BG263:BG302" si="66">IF(N263="zákl. prenesená",J263,0)</f>
        <v>0</v>
      </c>
      <c r="BH263" s="152">
        <f t="shared" ref="BH263:BH302" si="67">IF(N263="zníž. prenesená",J263,0)</f>
        <v>0</v>
      </c>
      <c r="BI263" s="152">
        <f t="shared" ref="BI263:BI302" si="68">IF(N263="nulová",J263,0)</f>
        <v>0</v>
      </c>
      <c r="BJ263" s="13" t="s">
        <v>87</v>
      </c>
      <c r="BK263" s="152">
        <f t="shared" ref="BK263:BK302" si="69">ROUND(I263*H263,2)</f>
        <v>0</v>
      </c>
      <c r="BL263" s="13" t="s">
        <v>281</v>
      </c>
      <c r="BM263" s="151" t="s">
        <v>1922</v>
      </c>
    </row>
    <row r="264" spans="2:65" s="1" customFormat="1" ht="24.25" customHeight="1">
      <c r="B264" s="139"/>
      <c r="C264" s="158" t="s">
        <v>825</v>
      </c>
      <c r="D264" s="158" t="s">
        <v>571</v>
      </c>
      <c r="E264" s="159" t="s">
        <v>1923</v>
      </c>
      <c r="F264" s="160" t="s">
        <v>1924</v>
      </c>
      <c r="G264" s="161" t="s">
        <v>225</v>
      </c>
      <c r="H264" s="162">
        <v>7.98</v>
      </c>
      <c r="I264" s="163"/>
      <c r="J264" s="162">
        <f t="shared" si="60"/>
        <v>0</v>
      </c>
      <c r="K264" s="164"/>
      <c r="L264" s="165"/>
      <c r="M264" s="166" t="s">
        <v>1</v>
      </c>
      <c r="N264" s="167" t="s">
        <v>41</v>
      </c>
      <c r="P264" s="149">
        <f t="shared" si="61"/>
        <v>0</v>
      </c>
      <c r="Q264" s="149">
        <v>7.0000000000000001E-3</v>
      </c>
      <c r="R264" s="149">
        <f t="shared" si="62"/>
        <v>5.5860000000000007E-2</v>
      </c>
      <c r="S264" s="149">
        <v>0</v>
      </c>
      <c r="T264" s="150">
        <f t="shared" si="6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64"/>
        <v>0</v>
      </c>
      <c r="BF264" s="152">
        <f t="shared" si="65"/>
        <v>0</v>
      </c>
      <c r="BG264" s="152">
        <f t="shared" si="66"/>
        <v>0</v>
      </c>
      <c r="BH264" s="152">
        <f t="shared" si="67"/>
        <v>0</v>
      </c>
      <c r="BI264" s="152">
        <f t="shared" si="68"/>
        <v>0</v>
      </c>
      <c r="BJ264" s="13" t="s">
        <v>87</v>
      </c>
      <c r="BK264" s="152">
        <f t="shared" si="69"/>
        <v>0</v>
      </c>
      <c r="BL264" s="13" t="s">
        <v>281</v>
      </c>
      <c r="BM264" s="151" t="s">
        <v>1925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1926</v>
      </c>
      <c r="F265" s="142" t="s">
        <v>1927</v>
      </c>
      <c r="G265" s="143" t="s">
        <v>225</v>
      </c>
      <c r="H265" s="144">
        <v>57</v>
      </c>
      <c r="I265" s="145"/>
      <c r="J265" s="144">
        <f t="shared" si="60"/>
        <v>0</v>
      </c>
      <c r="K265" s="146"/>
      <c r="L265" s="28"/>
      <c r="M265" s="147" t="s">
        <v>1</v>
      </c>
      <c r="N265" s="148" t="s">
        <v>41</v>
      </c>
      <c r="P265" s="149">
        <f t="shared" si="61"/>
        <v>0</v>
      </c>
      <c r="Q265" s="149">
        <v>0</v>
      </c>
      <c r="R265" s="149">
        <f t="shared" si="62"/>
        <v>0</v>
      </c>
      <c r="S265" s="149">
        <v>0</v>
      </c>
      <c r="T265" s="150">
        <f t="shared" si="63"/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 t="shared" si="64"/>
        <v>0</v>
      </c>
      <c r="BF265" s="152">
        <f t="shared" si="65"/>
        <v>0</v>
      </c>
      <c r="BG265" s="152">
        <f t="shared" si="66"/>
        <v>0</v>
      </c>
      <c r="BH265" s="152">
        <f t="shared" si="67"/>
        <v>0</v>
      </c>
      <c r="BI265" s="152">
        <f t="shared" si="68"/>
        <v>0</v>
      </c>
      <c r="BJ265" s="13" t="s">
        <v>87</v>
      </c>
      <c r="BK265" s="152">
        <f t="shared" si="69"/>
        <v>0</v>
      </c>
      <c r="BL265" s="13" t="s">
        <v>281</v>
      </c>
      <c r="BM265" s="151" t="s">
        <v>1928</v>
      </c>
    </row>
    <row r="266" spans="2:65" s="1" customFormat="1" ht="16.5" customHeight="1">
      <c r="B266" s="139"/>
      <c r="C266" s="158" t="s">
        <v>833</v>
      </c>
      <c r="D266" s="158" t="s">
        <v>571</v>
      </c>
      <c r="E266" s="159" t="s">
        <v>1929</v>
      </c>
      <c r="F266" s="160" t="s">
        <v>1930</v>
      </c>
      <c r="G266" s="161" t="s">
        <v>225</v>
      </c>
      <c r="H266" s="162">
        <v>58.14</v>
      </c>
      <c r="I266" s="163"/>
      <c r="J266" s="162">
        <f t="shared" si="60"/>
        <v>0</v>
      </c>
      <c r="K266" s="164"/>
      <c r="L266" s="165"/>
      <c r="M266" s="166" t="s">
        <v>1</v>
      </c>
      <c r="N266" s="167" t="s">
        <v>41</v>
      </c>
      <c r="P266" s="149">
        <f t="shared" si="61"/>
        <v>0</v>
      </c>
      <c r="Q266" s="149">
        <v>8.9999999999999993E-3</v>
      </c>
      <c r="R266" s="149">
        <f t="shared" si="62"/>
        <v>0.52325999999999995</v>
      </c>
      <c r="S266" s="149">
        <v>0</v>
      </c>
      <c r="T266" s="150">
        <f t="shared" si="63"/>
        <v>0</v>
      </c>
      <c r="AR266" s="151" t="s">
        <v>353</v>
      </c>
      <c r="AT266" s="151" t="s">
        <v>571</v>
      </c>
      <c r="AU266" s="151" t="s">
        <v>87</v>
      </c>
      <c r="AY266" s="13" t="s">
        <v>220</v>
      </c>
      <c r="BE266" s="152">
        <f t="shared" si="64"/>
        <v>0</v>
      </c>
      <c r="BF266" s="152">
        <f t="shared" si="65"/>
        <v>0</v>
      </c>
      <c r="BG266" s="152">
        <f t="shared" si="66"/>
        <v>0</v>
      </c>
      <c r="BH266" s="152">
        <f t="shared" si="67"/>
        <v>0</v>
      </c>
      <c r="BI266" s="152">
        <f t="shared" si="68"/>
        <v>0</v>
      </c>
      <c r="BJ266" s="13" t="s">
        <v>87</v>
      </c>
      <c r="BK266" s="152">
        <f t="shared" si="69"/>
        <v>0</v>
      </c>
      <c r="BL266" s="13" t="s">
        <v>281</v>
      </c>
      <c r="BM266" s="151" t="s">
        <v>1931</v>
      </c>
    </row>
    <row r="267" spans="2:65" s="1" customFormat="1" ht="24.25" customHeight="1">
      <c r="B267" s="139"/>
      <c r="C267" s="140" t="s">
        <v>837</v>
      </c>
      <c r="D267" s="140" t="s">
        <v>222</v>
      </c>
      <c r="E267" s="141" t="s">
        <v>1932</v>
      </c>
      <c r="F267" s="142" t="s">
        <v>1933</v>
      </c>
      <c r="G267" s="143" t="s">
        <v>251</v>
      </c>
      <c r="H267" s="144">
        <v>19.75</v>
      </c>
      <c r="I267" s="145"/>
      <c r="J267" s="144">
        <f t="shared" si="60"/>
        <v>0</v>
      </c>
      <c r="K267" s="146"/>
      <c r="L267" s="28"/>
      <c r="M267" s="147" t="s">
        <v>1</v>
      </c>
      <c r="N267" s="148" t="s">
        <v>41</v>
      </c>
      <c r="P267" s="149">
        <f t="shared" si="61"/>
        <v>0</v>
      </c>
      <c r="Q267" s="149">
        <v>0</v>
      </c>
      <c r="R267" s="149">
        <f t="shared" si="62"/>
        <v>0</v>
      </c>
      <c r="S267" s="149">
        <v>0</v>
      </c>
      <c r="T267" s="150">
        <f t="shared" si="63"/>
        <v>0</v>
      </c>
      <c r="AR267" s="151" t="s">
        <v>281</v>
      </c>
      <c r="AT267" s="151" t="s">
        <v>222</v>
      </c>
      <c r="AU267" s="151" t="s">
        <v>87</v>
      </c>
      <c r="AY267" s="13" t="s">
        <v>220</v>
      </c>
      <c r="BE267" s="152">
        <f t="shared" si="64"/>
        <v>0</v>
      </c>
      <c r="BF267" s="152">
        <f t="shared" si="65"/>
        <v>0</v>
      </c>
      <c r="BG267" s="152">
        <f t="shared" si="66"/>
        <v>0</v>
      </c>
      <c r="BH267" s="152">
        <f t="shared" si="67"/>
        <v>0</v>
      </c>
      <c r="BI267" s="152">
        <f t="shared" si="68"/>
        <v>0</v>
      </c>
      <c r="BJ267" s="13" t="s">
        <v>87</v>
      </c>
      <c r="BK267" s="152">
        <f t="shared" si="69"/>
        <v>0</v>
      </c>
      <c r="BL267" s="13" t="s">
        <v>281</v>
      </c>
      <c r="BM267" s="151" t="s">
        <v>1934</v>
      </c>
    </row>
    <row r="268" spans="2:65" s="1" customFormat="1" ht="33" customHeight="1">
      <c r="B268" s="139"/>
      <c r="C268" s="158" t="s">
        <v>841</v>
      </c>
      <c r="D268" s="158" t="s">
        <v>571</v>
      </c>
      <c r="E268" s="159" t="s">
        <v>1935</v>
      </c>
      <c r="F268" s="160" t="s">
        <v>1936</v>
      </c>
      <c r="G268" s="161" t="s">
        <v>251</v>
      </c>
      <c r="H268" s="162">
        <v>19.75</v>
      </c>
      <c r="I268" s="163"/>
      <c r="J268" s="162">
        <f t="shared" si="60"/>
        <v>0</v>
      </c>
      <c r="K268" s="164"/>
      <c r="L268" s="165"/>
      <c r="M268" s="166" t="s">
        <v>1</v>
      </c>
      <c r="N268" s="167" t="s">
        <v>41</v>
      </c>
      <c r="P268" s="149">
        <f t="shared" si="61"/>
        <v>0</v>
      </c>
      <c r="Q268" s="149">
        <v>0.02</v>
      </c>
      <c r="R268" s="149">
        <f t="shared" si="62"/>
        <v>0.39500000000000002</v>
      </c>
      <c r="S268" s="149">
        <v>0</v>
      </c>
      <c r="T268" s="150">
        <f t="shared" si="6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64"/>
        <v>0</v>
      </c>
      <c r="BF268" s="152">
        <f t="shared" si="65"/>
        <v>0</v>
      </c>
      <c r="BG268" s="152">
        <f t="shared" si="66"/>
        <v>0</v>
      </c>
      <c r="BH268" s="152">
        <f t="shared" si="67"/>
        <v>0</v>
      </c>
      <c r="BI268" s="152">
        <f t="shared" si="68"/>
        <v>0</v>
      </c>
      <c r="BJ268" s="13" t="s">
        <v>87</v>
      </c>
      <c r="BK268" s="152">
        <f t="shared" si="69"/>
        <v>0</v>
      </c>
      <c r="BL268" s="13" t="s">
        <v>281</v>
      </c>
      <c r="BM268" s="151" t="s">
        <v>1937</v>
      </c>
    </row>
    <row r="269" spans="2:65" s="1" customFormat="1" ht="24.25" customHeight="1">
      <c r="B269" s="139"/>
      <c r="C269" s="140" t="s">
        <v>845</v>
      </c>
      <c r="D269" s="140" t="s">
        <v>222</v>
      </c>
      <c r="E269" s="141" t="s">
        <v>1938</v>
      </c>
      <c r="F269" s="142" t="s">
        <v>1939</v>
      </c>
      <c r="G269" s="143" t="s">
        <v>225</v>
      </c>
      <c r="H269" s="144">
        <v>39.67</v>
      </c>
      <c r="I269" s="145"/>
      <c r="J269" s="144">
        <f t="shared" si="60"/>
        <v>0</v>
      </c>
      <c r="K269" s="146"/>
      <c r="L269" s="28"/>
      <c r="M269" s="147" t="s">
        <v>1</v>
      </c>
      <c r="N269" s="148" t="s">
        <v>41</v>
      </c>
      <c r="P269" s="149">
        <f t="shared" si="61"/>
        <v>0</v>
      </c>
      <c r="Q269" s="149">
        <v>4.0000000000000003E-5</v>
      </c>
      <c r="R269" s="149">
        <f t="shared" si="62"/>
        <v>1.5868000000000002E-3</v>
      </c>
      <c r="S269" s="149">
        <v>0</v>
      </c>
      <c r="T269" s="150">
        <f t="shared" si="63"/>
        <v>0</v>
      </c>
      <c r="AR269" s="151" t="s">
        <v>281</v>
      </c>
      <c r="AT269" s="151" t="s">
        <v>222</v>
      </c>
      <c r="AU269" s="151" t="s">
        <v>87</v>
      </c>
      <c r="AY269" s="13" t="s">
        <v>220</v>
      </c>
      <c r="BE269" s="152">
        <f t="shared" si="64"/>
        <v>0</v>
      </c>
      <c r="BF269" s="152">
        <f t="shared" si="65"/>
        <v>0</v>
      </c>
      <c r="BG269" s="152">
        <f t="shared" si="66"/>
        <v>0</v>
      </c>
      <c r="BH269" s="152">
        <f t="shared" si="67"/>
        <v>0</v>
      </c>
      <c r="BI269" s="152">
        <f t="shared" si="68"/>
        <v>0</v>
      </c>
      <c r="BJ269" s="13" t="s">
        <v>87</v>
      </c>
      <c r="BK269" s="152">
        <f t="shared" si="69"/>
        <v>0</v>
      </c>
      <c r="BL269" s="13" t="s">
        <v>281</v>
      </c>
      <c r="BM269" s="151" t="s">
        <v>1940</v>
      </c>
    </row>
    <row r="270" spans="2:65" s="1" customFormat="1" ht="24.25" customHeight="1">
      <c r="B270" s="139"/>
      <c r="C270" s="158" t="s">
        <v>849</v>
      </c>
      <c r="D270" s="158" t="s">
        <v>571</v>
      </c>
      <c r="E270" s="159" t="s">
        <v>1941</v>
      </c>
      <c r="F270" s="160" t="s">
        <v>1942</v>
      </c>
      <c r="G270" s="161" t="s">
        <v>225</v>
      </c>
      <c r="H270" s="162">
        <v>41.65</v>
      </c>
      <c r="I270" s="163"/>
      <c r="J270" s="162">
        <f t="shared" si="60"/>
        <v>0</v>
      </c>
      <c r="K270" s="164"/>
      <c r="L270" s="165"/>
      <c r="M270" s="166" t="s">
        <v>1</v>
      </c>
      <c r="N270" s="167" t="s">
        <v>41</v>
      </c>
      <c r="P270" s="149">
        <f t="shared" si="61"/>
        <v>0</v>
      </c>
      <c r="Q270" s="149">
        <v>1.4999999999999999E-2</v>
      </c>
      <c r="R270" s="149">
        <f t="shared" si="62"/>
        <v>0.62474999999999992</v>
      </c>
      <c r="S270" s="149">
        <v>0</v>
      </c>
      <c r="T270" s="150">
        <f t="shared" si="63"/>
        <v>0</v>
      </c>
      <c r="AR270" s="151" t="s">
        <v>353</v>
      </c>
      <c r="AT270" s="151" t="s">
        <v>571</v>
      </c>
      <c r="AU270" s="151" t="s">
        <v>87</v>
      </c>
      <c r="AY270" s="13" t="s">
        <v>220</v>
      </c>
      <c r="BE270" s="152">
        <f t="shared" si="64"/>
        <v>0</v>
      </c>
      <c r="BF270" s="152">
        <f t="shared" si="65"/>
        <v>0</v>
      </c>
      <c r="BG270" s="152">
        <f t="shared" si="66"/>
        <v>0</v>
      </c>
      <c r="BH270" s="152">
        <f t="shared" si="67"/>
        <v>0</v>
      </c>
      <c r="BI270" s="152">
        <f t="shared" si="68"/>
        <v>0</v>
      </c>
      <c r="BJ270" s="13" t="s">
        <v>87</v>
      </c>
      <c r="BK270" s="152">
        <f t="shared" si="69"/>
        <v>0</v>
      </c>
      <c r="BL270" s="13" t="s">
        <v>281</v>
      </c>
      <c r="BM270" s="151" t="s">
        <v>1943</v>
      </c>
    </row>
    <row r="271" spans="2:65" s="1" customFormat="1" ht="24.25" customHeight="1">
      <c r="B271" s="139"/>
      <c r="C271" s="140" t="s">
        <v>853</v>
      </c>
      <c r="D271" s="140" t="s">
        <v>222</v>
      </c>
      <c r="E271" s="141" t="s">
        <v>1944</v>
      </c>
      <c r="F271" s="142" t="s">
        <v>1945</v>
      </c>
      <c r="G271" s="143" t="s">
        <v>225</v>
      </c>
      <c r="H271" s="144">
        <v>9.1</v>
      </c>
      <c r="I271" s="145"/>
      <c r="J271" s="144">
        <f t="shared" si="60"/>
        <v>0</v>
      </c>
      <c r="K271" s="146"/>
      <c r="L271" s="28"/>
      <c r="M271" s="147" t="s">
        <v>1</v>
      </c>
      <c r="N271" s="148" t="s">
        <v>41</v>
      </c>
      <c r="P271" s="149">
        <f t="shared" si="61"/>
        <v>0</v>
      </c>
      <c r="Q271" s="149">
        <v>0</v>
      </c>
      <c r="R271" s="149">
        <f t="shared" si="62"/>
        <v>0</v>
      </c>
      <c r="S271" s="149">
        <v>0</v>
      </c>
      <c r="T271" s="150">
        <f t="shared" si="63"/>
        <v>0</v>
      </c>
      <c r="AR271" s="151" t="s">
        <v>281</v>
      </c>
      <c r="AT271" s="151" t="s">
        <v>222</v>
      </c>
      <c r="AU271" s="151" t="s">
        <v>87</v>
      </c>
      <c r="AY271" s="13" t="s">
        <v>220</v>
      </c>
      <c r="BE271" s="152">
        <f t="shared" si="64"/>
        <v>0</v>
      </c>
      <c r="BF271" s="152">
        <f t="shared" si="65"/>
        <v>0</v>
      </c>
      <c r="BG271" s="152">
        <f t="shared" si="66"/>
        <v>0</v>
      </c>
      <c r="BH271" s="152">
        <f t="shared" si="67"/>
        <v>0</v>
      </c>
      <c r="BI271" s="152">
        <f t="shared" si="68"/>
        <v>0</v>
      </c>
      <c r="BJ271" s="13" t="s">
        <v>87</v>
      </c>
      <c r="BK271" s="152">
        <f t="shared" si="69"/>
        <v>0</v>
      </c>
      <c r="BL271" s="13" t="s">
        <v>281</v>
      </c>
      <c r="BM271" s="151" t="s">
        <v>1946</v>
      </c>
    </row>
    <row r="272" spans="2:65" s="1" customFormat="1" ht="24.25" customHeight="1">
      <c r="B272" s="139"/>
      <c r="C272" s="158" t="s">
        <v>857</v>
      </c>
      <c r="D272" s="158" t="s">
        <v>571</v>
      </c>
      <c r="E272" s="159" t="s">
        <v>1947</v>
      </c>
      <c r="F272" s="160" t="s">
        <v>1948</v>
      </c>
      <c r="G272" s="161" t="s">
        <v>225</v>
      </c>
      <c r="H272" s="162">
        <v>9.56</v>
      </c>
      <c r="I272" s="163"/>
      <c r="J272" s="162">
        <f t="shared" si="60"/>
        <v>0</v>
      </c>
      <c r="K272" s="164"/>
      <c r="L272" s="165"/>
      <c r="M272" s="166" t="s">
        <v>1</v>
      </c>
      <c r="N272" s="167" t="s">
        <v>41</v>
      </c>
      <c r="P272" s="149">
        <f t="shared" si="61"/>
        <v>0</v>
      </c>
      <c r="Q272" s="149">
        <v>5.2500000000000003E-3</v>
      </c>
      <c r="R272" s="149">
        <f t="shared" si="62"/>
        <v>5.0190000000000005E-2</v>
      </c>
      <c r="S272" s="149">
        <v>0</v>
      </c>
      <c r="T272" s="150">
        <f t="shared" si="63"/>
        <v>0</v>
      </c>
      <c r="AR272" s="151" t="s">
        <v>353</v>
      </c>
      <c r="AT272" s="151" t="s">
        <v>571</v>
      </c>
      <c r="AU272" s="151" t="s">
        <v>87</v>
      </c>
      <c r="AY272" s="13" t="s">
        <v>220</v>
      </c>
      <c r="BE272" s="152">
        <f t="shared" si="64"/>
        <v>0</v>
      </c>
      <c r="BF272" s="152">
        <f t="shared" si="65"/>
        <v>0</v>
      </c>
      <c r="BG272" s="152">
        <f t="shared" si="66"/>
        <v>0</v>
      </c>
      <c r="BH272" s="152">
        <f t="shared" si="67"/>
        <v>0</v>
      </c>
      <c r="BI272" s="152">
        <f t="shared" si="68"/>
        <v>0</v>
      </c>
      <c r="BJ272" s="13" t="s">
        <v>87</v>
      </c>
      <c r="BK272" s="152">
        <f t="shared" si="69"/>
        <v>0</v>
      </c>
      <c r="BL272" s="13" t="s">
        <v>281</v>
      </c>
      <c r="BM272" s="151" t="s">
        <v>1949</v>
      </c>
    </row>
    <row r="273" spans="2:65" s="1" customFormat="1" ht="24.25" customHeight="1">
      <c r="B273" s="139"/>
      <c r="C273" s="140" t="s">
        <v>861</v>
      </c>
      <c r="D273" s="140" t="s">
        <v>222</v>
      </c>
      <c r="E273" s="141" t="s">
        <v>1950</v>
      </c>
      <c r="F273" s="142" t="s">
        <v>1951</v>
      </c>
      <c r="G273" s="143" t="s">
        <v>225</v>
      </c>
      <c r="H273" s="144">
        <v>315.5</v>
      </c>
      <c r="I273" s="145"/>
      <c r="J273" s="144">
        <f t="shared" si="60"/>
        <v>0</v>
      </c>
      <c r="K273" s="146"/>
      <c r="L273" s="28"/>
      <c r="M273" s="147" t="s">
        <v>1</v>
      </c>
      <c r="N273" s="148" t="s">
        <v>41</v>
      </c>
      <c r="P273" s="149">
        <f t="shared" si="61"/>
        <v>0</v>
      </c>
      <c r="Q273" s="149">
        <v>0</v>
      </c>
      <c r="R273" s="149">
        <f t="shared" si="62"/>
        <v>0</v>
      </c>
      <c r="S273" s="149">
        <v>0</v>
      </c>
      <c r="T273" s="150">
        <f t="shared" si="63"/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 t="shared" si="64"/>
        <v>0</v>
      </c>
      <c r="BF273" s="152">
        <f t="shared" si="65"/>
        <v>0</v>
      </c>
      <c r="BG273" s="152">
        <f t="shared" si="66"/>
        <v>0</v>
      </c>
      <c r="BH273" s="152">
        <f t="shared" si="67"/>
        <v>0</v>
      </c>
      <c r="BI273" s="152">
        <f t="shared" si="68"/>
        <v>0</v>
      </c>
      <c r="BJ273" s="13" t="s">
        <v>87</v>
      </c>
      <c r="BK273" s="152">
        <f t="shared" si="69"/>
        <v>0</v>
      </c>
      <c r="BL273" s="13" t="s">
        <v>281</v>
      </c>
      <c r="BM273" s="151" t="s">
        <v>1952</v>
      </c>
    </row>
    <row r="274" spans="2:65" s="1" customFormat="1" ht="24.25" customHeight="1">
      <c r="B274" s="139"/>
      <c r="C274" s="158" t="s">
        <v>865</v>
      </c>
      <c r="D274" s="158" t="s">
        <v>571</v>
      </c>
      <c r="E274" s="159" t="s">
        <v>1953</v>
      </c>
      <c r="F274" s="160" t="s">
        <v>1954</v>
      </c>
      <c r="G274" s="161" t="s">
        <v>225</v>
      </c>
      <c r="H274" s="162">
        <v>643.62</v>
      </c>
      <c r="I274" s="163"/>
      <c r="J274" s="162">
        <f t="shared" si="60"/>
        <v>0</v>
      </c>
      <c r="K274" s="164"/>
      <c r="L274" s="165"/>
      <c r="M274" s="166" t="s">
        <v>1</v>
      </c>
      <c r="N274" s="167" t="s">
        <v>41</v>
      </c>
      <c r="P274" s="149">
        <f t="shared" si="61"/>
        <v>0</v>
      </c>
      <c r="Q274" s="149">
        <v>4.1999999999999997E-3</v>
      </c>
      <c r="R274" s="149">
        <f t="shared" si="62"/>
        <v>2.7032039999999999</v>
      </c>
      <c r="S274" s="149">
        <v>0</v>
      </c>
      <c r="T274" s="150">
        <f t="shared" si="63"/>
        <v>0</v>
      </c>
      <c r="AR274" s="151" t="s">
        <v>353</v>
      </c>
      <c r="AT274" s="151" t="s">
        <v>571</v>
      </c>
      <c r="AU274" s="151" t="s">
        <v>87</v>
      </c>
      <c r="AY274" s="13" t="s">
        <v>220</v>
      </c>
      <c r="BE274" s="152">
        <f t="shared" si="64"/>
        <v>0</v>
      </c>
      <c r="BF274" s="152">
        <f t="shared" si="65"/>
        <v>0</v>
      </c>
      <c r="BG274" s="152">
        <f t="shared" si="66"/>
        <v>0</v>
      </c>
      <c r="BH274" s="152">
        <f t="shared" si="67"/>
        <v>0</v>
      </c>
      <c r="BI274" s="152">
        <f t="shared" si="68"/>
        <v>0</v>
      </c>
      <c r="BJ274" s="13" t="s">
        <v>87</v>
      </c>
      <c r="BK274" s="152">
        <f t="shared" si="69"/>
        <v>0</v>
      </c>
      <c r="BL274" s="13" t="s">
        <v>281</v>
      </c>
      <c r="BM274" s="151" t="s">
        <v>1955</v>
      </c>
    </row>
    <row r="275" spans="2:65" s="1" customFormat="1" ht="16.5" customHeight="1">
      <c r="B275" s="139"/>
      <c r="C275" s="140" t="s">
        <v>869</v>
      </c>
      <c r="D275" s="140" t="s">
        <v>222</v>
      </c>
      <c r="E275" s="141" t="s">
        <v>1956</v>
      </c>
      <c r="F275" s="142" t="s">
        <v>1957</v>
      </c>
      <c r="G275" s="143" t="s">
        <v>225</v>
      </c>
      <c r="H275" s="144">
        <v>332.2</v>
      </c>
      <c r="I275" s="145"/>
      <c r="J275" s="144">
        <f t="shared" si="60"/>
        <v>0</v>
      </c>
      <c r="K275" s="146"/>
      <c r="L275" s="28"/>
      <c r="M275" s="147" t="s">
        <v>1</v>
      </c>
      <c r="N275" s="148" t="s">
        <v>41</v>
      </c>
      <c r="P275" s="149">
        <f t="shared" si="61"/>
        <v>0</v>
      </c>
      <c r="Q275" s="149">
        <v>1.0000000000000001E-5</v>
      </c>
      <c r="R275" s="149">
        <f t="shared" si="62"/>
        <v>3.3220000000000003E-3</v>
      </c>
      <c r="S275" s="149">
        <v>0</v>
      </c>
      <c r="T275" s="150">
        <f t="shared" si="63"/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 t="shared" si="64"/>
        <v>0</v>
      </c>
      <c r="BF275" s="152">
        <f t="shared" si="65"/>
        <v>0</v>
      </c>
      <c r="BG275" s="152">
        <f t="shared" si="66"/>
        <v>0</v>
      </c>
      <c r="BH275" s="152">
        <f t="shared" si="67"/>
        <v>0</v>
      </c>
      <c r="BI275" s="152">
        <f t="shared" si="68"/>
        <v>0</v>
      </c>
      <c r="BJ275" s="13" t="s">
        <v>87</v>
      </c>
      <c r="BK275" s="152">
        <f t="shared" si="69"/>
        <v>0</v>
      </c>
      <c r="BL275" s="13" t="s">
        <v>281</v>
      </c>
      <c r="BM275" s="151" t="s">
        <v>1958</v>
      </c>
    </row>
    <row r="276" spans="2:65" s="1" customFormat="1" ht="37.9" customHeight="1">
      <c r="B276" s="139"/>
      <c r="C276" s="158" t="s">
        <v>873</v>
      </c>
      <c r="D276" s="158" t="s">
        <v>571</v>
      </c>
      <c r="E276" s="159" t="s">
        <v>1959</v>
      </c>
      <c r="F276" s="160" t="s">
        <v>1960</v>
      </c>
      <c r="G276" s="161" t="s">
        <v>225</v>
      </c>
      <c r="H276" s="162">
        <v>382.03</v>
      </c>
      <c r="I276" s="163"/>
      <c r="J276" s="162">
        <f t="shared" si="60"/>
        <v>0</v>
      </c>
      <c r="K276" s="164"/>
      <c r="L276" s="165"/>
      <c r="M276" s="166" t="s">
        <v>1</v>
      </c>
      <c r="N276" s="167" t="s">
        <v>41</v>
      </c>
      <c r="P276" s="149">
        <f t="shared" si="61"/>
        <v>0</v>
      </c>
      <c r="Q276" s="149">
        <v>2.7E-4</v>
      </c>
      <c r="R276" s="149">
        <f t="shared" si="62"/>
        <v>0.10314809999999999</v>
      </c>
      <c r="S276" s="149">
        <v>0</v>
      </c>
      <c r="T276" s="150">
        <f t="shared" si="63"/>
        <v>0</v>
      </c>
      <c r="AR276" s="151" t="s">
        <v>353</v>
      </c>
      <c r="AT276" s="151" t="s">
        <v>571</v>
      </c>
      <c r="AU276" s="151" t="s">
        <v>87</v>
      </c>
      <c r="AY276" s="13" t="s">
        <v>220</v>
      </c>
      <c r="BE276" s="152">
        <f t="shared" si="64"/>
        <v>0</v>
      </c>
      <c r="BF276" s="152">
        <f t="shared" si="65"/>
        <v>0</v>
      </c>
      <c r="BG276" s="152">
        <f t="shared" si="66"/>
        <v>0</v>
      </c>
      <c r="BH276" s="152">
        <f t="shared" si="67"/>
        <v>0</v>
      </c>
      <c r="BI276" s="152">
        <f t="shared" si="68"/>
        <v>0</v>
      </c>
      <c r="BJ276" s="13" t="s">
        <v>87</v>
      </c>
      <c r="BK276" s="152">
        <f t="shared" si="69"/>
        <v>0</v>
      </c>
      <c r="BL276" s="13" t="s">
        <v>281</v>
      </c>
      <c r="BM276" s="151" t="s">
        <v>1961</v>
      </c>
    </row>
    <row r="277" spans="2:65" s="1" customFormat="1" ht="24.25" customHeight="1">
      <c r="B277" s="139"/>
      <c r="C277" s="140" t="s">
        <v>877</v>
      </c>
      <c r="D277" s="140" t="s">
        <v>222</v>
      </c>
      <c r="E277" s="141" t="s">
        <v>1962</v>
      </c>
      <c r="F277" s="142" t="s">
        <v>1963</v>
      </c>
      <c r="G277" s="143" t="s">
        <v>225</v>
      </c>
      <c r="H277" s="144">
        <v>22.56</v>
      </c>
      <c r="I277" s="145"/>
      <c r="J277" s="144">
        <f t="shared" si="60"/>
        <v>0</v>
      </c>
      <c r="K277" s="146"/>
      <c r="L277" s="28"/>
      <c r="M277" s="147" t="s">
        <v>1</v>
      </c>
      <c r="N277" s="148" t="s">
        <v>41</v>
      </c>
      <c r="P277" s="149">
        <f t="shared" si="61"/>
        <v>0</v>
      </c>
      <c r="Q277" s="149">
        <v>4.0000000000000003E-5</v>
      </c>
      <c r="R277" s="149">
        <f t="shared" si="62"/>
        <v>9.0240000000000003E-4</v>
      </c>
      <c r="S277" s="149">
        <v>0</v>
      </c>
      <c r="T277" s="150">
        <f t="shared" si="63"/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 t="shared" si="64"/>
        <v>0</v>
      </c>
      <c r="BF277" s="152">
        <f t="shared" si="65"/>
        <v>0</v>
      </c>
      <c r="BG277" s="152">
        <f t="shared" si="66"/>
        <v>0</v>
      </c>
      <c r="BH277" s="152">
        <f t="shared" si="67"/>
        <v>0</v>
      </c>
      <c r="BI277" s="152">
        <f t="shared" si="68"/>
        <v>0</v>
      </c>
      <c r="BJ277" s="13" t="s">
        <v>87</v>
      </c>
      <c r="BK277" s="152">
        <f t="shared" si="69"/>
        <v>0</v>
      </c>
      <c r="BL277" s="13" t="s">
        <v>281</v>
      </c>
      <c r="BM277" s="151" t="s">
        <v>1964</v>
      </c>
    </row>
    <row r="278" spans="2:65" s="1" customFormat="1" ht="24.25" customHeight="1">
      <c r="B278" s="139"/>
      <c r="C278" s="158" t="s">
        <v>880</v>
      </c>
      <c r="D278" s="158" t="s">
        <v>571</v>
      </c>
      <c r="E278" s="159" t="s">
        <v>653</v>
      </c>
      <c r="F278" s="160" t="s">
        <v>1965</v>
      </c>
      <c r="G278" s="161" t="s">
        <v>225</v>
      </c>
      <c r="H278" s="162">
        <v>8.4600000000000009</v>
      </c>
      <c r="I278" s="163"/>
      <c r="J278" s="162">
        <f t="shared" si="60"/>
        <v>0</v>
      </c>
      <c r="K278" s="164"/>
      <c r="L278" s="165"/>
      <c r="M278" s="166" t="s">
        <v>1</v>
      </c>
      <c r="N278" s="167" t="s">
        <v>41</v>
      </c>
      <c r="P278" s="149">
        <f t="shared" si="61"/>
        <v>0</v>
      </c>
      <c r="Q278" s="149">
        <v>3.3E-3</v>
      </c>
      <c r="R278" s="149">
        <f t="shared" si="62"/>
        <v>2.7918000000000002E-2</v>
      </c>
      <c r="S278" s="149">
        <v>0</v>
      </c>
      <c r="T278" s="150">
        <f t="shared" si="63"/>
        <v>0</v>
      </c>
      <c r="AR278" s="151" t="s">
        <v>353</v>
      </c>
      <c r="AT278" s="151" t="s">
        <v>571</v>
      </c>
      <c r="AU278" s="151" t="s">
        <v>87</v>
      </c>
      <c r="AY278" s="13" t="s">
        <v>220</v>
      </c>
      <c r="BE278" s="152">
        <f t="shared" si="64"/>
        <v>0</v>
      </c>
      <c r="BF278" s="152">
        <f t="shared" si="65"/>
        <v>0</v>
      </c>
      <c r="BG278" s="152">
        <f t="shared" si="66"/>
        <v>0</v>
      </c>
      <c r="BH278" s="152">
        <f t="shared" si="67"/>
        <v>0</v>
      </c>
      <c r="BI278" s="152">
        <f t="shared" si="68"/>
        <v>0</v>
      </c>
      <c r="BJ278" s="13" t="s">
        <v>87</v>
      </c>
      <c r="BK278" s="152">
        <f t="shared" si="69"/>
        <v>0</v>
      </c>
      <c r="BL278" s="13" t="s">
        <v>281</v>
      </c>
      <c r="BM278" s="151" t="s">
        <v>1966</v>
      </c>
    </row>
    <row r="279" spans="2:65" s="1" customFormat="1" ht="24.25" customHeight="1">
      <c r="B279" s="139"/>
      <c r="C279" s="158" t="s">
        <v>884</v>
      </c>
      <c r="D279" s="158" t="s">
        <v>571</v>
      </c>
      <c r="E279" s="159" t="s">
        <v>1967</v>
      </c>
      <c r="F279" s="160" t="s">
        <v>1968</v>
      </c>
      <c r="G279" s="161" t="s">
        <v>225</v>
      </c>
      <c r="H279" s="162">
        <v>15.23</v>
      </c>
      <c r="I279" s="163"/>
      <c r="J279" s="162">
        <f t="shared" si="60"/>
        <v>0</v>
      </c>
      <c r="K279" s="164"/>
      <c r="L279" s="165"/>
      <c r="M279" s="166" t="s">
        <v>1</v>
      </c>
      <c r="N279" s="167" t="s">
        <v>41</v>
      </c>
      <c r="P279" s="149">
        <f t="shared" si="61"/>
        <v>0</v>
      </c>
      <c r="Q279" s="149">
        <v>6.8999999999999999E-3</v>
      </c>
      <c r="R279" s="149">
        <f t="shared" si="62"/>
        <v>0.105087</v>
      </c>
      <c r="S279" s="149">
        <v>0</v>
      </c>
      <c r="T279" s="150">
        <f t="shared" si="63"/>
        <v>0</v>
      </c>
      <c r="AR279" s="151" t="s">
        <v>353</v>
      </c>
      <c r="AT279" s="151" t="s">
        <v>571</v>
      </c>
      <c r="AU279" s="151" t="s">
        <v>87</v>
      </c>
      <c r="AY279" s="13" t="s">
        <v>220</v>
      </c>
      <c r="BE279" s="152">
        <f t="shared" si="64"/>
        <v>0</v>
      </c>
      <c r="BF279" s="152">
        <f t="shared" si="65"/>
        <v>0</v>
      </c>
      <c r="BG279" s="152">
        <f t="shared" si="66"/>
        <v>0</v>
      </c>
      <c r="BH279" s="152">
        <f t="shared" si="67"/>
        <v>0</v>
      </c>
      <c r="BI279" s="152">
        <f t="shared" si="68"/>
        <v>0</v>
      </c>
      <c r="BJ279" s="13" t="s">
        <v>87</v>
      </c>
      <c r="BK279" s="152">
        <f t="shared" si="69"/>
        <v>0</v>
      </c>
      <c r="BL279" s="13" t="s">
        <v>281</v>
      </c>
      <c r="BM279" s="151" t="s">
        <v>1969</v>
      </c>
    </row>
    <row r="280" spans="2:65" s="1" customFormat="1" ht="24.25" customHeight="1">
      <c r="B280" s="139"/>
      <c r="C280" s="140" t="s">
        <v>888</v>
      </c>
      <c r="D280" s="140" t="s">
        <v>222</v>
      </c>
      <c r="E280" s="141" t="s">
        <v>1970</v>
      </c>
      <c r="F280" s="142" t="s">
        <v>1971</v>
      </c>
      <c r="G280" s="143" t="s">
        <v>225</v>
      </c>
      <c r="H280" s="144">
        <v>26.54</v>
      </c>
      <c r="I280" s="145"/>
      <c r="J280" s="144">
        <f t="shared" si="60"/>
        <v>0</v>
      </c>
      <c r="K280" s="146"/>
      <c r="L280" s="28"/>
      <c r="M280" s="147" t="s">
        <v>1</v>
      </c>
      <c r="N280" s="148" t="s">
        <v>41</v>
      </c>
      <c r="P280" s="149">
        <f t="shared" si="61"/>
        <v>0</v>
      </c>
      <c r="Q280" s="149">
        <v>3.5000000000000001E-3</v>
      </c>
      <c r="R280" s="149">
        <f t="shared" si="62"/>
        <v>9.289E-2</v>
      </c>
      <c r="S280" s="149">
        <v>0</v>
      </c>
      <c r="T280" s="150">
        <f t="shared" si="63"/>
        <v>0</v>
      </c>
      <c r="AR280" s="151" t="s">
        <v>281</v>
      </c>
      <c r="AT280" s="151" t="s">
        <v>222</v>
      </c>
      <c r="AU280" s="151" t="s">
        <v>87</v>
      </c>
      <c r="AY280" s="13" t="s">
        <v>220</v>
      </c>
      <c r="BE280" s="152">
        <f t="shared" si="64"/>
        <v>0</v>
      </c>
      <c r="BF280" s="152">
        <f t="shared" si="65"/>
        <v>0</v>
      </c>
      <c r="BG280" s="152">
        <f t="shared" si="66"/>
        <v>0</v>
      </c>
      <c r="BH280" s="152">
        <f t="shared" si="67"/>
        <v>0</v>
      </c>
      <c r="BI280" s="152">
        <f t="shared" si="68"/>
        <v>0</v>
      </c>
      <c r="BJ280" s="13" t="s">
        <v>87</v>
      </c>
      <c r="BK280" s="152">
        <f t="shared" si="69"/>
        <v>0</v>
      </c>
      <c r="BL280" s="13" t="s">
        <v>281</v>
      </c>
      <c r="BM280" s="151" t="s">
        <v>1972</v>
      </c>
    </row>
    <row r="281" spans="2:65" s="1" customFormat="1" ht="24.25" customHeight="1">
      <c r="B281" s="139"/>
      <c r="C281" s="158" t="s">
        <v>892</v>
      </c>
      <c r="D281" s="158" t="s">
        <v>571</v>
      </c>
      <c r="E281" s="159" t="s">
        <v>1967</v>
      </c>
      <c r="F281" s="160" t="s">
        <v>1968</v>
      </c>
      <c r="G281" s="161" t="s">
        <v>225</v>
      </c>
      <c r="H281" s="162">
        <v>27.87</v>
      </c>
      <c r="I281" s="163"/>
      <c r="J281" s="162">
        <f t="shared" si="60"/>
        <v>0</v>
      </c>
      <c r="K281" s="164"/>
      <c r="L281" s="165"/>
      <c r="M281" s="166" t="s">
        <v>1</v>
      </c>
      <c r="N281" s="167" t="s">
        <v>41</v>
      </c>
      <c r="P281" s="149">
        <f t="shared" si="61"/>
        <v>0</v>
      </c>
      <c r="Q281" s="149">
        <v>6.8999999999999999E-3</v>
      </c>
      <c r="R281" s="149">
        <f t="shared" si="62"/>
        <v>0.192303</v>
      </c>
      <c r="S281" s="149">
        <v>0</v>
      </c>
      <c r="T281" s="150">
        <f t="shared" si="63"/>
        <v>0</v>
      </c>
      <c r="AR281" s="151" t="s">
        <v>353</v>
      </c>
      <c r="AT281" s="151" t="s">
        <v>571</v>
      </c>
      <c r="AU281" s="151" t="s">
        <v>87</v>
      </c>
      <c r="AY281" s="13" t="s">
        <v>220</v>
      </c>
      <c r="BE281" s="152">
        <f t="shared" si="64"/>
        <v>0</v>
      </c>
      <c r="BF281" s="152">
        <f t="shared" si="65"/>
        <v>0</v>
      </c>
      <c r="BG281" s="152">
        <f t="shared" si="66"/>
        <v>0</v>
      </c>
      <c r="BH281" s="152">
        <f t="shared" si="67"/>
        <v>0</v>
      </c>
      <c r="BI281" s="152">
        <f t="shared" si="68"/>
        <v>0</v>
      </c>
      <c r="BJ281" s="13" t="s">
        <v>87</v>
      </c>
      <c r="BK281" s="152">
        <f t="shared" si="69"/>
        <v>0</v>
      </c>
      <c r="BL281" s="13" t="s">
        <v>281</v>
      </c>
      <c r="BM281" s="151" t="s">
        <v>1973</v>
      </c>
    </row>
    <row r="282" spans="2:65" s="1" customFormat="1" ht="24.25" customHeight="1">
      <c r="B282" s="139"/>
      <c r="C282" s="140" t="s">
        <v>896</v>
      </c>
      <c r="D282" s="140" t="s">
        <v>222</v>
      </c>
      <c r="E282" s="141" t="s">
        <v>1974</v>
      </c>
      <c r="F282" s="142" t="s">
        <v>1975</v>
      </c>
      <c r="G282" s="143" t="s">
        <v>225</v>
      </c>
      <c r="H282" s="144">
        <v>1.62</v>
      </c>
      <c r="I282" s="145"/>
      <c r="J282" s="144">
        <f t="shared" si="60"/>
        <v>0</v>
      </c>
      <c r="K282" s="146"/>
      <c r="L282" s="28"/>
      <c r="M282" s="147" t="s">
        <v>1</v>
      </c>
      <c r="N282" s="148" t="s">
        <v>41</v>
      </c>
      <c r="P282" s="149">
        <f t="shared" si="61"/>
        <v>0</v>
      </c>
      <c r="Q282" s="149">
        <v>1.2E-4</v>
      </c>
      <c r="R282" s="149">
        <f t="shared" si="62"/>
        <v>1.9440000000000001E-4</v>
      </c>
      <c r="S282" s="149">
        <v>0</v>
      </c>
      <c r="T282" s="150">
        <f t="shared" si="63"/>
        <v>0</v>
      </c>
      <c r="AR282" s="151" t="s">
        <v>281</v>
      </c>
      <c r="AT282" s="151" t="s">
        <v>222</v>
      </c>
      <c r="AU282" s="151" t="s">
        <v>87</v>
      </c>
      <c r="AY282" s="13" t="s">
        <v>220</v>
      </c>
      <c r="BE282" s="152">
        <f t="shared" si="64"/>
        <v>0</v>
      </c>
      <c r="BF282" s="152">
        <f t="shared" si="65"/>
        <v>0</v>
      </c>
      <c r="BG282" s="152">
        <f t="shared" si="66"/>
        <v>0</v>
      </c>
      <c r="BH282" s="152">
        <f t="shared" si="67"/>
        <v>0</v>
      </c>
      <c r="BI282" s="152">
        <f t="shared" si="68"/>
        <v>0</v>
      </c>
      <c r="BJ282" s="13" t="s">
        <v>87</v>
      </c>
      <c r="BK282" s="152">
        <f t="shared" si="69"/>
        <v>0</v>
      </c>
      <c r="BL282" s="13" t="s">
        <v>281</v>
      </c>
      <c r="BM282" s="151" t="s">
        <v>1976</v>
      </c>
    </row>
    <row r="283" spans="2:65" s="1" customFormat="1" ht="24.25" customHeight="1">
      <c r="B283" s="139"/>
      <c r="C283" s="158" t="s">
        <v>902</v>
      </c>
      <c r="D283" s="158" t="s">
        <v>571</v>
      </c>
      <c r="E283" s="159" t="s">
        <v>653</v>
      </c>
      <c r="F283" s="160" t="s">
        <v>1965</v>
      </c>
      <c r="G283" s="161" t="s">
        <v>225</v>
      </c>
      <c r="H283" s="162">
        <v>1.7</v>
      </c>
      <c r="I283" s="163"/>
      <c r="J283" s="162">
        <f t="shared" si="60"/>
        <v>0</v>
      </c>
      <c r="K283" s="164"/>
      <c r="L283" s="165"/>
      <c r="M283" s="166" t="s">
        <v>1</v>
      </c>
      <c r="N283" s="167" t="s">
        <v>41</v>
      </c>
      <c r="P283" s="149">
        <f t="shared" si="61"/>
        <v>0</v>
      </c>
      <c r="Q283" s="149">
        <v>3.3E-3</v>
      </c>
      <c r="R283" s="149">
        <f t="shared" si="62"/>
        <v>5.6099999999999995E-3</v>
      </c>
      <c r="S283" s="149">
        <v>0</v>
      </c>
      <c r="T283" s="150">
        <f t="shared" si="63"/>
        <v>0</v>
      </c>
      <c r="AR283" s="151" t="s">
        <v>353</v>
      </c>
      <c r="AT283" s="151" t="s">
        <v>571</v>
      </c>
      <c r="AU283" s="151" t="s">
        <v>87</v>
      </c>
      <c r="AY283" s="13" t="s">
        <v>220</v>
      </c>
      <c r="BE283" s="152">
        <f t="shared" si="64"/>
        <v>0</v>
      </c>
      <c r="BF283" s="152">
        <f t="shared" si="65"/>
        <v>0</v>
      </c>
      <c r="BG283" s="152">
        <f t="shared" si="66"/>
        <v>0</v>
      </c>
      <c r="BH283" s="152">
        <f t="shared" si="67"/>
        <v>0</v>
      </c>
      <c r="BI283" s="152">
        <f t="shared" si="68"/>
        <v>0</v>
      </c>
      <c r="BJ283" s="13" t="s">
        <v>87</v>
      </c>
      <c r="BK283" s="152">
        <f t="shared" si="69"/>
        <v>0</v>
      </c>
      <c r="BL283" s="13" t="s">
        <v>281</v>
      </c>
      <c r="BM283" s="151" t="s">
        <v>1977</v>
      </c>
    </row>
    <row r="284" spans="2:65" s="1" customFormat="1" ht="21.75" customHeight="1">
      <c r="B284" s="139"/>
      <c r="C284" s="140" t="s">
        <v>906</v>
      </c>
      <c r="D284" s="140" t="s">
        <v>222</v>
      </c>
      <c r="E284" s="141" t="s">
        <v>1978</v>
      </c>
      <c r="F284" s="142" t="s">
        <v>1979</v>
      </c>
      <c r="G284" s="143" t="s">
        <v>225</v>
      </c>
      <c r="H284" s="144">
        <v>3.55</v>
      </c>
      <c r="I284" s="145"/>
      <c r="J284" s="144">
        <f t="shared" si="60"/>
        <v>0</v>
      </c>
      <c r="K284" s="146"/>
      <c r="L284" s="28"/>
      <c r="M284" s="147" t="s">
        <v>1</v>
      </c>
      <c r="N284" s="148" t="s">
        <v>41</v>
      </c>
      <c r="P284" s="149">
        <f t="shared" si="61"/>
        <v>0</v>
      </c>
      <c r="Q284" s="149">
        <v>0</v>
      </c>
      <c r="R284" s="149">
        <f t="shared" si="62"/>
        <v>0</v>
      </c>
      <c r="S284" s="149">
        <v>0</v>
      </c>
      <c r="T284" s="150">
        <f t="shared" si="63"/>
        <v>0</v>
      </c>
      <c r="AR284" s="151" t="s">
        <v>281</v>
      </c>
      <c r="AT284" s="151" t="s">
        <v>222</v>
      </c>
      <c r="AU284" s="151" t="s">
        <v>87</v>
      </c>
      <c r="AY284" s="13" t="s">
        <v>220</v>
      </c>
      <c r="BE284" s="152">
        <f t="shared" si="64"/>
        <v>0</v>
      </c>
      <c r="BF284" s="152">
        <f t="shared" si="65"/>
        <v>0</v>
      </c>
      <c r="BG284" s="152">
        <f t="shared" si="66"/>
        <v>0</v>
      </c>
      <c r="BH284" s="152">
        <f t="shared" si="67"/>
        <v>0</v>
      </c>
      <c r="BI284" s="152">
        <f t="shared" si="68"/>
        <v>0</v>
      </c>
      <c r="BJ284" s="13" t="s">
        <v>87</v>
      </c>
      <c r="BK284" s="152">
        <f t="shared" si="69"/>
        <v>0</v>
      </c>
      <c r="BL284" s="13" t="s">
        <v>281</v>
      </c>
      <c r="BM284" s="151" t="s">
        <v>1980</v>
      </c>
    </row>
    <row r="285" spans="2:65" s="1" customFormat="1" ht="24.25" customHeight="1">
      <c r="B285" s="139"/>
      <c r="C285" s="158" t="s">
        <v>910</v>
      </c>
      <c r="D285" s="158" t="s">
        <v>571</v>
      </c>
      <c r="E285" s="159" t="s">
        <v>1981</v>
      </c>
      <c r="F285" s="160" t="s">
        <v>1982</v>
      </c>
      <c r="G285" s="161" t="s">
        <v>225</v>
      </c>
      <c r="H285" s="162">
        <v>3.73</v>
      </c>
      <c r="I285" s="163"/>
      <c r="J285" s="162">
        <f t="shared" si="60"/>
        <v>0</v>
      </c>
      <c r="K285" s="164"/>
      <c r="L285" s="165"/>
      <c r="M285" s="166" t="s">
        <v>1</v>
      </c>
      <c r="N285" s="167" t="s">
        <v>41</v>
      </c>
      <c r="P285" s="149">
        <f t="shared" si="61"/>
        <v>0</v>
      </c>
      <c r="Q285" s="149">
        <v>3.5000000000000001E-3</v>
      </c>
      <c r="R285" s="149">
        <f t="shared" si="62"/>
        <v>1.3055000000000001E-2</v>
      </c>
      <c r="S285" s="149">
        <v>0</v>
      </c>
      <c r="T285" s="150">
        <f t="shared" si="63"/>
        <v>0</v>
      </c>
      <c r="AR285" s="151" t="s">
        <v>353</v>
      </c>
      <c r="AT285" s="151" t="s">
        <v>571</v>
      </c>
      <c r="AU285" s="151" t="s">
        <v>87</v>
      </c>
      <c r="AY285" s="13" t="s">
        <v>220</v>
      </c>
      <c r="BE285" s="152">
        <f t="shared" si="64"/>
        <v>0</v>
      </c>
      <c r="BF285" s="152">
        <f t="shared" si="65"/>
        <v>0</v>
      </c>
      <c r="BG285" s="152">
        <f t="shared" si="66"/>
        <v>0</v>
      </c>
      <c r="BH285" s="152">
        <f t="shared" si="67"/>
        <v>0</v>
      </c>
      <c r="BI285" s="152">
        <f t="shared" si="68"/>
        <v>0</v>
      </c>
      <c r="BJ285" s="13" t="s">
        <v>87</v>
      </c>
      <c r="BK285" s="152">
        <f t="shared" si="69"/>
        <v>0</v>
      </c>
      <c r="BL285" s="13" t="s">
        <v>281</v>
      </c>
      <c r="BM285" s="151" t="s">
        <v>1983</v>
      </c>
    </row>
    <row r="286" spans="2:65" s="1" customFormat="1" ht="21.75" customHeight="1">
      <c r="B286" s="139"/>
      <c r="C286" s="140" t="s">
        <v>916</v>
      </c>
      <c r="D286" s="140" t="s">
        <v>222</v>
      </c>
      <c r="E286" s="141" t="s">
        <v>1984</v>
      </c>
      <c r="F286" s="142" t="s">
        <v>1985</v>
      </c>
      <c r="G286" s="143" t="s">
        <v>225</v>
      </c>
      <c r="H286" s="144">
        <v>6.85</v>
      </c>
      <c r="I286" s="145"/>
      <c r="J286" s="144">
        <f t="shared" si="60"/>
        <v>0</v>
      </c>
      <c r="K286" s="146"/>
      <c r="L286" s="28"/>
      <c r="M286" s="147" t="s">
        <v>1</v>
      </c>
      <c r="N286" s="148" t="s">
        <v>41</v>
      </c>
      <c r="P286" s="149">
        <f t="shared" si="61"/>
        <v>0</v>
      </c>
      <c r="Q286" s="149">
        <v>0</v>
      </c>
      <c r="R286" s="149">
        <f t="shared" si="62"/>
        <v>0</v>
      </c>
      <c r="S286" s="149">
        <v>0</v>
      </c>
      <c r="T286" s="150">
        <f t="shared" si="63"/>
        <v>0</v>
      </c>
      <c r="AR286" s="151" t="s">
        <v>281</v>
      </c>
      <c r="AT286" s="151" t="s">
        <v>222</v>
      </c>
      <c r="AU286" s="151" t="s">
        <v>87</v>
      </c>
      <c r="AY286" s="13" t="s">
        <v>220</v>
      </c>
      <c r="BE286" s="152">
        <f t="shared" si="64"/>
        <v>0</v>
      </c>
      <c r="BF286" s="152">
        <f t="shared" si="65"/>
        <v>0</v>
      </c>
      <c r="BG286" s="152">
        <f t="shared" si="66"/>
        <v>0</v>
      </c>
      <c r="BH286" s="152">
        <f t="shared" si="67"/>
        <v>0</v>
      </c>
      <c r="BI286" s="152">
        <f t="shared" si="68"/>
        <v>0</v>
      </c>
      <c r="BJ286" s="13" t="s">
        <v>87</v>
      </c>
      <c r="BK286" s="152">
        <f t="shared" si="69"/>
        <v>0</v>
      </c>
      <c r="BL286" s="13" t="s">
        <v>281</v>
      </c>
      <c r="BM286" s="151" t="s">
        <v>1986</v>
      </c>
    </row>
    <row r="287" spans="2:65" s="1" customFormat="1" ht="16.5" customHeight="1">
      <c r="B287" s="139"/>
      <c r="C287" s="158" t="s">
        <v>920</v>
      </c>
      <c r="D287" s="158" t="s">
        <v>571</v>
      </c>
      <c r="E287" s="159" t="s">
        <v>1987</v>
      </c>
      <c r="F287" s="160" t="s">
        <v>1988</v>
      </c>
      <c r="G287" s="161" t="s">
        <v>225</v>
      </c>
      <c r="H287" s="162">
        <v>7.19</v>
      </c>
      <c r="I287" s="163"/>
      <c r="J287" s="162">
        <f t="shared" si="60"/>
        <v>0</v>
      </c>
      <c r="K287" s="164"/>
      <c r="L287" s="165"/>
      <c r="M287" s="166" t="s">
        <v>1</v>
      </c>
      <c r="N287" s="167" t="s">
        <v>41</v>
      </c>
      <c r="P287" s="149">
        <f t="shared" si="61"/>
        <v>0</v>
      </c>
      <c r="Q287" s="149">
        <v>0</v>
      </c>
      <c r="R287" s="149">
        <f t="shared" si="62"/>
        <v>0</v>
      </c>
      <c r="S287" s="149">
        <v>0</v>
      </c>
      <c r="T287" s="150">
        <f t="shared" si="63"/>
        <v>0</v>
      </c>
      <c r="AR287" s="151" t="s">
        <v>353</v>
      </c>
      <c r="AT287" s="151" t="s">
        <v>571</v>
      </c>
      <c r="AU287" s="151" t="s">
        <v>87</v>
      </c>
      <c r="AY287" s="13" t="s">
        <v>220</v>
      </c>
      <c r="BE287" s="152">
        <f t="shared" si="64"/>
        <v>0</v>
      </c>
      <c r="BF287" s="152">
        <f t="shared" si="65"/>
        <v>0</v>
      </c>
      <c r="BG287" s="152">
        <f t="shared" si="66"/>
        <v>0</v>
      </c>
      <c r="BH287" s="152">
        <f t="shared" si="67"/>
        <v>0</v>
      </c>
      <c r="BI287" s="152">
        <f t="shared" si="68"/>
        <v>0</v>
      </c>
      <c r="BJ287" s="13" t="s">
        <v>87</v>
      </c>
      <c r="BK287" s="152">
        <f t="shared" si="69"/>
        <v>0</v>
      </c>
      <c r="BL287" s="13" t="s">
        <v>281</v>
      </c>
      <c r="BM287" s="151" t="s">
        <v>1989</v>
      </c>
    </row>
    <row r="288" spans="2:65" s="1" customFormat="1" ht="24.25" customHeight="1">
      <c r="B288" s="139"/>
      <c r="C288" s="140" t="s">
        <v>924</v>
      </c>
      <c r="D288" s="140" t="s">
        <v>222</v>
      </c>
      <c r="E288" s="141" t="s">
        <v>1990</v>
      </c>
      <c r="F288" s="142" t="s">
        <v>1991</v>
      </c>
      <c r="G288" s="143" t="s">
        <v>225</v>
      </c>
      <c r="H288" s="144">
        <v>115.78</v>
      </c>
      <c r="I288" s="145"/>
      <c r="J288" s="144">
        <f t="shared" si="60"/>
        <v>0</v>
      </c>
      <c r="K288" s="146"/>
      <c r="L288" s="28"/>
      <c r="M288" s="147" t="s">
        <v>1</v>
      </c>
      <c r="N288" s="148" t="s">
        <v>41</v>
      </c>
      <c r="P288" s="149">
        <f t="shared" si="61"/>
        <v>0</v>
      </c>
      <c r="Q288" s="149">
        <v>1.15E-3</v>
      </c>
      <c r="R288" s="149">
        <f t="shared" si="62"/>
        <v>0.13314699999999999</v>
      </c>
      <c r="S288" s="149">
        <v>0</v>
      </c>
      <c r="T288" s="150">
        <f t="shared" si="63"/>
        <v>0</v>
      </c>
      <c r="AR288" s="151" t="s">
        <v>281</v>
      </c>
      <c r="AT288" s="151" t="s">
        <v>222</v>
      </c>
      <c r="AU288" s="151" t="s">
        <v>87</v>
      </c>
      <c r="AY288" s="13" t="s">
        <v>220</v>
      </c>
      <c r="BE288" s="152">
        <f t="shared" si="64"/>
        <v>0</v>
      </c>
      <c r="BF288" s="152">
        <f t="shared" si="65"/>
        <v>0</v>
      </c>
      <c r="BG288" s="152">
        <f t="shared" si="66"/>
        <v>0</v>
      </c>
      <c r="BH288" s="152">
        <f t="shared" si="67"/>
        <v>0</v>
      </c>
      <c r="BI288" s="152">
        <f t="shared" si="68"/>
        <v>0</v>
      </c>
      <c r="BJ288" s="13" t="s">
        <v>87</v>
      </c>
      <c r="BK288" s="152">
        <f t="shared" si="69"/>
        <v>0</v>
      </c>
      <c r="BL288" s="13" t="s">
        <v>281</v>
      </c>
      <c r="BM288" s="151" t="s">
        <v>1992</v>
      </c>
    </row>
    <row r="289" spans="2:65" s="1" customFormat="1" ht="24.25" customHeight="1">
      <c r="B289" s="139"/>
      <c r="C289" s="158" t="s">
        <v>928</v>
      </c>
      <c r="D289" s="158" t="s">
        <v>571</v>
      </c>
      <c r="E289" s="159" t="s">
        <v>1993</v>
      </c>
      <c r="F289" s="160" t="s">
        <v>1994</v>
      </c>
      <c r="G289" s="161" t="s">
        <v>225</v>
      </c>
      <c r="H289" s="162">
        <v>121.57</v>
      </c>
      <c r="I289" s="163"/>
      <c r="J289" s="162">
        <f t="shared" si="60"/>
        <v>0</v>
      </c>
      <c r="K289" s="164"/>
      <c r="L289" s="165"/>
      <c r="M289" s="166" t="s">
        <v>1</v>
      </c>
      <c r="N289" s="167" t="s">
        <v>41</v>
      </c>
      <c r="P289" s="149">
        <f t="shared" si="61"/>
        <v>0</v>
      </c>
      <c r="Q289" s="149">
        <v>8.9999999999999993E-3</v>
      </c>
      <c r="R289" s="149">
        <f t="shared" si="62"/>
        <v>1.0941299999999998</v>
      </c>
      <c r="S289" s="149">
        <v>0</v>
      </c>
      <c r="T289" s="150">
        <f t="shared" si="63"/>
        <v>0</v>
      </c>
      <c r="AR289" s="151" t="s">
        <v>353</v>
      </c>
      <c r="AT289" s="151" t="s">
        <v>571</v>
      </c>
      <c r="AU289" s="151" t="s">
        <v>87</v>
      </c>
      <c r="AY289" s="13" t="s">
        <v>220</v>
      </c>
      <c r="BE289" s="152">
        <f t="shared" si="64"/>
        <v>0</v>
      </c>
      <c r="BF289" s="152">
        <f t="shared" si="65"/>
        <v>0</v>
      </c>
      <c r="BG289" s="152">
        <f t="shared" si="66"/>
        <v>0</v>
      </c>
      <c r="BH289" s="152">
        <f t="shared" si="67"/>
        <v>0</v>
      </c>
      <c r="BI289" s="152">
        <f t="shared" si="68"/>
        <v>0</v>
      </c>
      <c r="BJ289" s="13" t="s">
        <v>87</v>
      </c>
      <c r="BK289" s="152">
        <f t="shared" si="69"/>
        <v>0</v>
      </c>
      <c r="BL289" s="13" t="s">
        <v>281</v>
      </c>
      <c r="BM289" s="151" t="s">
        <v>1995</v>
      </c>
    </row>
    <row r="290" spans="2:65" s="1" customFormat="1" ht="33" customHeight="1">
      <c r="B290" s="139"/>
      <c r="C290" s="140" t="s">
        <v>932</v>
      </c>
      <c r="D290" s="140" t="s">
        <v>222</v>
      </c>
      <c r="E290" s="141" t="s">
        <v>1996</v>
      </c>
      <c r="F290" s="142" t="s">
        <v>1997</v>
      </c>
      <c r="G290" s="143" t="s">
        <v>225</v>
      </c>
      <c r="H290" s="144">
        <v>115.78</v>
      </c>
      <c r="I290" s="145"/>
      <c r="J290" s="144">
        <f t="shared" si="60"/>
        <v>0</v>
      </c>
      <c r="K290" s="146"/>
      <c r="L290" s="28"/>
      <c r="M290" s="147" t="s">
        <v>1</v>
      </c>
      <c r="N290" s="148" t="s">
        <v>41</v>
      </c>
      <c r="P290" s="149">
        <f t="shared" si="61"/>
        <v>0</v>
      </c>
      <c r="Q290" s="149">
        <v>0</v>
      </c>
      <c r="R290" s="149">
        <f t="shared" si="62"/>
        <v>0</v>
      </c>
      <c r="S290" s="149">
        <v>0</v>
      </c>
      <c r="T290" s="150">
        <f t="shared" si="63"/>
        <v>0</v>
      </c>
      <c r="AR290" s="151" t="s">
        <v>281</v>
      </c>
      <c r="AT290" s="151" t="s">
        <v>222</v>
      </c>
      <c r="AU290" s="151" t="s">
        <v>87</v>
      </c>
      <c r="AY290" s="13" t="s">
        <v>220</v>
      </c>
      <c r="BE290" s="152">
        <f t="shared" si="64"/>
        <v>0</v>
      </c>
      <c r="BF290" s="152">
        <f t="shared" si="65"/>
        <v>0</v>
      </c>
      <c r="BG290" s="152">
        <f t="shared" si="66"/>
        <v>0</v>
      </c>
      <c r="BH290" s="152">
        <f t="shared" si="67"/>
        <v>0</v>
      </c>
      <c r="BI290" s="152">
        <f t="shared" si="68"/>
        <v>0</v>
      </c>
      <c r="BJ290" s="13" t="s">
        <v>87</v>
      </c>
      <c r="BK290" s="152">
        <f t="shared" si="69"/>
        <v>0</v>
      </c>
      <c r="BL290" s="13" t="s">
        <v>281</v>
      </c>
      <c r="BM290" s="151" t="s">
        <v>1998</v>
      </c>
    </row>
    <row r="291" spans="2:65" s="1" customFormat="1" ht="24.25" customHeight="1">
      <c r="B291" s="139"/>
      <c r="C291" s="158" t="s">
        <v>936</v>
      </c>
      <c r="D291" s="158" t="s">
        <v>571</v>
      </c>
      <c r="E291" s="159" t="s">
        <v>1999</v>
      </c>
      <c r="F291" s="160" t="s">
        <v>2000</v>
      </c>
      <c r="G291" s="161" t="s">
        <v>251</v>
      </c>
      <c r="H291" s="162">
        <v>11.58</v>
      </c>
      <c r="I291" s="163"/>
      <c r="J291" s="162">
        <f t="shared" si="60"/>
        <v>0</v>
      </c>
      <c r="K291" s="164"/>
      <c r="L291" s="165"/>
      <c r="M291" s="166" t="s">
        <v>1</v>
      </c>
      <c r="N291" s="167" t="s">
        <v>41</v>
      </c>
      <c r="P291" s="149">
        <f t="shared" si="61"/>
        <v>0</v>
      </c>
      <c r="Q291" s="149">
        <v>6.1999999999999998E-3</v>
      </c>
      <c r="R291" s="149">
        <f t="shared" si="62"/>
        <v>7.1795999999999999E-2</v>
      </c>
      <c r="S291" s="149">
        <v>0</v>
      </c>
      <c r="T291" s="150">
        <f t="shared" si="63"/>
        <v>0</v>
      </c>
      <c r="AR291" s="151" t="s">
        <v>353</v>
      </c>
      <c r="AT291" s="151" t="s">
        <v>571</v>
      </c>
      <c r="AU291" s="151" t="s">
        <v>87</v>
      </c>
      <c r="AY291" s="13" t="s">
        <v>220</v>
      </c>
      <c r="BE291" s="152">
        <f t="shared" si="64"/>
        <v>0</v>
      </c>
      <c r="BF291" s="152">
        <f t="shared" si="65"/>
        <v>0</v>
      </c>
      <c r="BG291" s="152">
        <f t="shared" si="66"/>
        <v>0</v>
      </c>
      <c r="BH291" s="152">
        <f t="shared" si="67"/>
        <v>0</v>
      </c>
      <c r="BI291" s="152">
        <f t="shared" si="68"/>
        <v>0</v>
      </c>
      <c r="BJ291" s="13" t="s">
        <v>87</v>
      </c>
      <c r="BK291" s="152">
        <f t="shared" si="69"/>
        <v>0</v>
      </c>
      <c r="BL291" s="13" t="s">
        <v>281</v>
      </c>
      <c r="BM291" s="151" t="s">
        <v>2001</v>
      </c>
    </row>
    <row r="292" spans="2:65" s="1" customFormat="1" ht="24.25" customHeight="1">
      <c r="B292" s="139"/>
      <c r="C292" s="140" t="s">
        <v>940</v>
      </c>
      <c r="D292" s="140" t="s">
        <v>222</v>
      </c>
      <c r="E292" s="141" t="s">
        <v>2002</v>
      </c>
      <c r="F292" s="142" t="s">
        <v>2003</v>
      </c>
      <c r="G292" s="143" t="s">
        <v>225</v>
      </c>
      <c r="H292" s="144">
        <v>115.78</v>
      </c>
      <c r="I292" s="145"/>
      <c r="J292" s="144">
        <f t="shared" si="60"/>
        <v>0</v>
      </c>
      <c r="K292" s="146"/>
      <c r="L292" s="28"/>
      <c r="M292" s="147" t="s">
        <v>1</v>
      </c>
      <c r="N292" s="148" t="s">
        <v>41</v>
      </c>
      <c r="P292" s="149">
        <f t="shared" si="61"/>
        <v>0</v>
      </c>
      <c r="Q292" s="149">
        <v>1.15E-3</v>
      </c>
      <c r="R292" s="149">
        <f t="shared" si="62"/>
        <v>0.13314699999999999</v>
      </c>
      <c r="S292" s="149">
        <v>0</v>
      </c>
      <c r="T292" s="150">
        <f t="shared" si="63"/>
        <v>0</v>
      </c>
      <c r="AR292" s="151" t="s">
        <v>281</v>
      </c>
      <c r="AT292" s="151" t="s">
        <v>222</v>
      </c>
      <c r="AU292" s="151" t="s">
        <v>87</v>
      </c>
      <c r="AY292" s="13" t="s">
        <v>220</v>
      </c>
      <c r="BE292" s="152">
        <f t="shared" si="64"/>
        <v>0</v>
      </c>
      <c r="BF292" s="152">
        <f t="shared" si="65"/>
        <v>0</v>
      </c>
      <c r="BG292" s="152">
        <f t="shared" si="66"/>
        <v>0</v>
      </c>
      <c r="BH292" s="152">
        <f t="shared" si="67"/>
        <v>0</v>
      </c>
      <c r="BI292" s="152">
        <f t="shared" si="68"/>
        <v>0</v>
      </c>
      <c r="BJ292" s="13" t="s">
        <v>87</v>
      </c>
      <c r="BK292" s="152">
        <f t="shared" si="69"/>
        <v>0</v>
      </c>
      <c r="BL292" s="13" t="s">
        <v>281</v>
      </c>
      <c r="BM292" s="151" t="s">
        <v>2004</v>
      </c>
    </row>
    <row r="293" spans="2:65" s="1" customFormat="1" ht="24.25" customHeight="1">
      <c r="B293" s="139"/>
      <c r="C293" s="158" t="s">
        <v>944</v>
      </c>
      <c r="D293" s="158" t="s">
        <v>571</v>
      </c>
      <c r="E293" s="159" t="s">
        <v>2005</v>
      </c>
      <c r="F293" s="160" t="s">
        <v>2006</v>
      </c>
      <c r="G293" s="161" t="s">
        <v>225</v>
      </c>
      <c r="H293" s="162">
        <v>121.57</v>
      </c>
      <c r="I293" s="163"/>
      <c r="J293" s="162">
        <f t="shared" si="60"/>
        <v>0</v>
      </c>
      <c r="K293" s="164"/>
      <c r="L293" s="165"/>
      <c r="M293" s="166" t="s">
        <v>1</v>
      </c>
      <c r="N293" s="167" t="s">
        <v>41</v>
      </c>
      <c r="P293" s="149">
        <f t="shared" si="61"/>
        <v>0</v>
      </c>
      <c r="Q293" s="149">
        <v>1.89E-2</v>
      </c>
      <c r="R293" s="149">
        <f t="shared" si="62"/>
        <v>2.2976730000000001</v>
      </c>
      <c r="S293" s="149">
        <v>0</v>
      </c>
      <c r="T293" s="150">
        <f t="shared" si="63"/>
        <v>0</v>
      </c>
      <c r="AR293" s="151" t="s">
        <v>353</v>
      </c>
      <c r="AT293" s="151" t="s">
        <v>571</v>
      </c>
      <c r="AU293" s="151" t="s">
        <v>87</v>
      </c>
      <c r="AY293" s="13" t="s">
        <v>220</v>
      </c>
      <c r="BE293" s="152">
        <f t="shared" si="64"/>
        <v>0</v>
      </c>
      <c r="BF293" s="152">
        <f t="shared" si="65"/>
        <v>0</v>
      </c>
      <c r="BG293" s="152">
        <f t="shared" si="66"/>
        <v>0</v>
      </c>
      <c r="BH293" s="152">
        <f t="shared" si="67"/>
        <v>0</v>
      </c>
      <c r="BI293" s="152">
        <f t="shared" si="68"/>
        <v>0</v>
      </c>
      <c r="BJ293" s="13" t="s">
        <v>87</v>
      </c>
      <c r="BK293" s="152">
        <f t="shared" si="69"/>
        <v>0</v>
      </c>
      <c r="BL293" s="13" t="s">
        <v>281</v>
      </c>
      <c r="BM293" s="151" t="s">
        <v>2007</v>
      </c>
    </row>
    <row r="294" spans="2:65" s="1" customFormat="1" ht="24.25" customHeight="1">
      <c r="B294" s="139"/>
      <c r="C294" s="158" t="s">
        <v>948</v>
      </c>
      <c r="D294" s="158" t="s">
        <v>571</v>
      </c>
      <c r="E294" s="159" t="s">
        <v>2008</v>
      </c>
      <c r="F294" s="160" t="s">
        <v>2009</v>
      </c>
      <c r="G294" s="161" t="s">
        <v>225</v>
      </c>
      <c r="H294" s="162">
        <v>121.57</v>
      </c>
      <c r="I294" s="163"/>
      <c r="J294" s="162">
        <f t="shared" si="60"/>
        <v>0</v>
      </c>
      <c r="K294" s="164"/>
      <c r="L294" s="165"/>
      <c r="M294" s="166" t="s">
        <v>1</v>
      </c>
      <c r="N294" s="167" t="s">
        <v>41</v>
      </c>
      <c r="P294" s="149">
        <f t="shared" si="61"/>
        <v>0</v>
      </c>
      <c r="Q294" s="149">
        <v>6.6E-3</v>
      </c>
      <c r="R294" s="149">
        <f t="shared" si="62"/>
        <v>0.80236199999999991</v>
      </c>
      <c r="S294" s="149">
        <v>0</v>
      </c>
      <c r="T294" s="150">
        <f t="shared" si="63"/>
        <v>0</v>
      </c>
      <c r="AR294" s="151" t="s">
        <v>353</v>
      </c>
      <c r="AT294" s="151" t="s">
        <v>571</v>
      </c>
      <c r="AU294" s="151" t="s">
        <v>87</v>
      </c>
      <c r="AY294" s="13" t="s">
        <v>220</v>
      </c>
      <c r="BE294" s="152">
        <f t="shared" si="64"/>
        <v>0</v>
      </c>
      <c r="BF294" s="152">
        <f t="shared" si="65"/>
        <v>0</v>
      </c>
      <c r="BG294" s="152">
        <f t="shared" si="66"/>
        <v>0</v>
      </c>
      <c r="BH294" s="152">
        <f t="shared" si="67"/>
        <v>0</v>
      </c>
      <c r="BI294" s="152">
        <f t="shared" si="68"/>
        <v>0</v>
      </c>
      <c r="BJ294" s="13" t="s">
        <v>87</v>
      </c>
      <c r="BK294" s="152">
        <f t="shared" si="69"/>
        <v>0</v>
      </c>
      <c r="BL294" s="13" t="s">
        <v>281</v>
      </c>
      <c r="BM294" s="151" t="s">
        <v>2010</v>
      </c>
    </row>
    <row r="295" spans="2:65" s="1" customFormat="1" ht="24.25" customHeight="1">
      <c r="B295" s="139"/>
      <c r="C295" s="140" t="s">
        <v>952</v>
      </c>
      <c r="D295" s="140" t="s">
        <v>222</v>
      </c>
      <c r="E295" s="141" t="s">
        <v>2011</v>
      </c>
      <c r="F295" s="142" t="s">
        <v>2012</v>
      </c>
      <c r="G295" s="143" t="s">
        <v>225</v>
      </c>
      <c r="H295" s="144">
        <v>8.0500000000000007</v>
      </c>
      <c r="I295" s="145"/>
      <c r="J295" s="144">
        <f t="shared" si="60"/>
        <v>0</v>
      </c>
      <c r="K295" s="146"/>
      <c r="L295" s="28"/>
      <c r="M295" s="147" t="s">
        <v>1</v>
      </c>
      <c r="N295" s="148" t="s">
        <v>41</v>
      </c>
      <c r="P295" s="149">
        <f t="shared" si="61"/>
        <v>0</v>
      </c>
      <c r="Q295" s="149">
        <v>0</v>
      </c>
      <c r="R295" s="149">
        <f t="shared" si="62"/>
        <v>0</v>
      </c>
      <c r="S295" s="149">
        <v>0</v>
      </c>
      <c r="T295" s="150">
        <f t="shared" si="63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64"/>
        <v>0</v>
      </c>
      <c r="BF295" s="152">
        <f t="shared" si="65"/>
        <v>0</v>
      </c>
      <c r="BG295" s="152">
        <f t="shared" si="66"/>
        <v>0</v>
      </c>
      <c r="BH295" s="152">
        <f t="shared" si="67"/>
        <v>0</v>
      </c>
      <c r="BI295" s="152">
        <f t="shared" si="68"/>
        <v>0</v>
      </c>
      <c r="BJ295" s="13" t="s">
        <v>87</v>
      </c>
      <c r="BK295" s="152">
        <f t="shared" si="69"/>
        <v>0</v>
      </c>
      <c r="BL295" s="13" t="s">
        <v>281</v>
      </c>
      <c r="BM295" s="151" t="s">
        <v>2013</v>
      </c>
    </row>
    <row r="296" spans="2:65" s="1" customFormat="1" ht="24.25" customHeight="1">
      <c r="B296" s="139"/>
      <c r="C296" s="158" t="s">
        <v>956</v>
      </c>
      <c r="D296" s="158" t="s">
        <v>571</v>
      </c>
      <c r="E296" s="159" t="s">
        <v>2014</v>
      </c>
      <c r="F296" s="160" t="s">
        <v>2015</v>
      </c>
      <c r="G296" s="161" t="s">
        <v>251</v>
      </c>
      <c r="H296" s="162">
        <v>0.64</v>
      </c>
      <c r="I296" s="163"/>
      <c r="J296" s="162">
        <f t="shared" si="60"/>
        <v>0</v>
      </c>
      <c r="K296" s="164"/>
      <c r="L296" s="165"/>
      <c r="M296" s="166" t="s">
        <v>1</v>
      </c>
      <c r="N296" s="167" t="s">
        <v>41</v>
      </c>
      <c r="P296" s="149">
        <f t="shared" si="61"/>
        <v>0</v>
      </c>
      <c r="Q296" s="149">
        <v>2.5000000000000001E-2</v>
      </c>
      <c r="R296" s="149">
        <f t="shared" si="62"/>
        <v>1.6E-2</v>
      </c>
      <c r="S296" s="149">
        <v>0</v>
      </c>
      <c r="T296" s="150">
        <f t="shared" si="63"/>
        <v>0</v>
      </c>
      <c r="AR296" s="151" t="s">
        <v>353</v>
      </c>
      <c r="AT296" s="151" t="s">
        <v>571</v>
      </c>
      <c r="AU296" s="151" t="s">
        <v>87</v>
      </c>
      <c r="AY296" s="13" t="s">
        <v>220</v>
      </c>
      <c r="BE296" s="152">
        <f t="shared" si="64"/>
        <v>0</v>
      </c>
      <c r="BF296" s="152">
        <f t="shared" si="65"/>
        <v>0</v>
      </c>
      <c r="BG296" s="152">
        <f t="shared" si="66"/>
        <v>0</v>
      </c>
      <c r="BH296" s="152">
        <f t="shared" si="67"/>
        <v>0</v>
      </c>
      <c r="BI296" s="152">
        <f t="shared" si="68"/>
        <v>0</v>
      </c>
      <c r="BJ296" s="13" t="s">
        <v>87</v>
      </c>
      <c r="BK296" s="152">
        <f t="shared" si="69"/>
        <v>0</v>
      </c>
      <c r="BL296" s="13" t="s">
        <v>281</v>
      </c>
      <c r="BM296" s="151" t="s">
        <v>2016</v>
      </c>
    </row>
    <row r="297" spans="2:65" s="1" customFormat="1" ht="24.25" customHeight="1">
      <c r="B297" s="139"/>
      <c r="C297" s="140" t="s">
        <v>960</v>
      </c>
      <c r="D297" s="140" t="s">
        <v>222</v>
      </c>
      <c r="E297" s="141" t="s">
        <v>2017</v>
      </c>
      <c r="F297" s="142" t="s">
        <v>2018</v>
      </c>
      <c r="G297" s="143" t="s">
        <v>225</v>
      </c>
      <c r="H297" s="144">
        <v>8.0500000000000007</v>
      </c>
      <c r="I297" s="145"/>
      <c r="J297" s="144">
        <f t="shared" si="60"/>
        <v>0</v>
      </c>
      <c r="K297" s="146"/>
      <c r="L297" s="28"/>
      <c r="M297" s="147" t="s">
        <v>1</v>
      </c>
      <c r="N297" s="148" t="s">
        <v>41</v>
      </c>
      <c r="P297" s="149">
        <f t="shared" si="61"/>
        <v>0</v>
      </c>
      <c r="Q297" s="149">
        <v>0</v>
      </c>
      <c r="R297" s="149">
        <f t="shared" si="62"/>
        <v>0</v>
      </c>
      <c r="S297" s="149">
        <v>0</v>
      </c>
      <c r="T297" s="150">
        <f t="shared" si="63"/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si="64"/>
        <v>0</v>
      </c>
      <c r="BF297" s="152">
        <f t="shared" si="65"/>
        <v>0</v>
      </c>
      <c r="BG297" s="152">
        <f t="shared" si="66"/>
        <v>0</v>
      </c>
      <c r="BH297" s="152">
        <f t="shared" si="67"/>
        <v>0</v>
      </c>
      <c r="BI297" s="152">
        <f t="shared" si="68"/>
        <v>0</v>
      </c>
      <c r="BJ297" s="13" t="s">
        <v>87</v>
      </c>
      <c r="BK297" s="152">
        <f t="shared" si="69"/>
        <v>0</v>
      </c>
      <c r="BL297" s="13" t="s">
        <v>281</v>
      </c>
      <c r="BM297" s="151" t="s">
        <v>2019</v>
      </c>
    </row>
    <row r="298" spans="2:65" s="1" customFormat="1" ht="24.25" customHeight="1">
      <c r="B298" s="139"/>
      <c r="C298" s="158" t="s">
        <v>964</v>
      </c>
      <c r="D298" s="158" t="s">
        <v>571</v>
      </c>
      <c r="E298" s="159" t="s">
        <v>2020</v>
      </c>
      <c r="F298" s="160" t="s">
        <v>2021</v>
      </c>
      <c r="G298" s="161" t="s">
        <v>225</v>
      </c>
      <c r="H298" s="162">
        <v>8.4499999999999993</v>
      </c>
      <c r="I298" s="163"/>
      <c r="J298" s="162">
        <f t="shared" si="60"/>
        <v>0</v>
      </c>
      <c r="K298" s="164"/>
      <c r="L298" s="165"/>
      <c r="M298" s="166" t="s">
        <v>1</v>
      </c>
      <c r="N298" s="167" t="s">
        <v>41</v>
      </c>
      <c r="P298" s="149">
        <f t="shared" si="61"/>
        <v>0</v>
      </c>
      <c r="Q298" s="149">
        <v>3.4299999999999999E-3</v>
      </c>
      <c r="R298" s="149">
        <f t="shared" si="62"/>
        <v>2.8983499999999995E-2</v>
      </c>
      <c r="S298" s="149">
        <v>0</v>
      </c>
      <c r="T298" s="150">
        <f t="shared" si="63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64"/>
        <v>0</v>
      </c>
      <c r="BF298" s="152">
        <f t="shared" si="65"/>
        <v>0</v>
      </c>
      <c r="BG298" s="152">
        <f t="shared" si="66"/>
        <v>0</v>
      </c>
      <c r="BH298" s="152">
        <f t="shared" si="67"/>
        <v>0</v>
      </c>
      <c r="BI298" s="152">
        <f t="shared" si="68"/>
        <v>0</v>
      </c>
      <c r="BJ298" s="13" t="s">
        <v>87</v>
      </c>
      <c r="BK298" s="152">
        <f t="shared" si="69"/>
        <v>0</v>
      </c>
      <c r="BL298" s="13" t="s">
        <v>281</v>
      </c>
      <c r="BM298" s="151" t="s">
        <v>2022</v>
      </c>
    </row>
    <row r="299" spans="2:65" s="1" customFormat="1" ht="24.25" customHeight="1">
      <c r="B299" s="139"/>
      <c r="C299" s="158" t="s">
        <v>968</v>
      </c>
      <c r="D299" s="158" t="s">
        <v>571</v>
      </c>
      <c r="E299" s="159" t="s">
        <v>2023</v>
      </c>
      <c r="F299" s="160" t="s">
        <v>2024</v>
      </c>
      <c r="G299" s="161" t="s">
        <v>225</v>
      </c>
      <c r="H299" s="162">
        <v>8.4499999999999993</v>
      </c>
      <c r="I299" s="163"/>
      <c r="J299" s="162">
        <f t="shared" si="60"/>
        <v>0</v>
      </c>
      <c r="K299" s="164"/>
      <c r="L299" s="165"/>
      <c r="M299" s="166" t="s">
        <v>1</v>
      </c>
      <c r="N299" s="167" t="s">
        <v>41</v>
      </c>
      <c r="P299" s="149">
        <f t="shared" si="61"/>
        <v>0</v>
      </c>
      <c r="Q299" s="149">
        <v>4.8999999999999998E-3</v>
      </c>
      <c r="R299" s="149">
        <f t="shared" si="62"/>
        <v>4.1404999999999997E-2</v>
      </c>
      <c r="S299" s="149">
        <v>0</v>
      </c>
      <c r="T299" s="150">
        <f t="shared" si="63"/>
        <v>0</v>
      </c>
      <c r="AR299" s="151" t="s">
        <v>353</v>
      </c>
      <c r="AT299" s="151" t="s">
        <v>571</v>
      </c>
      <c r="AU299" s="151" t="s">
        <v>87</v>
      </c>
      <c r="AY299" s="13" t="s">
        <v>220</v>
      </c>
      <c r="BE299" s="152">
        <f t="shared" si="64"/>
        <v>0</v>
      </c>
      <c r="BF299" s="152">
        <f t="shared" si="65"/>
        <v>0</v>
      </c>
      <c r="BG299" s="152">
        <f t="shared" si="66"/>
        <v>0</v>
      </c>
      <c r="BH299" s="152">
        <f t="shared" si="67"/>
        <v>0</v>
      </c>
      <c r="BI299" s="152">
        <f t="shared" si="68"/>
        <v>0</v>
      </c>
      <c r="BJ299" s="13" t="s">
        <v>87</v>
      </c>
      <c r="BK299" s="152">
        <f t="shared" si="69"/>
        <v>0</v>
      </c>
      <c r="BL299" s="13" t="s">
        <v>281</v>
      </c>
      <c r="BM299" s="151" t="s">
        <v>2025</v>
      </c>
    </row>
    <row r="300" spans="2:65" s="1" customFormat="1" ht="21.75" customHeight="1">
      <c r="B300" s="139"/>
      <c r="C300" s="140" t="s">
        <v>972</v>
      </c>
      <c r="D300" s="140" t="s">
        <v>222</v>
      </c>
      <c r="E300" s="141" t="s">
        <v>645</v>
      </c>
      <c r="F300" s="142" t="s">
        <v>646</v>
      </c>
      <c r="G300" s="143" t="s">
        <v>225</v>
      </c>
      <c r="H300" s="144">
        <v>7.05</v>
      </c>
      <c r="I300" s="145"/>
      <c r="J300" s="144">
        <f t="shared" si="60"/>
        <v>0</v>
      </c>
      <c r="K300" s="146"/>
      <c r="L300" s="28"/>
      <c r="M300" s="147" t="s">
        <v>1</v>
      </c>
      <c r="N300" s="148" t="s">
        <v>41</v>
      </c>
      <c r="P300" s="149">
        <f t="shared" si="61"/>
        <v>0</v>
      </c>
      <c r="Q300" s="149">
        <v>1.2E-4</v>
      </c>
      <c r="R300" s="149">
        <f t="shared" si="62"/>
        <v>8.4599999999999996E-4</v>
      </c>
      <c r="S300" s="149">
        <v>0</v>
      </c>
      <c r="T300" s="150">
        <f t="shared" si="63"/>
        <v>0</v>
      </c>
      <c r="AR300" s="151" t="s">
        <v>281</v>
      </c>
      <c r="AT300" s="151" t="s">
        <v>222</v>
      </c>
      <c r="AU300" s="151" t="s">
        <v>87</v>
      </c>
      <c r="AY300" s="13" t="s">
        <v>220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87</v>
      </c>
      <c r="BK300" s="152">
        <f t="shared" si="69"/>
        <v>0</v>
      </c>
      <c r="BL300" s="13" t="s">
        <v>281</v>
      </c>
      <c r="BM300" s="151" t="s">
        <v>2026</v>
      </c>
    </row>
    <row r="301" spans="2:65" s="1" customFormat="1" ht="24.25" customHeight="1">
      <c r="B301" s="139"/>
      <c r="C301" s="158" t="s">
        <v>976</v>
      </c>
      <c r="D301" s="158" t="s">
        <v>571</v>
      </c>
      <c r="E301" s="159" t="s">
        <v>649</v>
      </c>
      <c r="F301" s="160" t="s">
        <v>2027</v>
      </c>
      <c r="G301" s="161" t="s">
        <v>225</v>
      </c>
      <c r="H301" s="162">
        <v>7.4</v>
      </c>
      <c r="I301" s="163"/>
      <c r="J301" s="162">
        <f t="shared" si="60"/>
        <v>0</v>
      </c>
      <c r="K301" s="164"/>
      <c r="L301" s="165"/>
      <c r="M301" s="166" t="s">
        <v>1</v>
      </c>
      <c r="N301" s="167" t="s">
        <v>41</v>
      </c>
      <c r="P301" s="149">
        <f t="shared" si="61"/>
        <v>0</v>
      </c>
      <c r="Q301" s="149">
        <v>1.65E-3</v>
      </c>
      <c r="R301" s="149">
        <f t="shared" si="62"/>
        <v>1.221E-2</v>
      </c>
      <c r="S301" s="149">
        <v>0</v>
      </c>
      <c r="T301" s="150">
        <f t="shared" si="63"/>
        <v>0</v>
      </c>
      <c r="AR301" s="151" t="s">
        <v>353</v>
      </c>
      <c r="AT301" s="151" t="s">
        <v>571</v>
      </c>
      <c r="AU301" s="151" t="s">
        <v>87</v>
      </c>
      <c r="AY301" s="13" t="s">
        <v>220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87</v>
      </c>
      <c r="BK301" s="152">
        <f t="shared" si="69"/>
        <v>0</v>
      </c>
      <c r="BL301" s="13" t="s">
        <v>281</v>
      </c>
      <c r="BM301" s="151" t="s">
        <v>2028</v>
      </c>
    </row>
    <row r="302" spans="2:65" s="1" customFormat="1" ht="24.25" customHeight="1">
      <c r="B302" s="139"/>
      <c r="C302" s="140" t="s">
        <v>982</v>
      </c>
      <c r="D302" s="140" t="s">
        <v>222</v>
      </c>
      <c r="E302" s="141" t="s">
        <v>2029</v>
      </c>
      <c r="F302" s="142" t="s">
        <v>2030</v>
      </c>
      <c r="G302" s="143" t="s">
        <v>614</v>
      </c>
      <c r="H302" s="145"/>
      <c r="I302" s="145"/>
      <c r="J302" s="144">
        <f t="shared" si="60"/>
        <v>0</v>
      </c>
      <c r="K302" s="146"/>
      <c r="L302" s="28"/>
      <c r="M302" s="147" t="s">
        <v>1</v>
      </c>
      <c r="N302" s="148" t="s">
        <v>41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281</v>
      </c>
      <c r="AT302" s="151" t="s">
        <v>222</v>
      </c>
      <c r="AU302" s="151" t="s">
        <v>87</v>
      </c>
      <c r="AY302" s="13" t="s">
        <v>220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87</v>
      </c>
      <c r="BK302" s="152">
        <f t="shared" si="69"/>
        <v>0</v>
      </c>
      <c r="BL302" s="13" t="s">
        <v>281</v>
      </c>
      <c r="BM302" s="151" t="s">
        <v>2031</v>
      </c>
    </row>
    <row r="303" spans="2:65" s="11" customFormat="1" ht="22.9" customHeight="1">
      <c r="B303" s="127"/>
      <c r="D303" s="128" t="s">
        <v>74</v>
      </c>
      <c r="E303" s="137" t="s">
        <v>1501</v>
      </c>
      <c r="F303" s="137" t="s">
        <v>1502</v>
      </c>
      <c r="I303" s="130"/>
      <c r="J303" s="138">
        <f>BK303</f>
        <v>0</v>
      </c>
      <c r="L303" s="127"/>
      <c r="M303" s="132"/>
      <c r="P303" s="133">
        <f>SUM(P304:P306)</f>
        <v>0</v>
      </c>
      <c r="R303" s="133">
        <f>SUM(R304:R306)</f>
        <v>0.11586999999999999</v>
      </c>
      <c r="T303" s="134">
        <f>SUM(T304:T306)</f>
        <v>0</v>
      </c>
      <c r="AR303" s="128" t="s">
        <v>87</v>
      </c>
      <c r="AT303" s="135" t="s">
        <v>74</v>
      </c>
      <c r="AU303" s="135" t="s">
        <v>82</v>
      </c>
      <c r="AY303" s="128" t="s">
        <v>220</v>
      </c>
      <c r="BK303" s="136">
        <f>SUM(BK304:BK306)</f>
        <v>0</v>
      </c>
    </row>
    <row r="304" spans="2:65" s="1" customFormat="1" ht="16.5" customHeight="1">
      <c r="B304" s="139"/>
      <c r="C304" s="140" t="s">
        <v>986</v>
      </c>
      <c r="D304" s="140" t="s">
        <v>222</v>
      </c>
      <c r="E304" s="141" t="s">
        <v>1503</v>
      </c>
      <c r="F304" s="142" t="s">
        <v>1504</v>
      </c>
      <c r="G304" s="143" t="s">
        <v>259</v>
      </c>
      <c r="H304" s="144">
        <v>4</v>
      </c>
      <c r="I304" s="145"/>
      <c r="J304" s="144">
        <f>ROUND(I304*H304,2)</f>
        <v>0</v>
      </c>
      <c r="K304" s="146"/>
      <c r="L304" s="28"/>
      <c r="M304" s="147" t="s">
        <v>1</v>
      </c>
      <c r="N304" s="148" t="s">
        <v>41</v>
      </c>
      <c r="P304" s="149">
        <f>O304*H304</f>
        <v>0</v>
      </c>
      <c r="Q304" s="149">
        <v>0</v>
      </c>
      <c r="R304" s="149">
        <f>Q304*H304</f>
        <v>0</v>
      </c>
      <c r="S304" s="149">
        <v>0</v>
      </c>
      <c r="T304" s="150">
        <f>S304*H304</f>
        <v>0</v>
      </c>
      <c r="AR304" s="151" t="s">
        <v>281</v>
      </c>
      <c r="AT304" s="151" t="s">
        <v>222</v>
      </c>
      <c r="AU304" s="151" t="s">
        <v>87</v>
      </c>
      <c r="AY304" s="13" t="s">
        <v>220</v>
      </c>
      <c r="BE304" s="152">
        <f>IF(N304="základná",J304,0)</f>
        <v>0</v>
      </c>
      <c r="BF304" s="152">
        <f>IF(N304="znížená",J304,0)</f>
        <v>0</v>
      </c>
      <c r="BG304" s="152">
        <f>IF(N304="zákl. prenesená",J304,0)</f>
        <v>0</v>
      </c>
      <c r="BH304" s="152">
        <f>IF(N304="zníž. prenesená",J304,0)</f>
        <v>0</v>
      </c>
      <c r="BI304" s="152">
        <f>IF(N304="nulová",J304,0)</f>
        <v>0</v>
      </c>
      <c r="BJ304" s="13" t="s">
        <v>87</v>
      </c>
      <c r="BK304" s="152">
        <f>ROUND(I304*H304,2)</f>
        <v>0</v>
      </c>
      <c r="BL304" s="13" t="s">
        <v>281</v>
      </c>
      <c r="BM304" s="151" t="s">
        <v>2032</v>
      </c>
    </row>
    <row r="305" spans="2:65" s="1" customFormat="1" ht="21.75" customHeight="1">
      <c r="B305" s="139"/>
      <c r="C305" s="158" t="s">
        <v>990</v>
      </c>
      <c r="D305" s="158" t="s">
        <v>571</v>
      </c>
      <c r="E305" s="159" t="s">
        <v>1509</v>
      </c>
      <c r="F305" s="160" t="s">
        <v>1510</v>
      </c>
      <c r="G305" s="161" t="s">
        <v>259</v>
      </c>
      <c r="H305" s="162">
        <v>1</v>
      </c>
      <c r="I305" s="163"/>
      <c r="J305" s="162">
        <f>ROUND(I305*H305,2)</f>
        <v>0</v>
      </c>
      <c r="K305" s="164"/>
      <c r="L305" s="165"/>
      <c r="M305" s="166" t="s">
        <v>1</v>
      </c>
      <c r="N305" s="167" t="s">
        <v>41</v>
      </c>
      <c r="P305" s="149">
        <f>O305*H305</f>
        <v>0</v>
      </c>
      <c r="Q305" s="149">
        <v>5.1909999999999998E-2</v>
      </c>
      <c r="R305" s="149">
        <f>Q305*H305</f>
        <v>5.1909999999999998E-2</v>
      </c>
      <c r="S305" s="149">
        <v>0</v>
      </c>
      <c r="T305" s="150">
        <f>S305*H305</f>
        <v>0</v>
      </c>
      <c r="AR305" s="151" t="s">
        <v>353</v>
      </c>
      <c r="AT305" s="151" t="s">
        <v>571</v>
      </c>
      <c r="AU305" s="151" t="s">
        <v>87</v>
      </c>
      <c r="AY305" s="13" t="s">
        <v>220</v>
      </c>
      <c r="BE305" s="152">
        <f>IF(N305="základná",J305,0)</f>
        <v>0</v>
      </c>
      <c r="BF305" s="152">
        <f>IF(N305="znížená",J305,0)</f>
        <v>0</v>
      </c>
      <c r="BG305" s="152">
        <f>IF(N305="zákl. prenesená",J305,0)</f>
        <v>0</v>
      </c>
      <c r="BH305" s="152">
        <f>IF(N305="zníž. prenesená",J305,0)</f>
        <v>0</v>
      </c>
      <c r="BI305" s="152">
        <f>IF(N305="nulová",J305,0)</f>
        <v>0</v>
      </c>
      <c r="BJ305" s="13" t="s">
        <v>87</v>
      </c>
      <c r="BK305" s="152">
        <f>ROUND(I305*H305,2)</f>
        <v>0</v>
      </c>
      <c r="BL305" s="13" t="s">
        <v>281</v>
      </c>
      <c r="BM305" s="151" t="s">
        <v>2033</v>
      </c>
    </row>
    <row r="306" spans="2:65" s="1" customFormat="1" ht="21.75" customHeight="1">
      <c r="B306" s="139"/>
      <c r="C306" s="158" t="s">
        <v>994</v>
      </c>
      <c r="D306" s="158" t="s">
        <v>571</v>
      </c>
      <c r="E306" s="159" t="s">
        <v>1506</v>
      </c>
      <c r="F306" s="160" t="s">
        <v>1507</v>
      </c>
      <c r="G306" s="161" t="s">
        <v>259</v>
      </c>
      <c r="H306" s="162">
        <v>3</v>
      </c>
      <c r="I306" s="163"/>
      <c r="J306" s="162">
        <f>ROUND(I306*H306,2)</f>
        <v>0</v>
      </c>
      <c r="K306" s="164"/>
      <c r="L306" s="165"/>
      <c r="M306" s="166" t="s">
        <v>1</v>
      </c>
      <c r="N306" s="167" t="s">
        <v>41</v>
      </c>
      <c r="P306" s="149">
        <f>O306*H306</f>
        <v>0</v>
      </c>
      <c r="Q306" s="149">
        <v>2.1319999999999999E-2</v>
      </c>
      <c r="R306" s="149">
        <f>Q306*H306</f>
        <v>6.3959999999999989E-2</v>
      </c>
      <c r="S306" s="149">
        <v>0</v>
      </c>
      <c r="T306" s="150">
        <f>S306*H306</f>
        <v>0</v>
      </c>
      <c r="AR306" s="151" t="s">
        <v>353</v>
      </c>
      <c r="AT306" s="151" t="s">
        <v>571</v>
      </c>
      <c r="AU306" s="151" t="s">
        <v>87</v>
      </c>
      <c r="AY306" s="13" t="s">
        <v>220</v>
      </c>
      <c r="BE306" s="152">
        <f>IF(N306="základná",J306,0)</f>
        <v>0</v>
      </c>
      <c r="BF306" s="152">
        <f>IF(N306="znížená",J306,0)</f>
        <v>0</v>
      </c>
      <c r="BG306" s="152">
        <f>IF(N306="zákl. prenesená",J306,0)</f>
        <v>0</v>
      </c>
      <c r="BH306" s="152">
        <f>IF(N306="zníž. prenesená",J306,0)</f>
        <v>0</v>
      </c>
      <c r="BI306" s="152">
        <f>IF(N306="nulová",J306,0)</f>
        <v>0</v>
      </c>
      <c r="BJ306" s="13" t="s">
        <v>87</v>
      </c>
      <c r="BK306" s="152">
        <f>ROUND(I306*H306,2)</f>
        <v>0</v>
      </c>
      <c r="BL306" s="13" t="s">
        <v>281</v>
      </c>
      <c r="BM306" s="151" t="s">
        <v>2034</v>
      </c>
    </row>
    <row r="307" spans="2:65" s="11" customFormat="1" ht="22.9" customHeight="1">
      <c r="B307" s="127"/>
      <c r="D307" s="128" t="s">
        <v>74</v>
      </c>
      <c r="E307" s="137" t="s">
        <v>660</v>
      </c>
      <c r="F307" s="137" t="s">
        <v>661</v>
      </c>
      <c r="I307" s="130"/>
      <c r="J307" s="138">
        <f>BK307</f>
        <v>0</v>
      </c>
      <c r="L307" s="127"/>
      <c r="M307" s="132"/>
      <c r="P307" s="133">
        <f>SUM(P308:P312)</f>
        <v>0</v>
      </c>
      <c r="R307" s="133">
        <f>SUM(R308:R312)</f>
        <v>4.3198500000000001E-2</v>
      </c>
      <c r="T307" s="134">
        <f>SUM(T308:T312)</f>
        <v>0</v>
      </c>
      <c r="AR307" s="128" t="s">
        <v>87</v>
      </c>
      <c r="AT307" s="135" t="s">
        <v>74</v>
      </c>
      <c r="AU307" s="135" t="s">
        <v>82</v>
      </c>
      <c r="AY307" s="128" t="s">
        <v>220</v>
      </c>
      <c r="BK307" s="136">
        <f>SUM(BK308:BK312)</f>
        <v>0</v>
      </c>
    </row>
    <row r="308" spans="2:65" s="1" customFormat="1" ht="16.5" customHeight="1">
      <c r="B308" s="139"/>
      <c r="C308" s="140" t="s">
        <v>998</v>
      </c>
      <c r="D308" s="140" t="s">
        <v>222</v>
      </c>
      <c r="E308" s="141" t="s">
        <v>2035</v>
      </c>
      <c r="F308" s="142" t="s">
        <v>2036</v>
      </c>
      <c r="G308" s="143" t="s">
        <v>259</v>
      </c>
      <c r="H308" s="144">
        <v>2</v>
      </c>
      <c r="I308" s="145"/>
      <c r="J308" s="144">
        <f>ROUND(I308*H308,2)</f>
        <v>0</v>
      </c>
      <c r="K308" s="146"/>
      <c r="L308" s="28"/>
      <c r="M308" s="147" t="s">
        <v>1</v>
      </c>
      <c r="N308" s="148" t="s">
        <v>41</v>
      </c>
      <c r="P308" s="149">
        <f>O308*H308</f>
        <v>0</v>
      </c>
      <c r="Q308" s="149">
        <v>0</v>
      </c>
      <c r="R308" s="149">
        <f>Q308*H308</f>
        <v>0</v>
      </c>
      <c r="S308" s="149">
        <v>0</v>
      </c>
      <c r="T308" s="150">
        <f>S308*H308</f>
        <v>0</v>
      </c>
      <c r="AR308" s="151" t="s">
        <v>281</v>
      </c>
      <c r="AT308" s="151" t="s">
        <v>222</v>
      </c>
      <c r="AU308" s="151" t="s">
        <v>87</v>
      </c>
      <c r="AY308" s="13" t="s">
        <v>220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3" t="s">
        <v>87</v>
      </c>
      <c r="BK308" s="152">
        <f>ROUND(I308*H308,2)</f>
        <v>0</v>
      </c>
      <c r="BL308" s="13" t="s">
        <v>281</v>
      </c>
      <c r="BM308" s="151" t="s">
        <v>2037</v>
      </c>
    </row>
    <row r="309" spans="2:65" s="1" customFormat="1" ht="24.25" customHeight="1">
      <c r="B309" s="139"/>
      <c r="C309" s="158" t="s">
        <v>1004</v>
      </c>
      <c r="D309" s="158" t="s">
        <v>571</v>
      </c>
      <c r="E309" s="159" t="s">
        <v>2038</v>
      </c>
      <c r="F309" s="160" t="s">
        <v>2039</v>
      </c>
      <c r="G309" s="161" t="s">
        <v>259</v>
      </c>
      <c r="H309" s="162">
        <v>2</v>
      </c>
      <c r="I309" s="163"/>
      <c r="J309" s="162">
        <f>ROUND(I309*H309,2)</f>
        <v>0</v>
      </c>
      <c r="K309" s="164"/>
      <c r="L309" s="165"/>
      <c r="M309" s="166" t="s">
        <v>1</v>
      </c>
      <c r="N309" s="167" t="s">
        <v>41</v>
      </c>
      <c r="P309" s="149">
        <f>O309*H309</f>
        <v>0</v>
      </c>
      <c r="Q309" s="149">
        <v>5.28E-3</v>
      </c>
      <c r="R309" s="149">
        <f>Q309*H309</f>
        <v>1.056E-2</v>
      </c>
      <c r="S309" s="149">
        <v>0</v>
      </c>
      <c r="T309" s="150">
        <f>S309*H309</f>
        <v>0</v>
      </c>
      <c r="AR309" s="151" t="s">
        <v>353</v>
      </c>
      <c r="AT309" s="151" t="s">
        <v>571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2040</v>
      </c>
    </row>
    <row r="310" spans="2:65" s="1" customFormat="1" ht="37.9" customHeight="1">
      <c r="B310" s="139"/>
      <c r="C310" s="140" t="s">
        <v>1008</v>
      </c>
      <c r="D310" s="140" t="s">
        <v>222</v>
      </c>
      <c r="E310" s="141" t="s">
        <v>663</v>
      </c>
      <c r="F310" s="142" t="s">
        <v>664</v>
      </c>
      <c r="G310" s="143" t="s">
        <v>225</v>
      </c>
      <c r="H310" s="144">
        <v>2.97</v>
      </c>
      <c r="I310" s="145"/>
      <c r="J310" s="144">
        <f>ROUND(I310*H310,2)</f>
        <v>0</v>
      </c>
      <c r="K310" s="146"/>
      <c r="L310" s="28"/>
      <c r="M310" s="147" t="s">
        <v>1</v>
      </c>
      <c r="N310" s="148" t="s">
        <v>41</v>
      </c>
      <c r="P310" s="149">
        <f>O310*H310</f>
        <v>0</v>
      </c>
      <c r="Q310" s="149">
        <v>1.8500000000000001E-3</v>
      </c>
      <c r="R310" s="149">
        <f>Q310*H310</f>
        <v>5.4945000000000003E-3</v>
      </c>
      <c r="S310" s="149">
        <v>0</v>
      </c>
      <c r="T310" s="150">
        <f>S310*H310</f>
        <v>0</v>
      </c>
      <c r="AR310" s="151" t="s">
        <v>281</v>
      </c>
      <c r="AT310" s="151" t="s">
        <v>222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2041</v>
      </c>
    </row>
    <row r="311" spans="2:65" s="1" customFormat="1" ht="24.25" customHeight="1">
      <c r="B311" s="139"/>
      <c r="C311" s="158" t="s">
        <v>1012</v>
      </c>
      <c r="D311" s="158" t="s">
        <v>571</v>
      </c>
      <c r="E311" s="159" t="s">
        <v>2042</v>
      </c>
      <c r="F311" s="160" t="s">
        <v>2043</v>
      </c>
      <c r="G311" s="161" t="s">
        <v>225</v>
      </c>
      <c r="H311" s="162">
        <v>3.12</v>
      </c>
      <c r="I311" s="163"/>
      <c r="J311" s="162">
        <f>ROUND(I311*H311,2)</f>
        <v>0</v>
      </c>
      <c r="K311" s="164"/>
      <c r="L311" s="165"/>
      <c r="M311" s="166" t="s">
        <v>1</v>
      </c>
      <c r="N311" s="167" t="s">
        <v>41</v>
      </c>
      <c r="P311" s="149">
        <f>O311*H311</f>
        <v>0</v>
      </c>
      <c r="Q311" s="149">
        <v>8.6999999999999994E-3</v>
      </c>
      <c r="R311" s="149">
        <f>Q311*H311</f>
        <v>2.7143999999999998E-2</v>
      </c>
      <c r="S311" s="149">
        <v>0</v>
      </c>
      <c r="T311" s="150">
        <f>S311*H311</f>
        <v>0</v>
      </c>
      <c r="AR311" s="151" t="s">
        <v>353</v>
      </c>
      <c r="AT311" s="151" t="s">
        <v>571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2044</v>
      </c>
    </row>
    <row r="312" spans="2:65" s="1" customFormat="1" ht="24.25" customHeight="1">
      <c r="B312" s="139"/>
      <c r="C312" s="140" t="s">
        <v>1018</v>
      </c>
      <c r="D312" s="140" t="s">
        <v>222</v>
      </c>
      <c r="E312" s="141" t="s">
        <v>2045</v>
      </c>
      <c r="F312" s="142" t="s">
        <v>2046</v>
      </c>
      <c r="G312" s="143" t="s">
        <v>614</v>
      </c>
      <c r="H312" s="145"/>
      <c r="I312" s="145"/>
      <c r="J312" s="144">
        <f>ROUND(I312*H312,2)</f>
        <v>0</v>
      </c>
      <c r="K312" s="146"/>
      <c r="L312" s="28"/>
      <c r="M312" s="147" t="s">
        <v>1</v>
      </c>
      <c r="N312" s="148" t="s">
        <v>41</v>
      </c>
      <c r="P312" s="149">
        <f>O312*H312</f>
        <v>0</v>
      </c>
      <c r="Q312" s="149">
        <v>0</v>
      </c>
      <c r="R312" s="149">
        <f>Q312*H312</f>
        <v>0</v>
      </c>
      <c r="S312" s="149">
        <v>0</v>
      </c>
      <c r="T312" s="150">
        <f>S312*H312</f>
        <v>0</v>
      </c>
      <c r="AR312" s="151" t="s">
        <v>281</v>
      </c>
      <c r="AT312" s="151" t="s">
        <v>222</v>
      </c>
      <c r="AU312" s="151" t="s">
        <v>87</v>
      </c>
      <c r="AY312" s="13" t="s">
        <v>220</v>
      </c>
      <c r="BE312" s="152">
        <f>IF(N312="základná",J312,0)</f>
        <v>0</v>
      </c>
      <c r="BF312" s="152">
        <f>IF(N312="znížená",J312,0)</f>
        <v>0</v>
      </c>
      <c r="BG312" s="152">
        <f>IF(N312="zákl. prenesená",J312,0)</f>
        <v>0</v>
      </c>
      <c r="BH312" s="152">
        <f>IF(N312="zníž. prenesená",J312,0)</f>
        <v>0</v>
      </c>
      <c r="BI312" s="152">
        <f>IF(N312="nulová",J312,0)</f>
        <v>0</v>
      </c>
      <c r="BJ312" s="13" t="s">
        <v>87</v>
      </c>
      <c r="BK312" s="152">
        <f>ROUND(I312*H312,2)</f>
        <v>0</v>
      </c>
      <c r="BL312" s="13" t="s">
        <v>281</v>
      </c>
      <c r="BM312" s="151" t="s">
        <v>2047</v>
      </c>
    </row>
    <row r="313" spans="2:65" s="11" customFormat="1" ht="22.9" customHeight="1">
      <c r="B313" s="127"/>
      <c r="D313" s="128" t="s">
        <v>74</v>
      </c>
      <c r="E313" s="137" t="s">
        <v>351</v>
      </c>
      <c r="F313" s="137" t="s">
        <v>352</v>
      </c>
      <c r="I313" s="130"/>
      <c r="J313" s="138">
        <f>BK313</f>
        <v>0</v>
      </c>
      <c r="L313" s="127"/>
      <c r="M313" s="132"/>
      <c r="P313" s="133">
        <f>SUM(P314:P323)</f>
        <v>0</v>
      </c>
      <c r="R313" s="133">
        <f>SUM(R314:R323)</f>
        <v>12.063637100000001</v>
      </c>
      <c r="T313" s="134">
        <f>SUM(T314:T323)</f>
        <v>0</v>
      </c>
      <c r="AR313" s="128" t="s">
        <v>87</v>
      </c>
      <c r="AT313" s="135" t="s">
        <v>74</v>
      </c>
      <c r="AU313" s="135" t="s">
        <v>82</v>
      </c>
      <c r="AY313" s="128" t="s">
        <v>220</v>
      </c>
      <c r="BK313" s="136">
        <f>SUM(BK314:BK323)</f>
        <v>0</v>
      </c>
    </row>
    <row r="314" spans="2:65" s="1" customFormat="1" ht="24.25" customHeight="1">
      <c r="B314" s="139"/>
      <c r="C314" s="140" t="s">
        <v>1022</v>
      </c>
      <c r="D314" s="140" t="s">
        <v>222</v>
      </c>
      <c r="E314" s="141" t="s">
        <v>2048</v>
      </c>
      <c r="F314" s="142" t="s">
        <v>2049</v>
      </c>
      <c r="G314" s="143" t="s">
        <v>259</v>
      </c>
      <c r="H314" s="144">
        <v>75</v>
      </c>
      <c r="I314" s="145"/>
      <c r="J314" s="144">
        <f t="shared" ref="J314:J323" si="70">ROUND(I314*H314,2)</f>
        <v>0</v>
      </c>
      <c r="K314" s="146"/>
      <c r="L314" s="28"/>
      <c r="M314" s="147" t="s">
        <v>1</v>
      </c>
      <c r="N314" s="148" t="s">
        <v>41</v>
      </c>
      <c r="P314" s="149">
        <f t="shared" ref="P314:P323" si="71">O314*H314</f>
        <v>0</v>
      </c>
      <c r="Q314" s="149">
        <v>2.1000000000000001E-4</v>
      </c>
      <c r="R314" s="149">
        <f t="shared" ref="R314:R323" si="72">Q314*H314</f>
        <v>1.575E-2</v>
      </c>
      <c r="S314" s="149">
        <v>0</v>
      </c>
      <c r="T314" s="150">
        <f t="shared" ref="T314:T323" si="73">S314*H314</f>
        <v>0</v>
      </c>
      <c r="AR314" s="151" t="s">
        <v>281</v>
      </c>
      <c r="AT314" s="151" t="s">
        <v>222</v>
      </c>
      <c r="AU314" s="151" t="s">
        <v>87</v>
      </c>
      <c r="AY314" s="13" t="s">
        <v>220</v>
      </c>
      <c r="BE314" s="152">
        <f t="shared" ref="BE314:BE323" si="74">IF(N314="základná",J314,0)</f>
        <v>0</v>
      </c>
      <c r="BF314" s="152">
        <f t="shared" ref="BF314:BF323" si="75">IF(N314="znížená",J314,0)</f>
        <v>0</v>
      </c>
      <c r="BG314" s="152">
        <f t="shared" ref="BG314:BG323" si="76">IF(N314="zákl. prenesená",J314,0)</f>
        <v>0</v>
      </c>
      <c r="BH314" s="152">
        <f t="shared" ref="BH314:BH323" si="77">IF(N314="zníž. prenesená",J314,0)</f>
        <v>0</v>
      </c>
      <c r="BI314" s="152">
        <f t="shared" ref="BI314:BI323" si="78">IF(N314="nulová",J314,0)</f>
        <v>0</v>
      </c>
      <c r="BJ314" s="13" t="s">
        <v>87</v>
      </c>
      <c r="BK314" s="152">
        <f t="shared" ref="BK314:BK323" si="79">ROUND(I314*H314,2)</f>
        <v>0</v>
      </c>
      <c r="BL314" s="13" t="s">
        <v>281</v>
      </c>
      <c r="BM314" s="151" t="s">
        <v>2050</v>
      </c>
    </row>
    <row r="315" spans="2:65" s="1" customFormat="1" ht="16.5" customHeight="1">
      <c r="B315" s="139"/>
      <c r="C315" s="158" t="s">
        <v>1026</v>
      </c>
      <c r="D315" s="158" t="s">
        <v>571</v>
      </c>
      <c r="E315" s="159" t="s">
        <v>2051</v>
      </c>
      <c r="F315" s="160" t="s">
        <v>2052</v>
      </c>
      <c r="G315" s="161" t="s">
        <v>259</v>
      </c>
      <c r="H315" s="162">
        <v>75</v>
      </c>
      <c r="I315" s="163"/>
      <c r="J315" s="162">
        <f t="shared" si="70"/>
        <v>0</v>
      </c>
      <c r="K315" s="164"/>
      <c r="L315" s="165"/>
      <c r="M315" s="166" t="s">
        <v>1</v>
      </c>
      <c r="N315" s="167" t="s">
        <v>41</v>
      </c>
      <c r="P315" s="149">
        <f t="shared" si="71"/>
        <v>0</v>
      </c>
      <c r="Q315" s="149">
        <v>6.8999999999999997E-4</v>
      </c>
      <c r="R315" s="149">
        <f t="shared" si="72"/>
        <v>5.1749999999999997E-2</v>
      </c>
      <c r="S315" s="149">
        <v>0</v>
      </c>
      <c r="T315" s="150">
        <f t="shared" si="73"/>
        <v>0</v>
      </c>
      <c r="AR315" s="151" t="s">
        <v>353</v>
      </c>
      <c r="AT315" s="151" t="s">
        <v>571</v>
      </c>
      <c r="AU315" s="151" t="s">
        <v>87</v>
      </c>
      <c r="AY315" s="13" t="s">
        <v>220</v>
      </c>
      <c r="BE315" s="152">
        <f t="shared" si="74"/>
        <v>0</v>
      </c>
      <c r="BF315" s="152">
        <f t="shared" si="75"/>
        <v>0</v>
      </c>
      <c r="BG315" s="152">
        <f t="shared" si="76"/>
        <v>0</v>
      </c>
      <c r="BH315" s="152">
        <f t="shared" si="77"/>
        <v>0</v>
      </c>
      <c r="BI315" s="152">
        <f t="shared" si="78"/>
        <v>0</v>
      </c>
      <c r="BJ315" s="13" t="s">
        <v>87</v>
      </c>
      <c r="BK315" s="152">
        <f t="shared" si="79"/>
        <v>0</v>
      </c>
      <c r="BL315" s="13" t="s">
        <v>281</v>
      </c>
      <c r="BM315" s="151" t="s">
        <v>2053</v>
      </c>
    </row>
    <row r="316" spans="2:65" s="1" customFormat="1" ht="24.25" customHeight="1">
      <c r="B316" s="139"/>
      <c r="C316" s="140" t="s">
        <v>1032</v>
      </c>
      <c r="D316" s="140" t="s">
        <v>222</v>
      </c>
      <c r="E316" s="141" t="s">
        <v>2054</v>
      </c>
      <c r="F316" s="142" t="s">
        <v>2055</v>
      </c>
      <c r="G316" s="143" t="s">
        <v>234</v>
      </c>
      <c r="H316" s="144">
        <v>53.4</v>
      </c>
      <c r="I316" s="145"/>
      <c r="J316" s="144">
        <f t="shared" si="70"/>
        <v>0</v>
      </c>
      <c r="K316" s="146"/>
      <c r="L316" s="28"/>
      <c r="M316" s="147" t="s">
        <v>1</v>
      </c>
      <c r="N316" s="148" t="s">
        <v>41</v>
      </c>
      <c r="P316" s="149">
        <f t="shared" si="71"/>
        <v>0</v>
      </c>
      <c r="Q316" s="149">
        <v>0</v>
      </c>
      <c r="R316" s="149">
        <f t="shared" si="72"/>
        <v>0</v>
      </c>
      <c r="S316" s="149">
        <v>0</v>
      </c>
      <c r="T316" s="150">
        <f t="shared" si="73"/>
        <v>0</v>
      </c>
      <c r="AR316" s="151" t="s">
        <v>281</v>
      </c>
      <c r="AT316" s="151" t="s">
        <v>222</v>
      </c>
      <c r="AU316" s="151" t="s">
        <v>87</v>
      </c>
      <c r="AY316" s="13" t="s">
        <v>220</v>
      </c>
      <c r="BE316" s="152">
        <f t="shared" si="74"/>
        <v>0</v>
      </c>
      <c r="BF316" s="152">
        <f t="shared" si="75"/>
        <v>0</v>
      </c>
      <c r="BG316" s="152">
        <f t="shared" si="76"/>
        <v>0</v>
      </c>
      <c r="BH316" s="152">
        <f t="shared" si="77"/>
        <v>0</v>
      </c>
      <c r="BI316" s="152">
        <f t="shared" si="78"/>
        <v>0</v>
      </c>
      <c r="BJ316" s="13" t="s">
        <v>87</v>
      </c>
      <c r="BK316" s="152">
        <f t="shared" si="79"/>
        <v>0</v>
      </c>
      <c r="BL316" s="13" t="s">
        <v>281</v>
      </c>
      <c r="BM316" s="151" t="s">
        <v>2056</v>
      </c>
    </row>
    <row r="317" spans="2:65" s="1" customFormat="1" ht="24.25" customHeight="1">
      <c r="B317" s="139"/>
      <c r="C317" s="158" t="s">
        <v>1102</v>
      </c>
      <c r="D317" s="158" t="s">
        <v>571</v>
      </c>
      <c r="E317" s="159" t="s">
        <v>2057</v>
      </c>
      <c r="F317" s="160" t="s">
        <v>2058</v>
      </c>
      <c r="G317" s="161" t="s">
        <v>251</v>
      </c>
      <c r="H317" s="162">
        <v>0.15</v>
      </c>
      <c r="I317" s="163"/>
      <c r="J317" s="162">
        <f t="shared" si="70"/>
        <v>0</v>
      </c>
      <c r="K317" s="164"/>
      <c r="L317" s="165"/>
      <c r="M317" s="166" t="s">
        <v>1</v>
      </c>
      <c r="N317" s="167" t="s">
        <v>41</v>
      </c>
      <c r="P317" s="149">
        <f t="shared" si="71"/>
        <v>0</v>
      </c>
      <c r="Q317" s="149">
        <v>0.44</v>
      </c>
      <c r="R317" s="149">
        <f t="shared" si="72"/>
        <v>6.6000000000000003E-2</v>
      </c>
      <c r="S317" s="149">
        <v>0</v>
      </c>
      <c r="T317" s="150">
        <f t="shared" si="73"/>
        <v>0</v>
      </c>
      <c r="AR317" s="151" t="s">
        <v>353</v>
      </c>
      <c r="AT317" s="151" t="s">
        <v>571</v>
      </c>
      <c r="AU317" s="151" t="s">
        <v>87</v>
      </c>
      <c r="AY317" s="13" t="s">
        <v>220</v>
      </c>
      <c r="BE317" s="152">
        <f t="shared" si="74"/>
        <v>0</v>
      </c>
      <c r="BF317" s="152">
        <f t="shared" si="75"/>
        <v>0</v>
      </c>
      <c r="BG317" s="152">
        <f t="shared" si="76"/>
        <v>0</v>
      </c>
      <c r="BH317" s="152">
        <f t="shared" si="77"/>
        <v>0</v>
      </c>
      <c r="BI317" s="152">
        <f t="shared" si="78"/>
        <v>0</v>
      </c>
      <c r="BJ317" s="13" t="s">
        <v>87</v>
      </c>
      <c r="BK317" s="152">
        <f t="shared" si="79"/>
        <v>0</v>
      </c>
      <c r="BL317" s="13" t="s">
        <v>281</v>
      </c>
      <c r="BM317" s="151" t="s">
        <v>2059</v>
      </c>
    </row>
    <row r="318" spans="2:65" s="1" customFormat="1" ht="24.25" customHeight="1">
      <c r="B318" s="139"/>
      <c r="C318" s="140" t="s">
        <v>2060</v>
      </c>
      <c r="D318" s="140" t="s">
        <v>222</v>
      </c>
      <c r="E318" s="141" t="s">
        <v>2061</v>
      </c>
      <c r="F318" s="142" t="s">
        <v>2062</v>
      </c>
      <c r="G318" s="143" t="s">
        <v>234</v>
      </c>
      <c r="H318" s="144">
        <v>1062.9000000000001</v>
      </c>
      <c r="I318" s="145"/>
      <c r="J318" s="144">
        <f t="shared" si="70"/>
        <v>0</v>
      </c>
      <c r="K318" s="146"/>
      <c r="L318" s="28"/>
      <c r="M318" s="147" t="s">
        <v>1</v>
      </c>
      <c r="N318" s="148" t="s">
        <v>41</v>
      </c>
      <c r="P318" s="149">
        <f t="shared" si="71"/>
        <v>0</v>
      </c>
      <c r="Q318" s="149">
        <v>2.1000000000000001E-4</v>
      </c>
      <c r="R318" s="149">
        <f t="shared" si="72"/>
        <v>0.22320900000000002</v>
      </c>
      <c r="S318" s="149">
        <v>0</v>
      </c>
      <c r="T318" s="150">
        <f t="shared" si="73"/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 t="shared" si="74"/>
        <v>0</v>
      </c>
      <c r="BF318" s="152">
        <f t="shared" si="75"/>
        <v>0</v>
      </c>
      <c r="BG318" s="152">
        <f t="shared" si="76"/>
        <v>0</v>
      </c>
      <c r="BH318" s="152">
        <f t="shared" si="77"/>
        <v>0</v>
      </c>
      <c r="BI318" s="152">
        <f t="shared" si="78"/>
        <v>0</v>
      </c>
      <c r="BJ318" s="13" t="s">
        <v>87</v>
      </c>
      <c r="BK318" s="152">
        <f t="shared" si="79"/>
        <v>0</v>
      </c>
      <c r="BL318" s="13" t="s">
        <v>281</v>
      </c>
      <c r="BM318" s="151" t="s">
        <v>2063</v>
      </c>
    </row>
    <row r="319" spans="2:65" s="1" customFormat="1" ht="24.25" customHeight="1">
      <c r="B319" s="139"/>
      <c r="C319" s="158" t="s">
        <v>2064</v>
      </c>
      <c r="D319" s="158" t="s">
        <v>571</v>
      </c>
      <c r="E319" s="159" t="s">
        <v>2065</v>
      </c>
      <c r="F319" s="160" t="s">
        <v>2066</v>
      </c>
      <c r="G319" s="161" t="s">
        <v>251</v>
      </c>
      <c r="H319" s="162">
        <v>24.89</v>
      </c>
      <c r="I319" s="163"/>
      <c r="J319" s="162">
        <f t="shared" si="70"/>
        <v>0</v>
      </c>
      <c r="K319" s="164"/>
      <c r="L319" s="165"/>
      <c r="M319" s="166" t="s">
        <v>1</v>
      </c>
      <c r="N319" s="167" t="s">
        <v>41</v>
      </c>
      <c r="P319" s="149">
        <f t="shared" si="71"/>
        <v>0</v>
      </c>
      <c r="Q319" s="149">
        <v>0.44</v>
      </c>
      <c r="R319" s="149">
        <f t="shared" si="72"/>
        <v>10.951600000000001</v>
      </c>
      <c r="S319" s="149">
        <v>0</v>
      </c>
      <c r="T319" s="150">
        <f t="shared" si="73"/>
        <v>0</v>
      </c>
      <c r="AR319" s="151" t="s">
        <v>353</v>
      </c>
      <c r="AT319" s="151" t="s">
        <v>571</v>
      </c>
      <c r="AU319" s="151" t="s">
        <v>87</v>
      </c>
      <c r="AY319" s="13" t="s">
        <v>220</v>
      </c>
      <c r="BE319" s="152">
        <f t="shared" si="74"/>
        <v>0</v>
      </c>
      <c r="BF319" s="152">
        <f t="shared" si="75"/>
        <v>0</v>
      </c>
      <c r="BG319" s="152">
        <f t="shared" si="76"/>
        <v>0</v>
      </c>
      <c r="BH319" s="152">
        <f t="shared" si="77"/>
        <v>0</v>
      </c>
      <c r="BI319" s="152">
        <f t="shared" si="78"/>
        <v>0</v>
      </c>
      <c r="BJ319" s="13" t="s">
        <v>87</v>
      </c>
      <c r="BK319" s="152">
        <f t="shared" si="79"/>
        <v>0</v>
      </c>
      <c r="BL319" s="13" t="s">
        <v>281</v>
      </c>
      <c r="BM319" s="151" t="s">
        <v>2067</v>
      </c>
    </row>
    <row r="320" spans="2:65" s="1" customFormat="1" ht="33" customHeight="1">
      <c r="B320" s="139"/>
      <c r="C320" s="140" t="s">
        <v>2068</v>
      </c>
      <c r="D320" s="140" t="s">
        <v>222</v>
      </c>
      <c r="E320" s="141" t="s">
        <v>2069</v>
      </c>
      <c r="F320" s="142" t="s">
        <v>2070</v>
      </c>
      <c r="G320" s="143" t="s">
        <v>234</v>
      </c>
      <c r="H320" s="144">
        <v>334.03</v>
      </c>
      <c r="I320" s="145"/>
      <c r="J320" s="144">
        <f t="shared" si="70"/>
        <v>0</v>
      </c>
      <c r="K320" s="146"/>
      <c r="L320" s="28"/>
      <c r="M320" s="147" t="s">
        <v>1</v>
      </c>
      <c r="N320" s="148" t="s">
        <v>41</v>
      </c>
      <c r="P320" s="149">
        <f t="shared" si="71"/>
        <v>0</v>
      </c>
      <c r="Q320" s="149">
        <v>2.1000000000000001E-4</v>
      </c>
      <c r="R320" s="149">
        <f t="shared" si="72"/>
        <v>7.0146299999999995E-2</v>
      </c>
      <c r="S320" s="149">
        <v>0</v>
      </c>
      <c r="T320" s="150">
        <f t="shared" si="73"/>
        <v>0</v>
      </c>
      <c r="AR320" s="151" t="s">
        <v>281</v>
      </c>
      <c r="AT320" s="151" t="s">
        <v>222</v>
      </c>
      <c r="AU320" s="151" t="s">
        <v>87</v>
      </c>
      <c r="AY320" s="13" t="s">
        <v>220</v>
      </c>
      <c r="BE320" s="152">
        <f t="shared" si="74"/>
        <v>0</v>
      </c>
      <c r="BF320" s="152">
        <f t="shared" si="75"/>
        <v>0</v>
      </c>
      <c r="BG320" s="152">
        <f t="shared" si="76"/>
        <v>0</v>
      </c>
      <c r="BH320" s="152">
        <f t="shared" si="77"/>
        <v>0</v>
      </c>
      <c r="BI320" s="152">
        <f t="shared" si="78"/>
        <v>0</v>
      </c>
      <c r="BJ320" s="13" t="s">
        <v>87</v>
      </c>
      <c r="BK320" s="152">
        <f t="shared" si="79"/>
        <v>0</v>
      </c>
      <c r="BL320" s="13" t="s">
        <v>281</v>
      </c>
      <c r="BM320" s="151" t="s">
        <v>2071</v>
      </c>
    </row>
    <row r="321" spans="2:65" s="1" customFormat="1" ht="33" customHeight="1">
      <c r="B321" s="139"/>
      <c r="C321" s="140" t="s">
        <v>2072</v>
      </c>
      <c r="D321" s="140" t="s">
        <v>222</v>
      </c>
      <c r="E321" s="141" t="s">
        <v>2073</v>
      </c>
      <c r="F321" s="142" t="s">
        <v>2074</v>
      </c>
      <c r="G321" s="143" t="s">
        <v>234</v>
      </c>
      <c r="H321" s="144">
        <v>190.04</v>
      </c>
      <c r="I321" s="145"/>
      <c r="J321" s="144">
        <f t="shared" si="70"/>
        <v>0</v>
      </c>
      <c r="K321" s="146"/>
      <c r="L321" s="28"/>
      <c r="M321" s="147" t="s">
        <v>1</v>
      </c>
      <c r="N321" s="148" t="s">
        <v>41</v>
      </c>
      <c r="P321" s="149">
        <f t="shared" si="71"/>
        <v>0</v>
      </c>
      <c r="Q321" s="149">
        <v>2.1000000000000001E-4</v>
      </c>
      <c r="R321" s="149">
        <f t="shared" si="72"/>
        <v>3.9908399999999997E-2</v>
      </c>
      <c r="S321" s="149">
        <v>0</v>
      </c>
      <c r="T321" s="150">
        <f t="shared" si="73"/>
        <v>0</v>
      </c>
      <c r="AR321" s="151" t="s">
        <v>281</v>
      </c>
      <c r="AT321" s="151" t="s">
        <v>222</v>
      </c>
      <c r="AU321" s="151" t="s">
        <v>87</v>
      </c>
      <c r="AY321" s="13" t="s">
        <v>220</v>
      </c>
      <c r="BE321" s="152">
        <f t="shared" si="74"/>
        <v>0</v>
      </c>
      <c r="BF321" s="152">
        <f t="shared" si="75"/>
        <v>0</v>
      </c>
      <c r="BG321" s="152">
        <f t="shared" si="76"/>
        <v>0</v>
      </c>
      <c r="BH321" s="152">
        <f t="shared" si="77"/>
        <v>0</v>
      </c>
      <c r="BI321" s="152">
        <f t="shared" si="78"/>
        <v>0</v>
      </c>
      <c r="BJ321" s="13" t="s">
        <v>87</v>
      </c>
      <c r="BK321" s="152">
        <f t="shared" si="79"/>
        <v>0</v>
      </c>
      <c r="BL321" s="13" t="s">
        <v>281</v>
      </c>
      <c r="BM321" s="151" t="s">
        <v>2075</v>
      </c>
    </row>
    <row r="322" spans="2:65" s="1" customFormat="1" ht="37.9" customHeight="1">
      <c r="B322" s="139"/>
      <c r="C322" s="140" t="s">
        <v>2076</v>
      </c>
      <c r="D322" s="140" t="s">
        <v>222</v>
      </c>
      <c r="E322" s="141" t="s">
        <v>2077</v>
      </c>
      <c r="F322" s="142" t="s">
        <v>2078</v>
      </c>
      <c r="G322" s="143" t="s">
        <v>251</v>
      </c>
      <c r="H322" s="144">
        <v>25.03</v>
      </c>
      <c r="I322" s="145"/>
      <c r="J322" s="144">
        <f t="shared" si="70"/>
        <v>0</v>
      </c>
      <c r="K322" s="146"/>
      <c r="L322" s="28"/>
      <c r="M322" s="147" t="s">
        <v>1</v>
      </c>
      <c r="N322" s="148" t="s">
        <v>41</v>
      </c>
      <c r="P322" s="149">
        <f t="shared" si="71"/>
        <v>0</v>
      </c>
      <c r="Q322" s="149">
        <v>2.5780000000000001E-2</v>
      </c>
      <c r="R322" s="149">
        <f t="shared" si="72"/>
        <v>0.6452734</v>
      </c>
      <c r="S322" s="149">
        <v>0</v>
      </c>
      <c r="T322" s="150">
        <f t="shared" si="73"/>
        <v>0</v>
      </c>
      <c r="AR322" s="151" t="s">
        <v>281</v>
      </c>
      <c r="AT322" s="151" t="s">
        <v>222</v>
      </c>
      <c r="AU322" s="151" t="s">
        <v>87</v>
      </c>
      <c r="AY322" s="13" t="s">
        <v>220</v>
      </c>
      <c r="BE322" s="152">
        <f t="shared" si="74"/>
        <v>0</v>
      </c>
      <c r="BF322" s="152">
        <f t="shared" si="75"/>
        <v>0</v>
      </c>
      <c r="BG322" s="152">
        <f t="shared" si="76"/>
        <v>0</v>
      </c>
      <c r="BH322" s="152">
        <f t="shared" si="77"/>
        <v>0</v>
      </c>
      <c r="BI322" s="152">
        <f t="shared" si="78"/>
        <v>0</v>
      </c>
      <c r="BJ322" s="13" t="s">
        <v>87</v>
      </c>
      <c r="BK322" s="152">
        <f t="shared" si="79"/>
        <v>0</v>
      </c>
      <c r="BL322" s="13" t="s">
        <v>281</v>
      </c>
      <c r="BM322" s="151" t="s">
        <v>2079</v>
      </c>
    </row>
    <row r="323" spans="2:65" s="1" customFormat="1" ht="24.25" customHeight="1">
      <c r="B323" s="139"/>
      <c r="C323" s="140" t="s">
        <v>2080</v>
      </c>
      <c r="D323" s="140" t="s">
        <v>222</v>
      </c>
      <c r="E323" s="141" t="s">
        <v>2081</v>
      </c>
      <c r="F323" s="142" t="s">
        <v>2082</v>
      </c>
      <c r="G323" s="143" t="s">
        <v>614</v>
      </c>
      <c r="H323" s="145"/>
      <c r="I323" s="145"/>
      <c r="J323" s="144">
        <f t="shared" si="70"/>
        <v>0</v>
      </c>
      <c r="K323" s="146"/>
      <c r="L323" s="28"/>
      <c r="M323" s="147" t="s">
        <v>1</v>
      </c>
      <c r="N323" s="148" t="s">
        <v>41</v>
      </c>
      <c r="P323" s="149">
        <f t="shared" si="71"/>
        <v>0</v>
      </c>
      <c r="Q323" s="149">
        <v>0</v>
      </c>
      <c r="R323" s="149">
        <f t="shared" si="72"/>
        <v>0</v>
      </c>
      <c r="S323" s="149">
        <v>0</v>
      </c>
      <c r="T323" s="150">
        <f t="shared" si="73"/>
        <v>0</v>
      </c>
      <c r="AR323" s="151" t="s">
        <v>281</v>
      </c>
      <c r="AT323" s="151" t="s">
        <v>222</v>
      </c>
      <c r="AU323" s="151" t="s">
        <v>87</v>
      </c>
      <c r="AY323" s="13" t="s">
        <v>220</v>
      </c>
      <c r="BE323" s="152">
        <f t="shared" si="74"/>
        <v>0</v>
      </c>
      <c r="BF323" s="152">
        <f t="shared" si="75"/>
        <v>0</v>
      </c>
      <c r="BG323" s="152">
        <f t="shared" si="76"/>
        <v>0</v>
      </c>
      <c r="BH323" s="152">
        <f t="shared" si="77"/>
        <v>0</v>
      </c>
      <c r="BI323" s="152">
        <f t="shared" si="78"/>
        <v>0</v>
      </c>
      <c r="BJ323" s="13" t="s">
        <v>87</v>
      </c>
      <c r="BK323" s="152">
        <f t="shared" si="79"/>
        <v>0</v>
      </c>
      <c r="BL323" s="13" t="s">
        <v>281</v>
      </c>
      <c r="BM323" s="151" t="s">
        <v>2083</v>
      </c>
    </row>
    <row r="324" spans="2:65" s="11" customFormat="1" ht="22.9" customHeight="1">
      <c r="B324" s="127"/>
      <c r="D324" s="128" t="s">
        <v>74</v>
      </c>
      <c r="E324" s="137" t="s">
        <v>369</v>
      </c>
      <c r="F324" s="137" t="s">
        <v>370</v>
      </c>
      <c r="I324" s="130"/>
      <c r="J324" s="138">
        <f>BK324</f>
        <v>0</v>
      </c>
      <c r="L324" s="127"/>
      <c r="M324" s="132"/>
      <c r="P324" s="133">
        <f>SUM(P325:P345)</f>
        <v>0</v>
      </c>
      <c r="R324" s="133">
        <f>SUM(R325:R345)</f>
        <v>39.969265187999994</v>
      </c>
      <c r="T324" s="134">
        <f>SUM(T325:T345)</f>
        <v>0</v>
      </c>
      <c r="AR324" s="128" t="s">
        <v>87</v>
      </c>
      <c r="AT324" s="135" t="s">
        <v>74</v>
      </c>
      <c r="AU324" s="135" t="s">
        <v>82</v>
      </c>
      <c r="AY324" s="128" t="s">
        <v>220</v>
      </c>
      <c r="BK324" s="136">
        <f>SUM(BK325:BK345)</f>
        <v>0</v>
      </c>
    </row>
    <row r="325" spans="2:65" s="1" customFormat="1" ht="37.9" customHeight="1">
      <c r="B325" s="139"/>
      <c r="C325" s="140" t="s">
        <v>2084</v>
      </c>
      <c r="D325" s="140" t="s">
        <v>222</v>
      </c>
      <c r="E325" s="141" t="s">
        <v>2085</v>
      </c>
      <c r="F325" s="142" t="s">
        <v>2086</v>
      </c>
      <c r="G325" s="143" t="s">
        <v>225</v>
      </c>
      <c r="H325" s="144">
        <v>5.8</v>
      </c>
      <c r="I325" s="145"/>
      <c r="J325" s="144">
        <f t="shared" ref="J325:J345" si="80">ROUND(I325*H325,2)</f>
        <v>0</v>
      </c>
      <c r="K325" s="146"/>
      <c r="L325" s="28"/>
      <c r="M325" s="147" t="s">
        <v>1</v>
      </c>
      <c r="N325" s="148" t="s">
        <v>41</v>
      </c>
      <c r="P325" s="149">
        <f t="shared" ref="P325:P345" si="81">O325*H325</f>
        <v>0</v>
      </c>
      <c r="Q325" s="149">
        <v>4.9661139999999999E-2</v>
      </c>
      <c r="R325" s="149">
        <f t="shared" ref="R325:R345" si="82">Q325*H325</f>
        <v>0.28803461199999997</v>
      </c>
      <c r="S325" s="149">
        <v>0</v>
      </c>
      <c r="T325" s="150">
        <f t="shared" ref="T325:T345" si="83">S325*H325</f>
        <v>0</v>
      </c>
      <c r="AR325" s="151" t="s">
        <v>281</v>
      </c>
      <c r="AT325" s="151" t="s">
        <v>222</v>
      </c>
      <c r="AU325" s="151" t="s">
        <v>87</v>
      </c>
      <c r="AY325" s="13" t="s">
        <v>220</v>
      </c>
      <c r="BE325" s="152">
        <f t="shared" ref="BE325:BE345" si="84">IF(N325="základná",J325,0)</f>
        <v>0</v>
      </c>
      <c r="BF325" s="152">
        <f t="shared" ref="BF325:BF345" si="85">IF(N325="znížená",J325,0)</f>
        <v>0</v>
      </c>
      <c r="BG325" s="152">
        <f t="shared" ref="BG325:BG345" si="86">IF(N325="zákl. prenesená",J325,0)</f>
        <v>0</v>
      </c>
      <c r="BH325" s="152">
        <f t="shared" ref="BH325:BH345" si="87">IF(N325="zníž. prenesená",J325,0)</f>
        <v>0</v>
      </c>
      <c r="BI325" s="152">
        <f t="shared" ref="BI325:BI345" si="88">IF(N325="nulová",J325,0)</f>
        <v>0</v>
      </c>
      <c r="BJ325" s="13" t="s">
        <v>87</v>
      </c>
      <c r="BK325" s="152">
        <f t="shared" ref="BK325:BK345" si="89">ROUND(I325*H325,2)</f>
        <v>0</v>
      </c>
      <c r="BL325" s="13" t="s">
        <v>281</v>
      </c>
      <c r="BM325" s="151" t="s">
        <v>2087</v>
      </c>
    </row>
    <row r="326" spans="2:65" s="1" customFormat="1" ht="37.9" customHeight="1">
      <c r="B326" s="139"/>
      <c r="C326" s="140" t="s">
        <v>2088</v>
      </c>
      <c r="D326" s="140" t="s">
        <v>222</v>
      </c>
      <c r="E326" s="141" t="s">
        <v>2089</v>
      </c>
      <c r="F326" s="142" t="s">
        <v>2090</v>
      </c>
      <c r="G326" s="143" t="s">
        <v>225</v>
      </c>
      <c r="H326" s="144">
        <v>23.7</v>
      </c>
      <c r="I326" s="145"/>
      <c r="J326" s="144">
        <f t="shared" si="80"/>
        <v>0</v>
      </c>
      <c r="K326" s="146"/>
      <c r="L326" s="28"/>
      <c r="M326" s="147" t="s">
        <v>1</v>
      </c>
      <c r="N326" s="148" t="s">
        <v>41</v>
      </c>
      <c r="P326" s="149">
        <f t="shared" si="81"/>
        <v>0</v>
      </c>
      <c r="Q326" s="149">
        <v>4.3020000000000003E-2</v>
      </c>
      <c r="R326" s="149">
        <f t="shared" si="82"/>
        <v>1.019574</v>
      </c>
      <c r="S326" s="149">
        <v>0</v>
      </c>
      <c r="T326" s="150">
        <f t="shared" si="83"/>
        <v>0</v>
      </c>
      <c r="AR326" s="151" t="s">
        <v>281</v>
      </c>
      <c r="AT326" s="151" t="s">
        <v>222</v>
      </c>
      <c r="AU326" s="151" t="s">
        <v>87</v>
      </c>
      <c r="AY326" s="13" t="s">
        <v>220</v>
      </c>
      <c r="BE326" s="152">
        <f t="shared" si="84"/>
        <v>0</v>
      </c>
      <c r="BF326" s="152">
        <f t="shared" si="85"/>
        <v>0</v>
      </c>
      <c r="BG326" s="152">
        <f t="shared" si="86"/>
        <v>0</v>
      </c>
      <c r="BH326" s="152">
        <f t="shared" si="87"/>
        <v>0</v>
      </c>
      <c r="BI326" s="152">
        <f t="shared" si="88"/>
        <v>0</v>
      </c>
      <c r="BJ326" s="13" t="s">
        <v>87</v>
      </c>
      <c r="BK326" s="152">
        <f t="shared" si="89"/>
        <v>0</v>
      </c>
      <c r="BL326" s="13" t="s">
        <v>281</v>
      </c>
      <c r="BM326" s="151" t="s">
        <v>2091</v>
      </c>
    </row>
    <row r="327" spans="2:65" s="1" customFormat="1" ht="37.9" customHeight="1">
      <c r="B327" s="139"/>
      <c r="C327" s="140" t="s">
        <v>2092</v>
      </c>
      <c r="D327" s="140" t="s">
        <v>222</v>
      </c>
      <c r="E327" s="141" t="s">
        <v>2093</v>
      </c>
      <c r="F327" s="142" t="s">
        <v>2094</v>
      </c>
      <c r="G327" s="143" t="s">
        <v>225</v>
      </c>
      <c r="H327" s="144">
        <v>22.6</v>
      </c>
      <c r="I327" s="145"/>
      <c r="J327" s="144">
        <f t="shared" si="80"/>
        <v>0</v>
      </c>
      <c r="K327" s="146"/>
      <c r="L327" s="28"/>
      <c r="M327" s="147" t="s">
        <v>1</v>
      </c>
      <c r="N327" s="148" t="s">
        <v>41</v>
      </c>
      <c r="P327" s="149">
        <f t="shared" si="81"/>
        <v>0</v>
      </c>
      <c r="Q327" s="149">
        <v>2.3220000000000001E-2</v>
      </c>
      <c r="R327" s="149">
        <f t="shared" si="82"/>
        <v>0.52477200000000002</v>
      </c>
      <c r="S327" s="149">
        <v>0</v>
      </c>
      <c r="T327" s="150">
        <f t="shared" si="83"/>
        <v>0</v>
      </c>
      <c r="AR327" s="151" t="s">
        <v>281</v>
      </c>
      <c r="AT327" s="151" t="s">
        <v>222</v>
      </c>
      <c r="AU327" s="151" t="s">
        <v>87</v>
      </c>
      <c r="AY327" s="13" t="s">
        <v>220</v>
      </c>
      <c r="BE327" s="152">
        <f t="shared" si="84"/>
        <v>0</v>
      </c>
      <c r="BF327" s="152">
        <f t="shared" si="85"/>
        <v>0</v>
      </c>
      <c r="BG327" s="152">
        <f t="shared" si="86"/>
        <v>0</v>
      </c>
      <c r="BH327" s="152">
        <f t="shared" si="87"/>
        <v>0</v>
      </c>
      <c r="BI327" s="152">
        <f t="shared" si="88"/>
        <v>0</v>
      </c>
      <c r="BJ327" s="13" t="s">
        <v>87</v>
      </c>
      <c r="BK327" s="152">
        <f t="shared" si="89"/>
        <v>0</v>
      </c>
      <c r="BL327" s="13" t="s">
        <v>281</v>
      </c>
      <c r="BM327" s="151" t="s">
        <v>2095</v>
      </c>
    </row>
    <row r="328" spans="2:65" s="1" customFormat="1" ht="37.9" customHeight="1">
      <c r="B328" s="139"/>
      <c r="C328" s="140" t="s">
        <v>2096</v>
      </c>
      <c r="D328" s="140" t="s">
        <v>222</v>
      </c>
      <c r="E328" s="141" t="s">
        <v>2097</v>
      </c>
      <c r="F328" s="142" t="s">
        <v>2098</v>
      </c>
      <c r="G328" s="143" t="s">
        <v>225</v>
      </c>
      <c r="H328" s="144">
        <v>64</v>
      </c>
      <c r="I328" s="145"/>
      <c r="J328" s="144">
        <f t="shared" si="80"/>
        <v>0</v>
      </c>
      <c r="K328" s="146"/>
      <c r="L328" s="28"/>
      <c r="M328" s="147" t="s">
        <v>1</v>
      </c>
      <c r="N328" s="148" t="s">
        <v>41</v>
      </c>
      <c r="P328" s="149">
        <f t="shared" si="81"/>
        <v>0</v>
      </c>
      <c r="Q328" s="149">
        <v>3.733852E-2</v>
      </c>
      <c r="R328" s="149">
        <f t="shared" si="82"/>
        <v>2.38966528</v>
      </c>
      <c r="S328" s="149">
        <v>0</v>
      </c>
      <c r="T328" s="150">
        <f t="shared" si="83"/>
        <v>0</v>
      </c>
      <c r="AR328" s="151" t="s">
        <v>281</v>
      </c>
      <c r="AT328" s="151" t="s">
        <v>222</v>
      </c>
      <c r="AU328" s="151" t="s">
        <v>87</v>
      </c>
      <c r="AY328" s="13" t="s">
        <v>220</v>
      </c>
      <c r="BE328" s="152">
        <f t="shared" si="84"/>
        <v>0</v>
      </c>
      <c r="BF328" s="152">
        <f t="shared" si="85"/>
        <v>0</v>
      </c>
      <c r="BG328" s="152">
        <f t="shared" si="86"/>
        <v>0</v>
      </c>
      <c r="BH328" s="152">
        <f t="shared" si="87"/>
        <v>0</v>
      </c>
      <c r="BI328" s="152">
        <f t="shared" si="88"/>
        <v>0</v>
      </c>
      <c r="BJ328" s="13" t="s">
        <v>87</v>
      </c>
      <c r="BK328" s="152">
        <f t="shared" si="89"/>
        <v>0</v>
      </c>
      <c r="BL328" s="13" t="s">
        <v>281</v>
      </c>
      <c r="BM328" s="151" t="s">
        <v>2099</v>
      </c>
    </row>
    <row r="329" spans="2:65" s="1" customFormat="1" ht="37.9" customHeight="1">
      <c r="B329" s="139"/>
      <c r="C329" s="140" t="s">
        <v>2100</v>
      </c>
      <c r="D329" s="140" t="s">
        <v>222</v>
      </c>
      <c r="E329" s="141" t="s">
        <v>2101</v>
      </c>
      <c r="F329" s="142" t="s">
        <v>2102</v>
      </c>
      <c r="G329" s="143" t="s">
        <v>225</v>
      </c>
      <c r="H329" s="144">
        <v>54.3</v>
      </c>
      <c r="I329" s="145"/>
      <c r="J329" s="144">
        <f t="shared" si="80"/>
        <v>0</v>
      </c>
      <c r="K329" s="146"/>
      <c r="L329" s="28"/>
      <c r="M329" s="147" t="s">
        <v>1</v>
      </c>
      <c r="N329" s="148" t="s">
        <v>41</v>
      </c>
      <c r="P329" s="149">
        <f t="shared" si="81"/>
        <v>0</v>
      </c>
      <c r="Q329" s="149">
        <v>3.8237519999999997E-2</v>
      </c>
      <c r="R329" s="149">
        <f t="shared" si="82"/>
        <v>2.0762973359999997</v>
      </c>
      <c r="S329" s="149">
        <v>0</v>
      </c>
      <c r="T329" s="150">
        <f t="shared" si="83"/>
        <v>0</v>
      </c>
      <c r="AR329" s="151" t="s">
        <v>281</v>
      </c>
      <c r="AT329" s="151" t="s">
        <v>222</v>
      </c>
      <c r="AU329" s="151" t="s">
        <v>87</v>
      </c>
      <c r="AY329" s="13" t="s">
        <v>220</v>
      </c>
      <c r="BE329" s="152">
        <f t="shared" si="84"/>
        <v>0</v>
      </c>
      <c r="BF329" s="152">
        <f t="shared" si="85"/>
        <v>0</v>
      </c>
      <c r="BG329" s="152">
        <f t="shared" si="86"/>
        <v>0</v>
      </c>
      <c r="BH329" s="152">
        <f t="shared" si="87"/>
        <v>0</v>
      </c>
      <c r="BI329" s="152">
        <f t="shared" si="88"/>
        <v>0</v>
      </c>
      <c r="BJ329" s="13" t="s">
        <v>87</v>
      </c>
      <c r="BK329" s="152">
        <f t="shared" si="89"/>
        <v>0</v>
      </c>
      <c r="BL329" s="13" t="s">
        <v>281</v>
      </c>
      <c r="BM329" s="151" t="s">
        <v>2103</v>
      </c>
    </row>
    <row r="330" spans="2:65" s="1" customFormat="1" ht="37.9" customHeight="1">
      <c r="B330" s="139"/>
      <c r="C330" s="140" t="s">
        <v>2104</v>
      </c>
      <c r="D330" s="140" t="s">
        <v>222</v>
      </c>
      <c r="E330" s="141" t="s">
        <v>2105</v>
      </c>
      <c r="F330" s="142" t="s">
        <v>2106</v>
      </c>
      <c r="G330" s="143" t="s">
        <v>225</v>
      </c>
      <c r="H330" s="144">
        <v>6.2</v>
      </c>
      <c r="I330" s="145"/>
      <c r="J330" s="144">
        <f t="shared" si="80"/>
        <v>0</v>
      </c>
      <c r="K330" s="146"/>
      <c r="L330" s="28"/>
      <c r="M330" s="147" t="s">
        <v>1</v>
      </c>
      <c r="N330" s="148" t="s">
        <v>41</v>
      </c>
      <c r="P330" s="149">
        <f t="shared" si="81"/>
        <v>0</v>
      </c>
      <c r="Q330" s="149">
        <v>1.18663E-2</v>
      </c>
      <c r="R330" s="149">
        <f t="shared" si="82"/>
        <v>7.3571060000000008E-2</v>
      </c>
      <c r="S330" s="149">
        <v>0</v>
      </c>
      <c r="T330" s="150">
        <f t="shared" si="83"/>
        <v>0</v>
      </c>
      <c r="AR330" s="151" t="s">
        <v>281</v>
      </c>
      <c r="AT330" s="151" t="s">
        <v>222</v>
      </c>
      <c r="AU330" s="151" t="s">
        <v>87</v>
      </c>
      <c r="AY330" s="13" t="s">
        <v>220</v>
      </c>
      <c r="BE330" s="152">
        <f t="shared" si="84"/>
        <v>0</v>
      </c>
      <c r="BF330" s="152">
        <f t="shared" si="85"/>
        <v>0</v>
      </c>
      <c r="BG330" s="152">
        <f t="shared" si="86"/>
        <v>0</v>
      </c>
      <c r="BH330" s="152">
        <f t="shared" si="87"/>
        <v>0</v>
      </c>
      <c r="BI330" s="152">
        <f t="shared" si="88"/>
        <v>0</v>
      </c>
      <c r="BJ330" s="13" t="s">
        <v>87</v>
      </c>
      <c r="BK330" s="152">
        <f t="shared" si="89"/>
        <v>0</v>
      </c>
      <c r="BL330" s="13" t="s">
        <v>281</v>
      </c>
      <c r="BM330" s="151" t="s">
        <v>2107</v>
      </c>
    </row>
    <row r="331" spans="2:65" s="1" customFormat="1" ht="37.9" customHeight="1">
      <c r="B331" s="139"/>
      <c r="C331" s="140" t="s">
        <v>2108</v>
      </c>
      <c r="D331" s="140" t="s">
        <v>222</v>
      </c>
      <c r="E331" s="141" t="s">
        <v>2109</v>
      </c>
      <c r="F331" s="142" t="s">
        <v>2110</v>
      </c>
      <c r="G331" s="143" t="s">
        <v>225</v>
      </c>
      <c r="H331" s="144">
        <v>13</v>
      </c>
      <c r="I331" s="145"/>
      <c r="J331" s="144">
        <f t="shared" si="80"/>
        <v>0</v>
      </c>
      <c r="K331" s="146"/>
      <c r="L331" s="28"/>
      <c r="M331" s="147" t="s">
        <v>1</v>
      </c>
      <c r="N331" s="148" t="s">
        <v>41</v>
      </c>
      <c r="P331" s="149">
        <f t="shared" si="81"/>
        <v>0</v>
      </c>
      <c r="Q331" s="149">
        <v>1.2181300000000001E-2</v>
      </c>
      <c r="R331" s="149">
        <f t="shared" si="82"/>
        <v>0.15835690000000002</v>
      </c>
      <c r="S331" s="149">
        <v>0</v>
      </c>
      <c r="T331" s="150">
        <f t="shared" si="83"/>
        <v>0</v>
      </c>
      <c r="AR331" s="151" t="s">
        <v>281</v>
      </c>
      <c r="AT331" s="151" t="s">
        <v>222</v>
      </c>
      <c r="AU331" s="151" t="s">
        <v>87</v>
      </c>
      <c r="AY331" s="13" t="s">
        <v>220</v>
      </c>
      <c r="BE331" s="152">
        <f t="shared" si="84"/>
        <v>0</v>
      </c>
      <c r="BF331" s="152">
        <f t="shared" si="85"/>
        <v>0</v>
      </c>
      <c r="BG331" s="152">
        <f t="shared" si="86"/>
        <v>0</v>
      </c>
      <c r="BH331" s="152">
        <f t="shared" si="87"/>
        <v>0</v>
      </c>
      <c r="BI331" s="152">
        <f t="shared" si="88"/>
        <v>0</v>
      </c>
      <c r="BJ331" s="13" t="s">
        <v>87</v>
      </c>
      <c r="BK331" s="152">
        <f t="shared" si="89"/>
        <v>0</v>
      </c>
      <c r="BL331" s="13" t="s">
        <v>281</v>
      </c>
      <c r="BM331" s="151" t="s">
        <v>2111</v>
      </c>
    </row>
    <row r="332" spans="2:65" s="1" customFormat="1" ht="44.25" customHeight="1">
      <c r="B332" s="139"/>
      <c r="C332" s="140" t="s">
        <v>2112</v>
      </c>
      <c r="D332" s="140" t="s">
        <v>222</v>
      </c>
      <c r="E332" s="141" t="s">
        <v>2113</v>
      </c>
      <c r="F332" s="142" t="s">
        <v>2114</v>
      </c>
      <c r="G332" s="143" t="s">
        <v>225</v>
      </c>
      <c r="H332" s="144">
        <v>69.2</v>
      </c>
      <c r="I332" s="145"/>
      <c r="J332" s="144">
        <f t="shared" si="80"/>
        <v>0</v>
      </c>
      <c r="K332" s="146"/>
      <c r="L332" s="28"/>
      <c r="M332" s="147" t="s">
        <v>1</v>
      </c>
      <c r="N332" s="148" t="s">
        <v>41</v>
      </c>
      <c r="P332" s="149">
        <f t="shared" si="81"/>
        <v>0</v>
      </c>
      <c r="Q332" s="149">
        <v>1.41365E-2</v>
      </c>
      <c r="R332" s="149">
        <f t="shared" si="82"/>
        <v>0.97824580000000005</v>
      </c>
      <c r="S332" s="149">
        <v>0</v>
      </c>
      <c r="T332" s="150">
        <f t="shared" si="83"/>
        <v>0</v>
      </c>
      <c r="AR332" s="151" t="s">
        <v>281</v>
      </c>
      <c r="AT332" s="151" t="s">
        <v>222</v>
      </c>
      <c r="AU332" s="151" t="s">
        <v>87</v>
      </c>
      <c r="AY332" s="13" t="s">
        <v>220</v>
      </c>
      <c r="BE332" s="152">
        <f t="shared" si="84"/>
        <v>0</v>
      </c>
      <c r="BF332" s="152">
        <f t="shared" si="85"/>
        <v>0</v>
      </c>
      <c r="BG332" s="152">
        <f t="shared" si="86"/>
        <v>0</v>
      </c>
      <c r="BH332" s="152">
        <f t="shared" si="87"/>
        <v>0</v>
      </c>
      <c r="BI332" s="152">
        <f t="shared" si="88"/>
        <v>0</v>
      </c>
      <c r="BJ332" s="13" t="s">
        <v>87</v>
      </c>
      <c r="BK332" s="152">
        <f t="shared" si="89"/>
        <v>0</v>
      </c>
      <c r="BL332" s="13" t="s">
        <v>281</v>
      </c>
      <c r="BM332" s="151" t="s">
        <v>2115</v>
      </c>
    </row>
    <row r="333" spans="2:65" s="1" customFormat="1" ht="24.25" customHeight="1">
      <c r="B333" s="139"/>
      <c r="C333" s="140" t="s">
        <v>2116</v>
      </c>
      <c r="D333" s="140" t="s">
        <v>222</v>
      </c>
      <c r="E333" s="141" t="s">
        <v>2117</v>
      </c>
      <c r="F333" s="142" t="s">
        <v>2118</v>
      </c>
      <c r="G333" s="143" t="s">
        <v>225</v>
      </c>
      <c r="H333" s="144">
        <v>1.1399999999999999</v>
      </c>
      <c r="I333" s="145"/>
      <c r="J333" s="144">
        <f t="shared" si="80"/>
        <v>0</v>
      </c>
      <c r="K333" s="146"/>
      <c r="L333" s="28"/>
      <c r="M333" s="147" t="s">
        <v>1</v>
      </c>
      <c r="N333" s="148" t="s">
        <v>41</v>
      </c>
      <c r="P333" s="149">
        <f t="shared" si="81"/>
        <v>0</v>
      </c>
      <c r="Q333" s="149">
        <v>1.6660000000000001E-2</v>
      </c>
      <c r="R333" s="149">
        <f t="shared" si="82"/>
        <v>1.89924E-2</v>
      </c>
      <c r="S333" s="149">
        <v>0</v>
      </c>
      <c r="T333" s="150">
        <f t="shared" si="83"/>
        <v>0</v>
      </c>
      <c r="AR333" s="151" t="s">
        <v>281</v>
      </c>
      <c r="AT333" s="151" t="s">
        <v>222</v>
      </c>
      <c r="AU333" s="151" t="s">
        <v>87</v>
      </c>
      <c r="AY333" s="13" t="s">
        <v>220</v>
      </c>
      <c r="BE333" s="152">
        <f t="shared" si="84"/>
        <v>0</v>
      </c>
      <c r="BF333" s="152">
        <f t="shared" si="85"/>
        <v>0</v>
      </c>
      <c r="BG333" s="152">
        <f t="shared" si="86"/>
        <v>0</v>
      </c>
      <c r="BH333" s="152">
        <f t="shared" si="87"/>
        <v>0</v>
      </c>
      <c r="BI333" s="152">
        <f t="shared" si="88"/>
        <v>0</v>
      </c>
      <c r="BJ333" s="13" t="s">
        <v>87</v>
      </c>
      <c r="BK333" s="152">
        <f t="shared" si="89"/>
        <v>0</v>
      </c>
      <c r="BL333" s="13" t="s">
        <v>281</v>
      </c>
      <c r="BM333" s="151" t="s">
        <v>2119</v>
      </c>
    </row>
    <row r="334" spans="2:65" s="1" customFormat="1" ht="33" customHeight="1">
      <c r="B334" s="139"/>
      <c r="C334" s="140" t="s">
        <v>2120</v>
      </c>
      <c r="D334" s="140" t="s">
        <v>222</v>
      </c>
      <c r="E334" s="141" t="s">
        <v>2121</v>
      </c>
      <c r="F334" s="142" t="s">
        <v>2122</v>
      </c>
      <c r="G334" s="143" t="s">
        <v>225</v>
      </c>
      <c r="H334" s="144">
        <v>114</v>
      </c>
      <c r="I334" s="145"/>
      <c r="J334" s="144">
        <f t="shared" si="80"/>
        <v>0</v>
      </c>
      <c r="K334" s="146"/>
      <c r="L334" s="28"/>
      <c r="M334" s="147" t="s">
        <v>1</v>
      </c>
      <c r="N334" s="148" t="s">
        <v>41</v>
      </c>
      <c r="P334" s="149">
        <f t="shared" si="81"/>
        <v>0</v>
      </c>
      <c r="Q334" s="149">
        <v>2.5250000000000002E-2</v>
      </c>
      <c r="R334" s="149">
        <f t="shared" si="82"/>
        <v>2.8785000000000003</v>
      </c>
      <c r="S334" s="149">
        <v>0</v>
      </c>
      <c r="T334" s="150">
        <f t="shared" si="83"/>
        <v>0</v>
      </c>
      <c r="AR334" s="151" t="s">
        <v>281</v>
      </c>
      <c r="AT334" s="151" t="s">
        <v>222</v>
      </c>
      <c r="AU334" s="151" t="s">
        <v>87</v>
      </c>
      <c r="AY334" s="13" t="s">
        <v>220</v>
      </c>
      <c r="BE334" s="152">
        <f t="shared" si="84"/>
        <v>0</v>
      </c>
      <c r="BF334" s="152">
        <f t="shared" si="85"/>
        <v>0</v>
      </c>
      <c r="BG334" s="152">
        <f t="shared" si="86"/>
        <v>0</v>
      </c>
      <c r="BH334" s="152">
        <f t="shared" si="87"/>
        <v>0</v>
      </c>
      <c r="BI334" s="152">
        <f t="shared" si="88"/>
        <v>0</v>
      </c>
      <c r="BJ334" s="13" t="s">
        <v>87</v>
      </c>
      <c r="BK334" s="152">
        <f t="shared" si="89"/>
        <v>0</v>
      </c>
      <c r="BL334" s="13" t="s">
        <v>281</v>
      </c>
      <c r="BM334" s="151" t="s">
        <v>2123</v>
      </c>
    </row>
    <row r="335" spans="2:65" s="1" customFormat="1" ht="24.25" customHeight="1">
      <c r="B335" s="139"/>
      <c r="C335" s="140" t="s">
        <v>2124</v>
      </c>
      <c r="D335" s="140" t="s">
        <v>222</v>
      </c>
      <c r="E335" s="141" t="s">
        <v>2125</v>
      </c>
      <c r="F335" s="142" t="s">
        <v>2126</v>
      </c>
      <c r="G335" s="143" t="s">
        <v>225</v>
      </c>
      <c r="H335" s="144">
        <v>350.74</v>
      </c>
      <c r="I335" s="145"/>
      <c r="J335" s="144">
        <f t="shared" si="80"/>
        <v>0</v>
      </c>
      <c r="K335" s="146"/>
      <c r="L335" s="28"/>
      <c r="M335" s="147" t="s">
        <v>1</v>
      </c>
      <c r="N335" s="148" t="s">
        <v>41</v>
      </c>
      <c r="P335" s="149">
        <f t="shared" si="81"/>
        <v>0</v>
      </c>
      <c r="Q335" s="149">
        <v>0</v>
      </c>
      <c r="R335" s="149">
        <f t="shared" si="82"/>
        <v>0</v>
      </c>
      <c r="S335" s="149">
        <v>0</v>
      </c>
      <c r="T335" s="150">
        <f t="shared" si="83"/>
        <v>0</v>
      </c>
      <c r="AR335" s="151" t="s">
        <v>281</v>
      </c>
      <c r="AT335" s="151" t="s">
        <v>222</v>
      </c>
      <c r="AU335" s="151" t="s">
        <v>87</v>
      </c>
      <c r="AY335" s="13" t="s">
        <v>220</v>
      </c>
      <c r="BE335" s="152">
        <f t="shared" si="84"/>
        <v>0</v>
      </c>
      <c r="BF335" s="152">
        <f t="shared" si="85"/>
        <v>0</v>
      </c>
      <c r="BG335" s="152">
        <f t="shared" si="86"/>
        <v>0</v>
      </c>
      <c r="BH335" s="152">
        <f t="shared" si="87"/>
        <v>0</v>
      </c>
      <c r="BI335" s="152">
        <f t="shared" si="88"/>
        <v>0</v>
      </c>
      <c r="BJ335" s="13" t="s">
        <v>87</v>
      </c>
      <c r="BK335" s="152">
        <f t="shared" si="89"/>
        <v>0</v>
      </c>
      <c r="BL335" s="13" t="s">
        <v>281</v>
      </c>
      <c r="BM335" s="151" t="s">
        <v>2127</v>
      </c>
    </row>
    <row r="336" spans="2:65" s="1" customFormat="1" ht="37.9" customHeight="1">
      <c r="B336" s="139"/>
      <c r="C336" s="158" t="s">
        <v>2128</v>
      </c>
      <c r="D336" s="158" t="s">
        <v>571</v>
      </c>
      <c r="E336" s="159" t="s">
        <v>2129</v>
      </c>
      <c r="F336" s="160" t="s">
        <v>2130</v>
      </c>
      <c r="G336" s="161" t="s">
        <v>225</v>
      </c>
      <c r="H336" s="162">
        <v>357.75</v>
      </c>
      <c r="I336" s="163"/>
      <c r="J336" s="162">
        <f t="shared" si="80"/>
        <v>0</v>
      </c>
      <c r="K336" s="164"/>
      <c r="L336" s="165"/>
      <c r="M336" s="166" t="s">
        <v>1</v>
      </c>
      <c r="N336" s="167" t="s">
        <v>41</v>
      </c>
      <c r="P336" s="149">
        <f t="shared" si="81"/>
        <v>0</v>
      </c>
      <c r="Q336" s="149">
        <v>6.08E-2</v>
      </c>
      <c r="R336" s="149">
        <f t="shared" si="82"/>
        <v>21.751200000000001</v>
      </c>
      <c r="S336" s="149">
        <v>0</v>
      </c>
      <c r="T336" s="150">
        <f t="shared" si="83"/>
        <v>0</v>
      </c>
      <c r="AR336" s="151" t="s">
        <v>353</v>
      </c>
      <c r="AT336" s="151" t="s">
        <v>571</v>
      </c>
      <c r="AU336" s="151" t="s">
        <v>87</v>
      </c>
      <c r="AY336" s="13" t="s">
        <v>220</v>
      </c>
      <c r="BE336" s="152">
        <f t="shared" si="84"/>
        <v>0</v>
      </c>
      <c r="BF336" s="152">
        <f t="shared" si="85"/>
        <v>0</v>
      </c>
      <c r="BG336" s="152">
        <f t="shared" si="86"/>
        <v>0</v>
      </c>
      <c r="BH336" s="152">
        <f t="shared" si="87"/>
        <v>0</v>
      </c>
      <c r="BI336" s="152">
        <f t="shared" si="88"/>
        <v>0</v>
      </c>
      <c r="BJ336" s="13" t="s">
        <v>87</v>
      </c>
      <c r="BK336" s="152">
        <f t="shared" si="89"/>
        <v>0</v>
      </c>
      <c r="BL336" s="13" t="s">
        <v>281</v>
      </c>
      <c r="BM336" s="151" t="s">
        <v>2131</v>
      </c>
    </row>
    <row r="337" spans="2:65" s="1" customFormat="1" ht="24.25" customHeight="1">
      <c r="B337" s="139"/>
      <c r="C337" s="140" t="s">
        <v>2132</v>
      </c>
      <c r="D337" s="140" t="s">
        <v>222</v>
      </c>
      <c r="E337" s="141" t="s">
        <v>2133</v>
      </c>
      <c r="F337" s="142" t="s">
        <v>2134</v>
      </c>
      <c r="G337" s="143" t="s">
        <v>225</v>
      </c>
      <c r="H337" s="144">
        <v>5.8</v>
      </c>
      <c r="I337" s="145"/>
      <c r="J337" s="144">
        <f t="shared" si="80"/>
        <v>0</v>
      </c>
      <c r="K337" s="146"/>
      <c r="L337" s="28"/>
      <c r="M337" s="147" t="s">
        <v>1</v>
      </c>
      <c r="N337" s="148" t="s">
        <v>41</v>
      </c>
      <c r="P337" s="149">
        <f t="shared" si="81"/>
        <v>0</v>
      </c>
      <c r="Q337" s="149">
        <v>2.3786000000000002E-2</v>
      </c>
      <c r="R337" s="149">
        <f t="shared" si="82"/>
        <v>0.13795879999999999</v>
      </c>
      <c r="S337" s="149">
        <v>0</v>
      </c>
      <c r="T337" s="150">
        <f t="shared" si="83"/>
        <v>0</v>
      </c>
      <c r="AR337" s="151" t="s">
        <v>281</v>
      </c>
      <c r="AT337" s="151" t="s">
        <v>222</v>
      </c>
      <c r="AU337" s="151" t="s">
        <v>87</v>
      </c>
      <c r="AY337" s="13" t="s">
        <v>220</v>
      </c>
      <c r="BE337" s="152">
        <f t="shared" si="84"/>
        <v>0</v>
      </c>
      <c r="BF337" s="152">
        <f t="shared" si="85"/>
        <v>0</v>
      </c>
      <c r="BG337" s="152">
        <f t="shared" si="86"/>
        <v>0</v>
      </c>
      <c r="BH337" s="152">
        <f t="shared" si="87"/>
        <v>0</v>
      </c>
      <c r="BI337" s="152">
        <f t="shared" si="88"/>
        <v>0</v>
      </c>
      <c r="BJ337" s="13" t="s">
        <v>87</v>
      </c>
      <c r="BK337" s="152">
        <f t="shared" si="89"/>
        <v>0</v>
      </c>
      <c r="BL337" s="13" t="s">
        <v>281</v>
      </c>
      <c r="BM337" s="151" t="s">
        <v>2135</v>
      </c>
    </row>
    <row r="338" spans="2:65" s="1" customFormat="1" ht="33" customHeight="1">
      <c r="B338" s="139"/>
      <c r="C338" s="158" t="s">
        <v>2136</v>
      </c>
      <c r="D338" s="158" t="s">
        <v>571</v>
      </c>
      <c r="E338" s="159" t="s">
        <v>2137</v>
      </c>
      <c r="F338" s="160" t="s">
        <v>2138</v>
      </c>
      <c r="G338" s="161" t="s">
        <v>225</v>
      </c>
      <c r="H338" s="162">
        <v>6.09</v>
      </c>
      <c r="I338" s="163"/>
      <c r="J338" s="162">
        <f t="shared" si="80"/>
        <v>0</v>
      </c>
      <c r="K338" s="164"/>
      <c r="L338" s="165"/>
      <c r="M338" s="166" t="s">
        <v>1</v>
      </c>
      <c r="N338" s="167" t="s">
        <v>41</v>
      </c>
      <c r="P338" s="149">
        <f t="shared" si="81"/>
        <v>0</v>
      </c>
      <c r="Q338" s="149">
        <v>8.9999999999999998E-4</v>
      </c>
      <c r="R338" s="149">
        <f t="shared" si="82"/>
        <v>5.4809999999999998E-3</v>
      </c>
      <c r="S338" s="149">
        <v>0</v>
      </c>
      <c r="T338" s="150">
        <f t="shared" si="83"/>
        <v>0</v>
      </c>
      <c r="AR338" s="151" t="s">
        <v>353</v>
      </c>
      <c r="AT338" s="151" t="s">
        <v>571</v>
      </c>
      <c r="AU338" s="151" t="s">
        <v>87</v>
      </c>
      <c r="AY338" s="13" t="s">
        <v>220</v>
      </c>
      <c r="BE338" s="152">
        <f t="shared" si="84"/>
        <v>0</v>
      </c>
      <c r="BF338" s="152">
        <f t="shared" si="85"/>
        <v>0</v>
      </c>
      <c r="BG338" s="152">
        <f t="shared" si="86"/>
        <v>0</v>
      </c>
      <c r="BH338" s="152">
        <f t="shared" si="87"/>
        <v>0</v>
      </c>
      <c r="BI338" s="152">
        <f t="shared" si="88"/>
        <v>0</v>
      </c>
      <c r="BJ338" s="13" t="s">
        <v>87</v>
      </c>
      <c r="BK338" s="152">
        <f t="shared" si="89"/>
        <v>0</v>
      </c>
      <c r="BL338" s="13" t="s">
        <v>281</v>
      </c>
      <c r="BM338" s="151" t="s">
        <v>2139</v>
      </c>
    </row>
    <row r="339" spans="2:65" s="1" customFormat="1" ht="24.25" customHeight="1">
      <c r="B339" s="139"/>
      <c r="C339" s="158" t="s">
        <v>2140</v>
      </c>
      <c r="D339" s="158" t="s">
        <v>571</v>
      </c>
      <c r="E339" s="159" t="s">
        <v>2141</v>
      </c>
      <c r="F339" s="160" t="s">
        <v>2142</v>
      </c>
      <c r="G339" s="161" t="s">
        <v>234</v>
      </c>
      <c r="H339" s="162">
        <v>31.2</v>
      </c>
      <c r="I339" s="163"/>
      <c r="J339" s="162">
        <f t="shared" si="80"/>
        <v>0</v>
      </c>
      <c r="K339" s="164"/>
      <c r="L339" s="165"/>
      <c r="M339" s="166" t="s">
        <v>1</v>
      </c>
      <c r="N339" s="167" t="s">
        <v>41</v>
      </c>
      <c r="P339" s="149">
        <f t="shared" si="81"/>
        <v>0</v>
      </c>
      <c r="Q339" s="149">
        <v>1.1999999999999999E-3</v>
      </c>
      <c r="R339" s="149">
        <f t="shared" si="82"/>
        <v>3.7439999999999994E-2</v>
      </c>
      <c r="S339" s="149">
        <v>0</v>
      </c>
      <c r="T339" s="150">
        <f t="shared" si="83"/>
        <v>0</v>
      </c>
      <c r="AR339" s="151" t="s">
        <v>353</v>
      </c>
      <c r="AT339" s="151" t="s">
        <v>571</v>
      </c>
      <c r="AU339" s="151" t="s">
        <v>87</v>
      </c>
      <c r="AY339" s="13" t="s">
        <v>220</v>
      </c>
      <c r="BE339" s="152">
        <f t="shared" si="84"/>
        <v>0</v>
      </c>
      <c r="BF339" s="152">
        <f t="shared" si="85"/>
        <v>0</v>
      </c>
      <c r="BG339" s="152">
        <f t="shared" si="86"/>
        <v>0</v>
      </c>
      <c r="BH339" s="152">
        <f t="shared" si="87"/>
        <v>0</v>
      </c>
      <c r="BI339" s="152">
        <f t="shared" si="88"/>
        <v>0</v>
      </c>
      <c r="BJ339" s="13" t="s">
        <v>87</v>
      </c>
      <c r="BK339" s="152">
        <f t="shared" si="89"/>
        <v>0</v>
      </c>
      <c r="BL339" s="13" t="s">
        <v>281</v>
      </c>
      <c r="BM339" s="151" t="s">
        <v>2143</v>
      </c>
    </row>
    <row r="340" spans="2:65" s="1" customFormat="1" ht="24.25" customHeight="1">
      <c r="B340" s="139"/>
      <c r="C340" s="140" t="s">
        <v>2144</v>
      </c>
      <c r="D340" s="140" t="s">
        <v>222</v>
      </c>
      <c r="E340" s="141" t="s">
        <v>2145</v>
      </c>
      <c r="F340" s="142" t="s">
        <v>2146</v>
      </c>
      <c r="G340" s="143" t="s">
        <v>225</v>
      </c>
      <c r="H340" s="144">
        <v>201.86</v>
      </c>
      <c r="I340" s="145"/>
      <c r="J340" s="144">
        <f t="shared" si="80"/>
        <v>0</v>
      </c>
      <c r="K340" s="146"/>
      <c r="L340" s="28"/>
      <c r="M340" s="147" t="s">
        <v>1</v>
      </c>
      <c r="N340" s="148" t="s">
        <v>41</v>
      </c>
      <c r="P340" s="149">
        <f t="shared" si="81"/>
        <v>0</v>
      </c>
      <c r="Q340" s="149">
        <v>0</v>
      </c>
      <c r="R340" s="149">
        <f t="shared" si="82"/>
        <v>0</v>
      </c>
      <c r="S340" s="149">
        <v>0</v>
      </c>
      <c r="T340" s="150">
        <f t="shared" si="83"/>
        <v>0</v>
      </c>
      <c r="AR340" s="151" t="s">
        <v>281</v>
      </c>
      <c r="AT340" s="151" t="s">
        <v>222</v>
      </c>
      <c r="AU340" s="151" t="s">
        <v>87</v>
      </c>
      <c r="AY340" s="13" t="s">
        <v>220</v>
      </c>
      <c r="BE340" s="152">
        <f t="shared" si="84"/>
        <v>0</v>
      </c>
      <c r="BF340" s="152">
        <f t="shared" si="85"/>
        <v>0</v>
      </c>
      <c r="BG340" s="152">
        <f t="shared" si="86"/>
        <v>0</v>
      </c>
      <c r="BH340" s="152">
        <f t="shared" si="87"/>
        <v>0</v>
      </c>
      <c r="BI340" s="152">
        <f t="shared" si="88"/>
        <v>0</v>
      </c>
      <c r="BJ340" s="13" t="s">
        <v>87</v>
      </c>
      <c r="BK340" s="152">
        <f t="shared" si="89"/>
        <v>0</v>
      </c>
      <c r="BL340" s="13" t="s">
        <v>281</v>
      </c>
      <c r="BM340" s="151" t="s">
        <v>2147</v>
      </c>
    </row>
    <row r="341" spans="2:65" s="1" customFormat="1" ht="37.9" customHeight="1">
      <c r="B341" s="139"/>
      <c r="C341" s="158" t="s">
        <v>2148</v>
      </c>
      <c r="D341" s="158" t="s">
        <v>571</v>
      </c>
      <c r="E341" s="159" t="s">
        <v>2149</v>
      </c>
      <c r="F341" s="160" t="s">
        <v>2150</v>
      </c>
      <c r="G341" s="161" t="s">
        <v>225</v>
      </c>
      <c r="H341" s="162">
        <v>205.9</v>
      </c>
      <c r="I341" s="163"/>
      <c r="J341" s="162">
        <f t="shared" si="80"/>
        <v>0</v>
      </c>
      <c r="K341" s="164"/>
      <c r="L341" s="165"/>
      <c r="M341" s="166" t="s">
        <v>1</v>
      </c>
      <c r="N341" s="167" t="s">
        <v>41</v>
      </c>
      <c r="P341" s="149">
        <f t="shared" si="81"/>
        <v>0</v>
      </c>
      <c r="Q341" s="149">
        <v>3.4000000000000002E-2</v>
      </c>
      <c r="R341" s="149">
        <f t="shared" si="82"/>
        <v>7.0006000000000004</v>
      </c>
      <c r="S341" s="149">
        <v>0</v>
      </c>
      <c r="T341" s="150">
        <f t="shared" si="83"/>
        <v>0</v>
      </c>
      <c r="AR341" s="151" t="s">
        <v>353</v>
      </c>
      <c r="AT341" s="151" t="s">
        <v>571</v>
      </c>
      <c r="AU341" s="151" t="s">
        <v>87</v>
      </c>
      <c r="AY341" s="13" t="s">
        <v>220</v>
      </c>
      <c r="BE341" s="152">
        <f t="shared" si="84"/>
        <v>0</v>
      </c>
      <c r="BF341" s="152">
        <f t="shared" si="85"/>
        <v>0</v>
      </c>
      <c r="BG341" s="152">
        <f t="shared" si="86"/>
        <v>0</v>
      </c>
      <c r="BH341" s="152">
        <f t="shared" si="87"/>
        <v>0</v>
      </c>
      <c r="BI341" s="152">
        <f t="shared" si="88"/>
        <v>0</v>
      </c>
      <c r="BJ341" s="13" t="s">
        <v>87</v>
      </c>
      <c r="BK341" s="152">
        <f t="shared" si="89"/>
        <v>0</v>
      </c>
      <c r="BL341" s="13" t="s">
        <v>281</v>
      </c>
      <c r="BM341" s="151" t="s">
        <v>2151</v>
      </c>
    </row>
    <row r="342" spans="2:65" s="1" customFormat="1" ht="24.25" customHeight="1">
      <c r="B342" s="139"/>
      <c r="C342" s="140" t="s">
        <v>2152</v>
      </c>
      <c r="D342" s="140" t="s">
        <v>222</v>
      </c>
      <c r="E342" s="141" t="s">
        <v>2153</v>
      </c>
      <c r="F342" s="142" t="s">
        <v>2154</v>
      </c>
      <c r="G342" s="143" t="s">
        <v>251</v>
      </c>
      <c r="H342" s="144">
        <v>83.52</v>
      </c>
      <c r="I342" s="145"/>
      <c r="J342" s="144">
        <f t="shared" si="80"/>
        <v>0</v>
      </c>
      <c r="K342" s="146"/>
      <c r="L342" s="28"/>
      <c r="M342" s="147" t="s">
        <v>1</v>
      </c>
      <c r="N342" s="148" t="s">
        <v>41</v>
      </c>
      <c r="P342" s="149">
        <f t="shared" si="81"/>
        <v>0</v>
      </c>
      <c r="Q342" s="149">
        <v>7.5500000000000003E-3</v>
      </c>
      <c r="R342" s="149">
        <f t="shared" si="82"/>
        <v>0.63057600000000003</v>
      </c>
      <c r="S342" s="149">
        <v>0</v>
      </c>
      <c r="T342" s="150">
        <f t="shared" si="83"/>
        <v>0</v>
      </c>
      <c r="AR342" s="151" t="s">
        <v>281</v>
      </c>
      <c r="AT342" s="151" t="s">
        <v>222</v>
      </c>
      <c r="AU342" s="151" t="s">
        <v>87</v>
      </c>
      <c r="AY342" s="13" t="s">
        <v>220</v>
      </c>
      <c r="BE342" s="152">
        <f t="shared" si="84"/>
        <v>0</v>
      </c>
      <c r="BF342" s="152">
        <f t="shared" si="85"/>
        <v>0</v>
      </c>
      <c r="BG342" s="152">
        <f t="shared" si="86"/>
        <v>0</v>
      </c>
      <c r="BH342" s="152">
        <f t="shared" si="87"/>
        <v>0</v>
      </c>
      <c r="BI342" s="152">
        <f t="shared" si="88"/>
        <v>0</v>
      </c>
      <c r="BJ342" s="13" t="s">
        <v>87</v>
      </c>
      <c r="BK342" s="152">
        <f t="shared" si="89"/>
        <v>0</v>
      </c>
      <c r="BL342" s="13" t="s">
        <v>281</v>
      </c>
      <c r="BM342" s="151" t="s">
        <v>2155</v>
      </c>
    </row>
    <row r="343" spans="2:65" s="1" customFormat="1" ht="33" customHeight="1">
      <c r="B343" s="139"/>
      <c r="C343" s="140" t="s">
        <v>2156</v>
      </c>
      <c r="D343" s="140" t="s">
        <v>222</v>
      </c>
      <c r="E343" s="141" t="s">
        <v>2157</v>
      </c>
      <c r="F343" s="142" t="s">
        <v>2158</v>
      </c>
      <c r="G343" s="143" t="s">
        <v>259</v>
      </c>
      <c r="H343" s="144">
        <v>160</v>
      </c>
      <c r="I343" s="145"/>
      <c r="J343" s="144">
        <f t="shared" si="80"/>
        <v>0</v>
      </c>
      <c r="K343" s="146"/>
      <c r="L343" s="28"/>
      <c r="M343" s="147" t="s">
        <v>1</v>
      </c>
      <c r="N343" s="148" t="s">
        <v>41</v>
      </c>
      <c r="P343" s="149">
        <f t="shared" si="81"/>
        <v>0</v>
      </c>
      <c r="Q343" s="149">
        <v>0</v>
      </c>
      <c r="R343" s="149">
        <f t="shared" si="82"/>
        <v>0</v>
      </c>
      <c r="S343" s="149">
        <v>0</v>
      </c>
      <c r="T343" s="150">
        <f t="shared" si="83"/>
        <v>0</v>
      </c>
      <c r="AR343" s="151" t="s">
        <v>281</v>
      </c>
      <c r="AT343" s="151" t="s">
        <v>222</v>
      </c>
      <c r="AU343" s="151" t="s">
        <v>87</v>
      </c>
      <c r="AY343" s="13" t="s">
        <v>220</v>
      </c>
      <c r="BE343" s="152">
        <f t="shared" si="84"/>
        <v>0</v>
      </c>
      <c r="BF343" s="152">
        <f t="shared" si="85"/>
        <v>0</v>
      </c>
      <c r="BG343" s="152">
        <f t="shared" si="86"/>
        <v>0</v>
      </c>
      <c r="BH343" s="152">
        <f t="shared" si="87"/>
        <v>0</v>
      </c>
      <c r="BI343" s="152">
        <f t="shared" si="88"/>
        <v>0</v>
      </c>
      <c r="BJ343" s="13" t="s">
        <v>87</v>
      </c>
      <c r="BK343" s="152">
        <f t="shared" si="89"/>
        <v>0</v>
      </c>
      <c r="BL343" s="13" t="s">
        <v>281</v>
      </c>
      <c r="BM343" s="151" t="s">
        <v>2159</v>
      </c>
    </row>
    <row r="344" spans="2:65" s="1" customFormat="1" ht="24.25" customHeight="1">
      <c r="B344" s="139"/>
      <c r="C344" s="158" t="s">
        <v>2160</v>
      </c>
      <c r="D344" s="158" t="s">
        <v>571</v>
      </c>
      <c r="E344" s="159" t="s">
        <v>2161</v>
      </c>
      <c r="F344" s="160" t="s">
        <v>2162</v>
      </c>
      <c r="G344" s="161" t="s">
        <v>259</v>
      </c>
      <c r="H344" s="162">
        <v>160</v>
      </c>
      <c r="I344" s="163"/>
      <c r="J344" s="162">
        <f t="shared" si="80"/>
        <v>0</v>
      </c>
      <c r="K344" s="164"/>
      <c r="L344" s="165"/>
      <c r="M344" s="166" t="s">
        <v>1</v>
      </c>
      <c r="N344" s="167" t="s">
        <v>41</v>
      </c>
      <c r="P344" s="149">
        <f t="shared" si="81"/>
        <v>0</v>
      </c>
      <c r="Q344" s="149">
        <v>0</v>
      </c>
      <c r="R344" s="149">
        <f t="shared" si="82"/>
        <v>0</v>
      </c>
      <c r="S344" s="149">
        <v>0</v>
      </c>
      <c r="T344" s="150">
        <f t="shared" si="83"/>
        <v>0</v>
      </c>
      <c r="AR344" s="151" t="s">
        <v>353</v>
      </c>
      <c r="AT344" s="151" t="s">
        <v>571</v>
      </c>
      <c r="AU344" s="151" t="s">
        <v>87</v>
      </c>
      <c r="AY344" s="13" t="s">
        <v>220</v>
      </c>
      <c r="BE344" s="152">
        <f t="shared" si="84"/>
        <v>0</v>
      </c>
      <c r="BF344" s="152">
        <f t="shared" si="85"/>
        <v>0</v>
      </c>
      <c r="BG344" s="152">
        <f t="shared" si="86"/>
        <v>0</v>
      </c>
      <c r="BH344" s="152">
        <f t="shared" si="87"/>
        <v>0</v>
      </c>
      <c r="BI344" s="152">
        <f t="shared" si="88"/>
        <v>0</v>
      </c>
      <c r="BJ344" s="13" t="s">
        <v>87</v>
      </c>
      <c r="BK344" s="152">
        <f t="shared" si="89"/>
        <v>0</v>
      </c>
      <c r="BL344" s="13" t="s">
        <v>281</v>
      </c>
      <c r="BM344" s="151" t="s">
        <v>2163</v>
      </c>
    </row>
    <row r="345" spans="2:65" s="1" customFormat="1" ht="21.75" customHeight="1">
      <c r="B345" s="139"/>
      <c r="C345" s="140" t="s">
        <v>2164</v>
      </c>
      <c r="D345" s="140" t="s">
        <v>222</v>
      </c>
      <c r="E345" s="141" t="s">
        <v>2165</v>
      </c>
      <c r="F345" s="142" t="s">
        <v>2166</v>
      </c>
      <c r="G345" s="143" t="s">
        <v>614</v>
      </c>
      <c r="H345" s="145"/>
      <c r="I345" s="145"/>
      <c r="J345" s="144">
        <f t="shared" si="80"/>
        <v>0</v>
      </c>
      <c r="K345" s="146"/>
      <c r="L345" s="28"/>
      <c r="M345" s="147" t="s">
        <v>1</v>
      </c>
      <c r="N345" s="148" t="s">
        <v>41</v>
      </c>
      <c r="P345" s="149">
        <f t="shared" si="81"/>
        <v>0</v>
      </c>
      <c r="Q345" s="149">
        <v>0</v>
      </c>
      <c r="R345" s="149">
        <f t="shared" si="82"/>
        <v>0</v>
      </c>
      <c r="S345" s="149">
        <v>0</v>
      </c>
      <c r="T345" s="150">
        <f t="shared" si="83"/>
        <v>0</v>
      </c>
      <c r="AR345" s="151" t="s">
        <v>281</v>
      </c>
      <c r="AT345" s="151" t="s">
        <v>222</v>
      </c>
      <c r="AU345" s="151" t="s">
        <v>87</v>
      </c>
      <c r="AY345" s="13" t="s">
        <v>220</v>
      </c>
      <c r="BE345" s="152">
        <f t="shared" si="84"/>
        <v>0</v>
      </c>
      <c r="BF345" s="152">
        <f t="shared" si="85"/>
        <v>0</v>
      </c>
      <c r="BG345" s="152">
        <f t="shared" si="86"/>
        <v>0</v>
      </c>
      <c r="BH345" s="152">
        <f t="shared" si="87"/>
        <v>0</v>
      </c>
      <c r="BI345" s="152">
        <f t="shared" si="88"/>
        <v>0</v>
      </c>
      <c r="BJ345" s="13" t="s">
        <v>87</v>
      </c>
      <c r="BK345" s="152">
        <f t="shared" si="89"/>
        <v>0</v>
      </c>
      <c r="BL345" s="13" t="s">
        <v>281</v>
      </c>
      <c r="BM345" s="151" t="s">
        <v>2167</v>
      </c>
    </row>
    <row r="346" spans="2:65" s="11" customFormat="1" ht="22.9" customHeight="1">
      <c r="B346" s="127"/>
      <c r="D346" s="128" t="s">
        <v>74</v>
      </c>
      <c r="E346" s="137" t="s">
        <v>375</v>
      </c>
      <c r="F346" s="137" t="s">
        <v>376</v>
      </c>
      <c r="I346" s="130"/>
      <c r="J346" s="138">
        <f>BK346</f>
        <v>0</v>
      </c>
      <c r="L346" s="127"/>
      <c r="M346" s="132"/>
      <c r="P346" s="133">
        <f>SUM(P347:P361)</f>
        <v>0</v>
      </c>
      <c r="R346" s="133">
        <f>SUM(R347:R361)</f>
        <v>0.84700291439999986</v>
      </c>
      <c r="T346" s="134">
        <f>SUM(T347:T361)</f>
        <v>0</v>
      </c>
      <c r="AR346" s="128" t="s">
        <v>87</v>
      </c>
      <c r="AT346" s="135" t="s">
        <v>74</v>
      </c>
      <c r="AU346" s="135" t="s">
        <v>82</v>
      </c>
      <c r="AY346" s="128" t="s">
        <v>220</v>
      </c>
      <c r="BK346" s="136">
        <f>SUM(BK347:BK361)</f>
        <v>0</v>
      </c>
    </row>
    <row r="347" spans="2:65" s="1" customFormat="1" ht="24.25" customHeight="1">
      <c r="B347" s="139"/>
      <c r="C347" s="140" t="s">
        <v>2168</v>
      </c>
      <c r="D347" s="140" t="s">
        <v>222</v>
      </c>
      <c r="E347" s="141" t="s">
        <v>2169</v>
      </c>
      <c r="F347" s="142" t="s">
        <v>2170</v>
      </c>
      <c r="G347" s="143" t="s">
        <v>234</v>
      </c>
      <c r="H347" s="144">
        <v>56.4</v>
      </c>
      <c r="I347" s="145"/>
      <c r="J347" s="144">
        <f t="shared" ref="J347:J361" si="90">ROUND(I347*H347,2)</f>
        <v>0</v>
      </c>
      <c r="K347" s="146"/>
      <c r="L347" s="28"/>
      <c r="M347" s="147" t="s">
        <v>1</v>
      </c>
      <c r="N347" s="148" t="s">
        <v>41</v>
      </c>
      <c r="P347" s="149">
        <f t="shared" ref="P347:P361" si="91">O347*H347</f>
        <v>0</v>
      </c>
      <c r="Q347" s="149">
        <v>3.2495699999999998E-3</v>
      </c>
      <c r="R347" s="149">
        <f t="shared" ref="R347:R361" si="92">Q347*H347</f>
        <v>0.18327574799999999</v>
      </c>
      <c r="S347" s="149">
        <v>0</v>
      </c>
      <c r="T347" s="150">
        <f t="shared" ref="T347:T361" si="93">S347*H347</f>
        <v>0</v>
      </c>
      <c r="AR347" s="151" t="s">
        <v>281</v>
      </c>
      <c r="AT347" s="151" t="s">
        <v>222</v>
      </c>
      <c r="AU347" s="151" t="s">
        <v>87</v>
      </c>
      <c r="AY347" s="13" t="s">
        <v>220</v>
      </c>
      <c r="BE347" s="152">
        <f t="shared" ref="BE347:BE361" si="94">IF(N347="základná",J347,0)</f>
        <v>0</v>
      </c>
      <c r="BF347" s="152">
        <f t="shared" ref="BF347:BF361" si="95">IF(N347="znížená",J347,0)</f>
        <v>0</v>
      </c>
      <c r="BG347" s="152">
        <f t="shared" ref="BG347:BG361" si="96">IF(N347="zákl. prenesená",J347,0)</f>
        <v>0</v>
      </c>
      <c r="BH347" s="152">
        <f t="shared" ref="BH347:BH361" si="97">IF(N347="zníž. prenesená",J347,0)</f>
        <v>0</v>
      </c>
      <c r="BI347" s="152">
        <f t="shared" ref="BI347:BI361" si="98">IF(N347="nulová",J347,0)</f>
        <v>0</v>
      </c>
      <c r="BJ347" s="13" t="s">
        <v>87</v>
      </c>
      <c r="BK347" s="152">
        <f t="shared" ref="BK347:BK361" si="99">ROUND(I347*H347,2)</f>
        <v>0</v>
      </c>
      <c r="BL347" s="13" t="s">
        <v>281</v>
      </c>
      <c r="BM347" s="151" t="s">
        <v>2171</v>
      </c>
    </row>
    <row r="348" spans="2:65" s="1" customFormat="1" ht="37.9" customHeight="1">
      <c r="B348" s="139"/>
      <c r="C348" s="140" t="s">
        <v>2172</v>
      </c>
      <c r="D348" s="140" t="s">
        <v>222</v>
      </c>
      <c r="E348" s="141" t="s">
        <v>2173</v>
      </c>
      <c r="F348" s="142" t="s">
        <v>2174</v>
      </c>
      <c r="G348" s="143" t="s">
        <v>259</v>
      </c>
      <c r="H348" s="144">
        <v>5</v>
      </c>
      <c r="I348" s="145"/>
      <c r="J348" s="144">
        <f t="shared" si="90"/>
        <v>0</v>
      </c>
      <c r="K348" s="146"/>
      <c r="L348" s="28"/>
      <c r="M348" s="147" t="s">
        <v>1</v>
      </c>
      <c r="N348" s="148" t="s">
        <v>41</v>
      </c>
      <c r="P348" s="149">
        <f t="shared" si="91"/>
        <v>0</v>
      </c>
      <c r="Q348" s="149">
        <v>4.6563200000000003E-3</v>
      </c>
      <c r="R348" s="149">
        <f t="shared" si="92"/>
        <v>2.32816E-2</v>
      </c>
      <c r="S348" s="149">
        <v>0</v>
      </c>
      <c r="T348" s="150">
        <f t="shared" si="93"/>
        <v>0</v>
      </c>
      <c r="AR348" s="151" t="s">
        <v>281</v>
      </c>
      <c r="AT348" s="151" t="s">
        <v>222</v>
      </c>
      <c r="AU348" s="151" t="s">
        <v>87</v>
      </c>
      <c r="AY348" s="13" t="s">
        <v>220</v>
      </c>
      <c r="BE348" s="152">
        <f t="shared" si="94"/>
        <v>0</v>
      </c>
      <c r="BF348" s="152">
        <f t="shared" si="95"/>
        <v>0</v>
      </c>
      <c r="BG348" s="152">
        <f t="shared" si="96"/>
        <v>0</v>
      </c>
      <c r="BH348" s="152">
        <f t="shared" si="97"/>
        <v>0</v>
      </c>
      <c r="BI348" s="152">
        <f t="shared" si="98"/>
        <v>0</v>
      </c>
      <c r="BJ348" s="13" t="s">
        <v>87</v>
      </c>
      <c r="BK348" s="152">
        <f t="shared" si="99"/>
        <v>0</v>
      </c>
      <c r="BL348" s="13" t="s">
        <v>281</v>
      </c>
      <c r="BM348" s="151" t="s">
        <v>2175</v>
      </c>
    </row>
    <row r="349" spans="2:65" s="1" customFormat="1" ht="33" customHeight="1">
      <c r="B349" s="139"/>
      <c r="C349" s="140" t="s">
        <v>2176</v>
      </c>
      <c r="D349" s="140" t="s">
        <v>222</v>
      </c>
      <c r="E349" s="141" t="s">
        <v>2177</v>
      </c>
      <c r="F349" s="142" t="s">
        <v>2178</v>
      </c>
      <c r="G349" s="143" t="s">
        <v>259</v>
      </c>
      <c r="H349" s="144">
        <v>5</v>
      </c>
      <c r="I349" s="145"/>
      <c r="J349" s="144">
        <f t="shared" si="90"/>
        <v>0</v>
      </c>
      <c r="K349" s="146"/>
      <c r="L349" s="28"/>
      <c r="M349" s="147" t="s">
        <v>1</v>
      </c>
      <c r="N349" s="148" t="s">
        <v>41</v>
      </c>
      <c r="P349" s="149">
        <f t="shared" si="91"/>
        <v>0</v>
      </c>
      <c r="Q349" s="149">
        <v>1.8764999999999999E-3</v>
      </c>
      <c r="R349" s="149">
        <f t="shared" si="92"/>
        <v>9.3825000000000002E-3</v>
      </c>
      <c r="S349" s="149">
        <v>0</v>
      </c>
      <c r="T349" s="150">
        <f t="shared" si="93"/>
        <v>0</v>
      </c>
      <c r="AR349" s="151" t="s">
        <v>281</v>
      </c>
      <c r="AT349" s="151" t="s">
        <v>222</v>
      </c>
      <c r="AU349" s="151" t="s">
        <v>87</v>
      </c>
      <c r="AY349" s="13" t="s">
        <v>220</v>
      </c>
      <c r="BE349" s="152">
        <f t="shared" si="94"/>
        <v>0</v>
      </c>
      <c r="BF349" s="152">
        <f t="shared" si="95"/>
        <v>0</v>
      </c>
      <c r="BG349" s="152">
        <f t="shared" si="96"/>
        <v>0</v>
      </c>
      <c r="BH349" s="152">
        <f t="shared" si="97"/>
        <v>0</v>
      </c>
      <c r="BI349" s="152">
        <f t="shared" si="98"/>
        <v>0</v>
      </c>
      <c r="BJ349" s="13" t="s">
        <v>87</v>
      </c>
      <c r="BK349" s="152">
        <f t="shared" si="99"/>
        <v>0</v>
      </c>
      <c r="BL349" s="13" t="s">
        <v>281</v>
      </c>
      <c r="BM349" s="151" t="s">
        <v>2179</v>
      </c>
    </row>
    <row r="350" spans="2:65" s="1" customFormat="1" ht="24.25" customHeight="1">
      <c r="B350" s="139"/>
      <c r="C350" s="140" t="s">
        <v>2180</v>
      </c>
      <c r="D350" s="140" t="s">
        <v>222</v>
      </c>
      <c r="E350" s="141" t="s">
        <v>799</v>
      </c>
      <c r="F350" s="142" t="s">
        <v>2181</v>
      </c>
      <c r="G350" s="143" t="s">
        <v>234</v>
      </c>
      <c r="H350" s="144">
        <v>11.25</v>
      </c>
      <c r="I350" s="145"/>
      <c r="J350" s="144">
        <f t="shared" si="90"/>
        <v>0</v>
      </c>
      <c r="K350" s="146"/>
      <c r="L350" s="28"/>
      <c r="M350" s="147" t="s">
        <v>1</v>
      </c>
      <c r="N350" s="148" t="s">
        <v>41</v>
      </c>
      <c r="P350" s="149">
        <f t="shared" si="91"/>
        <v>0</v>
      </c>
      <c r="Q350" s="149">
        <v>1.1100000000000001E-3</v>
      </c>
      <c r="R350" s="149">
        <f t="shared" si="92"/>
        <v>1.24875E-2</v>
      </c>
      <c r="S350" s="149">
        <v>0</v>
      </c>
      <c r="T350" s="150">
        <f t="shared" si="93"/>
        <v>0</v>
      </c>
      <c r="AR350" s="151" t="s">
        <v>281</v>
      </c>
      <c r="AT350" s="151" t="s">
        <v>222</v>
      </c>
      <c r="AU350" s="151" t="s">
        <v>87</v>
      </c>
      <c r="AY350" s="13" t="s">
        <v>220</v>
      </c>
      <c r="BE350" s="152">
        <f t="shared" si="94"/>
        <v>0</v>
      </c>
      <c r="BF350" s="152">
        <f t="shared" si="95"/>
        <v>0</v>
      </c>
      <c r="BG350" s="152">
        <f t="shared" si="96"/>
        <v>0</v>
      </c>
      <c r="BH350" s="152">
        <f t="shared" si="97"/>
        <v>0</v>
      </c>
      <c r="BI350" s="152">
        <f t="shared" si="98"/>
        <v>0</v>
      </c>
      <c r="BJ350" s="13" t="s">
        <v>87</v>
      </c>
      <c r="BK350" s="152">
        <f t="shared" si="99"/>
        <v>0</v>
      </c>
      <c r="BL350" s="13" t="s">
        <v>281</v>
      </c>
      <c r="BM350" s="151" t="s">
        <v>2182</v>
      </c>
    </row>
    <row r="351" spans="2:65" s="1" customFormat="1" ht="33" customHeight="1">
      <c r="B351" s="139"/>
      <c r="C351" s="140" t="s">
        <v>2183</v>
      </c>
      <c r="D351" s="140" t="s">
        <v>222</v>
      </c>
      <c r="E351" s="141" t="s">
        <v>2184</v>
      </c>
      <c r="F351" s="142" t="s">
        <v>2185</v>
      </c>
      <c r="G351" s="143" t="s">
        <v>234</v>
      </c>
      <c r="H351" s="144">
        <v>59.22</v>
      </c>
      <c r="I351" s="145"/>
      <c r="J351" s="144">
        <f t="shared" si="90"/>
        <v>0</v>
      </c>
      <c r="K351" s="146"/>
      <c r="L351" s="28"/>
      <c r="M351" s="147" t="s">
        <v>1</v>
      </c>
      <c r="N351" s="148" t="s">
        <v>41</v>
      </c>
      <c r="P351" s="149">
        <f t="shared" si="91"/>
        <v>0</v>
      </c>
      <c r="Q351" s="149">
        <v>2.19732E-3</v>
      </c>
      <c r="R351" s="149">
        <f t="shared" si="92"/>
        <v>0.13012529040000001</v>
      </c>
      <c r="S351" s="149">
        <v>0</v>
      </c>
      <c r="T351" s="150">
        <f t="shared" si="93"/>
        <v>0</v>
      </c>
      <c r="AR351" s="151" t="s">
        <v>281</v>
      </c>
      <c r="AT351" s="151" t="s">
        <v>222</v>
      </c>
      <c r="AU351" s="151" t="s">
        <v>87</v>
      </c>
      <c r="AY351" s="13" t="s">
        <v>220</v>
      </c>
      <c r="BE351" s="152">
        <f t="shared" si="94"/>
        <v>0</v>
      </c>
      <c r="BF351" s="152">
        <f t="shared" si="95"/>
        <v>0</v>
      </c>
      <c r="BG351" s="152">
        <f t="shared" si="96"/>
        <v>0</v>
      </c>
      <c r="BH351" s="152">
        <f t="shared" si="97"/>
        <v>0</v>
      </c>
      <c r="BI351" s="152">
        <f t="shared" si="98"/>
        <v>0</v>
      </c>
      <c r="BJ351" s="13" t="s">
        <v>87</v>
      </c>
      <c r="BK351" s="152">
        <f t="shared" si="99"/>
        <v>0</v>
      </c>
      <c r="BL351" s="13" t="s">
        <v>281</v>
      </c>
      <c r="BM351" s="151" t="s">
        <v>2186</v>
      </c>
    </row>
    <row r="352" spans="2:65" s="1" customFormat="1" ht="33" customHeight="1">
      <c r="B352" s="139"/>
      <c r="C352" s="140" t="s">
        <v>2187</v>
      </c>
      <c r="D352" s="140" t="s">
        <v>222</v>
      </c>
      <c r="E352" s="141" t="s">
        <v>2188</v>
      </c>
      <c r="F352" s="142" t="s">
        <v>2189</v>
      </c>
      <c r="G352" s="143" t="s">
        <v>234</v>
      </c>
      <c r="H352" s="144">
        <v>3.8</v>
      </c>
      <c r="I352" s="145"/>
      <c r="J352" s="144">
        <f t="shared" si="90"/>
        <v>0</v>
      </c>
      <c r="K352" s="146"/>
      <c r="L352" s="28"/>
      <c r="M352" s="147" t="s">
        <v>1</v>
      </c>
      <c r="N352" s="148" t="s">
        <v>41</v>
      </c>
      <c r="P352" s="149">
        <f t="shared" si="91"/>
        <v>0</v>
      </c>
      <c r="Q352" s="149">
        <v>2.8626200000000002E-3</v>
      </c>
      <c r="R352" s="149">
        <f t="shared" si="92"/>
        <v>1.0877955999999999E-2</v>
      </c>
      <c r="S352" s="149">
        <v>0</v>
      </c>
      <c r="T352" s="150">
        <f t="shared" si="93"/>
        <v>0</v>
      </c>
      <c r="AR352" s="151" t="s">
        <v>281</v>
      </c>
      <c r="AT352" s="151" t="s">
        <v>222</v>
      </c>
      <c r="AU352" s="151" t="s">
        <v>87</v>
      </c>
      <c r="AY352" s="13" t="s">
        <v>220</v>
      </c>
      <c r="BE352" s="152">
        <f t="shared" si="94"/>
        <v>0</v>
      </c>
      <c r="BF352" s="152">
        <f t="shared" si="95"/>
        <v>0</v>
      </c>
      <c r="BG352" s="152">
        <f t="shared" si="96"/>
        <v>0</v>
      </c>
      <c r="BH352" s="152">
        <f t="shared" si="97"/>
        <v>0</v>
      </c>
      <c r="BI352" s="152">
        <f t="shared" si="98"/>
        <v>0</v>
      </c>
      <c r="BJ352" s="13" t="s">
        <v>87</v>
      </c>
      <c r="BK352" s="152">
        <f t="shared" si="99"/>
        <v>0</v>
      </c>
      <c r="BL352" s="13" t="s">
        <v>281</v>
      </c>
      <c r="BM352" s="151" t="s">
        <v>2190</v>
      </c>
    </row>
    <row r="353" spans="2:65" s="1" customFormat="1" ht="33" customHeight="1">
      <c r="B353" s="139"/>
      <c r="C353" s="140" t="s">
        <v>2191</v>
      </c>
      <c r="D353" s="140" t="s">
        <v>222</v>
      </c>
      <c r="E353" s="141" t="s">
        <v>1515</v>
      </c>
      <c r="F353" s="142" t="s">
        <v>2192</v>
      </c>
      <c r="G353" s="143" t="s">
        <v>234</v>
      </c>
      <c r="H353" s="144">
        <v>88.35</v>
      </c>
      <c r="I353" s="145"/>
      <c r="J353" s="144">
        <f t="shared" si="90"/>
        <v>0</v>
      </c>
      <c r="K353" s="146"/>
      <c r="L353" s="28"/>
      <c r="M353" s="147" t="s">
        <v>1</v>
      </c>
      <c r="N353" s="148" t="s">
        <v>41</v>
      </c>
      <c r="P353" s="149">
        <f t="shared" si="91"/>
        <v>0</v>
      </c>
      <c r="Q353" s="149">
        <v>3.4399999999999999E-3</v>
      </c>
      <c r="R353" s="149">
        <f t="shared" si="92"/>
        <v>0.30392399999999997</v>
      </c>
      <c r="S353" s="149">
        <v>0</v>
      </c>
      <c r="T353" s="150">
        <f t="shared" si="93"/>
        <v>0</v>
      </c>
      <c r="AR353" s="151" t="s">
        <v>281</v>
      </c>
      <c r="AT353" s="151" t="s">
        <v>222</v>
      </c>
      <c r="AU353" s="151" t="s">
        <v>87</v>
      </c>
      <c r="AY353" s="13" t="s">
        <v>220</v>
      </c>
      <c r="BE353" s="152">
        <f t="shared" si="94"/>
        <v>0</v>
      </c>
      <c r="BF353" s="152">
        <f t="shared" si="95"/>
        <v>0</v>
      </c>
      <c r="BG353" s="152">
        <f t="shared" si="96"/>
        <v>0</v>
      </c>
      <c r="BH353" s="152">
        <f t="shared" si="97"/>
        <v>0</v>
      </c>
      <c r="BI353" s="152">
        <f t="shared" si="98"/>
        <v>0</v>
      </c>
      <c r="BJ353" s="13" t="s">
        <v>87</v>
      </c>
      <c r="BK353" s="152">
        <f t="shared" si="99"/>
        <v>0</v>
      </c>
      <c r="BL353" s="13" t="s">
        <v>281</v>
      </c>
      <c r="BM353" s="151" t="s">
        <v>2193</v>
      </c>
    </row>
    <row r="354" spans="2:65" s="1" customFormat="1" ht="33" customHeight="1">
      <c r="B354" s="139"/>
      <c r="C354" s="140" t="s">
        <v>2194</v>
      </c>
      <c r="D354" s="140" t="s">
        <v>222</v>
      </c>
      <c r="E354" s="141" t="s">
        <v>2195</v>
      </c>
      <c r="F354" s="142" t="s">
        <v>2158</v>
      </c>
      <c r="G354" s="143" t="s">
        <v>259</v>
      </c>
      <c r="H354" s="144">
        <v>170</v>
      </c>
      <c r="I354" s="145"/>
      <c r="J354" s="144">
        <f t="shared" si="90"/>
        <v>0</v>
      </c>
      <c r="K354" s="146"/>
      <c r="L354" s="28"/>
      <c r="M354" s="147" t="s">
        <v>1</v>
      </c>
      <c r="N354" s="148" t="s">
        <v>41</v>
      </c>
      <c r="P354" s="149">
        <f t="shared" si="91"/>
        <v>0</v>
      </c>
      <c r="Q354" s="149">
        <v>0</v>
      </c>
      <c r="R354" s="149">
        <f t="shared" si="92"/>
        <v>0</v>
      </c>
      <c r="S354" s="149">
        <v>0</v>
      </c>
      <c r="T354" s="150">
        <f t="shared" si="93"/>
        <v>0</v>
      </c>
      <c r="AR354" s="151" t="s">
        <v>281</v>
      </c>
      <c r="AT354" s="151" t="s">
        <v>222</v>
      </c>
      <c r="AU354" s="151" t="s">
        <v>87</v>
      </c>
      <c r="AY354" s="13" t="s">
        <v>220</v>
      </c>
      <c r="BE354" s="152">
        <f t="shared" si="94"/>
        <v>0</v>
      </c>
      <c r="BF354" s="152">
        <f t="shared" si="95"/>
        <v>0</v>
      </c>
      <c r="BG354" s="152">
        <f t="shared" si="96"/>
        <v>0</v>
      </c>
      <c r="BH354" s="152">
        <f t="shared" si="97"/>
        <v>0</v>
      </c>
      <c r="BI354" s="152">
        <f t="shared" si="98"/>
        <v>0</v>
      </c>
      <c r="BJ354" s="13" t="s">
        <v>87</v>
      </c>
      <c r="BK354" s="152">
        <f t="shared" si="99"/>
        <v>0</v>
      </c>
      <c r="BL354" s="13" t="s">
        <v>281</v>
      </c>
      <c r="BM354" s="151" t="s">
        <v>2196</v>
      </c>
    </row>
    <row r="355" spans="2:65" s="1" customFormat="1" ht="24.25" customHeight="1">
      <c r="B355" s="139"/>
      <c r="C355" s="158" t="s">
        <v>2197</v>
      </c>
      <c r="D355" s="158" t="s">
        <v>571</v>
      </c>
      <c r="E355" s="159" t="s">
        <v>2198</v>
      </c>
      <c r="F355" s="160" t="s">
        <v>2199</v>
      </c>
      <c r="G355" s="161" t="s">
        <v>259</v>
      </c>
      <c r="H355" s="162">
        <v>170</v>
      </c>
      <c r="I355" s="163"/>
      <c r="J355" s="162">
        <f t="shared" si="90"/>
        <v>0</v>
      </c>
      <c r="K355" s="164"/>
      <c r="L355" s="165"/>
      <c r="M355" s="166" t="s">
        <v>1</v>
      </c>
      <c r="N355" s="167" t="s">
        <v>41</v>
      </c>
      <c r="P355" s="149">
        <f t="shared" si="91"/>
        <v>0</v>
      </c>
      <c r="Q355" s="149">
        <v>0</v>
      </c>
      <c r="R355" s="149">
        <f t="shared" si="92"/>
        <v>0</v>
      </c>
      <c r="S355" s="149">
        <v>0</v>
      </c>
      <c r="T355" s="150">
        <f t="shared" si="93"/>
        <v>0</v>
      </c>
      <c r="AR355" s="151" t="s">
        <v>353</v>
      </c>
      <c r="AT355" s="151" t="s">
        <v>571</v>
      </c>
      <c r="AU355" s="151" t="s">
        <v>87</v>
      </c>
      <c r="AY355" s="13" t="s">
        <v>220</v>
      </c>
      <c r="BE355" s="152">
        <f t="shared" si="94"/>
        <v>0</v>
      </c>
      <c r="BF355" s="152">
        <f t="shared" si="95"/>
        <v>0</v>
      </c>
      <c r="BG355" s="152">
        <f t="shared" si="96"/>
        <v>0</v>
      </c>
      <c r="BH355" s="152">
        <f t="shared" si="97"/>
        <v>0</v>
      </c>
      <c r="BI355" s="152">
        <f t="shared" si="98"/>
        <v>0</v>
      </c>
      <c r="BJ355" s="13" t="s">
        <v>87</v>
      </c>
      <c r="BK355" s="152">
        <f t="shared" si="99"/>
        <v>0</v>
      </c>
      <c r="BL355" s="13" t="s">
        <v>281</v>
      </c>
      <c r="BM355" s="151" t="s">
        <v>2200</v>
      </c>
    </row>
    <row r="356" spans="2:65" s="1" customFormat="1" ht="33" customHeight="1">
      <c r="B356" s="139"/>
      <c r="C356" s="140" t="s">
        <v>2201</v>
      </c>
      <c r="D356" s="140" t="s">
        <v>222</v>
      </c>
      <c r="E356" s="141" t="s">
        <v>2202</v>
      </c>
      <c r="F356" s="142" t="s">
        <v>2203</v>
      </c>
      <c r="G356" s="143" t="s">
        <v>234</v>
      </c>
      <c r="H356" s="144">
        <v>26.2</v>
      </c>
      <c r="I356" s="145"/>
      <c r="J356" s="144">
        <f t="shared" si="90"/>
        <v>0</v>
      </c>
      <c r="K356" s="146"/>
      <c r="L356" s="28"/>
      <c r="M356" s="147" t="s">
        <v>1</v>
      </c>
      <c r="N356" s="148" t="s">
        <v>41</v>
      </c>
      <c r="P356" s="149">
        <f t="shared" si="91"/>
        <v>0</v>
      </c>
      <c r="Q356" s="149">
        <v>3.4634000000000002E-3</v>
      </c>
      <c r="R356" s="149">
        <f t="shared" si="92"/>
        <v>9.0741080000000002E-2</v>
      </c>
      <c r="S356" s="149">
        <v>0</v>
      </c>
      <c r="T356" s="150">
        <f t="shared" si="93"/>
        <v>0</v>
      </c>
      <c r="AR356" s="151" t="s">
        <v>281</v>
      </c>
      <c r="AT356" s="151" t="s">
        <v>222</v>
      </c>
      <c r="AU356" s="151" t="s">
        <v>87</v>
      </c>
      <c r="AY356" s="13" t="s">
        <v>220</v>
      </c>
      <c r="BE356" s="152">
        <f t="shared" si="94"/>
        <v>0</v>
      </c>
      <c r="BF356" s="152">
        <f t="shared" si="95"/>
        <v>0</v>
      </c>
      <c r="BG356" s="152">
        <f t="shared" si="96"/>
        <v>0</v>
      </c>
      <c r="BH356" s="152">
        <f t="shared" si="97"/>
        <v>0</v>
      </c>
      <c r="BI356" s="152">
        <f t="shared" si="98"/>
        <v>0</v>
      </c>
      <c r="BJ356" s="13" t="s">
        <v>87</v>
      </c>
      <c r="BK356" s="152">
        <f t="shared" si="99"/>
        <v>0</v>
      </c>
      <c r="BL356" s="13" t="s">
        <v>281</v>
      </c>
      <c r="BM356" s="151" t="s">
        <v>2204</v>
      </c>
    </row>
    <row r="357" spans="2:65" s="1" customFormat="1" ht="24.25" customHeight="1">
      <c r="B357" s="139"/>
      <c r="C357" s="140" t="s">
        <v>2205</v>
      </c>
      <c r="D357" s="140" t="s">
        <v>222</v>
      </c>
      <c r="E357" s="141" t="s">
        <v>2206</v>
      </c>
      <c r="F357" s="142" t="s">
        <v>2207</v>
      </c>
      <c r="G357" s="143" t="s">
        <v>234</v>
      </c>
      <c r="H357" s="144">
        <v>18.2</v>
      </c>
      <c r="I357" s="145"/>
      <c r="J357" s="144">
        <f t="shared" si="90"/>
        <v>0</v>
      </c>
      <c r="K357" s="146"/>
      <c r="L357" s="28"/>
      <c r="M357" s="147" t="s">
        <v>1</v>
      </c>
      <c r="N357" s="148" t="s">
        <v>41</v>
      </c>
      <c r="P357" s="149">
        <f t="shared" si="91"/>
        <v>0</v>
      </c>
      <c r="Q357" s="149">
        <v>4.2982000000000003E-3</v>
      </c>
      <c r="R357" s="149">
        <f t="shared" si="92"/>
        <v>7.8227240000000003E-2</v>
      </c>
      <c r="S357" s="149">
        <v>0</v>
      </c>
      <c r="T357" s="150">
        <f t="shared" si="93"/>
        <v>0</v>
      </c>
      <c r="AR357" s="151" t="s">
        <v>281</v>
      </c>
      <c r="AT357" s="151" t="s">
        <v>222</v>
      </c>
      <c r="AU357" s="151" t="s">
        <v>87</v>
      </c>
      <c r="AY357" s="13" t="s">
        <v>220</v>
      </c>
      <c r="BE357" s="152">
        <f t="shared" si="94"/>
        <v>0</v>
      </c>
      <c r="BF357" s="152">
        <f t="shared" si="95"/>
        <v>0</v>
      </c>
      <c r="BG357" s="152">
        <f t="shared" si="96"/>
        <v>0</v>
      </c>
      <c r="BH357" s="152">
        <f t="shared" si="97"/>
        <v>0</v>
      </c>
      <c r="BI357" s="152">
        <f t="shared" si="98"/>
        <v>0</v>
      </c>
      <c r="BJ357" s="13" t="s">
        <v>87</v>
      </c>
      <c r="BK357" s="152">
        <f t="shared" si="99"/>
        <v>0</v>
      </c>
      <c r="BL357" s="13" t="s">
        <v>281</v>
      </c>
      <c r="BM357" s="151" t="s">
        <v>2208</v>
      </c>
    </row>
    <row r="358" spans="2:65" s="1" customFormat="1" ht="33" customHeight="1">
      <c r="B358" s="139"/>
      <c r="C358" s="140" t="s">
        <v>2209</v>
      </c>
      <c r="D358" s="140" t="s">
        <v>222</v>
      </c>
      <c r="E358" s="141" t="s">
        <v>2210</v>
      </c>
      <c r="F358" s="142" t="s">
        <v>2211</v>
      </c>
      <c r="G358" s="143" t="s">
        <v>259</v>
      </c>
      <c r="H358" s="144">
        <v>12</v>
      </c>
      <c r="I358" s="145"/>
      <c r="J358" s="144">
        <f t="shared" si="90"/>
        <v>0</v>
      </c>
      <c r="K358" s="146"/>
      <c r="L358" s="28"/>
      <c r="M358" s="147" t="s">
        <v>1</v>
      </c>
      <c r="N358" s="148" t="s">
        <v>41</v>
      </c>
      <c r="P358" s="149">
        <f t="shared" si="91"/>
        <v>0</v>
      </c>
      <c r="Q358" s="149">
        <v>9.0000000000000006E-5</v>
      </c>
      <c r="R358" s="149">
        <f t="shared" si="92"/>
        <v>1.08E-3</v>
      </c>
      <c r="S358" s="149">
        <v>0</v>
      </c>
      <c r="T358" s="150">
        <f t="shared" si="93"/>
        <v>0</v>
      </c>
      <c r="AR358" s="151" t="s">
        <v>281</v>
      </c>
      <c r="AT358" s="151" t="s">
        <v>222</v>
      </c>
      <c r="AU358" s="151" t="s">
        <v>87</v>
      </c>
      <c r="AY358" s="13" t="s">
        <v>220</v>
      </c>
      <c r="BE358" s="152">
        <f t="shared" si="94"/>
        <v>0</v>
      </c>
      <c r="BF358" s="152">
        <f t="shared" si="95"/>
        <v>0</v>
      </c>
      <c r="BG358" s="152">
        <f t="shared" si="96"/>
        <v>0</v>
      </c>
      <c r="BH358" s="152">
        <f t="shared" si="97"/>
        <v>0</v>
      </c>
      <c r="BI358" s="152">
        <f t="shared" si="98"/>
        <v>0</v>
      </c>
      <c r="BJ358" s="13" t="s">
        <v>87</v>
      </c>
      <c r="BK358" s="152">
        <f t="shared" si="99"/>
        <v>0</v>
      </c>
      <c r="BL358" s="13" t="s">
        <v>281</v>
      </c>
      <c r="BM358" s="151" t="s">
        <v>2212</v>
      </c>
    </row>
    <row r="359" spans="2:65" s="1" customFormat="1" ht="21.75" customHeight="1">
      <c r="B359" s="139"/>
      <c r="C359" s="158" t="s">
        <v>2213</v>
      </c>
      <c r="D359" s="158" t="s">
        <v>571</v>
      </c>
      <c r="E359" s="159" t="s">
        <v>2214</v>
      </c>
      <c r="F359" s="160" t="s">
        <v>2215</v>
      </c>
      <c r="G359" s="161" t="s">
        <v>259</v>
      </c>
      <c r="H359" s="162">
        <v>10</v>
      </c>
      <c r="I359" s="163"/>
      <c r="J359" s="162">
        <f t="shared" si="90"/>
        <v>0</v>
      </c>
      <c r="K359" s="164"/>
      <c r="L359" s="165"/>
      <c r="M359" s="166" t="s">
        <v>1</v>
      </c>
      <c r="N359" s="167" t="s">
        <v>41</v>
      </c>
      <c r="P359" s="149">
        <f t="shared" si="91"/>
        <v>0</v>
      </c>
      <c r="Q359" s="149">
        <v>3.1E-4</v>
      </c>
      <c r="R359" s="149">
        <f t="shared" si="92"/>
        <v>3.0999999999999999E-3</v>
      </c>
      <c r="S359" s="149">
        <v>0</v>
      </c>
      <c r="T359" s="150">
        <f t="shared" si="93"/>
        <v>0</v>
      </c>
      <c r="AR359" s="151" t="s">
        <v>353</v>
      </c>
      <c r="AT359" s="151" t="s">
        <v>571</v>
      </c>
      <c r="AU359" s="151" t="s">
        <v>87</v>
      </c>
      <c r="AY359" s="13" t="s">
        <v>220</v>
      </c>
      <c r="BE359" s="152">
        <f t="shared" si="94"/>
        <v>0</v>
      </c>
      <c r="BF359" s="152">
        <f t="shared" si="95"/>
        <v>0</v>
      </c>
      <c r="BG359" s="152">
        <f t="shared" si="96"/>
        <v>0</v>
      </c>
      <c r="BH359" s="152">
        <f t="shared" si="97"/>
        <v>0</v>
      </c>
      <c r="BI359" s="152">
        <f t="shared" si="98"/>
        <v>0</v>
      </c>
      <c r="BJ359" s="13" t="s">
        <v>87</v>
      </c>
      <c r="BK359" s="152">
        <f t="shared" si="99"/>
        <v>0</v>
      </c>
      <c r="BL359" s="13" t="s">
        <v>281</v>
      </c>
      <c r="BM359" s="151" t="s">
        <v>2216</v>
      </c>
    </row>
    <row r="360" spans="2:65" s="1" customFormat="1" ht="21.75" customHeight="1">
      <c r="B360" s="139"/>
      <c r="C360" s="158" t="s">
        <v>2217</v>
      </c>
      <c r="D360" s="158" t="s">
        <v>571</v>
      </c>
      <c r="E360" s="159" t="s">
        <v>2218</v>
      </c>
      <c r="F360" s="160" t="s">
        <v>2219</v>
      </c>
      <c r="G360" s="161" t="s">
        <v>259</v>
      </c>
      <c r="H360" s="162">
        <v>2</v>
      </c>
      <c r="I360" s="163"/>
      <c r="J360" s="162">
        <f t="shared" si="90"/>
        <v>0</v>
      </c>
      <c r="K360" s="164"/>
      <c r="L360" s="165"/>
      <c r="M360" s="166" t="s">
        <v>1</v>
      </c>
      <c r="N360" s="167" t="s">
        <v>41</v>
      </c>
      <c r="P360" s="149">
        <f t="shared" si="91"/>
        <v>0</v>
      </c>
      <c r="Q360" s="149">
        <v>2.5000000000000001E-4</v>
      </c>
      <c r="R360" s="149">
        <f t="shared" si="92"/>
        <v>5.0000000000000001E-4</v>
      </c>
      <c r="S360" s="149">
        <v>0</v>
      </c>
      <c r="T360" s="150">
        <f t="shared" si="93"/>
        <v>0</v>
      </c>
      <c r="AR360" s="151" t="s">
        <v>353</v>
      </c>
      <c r="AT360" s="151" t="s">
        <v>571</v>
      </c>
      <c r="AU360" s="151" t="s">
        <v>87</v>
      </c>
      <c r="AY360" s="13" t="s">
        <v>220</v>
      </c>
      <c r="BE360" s="152">
        <f t="shared" si="94"/>
        <v>0</v>
      </c>
      <c r="BF360" s="152">
        <f t="shared" si="95"/>
        <v>0</v>
      </c>
      <c r="BG360" s="152">
        <f t="shared" si="96"/>
        <v>0</v>
      </c>
      <c r="BH360" s="152">
        <f t="shared" si="97"/>
        <v>0</v>
      </c>
      <c r="BI360" s="152">
        <f t="shared" si="98"/>
        <v>0</v>
      </c>
      <c r="BJ360" s="13" t="s">
        <v>87</v>
      </c>
      <c r="BK360" s="152">
        <f t="shared" si="99"/>
        <v>0</v>
      </c>
      <c r="BL360" s="13" t="s">
        <v>281</v>
      </c>
      <c r="BM360" s="151" t="s">
        <v>2220</v>
      </c>
    </row>
    <row r="361" spans="2:65" s="1" customFormat="1" ht="24.25" customHeight="1">
      <c r="B361" s="139"/>
      <c r="C361" s="140" t="s">
        <v>2221</v>
      </c>
      <c r="D361" s="140" t="s">
        <v>222</v>
      </c>
      <c r="E361" s="141" t="s">
        <v>1518</v>
      </c>
      <c r="F361" s="142" t="s">
        <v>1519</v>
      </c>
      <c r="G361" s="143" t="s">
        <v>614</v>
      </c>
      <c r="H361" s="145"/>
      <c r="I361" s="145"/>
      <c r="J361" s="144">
        <f t="shared" si="90"/>
        <v>0</v>
      </c>
      <c r="K361" s="146"/>
      <c r="L361" s="28"/>
      <c r="M361" s="147" t="s">
        <v>1</v>
      </c>
      <c r="N361" s="148" t="s">
        <v>41</v>
      </c>
      <c r="P361" s="149">
        <f t="shared" si="91"/>
        <v>0</v>
      </c>
      <c r="Q361" s="149">
        <v>0</v>
      </c>
      <c r="R361" s="149">
        <f t="shared" si="92"/>
        <v>0</v>
      </c>
      <c r="S361" s="149">
        <v>0</v>
      </c>
      <c r="T361" s="150">
        <f t="shared" si="93"/>
        <v>0</v>
      </c>
      <c r="AR361" s="151" t="s">
        <v>281</v>
      </c>
      <c r="AT361" s="151" t="s">
        <v>222</v>
      </c>
      <c r="AU361" s="151" t="s">
        <v>87</v>
      </c>
      <c r="AY361" s="13" t="s">
        <v>220</v>
      </c>
      <c r="BE361" s="152">
        <f t="shared" si="94"/>
        <v>0</v>
      </c>
      <c r="BF361" s="152">
        <f t="shared" si="95"/>
        <v>0</v>
      </c>
      <c r="BG361" s="152">
        <f t="shared" si="96"/>
        <v>0</v>
      </c>
      <c r="BH361" s="152">
        <f t="shared" si="97"/>
        <v>0</v>
      </c>
      <c r="BI361" s="152">
        <f t="shared" si="98"/>
        <v>0</v>
      </c>
      <c r="BJ361" s="13" t="s">
        <v>87</v>
      </c>
      <c r="BK361" s="152">
        <f t="shared" si="99"/>
        <v>0</v>
      </c>
      <c r="BL361" s="13" t="s">
        <v>281</v>
      </c>
      <c r="BM361" s="151" t="s">
        <v>2222</v>
      </c>
    </row>
    <row r="362" spans="2:65" s="11" customFormat="1" ht="22.9" customHeight="1">
      <c r="B362" s="127"/>
      <c r="D362" s="128" t="s">
        <v>74</v>
      </c>
      <c r="E362" s="137" t="s">
        <v>407</v>
      </c>
      <c r="F362" s="137" t="s">
        <v>408</v>
      </c>
      <c r="I362" s="130"/>
      <c r="J362" s="138">
        <f>BK362</f>
        <v>0</v>
      </c>
      <c r="L362" s="127"/>
      <c r="M362" s="132"/>
      <c r="P362" s="133">
        <f>SUM(P363:P371)</f>
        <v>0</v>
      </c>
      <c r="R362" s="133">
        <f>SUM(R363:R371)</f>
        <v>9.5902479999999998E-2</v>
      </c>
      <c r="T362" s="134">
        <f>SUM(T363:T371)</f>
        <v>0</v>
      </c>
      <c r="AR362" s="128" t="s">
        <v>87</v>
      </c>
      <c r="AT362" s="135" t="s">
        <v>74</v>
      </c>
      <c r="AU362" s="135" t="s">
        <v>82</v>
      </c>
      <c r="AY362" s="128" t="s">
        <v>220</v>
      </c>
      <c r="BK362" s="136">
        <f>SUM(BK363:BK371)</f>
        <v>0</v>
      </c>
    </row>
    <row r="363" spans="2:65" s="1" customFormat="1" ht="37.9" customHeight="1">
      <c r="B363" s="139"/>
      <c r="C363" s="140" t="s">
        <v>2223</v>
      </c>
      <c r="D363" s="140" t="s">
        <v>222</v>
      </c>
      <c r="E363" s="141" t="s">
        <v>2224</v>
      </c>
      <c r="F363" s="142" t="s">
        <v>2225</v>
      </c>
      <c r="G363" s="143" t="s">
        <v>259</v>
      </c>
      <c r="H363" s="144">
        <v>2</v>
      </c>
      <c r="I363" s="145"/>
      <c r="J363" s="144">
        <f t="shared" ref="J363:J371" si="100">ROUND(I363*H363,2)</f>
        <v>0</v>
      </c>
      <c r="K363" s="146"/>
      <c r="L363" s="28"/>
      <c r="M363" s="147" t="s">
        <v>1</v>
      </c>
      <c r="N363" s="148" t="s">
        <v>41</v>
      </c>
      <c r="P363" s="149">
        <f t="shared" ref="P363:P371" si="101">O363*H363</f>
        <v>0</v>
      </c>
      <c r="Q363" s="149">
        <v>1.0499999999999999E-3</v>
      </c>
      <c r="R363" s="149">
        <f t="shared" ref="R363:R371" si="102">Q363*H363</f>
        <v>2.0999999999999999E-3</v>
      </c>
      <c r="S363" s="149">
        <v>0</v>
      </c>
      <c r="T363" s="150">
        <f t="shared" ref="T363:T371" si="103">S363*H363</f>
        <v>0</v>
      </c>
      <c r="AR363" s="151" t="s">
        <v>281</v>
      </c>
      <c r="AT363" s="151" t="s">
        <v>222</v>
      </c>
      <c r="AU363" s="151" t="s">
        <v>87</v>
      </c>
      <c r="AY363" s="13" t="s">
        <v>220</v>
      </c>
      <c r="BE363" s="152">
        <f t="shared" ref="BE363:BE371" si="104">IF(N363="základná",J363,0)</f>
        <v>0</v>
      </c>
      <c r="BF363" s="152">
        <f t="shared" ref="BF363:BF371" si="105">IF(N363="znížená",J363,0)</f>
        <v>0</v>
      </c>
      <c r="BG363" s="152">
        <f t="shared" ref="BG363:BG371" si="106">IF(N363="zákl. prenesená",J363,0)</f>
        <v>0</v>
      </c>
      <c r="BH363" s="152">
        <f t="shared" ref="BH363:BH371" si="107">IF(N363="zníž. prenesená",J363,0)</f>
        <v>0</v>
      </c>
      <c r="BI363" s="152">
        <f t="shared" ref="BI363:BI371" si="108">IF(N363="nulová",J363,0)</f>
        <v>0</v>
      </c>
      <c r="BJ363" s="13" t="s">
        <v>87</v>
      </c>
      <c r="BK363" s="152">
        <f t="shared" ref="BK363:BK371" si="109">ROUND(I363*H363,2)</f>
        <v>0</v>
      </c>
      <c r="BL363" s="13" t="s">
        <v>281</v>
      </c>
      <c r="BM363" s="151" t="s">
        <v>2226</v>
      </c>
    </row>
    <row r="364" spans="2:65" s="1" customFormat="1" ht="33" customHeight="1">
      <c r="B364" s="139"/>
      <c r="C364" s="158" t="s">
        <v>2227</v>
      </c>
      <c r="D364" s="158" t="s">
        <v>571</v>
      </c>
      <c r="E364" s="159" t="s">
        <v>2228</v>
      </c>
      <c r="F364" s="160" t="s">
        <v>2229</v>
      </c>
      <c r="G364" s="161" t="s">
        <v>259</v>
      </c>
      <c r="H364" s="162">
        <v>2</v>
      </c>
      <c r="I364" s="163"/>
      <c r="J364" s="162">
        <f t="shared" si="100"/>
        <v>0</v>
      </c>
      <c r="K364" s="164"/>
      <c r="L364" s="165"/>
      <c r="M364" s="166" t="s">
        <v>1</v>
      </c>
      <c r="N364" s="167" t="s">
        <v>41</v>
      </c>
      <c r="P364" s="149">
        <f t="shared" si="101"/>
        <v>0</v>
      </c>
      <c r="Q364" s="149">
        <v>4.5399999999999998E-3</v>
      </c>
      <c r="R364" s="149">
        <f t="shared" si="102"/>
        <v>9.0799999999999995E-3</v>
      </c>
      <c r="S364" s="149">
        <v>0</v>
      </c>
      <c r="T364" s="150">
        <f t="shared" si="103"/>
        <v>0</v>
      </c>
      <c r="AR364" s="151" t="s">
        <v>353</v>
      </c>
      <c r="AT364" s="151" t="s">
        <v>571</v>
      </c>
      <c r="AU364" s="151" t="s">
        <v>87</v>
      </c>
      <c r="AY364" s="13" t="s">
        <v>220</v>
      </c>
      <c r="BE364" s="152">
        <f t="shared" si="104"/>
        <v>0</v>
      </c>
      <c r="BF364" s="152">
        <f t="shared" si="105"/>
        <v>0</v>
      </c>
      <c r="BG364" s="152">
        <f t="shared" si="106"/>
        <v>0</v>
      </c>
      <c r="BH364" s="152">
        <f t="shared" si="107"/>
        <v>0</v>
      </c>
      <c r="BI364" s="152">
        <f t="shared" si="108"/>
        <v>0</v>
      </c>
      <c r="BJ364" s="13" t="s">
        <v>87</v>
      </c>
      <c r="BK364" s="152">
        <f t="shared" si="109"/>
        <v>0</v>
      </c>
      <c r="BL364" s="13" t="s">
        <v>281</v>
      </c>
      <c r="BM364" s="151" t="s">
        <v>2230</v>
      </c>
    </row>
    <row r="365" spans="2:65" s="1" customFormat="1" ht="37.9" customHeight="1">
      <c r="B365" s="139"/>
      <c r="C365" s="140" t="s">
        <v>2231</v>
      </c>
      <c r="D365" s="140" t="s">
        <v>222</v>
      </c>
      <c r="E365" s="141" t="s">
        <v>2232</v>
      </c>
      <c r="F365" s="142" t="s">
        <v>2233</v>
      </c>
      <c r="G365" s="143" t="s">
        <v>259</v>
      </c>
      <c r="H365" s="144">
        <v>1</v>
      </c>
      <c r="I365" s="145"/>
      <c r="J365" s="144">
        <f t="shared" si="100"/>
        <v>0</v>
      </c>
      <c r="K365" s="146"/>
      <c r="L365" s="28"/>
      <c r="M365" s="147" t="s">
        <v>1</v>
      </c>
      <c r="N365" s="148" t="s">
        <v>41</v>
      </c>
      <c r="P365" s="149">
        <f t="shared" si="101"/>
        <v>0</v>
      </c>
      <c r="Q365" s="149">
        <v>0</v>
      </c>
      <c r="R365" s="149">
        <f t="shared" si="102"/>
        <v>0</v>
      </c>
      <c r="S365" s="149">
        <v>0</v>
      </c>
      <c r="T365" s="150">
        <f t="shared" si="103"/>
        <v>0</v>
      </c>
      <c r="AR365" s="151" t="s">
        <v>281</v>
      </c>
      <c r="AT365" s="151" t="s">
        <v>222</v>
      </c>
      <c r="AU365" s="151" t="s">
        <v>87</v>
      </c>
      <c r="AY365" s="13" t="s">
        <v>220</v>
      </c>
      <c r="BE365" s="152">
        <f t="shared" si="104"/>
        <v>0</v>
      </c>
      <c r="BF365" s="152">
        <f t="shared" si="105"/>
        <v>0</v>
      </c>
      <c r="BG365" s="152">
        <f t="shared" si="106"/>
        <v>0</v>
      </c>
      <c r="BH365" s="152">
        <f t="shared" si="107"/>
        <v>0</v>
      </c>
      <c r="BI365" s="152">
        <f t="shared" si="108"/>
        <v>0</v>
      </c>
      <c r="BJ365" s="13" t="s">
        <v>87</v>
      </c>
      <c r="BK365" s="152">
        <f t="shared" si="109"/>
        <v>0</v>
      </c>
      <c r="BL365" s="13" t="s">
        <v>281</v>
      </c>
      <c r="BM365" s="151" t="s">
        <v>2234</v>
      </c>
    </row>
    <row r="366" spans="2:65" s="1" customFormat="1" ht="24.25" customHeight="1">
      <c r="B366" s="139"/>
      <c r="C366" s="140" t="s">
        <v>2235</v>
      </c>
      <c r="D366" s="140" t="s">
        <v>222</v>
      </c>
      <c r="E366" s="141" t="s">
        <v>2236</v>
      </c>
      <c r="F366" s="142" t="s">
        <v>2237</v>
      </c>
      <c r="G366" s="143" t="s">
        <v>259</v>
      </c>
      <c r="H366" s="144">
        <v>2</v>
      </c>
      <c r="I366" s="145"/>
      <c r="J366" s="144">
        <f t="shared" si="100"/>
        <v>0</v>
      </c>
      <c r="K366" s="146"/>
      <c r="L366" s="28"/>
      <c r="M366" s="147" t="s">
        <v>1</v>
      </c>
      <c r="N366" s="148" t="s">
        <v>41</v>
      </c>
      <c r="P366" s="149">
        <f t="shared" si="101"/>
        <v>0</v>
      </c>
      <c r="Q366" s="149">
        <v>0</v>
      </c>
      <c r="R366" s="149">
        <f t="shared" si="102"/>
        <v>0</v>
      </c>
      <c r="S366" s="149">
        <v>0</v>
      </c>
      <c r="T366" s="150">
        <f t="shared" si="103"/>
        <v>0</v>
      </c>
      <c r="AR366" s="151" t="s">
        <v>281</v>
      </c>
      <c r="AT366" s="151" t="s">
        <v>222</v>
      </c>
      <c r="AU366" s="151" t="s">
        <v>87</v>
      </c>
      <c r="AY366" s="13" t="s">
        <v>220</v>
      </c>
      <c r="BE366" s="152">
        <f t="shared" si="104"/>
        <v>0</v>
      </c>
      <c r="BF366" s="152">
        <f t="shared" si="105"/>
        <v>0</v>
      </c>
      <c r="BG366" s="152">
        <f t="shared" si="106"/>
        <v>0</v>
      </c>
      <c r="BH366" s="152">
        <f t="shared" si="107"/>
        <v>0</v>
      </c>
      <c r="BI366" s="152">
        <f t="shared" si="108"/>
        <v>0</v>
      </c>
      <c r="BJ366" s="13" t="s">
        <v>87</v>
      </c>
      <c r="BK366" s="152">
        <f t="shared" si="109"/>
        <v>0</v>
      </c>
      <c r="BL366" s="13" t="s">
        <v>281</v>
      </c>
      <c r="BM366" s="151" t="s">
        <v>2238</v>
      </c>
    </row>
    <row r="367" spans="2:65" s="1" customFormat="1" ht="24.25" customHeight="1">
      <c r="B367" s="139"/>
      <c r="C367" s="158" t="s">
        <v>2239</v>
      </c>
      <c r="D367" s="158" t="s">
        <v>571</v>
      </c>
      <c r="E367" s="159" t="s">
        <v>874</v>
      </c>
      <c r="F367" s="160" t="s">
        <v>875</v>
      </c>
      <c r="G367" s="161" t="s">
        <v>259</v>
      </c>
      <c r="H367" s="162">
        <v>3</v>
      </c>
      <c r="I367" s="163"/>
      <c r="J367" s="162">
        <f t="shared" si="100"/>
        <v>0</v>
      </c>
      <c r="K367" s="164"/>
      <c r="L367" s="165"/>
      <c r="M367" s="166" t="s">
        <v>1</v>
      </c>
      <c r="N367" s="167" t="s">
        <v>41</v>
      </c>
      <c r="P367" s="149">
        <f t="shared" si="101"/>
        <v>0</v>
      </c>
      <c r="Q367" s="149">
        <v>1E-3</v>
      </c>
      <c r="R367" s="149">
        <f t="shared" si="102"/>
        <v>3.0000000000000001E-3</v>
      </c>
      <c r="S367" s="149">
        <v>0</v>
      </c>
      <c r="T367" s="150">
        <f t="shared" si="103"/>
        <v>0</v>
      </c>
      <c r="AR367" s="151" t="s">
        <v>353</v>
      </c>
      <c r="AT367" s="151" t="s">
        <v>571</v>
      </c>
      <c r="AU367" s="151" t="s">
        <v>87</v>
      </c>
      <c r="AY367" s="13" t="s">
        <v>220</v>
      </c>
      <c r="BE367" s="152">
        <f t="shared" si="104"/>
        <v>0</v>
      </c>
      <c r="BF367" s="152">
        <f t="shared" si="105"/>
        <v>0</v>
      </c>
      <c r="BG367" s="152">
        <f t="shared" si="106"/>
        <v>0</v>
      </c>
      <c r="BH367" s="152">
        <f t="shared" si="107"/>
        <v>0</v>
      </c>
      <c r="BI367" s="152">
        <f t="shared" si="108"/>
        <v>0</v>
      </c>
      <c r="BJ367" s="13" t="s">
        <v>87</v>
      </c>
      <c r="BK367" s="152">
        <f t="shared" si="109"/>
        <v>0</v>
      </c>
      <c r="BL367" s="13" t="s">
        <v>281</v>
      </c>
      <c r="BM367" s="151" t="s">
        <v>2240</v>
      </c>
    </row>
    <row r="368" spans="2:65" s="1" customFormat="1" ht="24.25" customHeight="1">
      <c r="B368" s="139"/>
      <c r="C368" s="158" t="s">
        <v>2241</v>
      </c>
      <c r="D368" s="158" t="s">
        <v>571</v>
      </c>
      <c r="E368" s="159" t="s">
        <v>878</v>
      </c>
      <c r="F368" s="160" t="s">
        <v>2242</v>
      </c>
      <c r="G368" s="161" t="s">
        <v>259</v>
      </c>
      <c r="H368" s="162">
        <v>3</v>
      </c>
      <c r="I368" s="163"/>
      <c r="J368" s="162">
        <f t="shared" si="100"/>
        <v>0</v>
      </c>
      <c r="K368" s="164"/>
      <c r="L368" s="165"/>
      <c r="M368" s="166" t="s">
        <v>1</v>
      </c>
      <c r="N368" s="167" t="s">
        <v>41</v>
      </c>
      <c r="P368" s="149">
        <f t="shared" si="101"/>
        <v>0</v>
      </c>
      <c r="Q368" s="149">
        <v>2.5000000000000001E-2</v>
      </c>
      <c r="R368" s="149">
        <f t="shared" si="102"/>
        <v>7.5000000000000011E-2</v>
      </c>
      <c r="S368" s="149">
        <v>0</v>
      </c>
      <c r="T368" s="150">
        <f t="shared" si="103"/>
        <v>0</v>
      </c>
      <c r="AR368" s="151" t="s">
        <v>353</v>
      </c>
      <c r="AT368" s="151" t="s">
        <v>571</v>
      </c>
      <c r="AU368" s="151" t="s">
        <v>87</v>
      </c>
      <c r="AY368" s="13" t="s">
        <v>220</v>
      </c>
      <c r="BE368" s="152">
        <f t="shared" si="104"/>
        <v>0</v>
      </c>
      <c r="BF368" s="152">
        <f t="shared" si="105"/>
        <v>0</v>
      </c>
      <c r="BG368" s="152">
        <f t="shared" si="106"/>
        <v>0</v>
      </c>
      <c r="BH368" s="152">
        <f t="shared" si="107"/>
        <v>0</v>
      </c>
      <c r="BI368" s="152">
        <f t="shared" si="108"/>
        <v>0</v>
      </c>
      <c r="BJ368" s="13" t="s">
        <v>87</v>
      </c>
      <c r="BK368" s="152">
        <f t="shared" si="109"/>
        <v>0</v>
      </c>
      <c r="BL368" s="13" t="s">
        <v>281</v>
      </c>
      <c r="BM368" s="151" t="s">
        <v>2243</v>
      </c>
    </row>
    <row r="369" spans="2:65" s="1" customFormat="1" ht="24.25" customHeight="1">
      <c r="B369" s="139"/>
      <c r="C369" s="140" t="s">
        <v>2244</v>
      </c>
      <c r="D369" s="140" t="s">
        <v>222</v>
      </c>
      <c r="E369" s="141" t="s">
        <v>2245</v>
      </c>
      <c r="F369" s="142" t="s">
        <v>2246</v>
      </c>
      <c r="G369" s="143" t="s">
        <v>259</v>
      </c>
      <c r="H369" s="144">
        <v>2</v>
      </c>
      <c r="I369" s="145"/>
      <c r="J369" s="144">
        <f t="shared" si="100"/>
        <v>0</v>
      </c>
      <c r="K369" s="146"/>
      <c r="L369" s="28"/>
      <c r="M369" s="147" t="s">
        <v>1</v>
      </c>
      <c r="N369" s="148" t="s">
        <v>41</v>
      </c>
      <c r="P369" s="149">
        <f t="shared" si="101"/>
        <v>0</v>
      </c>
      <c r="Q369" s="149">
        <v>6.1240000000000003E-5</v>
      </c>
      <c r="R369" s="149">
        <f t="shared" si="102"/>
        <v>1.2248000000000001E-4</v>
      </c>
      <c r="S369" s="149">
        <v>0</v>
      </c>
      <c r="T369" s="150">
        <f t="shared" si="103"/>
        <v>0</v>
      </c>
      <c r="AR369" s="151" t="s">
        <v>281</v>
      </c>
      <c r="AT369" s="151" t="s">
        <v>222</v>
      </c>
      <c r="AU369" s="151" t="s">
        <v>87</v>
      </c>
      <c r="AY369" s="13" t="s">
        <v>220</v>
      </c>
      <c r="BE369" s="152">
        <f t="shared" si="104"/>
        <v>0</v>
      </c>
      <c r="BF369" s="152">
        <f t="shared" si="105"/>
        <v>0</v>
      </c>
      <c r="BG369" s="152">
        <f t="shared" si="106"/>
        <v>0</v>
      </c>
      <c r="BH369" s="152">
        <f t="shared" si="107"/>
        <v>0</v>
      </c>
      <c r="BI369" s="152">
        <f t="shared" si="108"/>
        <v>0</v>
      </c>
      <c r="BJ369" s="13" t="s">
        <v>87</v>
      </c>
      <c r="BK369" s="152">
        <f t="shared" si="109"/>
        <v>0</v>
      </c>
      <c r="BL369" s="13" t="s">
        <v>281</v>
      </c>
      <c r="BM369" s="151" t="s">
        <v>2247</v>
      </c>
    </row>
    <row r="370" spans="2:65" s="1" customFormat="1" ht="16.5" customHeight="1">
      <c r="B370" s="139"/>
      <c r="C370" s="158" t="s">
        <v>2248</v>
      </c>
      <c r="D370" s="158" t="s">
        <v>571</v>
      </c>
      <c r="E370" s="159" t="s">
        <v>2249</v>
      </c>
      <c r="F370" s="160" t="s">
        <v>2250</v>
      </c>
      <c r="G370" s="161" t="s">
        <v>234</v>
      </c>
      <c r="H370" s="162">
        <v>6</v>
      </c>
      <c r="I370" s="163"/>
      <c r="J370" s="162">
        <f t="shared" si="100"/>
        <v>0</v>
      </c>
      <c r="K370" s="164"/>
      <c r="L370" s="165"/>
      <c r="M370" s="166" t="s">
        <v>1</v>
      </c>
      <c r="N370" s="167" t="s">
        <v>41</v>
      </c>
      <c r="P370" s="149">
        <f t="shared" si="101"/>
        <v>0</v>
      </c>
      <c r="Q370" s="149">
        <v>1.1000000000000001E-3</v>
      </c>
      <c r="R370" s="149">
        <f t="shared" si="102"/>
        <v>6.6E-3</v>
      </c>
      <c r="S370" s="149">
        <v>0</v>
      </c>
      <c r="T370" s="150">
        <f t="shared" si="103"/>
        <v>0</v>
      </c>
      <c r="AR370" s="151" t="s">
        <v>353</v>
      </c>
      <c r="AT370" s="151" t="s">
        <v>571</v>
      </c>
      <c r="AU370" s="151" t="s">
        <v>87</v>
      </c>
      <c r="AY370" s="13" t="s">
        <v>220</v>
      </c>
      <c r="BE370" s="152">
        <f t="shared" si="104"/>
        <v>0</v>
      </c>
      <c r="BF370" s="152">
        <f t="shared" si="105"/>
        <v>0</v>
      </c>
      <c r="BG370" s="152">
        <f t="shared" si="106"/>
        <v>0</v>
      </c>
      <c r="BH370" s="152">
        <f t="shared" si="107"/>
        <v>0</v>
      </c>
      <c r="BI370" s="152">
        <f t="shared" si="108"/>
        <v>0</v>
      </c>
      <c r="BJ370" s="13" t="s">
        <v>87</v>
      </c>
      <c r="BK370" s="152">
        <f t="shared" si="109"/>
        <v>0</v>
      </c>
      <c r="BL370" s="13" t="s">
        <v>281</v>
      </c>
      <c r="BM370" s="151" t="s">
        <v>2251</v>
      </c>
    </row>
    <row r="371" spans="2:65" s="1" customFormat="1" ht="24.25" customHeight="1">
      <c r="B371" s="139"/>
      <c r="C371" s="140" t="s">
        <v>2252</v>
      </c>
      <c r="D371" s="140" t="s">
        <v>222</v>
      </c>
      <c r="E371" s="141" t="s">
        <v>1541</v>
      </c>
      <c r="F371" s="142" t="s">
        <v>1542</v>
      </c>
      <c r="G371" s="143" t="s">
        <v>614</v>
      </c>
      <c r="H371" s="145"/>
      <c r="I371" s="145"/>
      <c r="J371" s="144">
        <f t="shared" si="100"/>
        <v>0</v>
      </c>
      <c r="K371" s="146"/>
      <c r="L371" s="28"/>
      <c r="M371" s="147" t="s">
        <v>1</v>
      </c>
      <c r="N371" s="148" t="s">
        <v>41</v>
      </c>
      <c r="P371" s="149">
        <f t="shared" si="101"/>
        <v>0</v>
      </c>
      <c r="Q371" s="149">
        <v>0</v>
      </c>
      <c r="R371" s="149">
        <f t="shared" si="102"/>
        <v>0</v>
      </c>
      <c r="S371" s="149">
        <v>0</v>
      </c>
      <c r="T371" s="150">
        <f t="shared" si="103"/>
        <v>0</v>
      </c>
      <c r="AR371" s="151" t="s">
        <v>281</v>
      </c>
      <c r="AT371" s="151" t="s">
        <v>222</v>
      </c>
      <c r="AU371" s="151" t="s">
        <v>87</v>
      </c>
      <c r="AY371" s="13" t="s">
        <v>220</v>
      </c>
      <c r="BE371" s="152">
        <f t="shared" si="104"/>
        <v>0</v>
      </c>
      <c r="BF371" s="152">
        <f t="shared" si="105"/>
        <v>0</v>
      </c>
      <c r="BG371" s="152">
        <f t="shared" si="106"/>
        <v>0</v>
      </c>
      <c r="BH371" s="152">
        <f t="shared" si="107"/>
        <v>0</v>
      </c>
      <c r="BI371" s="152">
        <f t="shared" si="108"/>
        <v>0</v>
      </c>
      <c r="BJ371" s="13" t="s">
        <v>87</v>
      </c>
      <c r="BK371" s="152">
        <f t="shared" si="109"/>
        <v>0</v>
      </c>
      <c r="BL371" s="13" t="s">
        <v>281</v>
      </c>
      <c r="BM371" s="151" t="s">
        <v>2253</v>
      </c>
    </row>
    <row r="372" spans="2:65" s="11" customFormat="1" ht="22.9" customHeight="1">
      <c r="B372" s="127"/>
      <c r="D372" s="128" t="s">
        <v>74</v>
      </c>
      <c r="E372" s="137" t="s">
        <v>900</v>
      </c>
      <c r="F372" s="137" t="s">
        <v>901</v>
      </c>
      <c r="I372" s="130"/>
      <c r="J372" s="138">
        <f>BK372</f>
        <v>0</v>
      </c>
      <c r="L372" s="127"/>
      <c r="M372" s="132"/>
      <c r="P372" s="133">
        <f>SUM(P373:P399)</f>
        <v>0</v>
      </c>
      <c r="R372" s="133">
        <f>SUM(R373:R399)</f>
        <v>1.5536954999999999</v>
      </c>
      <c r="T372" s="134">
        <f>SUM(T373:T399)</f>
        <v>0</v>
      </c>
      <c r="AR372" s="128" t="s">
        <v>87</v>
      </c>
      <c r="AT372" s="135" t="s">
        <v>74</v>
      </c>
      <c r="AU372" s="135" t="s">
        <v>82</v>
      </c>
      <c r="AY372" s="128" t="s">
        <v>220</v>
      </c>
      <c r="BK372" s="136">
        <f>SUM(BK373:BK399)</f>
        <v>0</v>
      </c>
    </row>
    <row r="373" spans="2:65" s="1" customFormat="1" ht="24.25" customHeight="1">
      <c r="B373" s="139"/>
      <c r="C373" s="140" t="s">
        <v>2254</v>
      </c>
      <c r="D373" s="140" t="s">
        <v>222</v>
      </c>
      <c r="E373" s="141" t="s">
        <v>2255</v>
      </c>
      <c r="F373" s="142" t="s">
        <v>2256</v>
      </c>
      <c r="G373" s="143" t="s">
        <v>225</v>
      </c>
      <c r="H373" s="144">
        <v>145.35</v>
      </c>
      <c r="I373" s="145"/>
      <c r="J373" s="144">
        <f t="shared" ref="J373:J399" si="110">ROUND(I373*H373,2)</f>
        <v>0</v>
      </c>
      <c r="K373" s="146"/>
      <c r="L373" s="28"/>
      <c r="M373" s="147" t="s">
        <v>1</v>
      </c>
      <c r="N373" s="148" t="s">
        <v>41</v>
      </c>
      <c r="P373" s="149">
        <f t="shared" ref="P373:P399" si="111">O373*H373</f>
        <v>0</v>
      </c>
      <c r="Q373" s="149">
        <v>8.0000000000000007E-5</v>
      </c>
      <c r="R373" s="149">
        <f t="shared" ref="R373:R399" si="112">Q373*H373</f>
        <v>1.1628000000000001E-2</v>
      </c>
      <c r="S373" s="149">
        <v>0</v>
      </c>
      <c r="T373" s="150">
        <f t="shared" ref="T373:T399" si="113">S373*H373</f>
        <v>0</v>
      </c>
      <c r="AR373" s="151" t="s">
        <v>94</v>
      </c>
      <c r="AT373" s="151" t="s">
        <v>222</v>
      </c>
      <c r="AU373" s="151" t="s">
        <v>87</v>
      </c>
      <c r="AY373" s="13" t="s">
        <v>220</v>
      </c>
      <c r="BE373" s="152">
        <f t="shared" ref="BE373:BE399" si="114">IF(N373="základná",J373,0)</f>
        <v>0</v>
      </c>
      <c r="BF373" s="152">
        <f t="shared" ref="BF373:BF399" si="115">IF(N373="znížená",J373,0)</f>
        <v>0</v>
      </c>
      <c r="BG373" s="152">
        <f t="shared" ref="BG373:BG399" si="116">IF(N373="zákl. prenesená",J373,0)</f>
        <v>0</v>
      </c>
      <c r="BH373" s="152">
        <f t="shared" ref="BH373:BH399" si="117">IF(N373="zníž. prenesená",J373,0)</f>
        <v>0</v>
      </c>
      <c r="BI373" s="152">
        <f t="shared" ref="BI373:BI399" si="118">IF(N373="nulová",J373,0)</f>
        <v>0</v>
      </c>
      <c r="BJ373" s="13" t="s">
        <v>87</v>
      </c>
      <c r="BK373" s="152">
        <f t="shared" ref="BK373:BK399" si="119">ROUND(I373*H373,2)</f>
        <v>0</v>
      </c>
      <c r="BL373" s="13" t="s">
        <v>94</v>
      </c>
      <c r="BM373" s="151" t="s">
        <v>2257</v>
      </c>
    </row>
    <row r="374" spans="2:65" s="1" customFormat="1" ht="24.25" customHeight="1">
      <c r="B374" s="139"/>
      <c r="C374" s="140" t="s">
        <v>2258</v>
      </c>
      <c r="D374" s="140" t="s">
        <v>222</v>
      </c>
      <c r="E374" s="141" t="s">
        <v>2259</v>
      </c>
      <c r="F374" s="142" t="s">
        <v>2260</v>
      </c>
      <c r="G374" s="143" t="s">
        <v>225</v>
      </c>
      <c r="H374" s="144">
        <v>10.5</v>
      </c>
      <c r="I374" s="145"/>
      <c r="J374" s="144">
        <f t="shared" si="110"/>
        <v>0</v>
      </c>
      <c r="K374" s="146"/>
      <c r="L374" s="28"/>
      <c r="M374" s="147" t="s">
        <v>1</v>
      </c>
      <c r="N374" s="148" t="s">
        <v>41</v>
      </c>
      <c r="P374" s="149">
        <f t="shared" si="111"/>
        <v>0</v>
      </c>
      <c r="Q374" s="149">
        <v>8.0000000000000007E-5</v>
      </c>
      <c r="R374" s="149">
        <f t="shared" si="112"/>
        <v>8.4000000000000003E-4</v>
      </c>
      <c r="S374" s="149">
        <v>0</v>
      </c>
      <c r="T374" s="150">
        <f t="shared" si="113"/>
        <v>0</v>
      </c>
      <c r="AR374" s="151" t="s">
        <v>94</v>
      </c>
      <c r="AT374" s="151" t="s">
        <v>222</v>
      </c>
      <c r="AU374" s="151" t="s">
        <v>87</v>
      </c>
      <c r="AY374" s="13" t="s">
        <v>220</v>
      </c>
      <c r="BE374" s="152">
        <f t="shared" si="114"/>
        <v>0</v>
      </c>
      <c r="BF374" s="152">
        <f t="shared" si="115"/>
        <v>0</v>
      </c>
      <c r="BG374" s="152">
        <f t="shared" si="116"/>
        <v>0</v>
      </c>
      <c r="BH374" s="152">
        <f t="shared" si="117"/>
        <v>0</v>
      </c>
      <c r="BI374" s="152">
        <f t="shared" si="118"/>
        <v>0</v>
      </c>
      <c r="BJ374" s="13" t="s">
        <v>87</v>
      </c>
      <c r="BK374" s="152">
        <f t="shared" si="119"/>
        <v>0</v>
      </c>
      <c r="BL374" s="13" t="s">
        <v>94</v>
      </c>
      <c r="BM374" s="151" t="s">
        <v>2261</v>
      </c>
    </row>
    <row r="375" spans="2:65" s="1" customFormat="1" ht="24.25" customHeight="1">
      <c r="B375" s="139"/>
      <c r="C375" s="140" t="s">
        <v>2262</v>
      </c>
      <c r="D375" s="140" t="s">
        <v>222</v>
      </c>
      <c r="E375" s="141" t="s">
        <v>2263</v>
      </c>
      <c r="F375" s="142" t="s">
        <v>2264</v>
      </c>
      <c r="G375" s="143" t="s">
        <v>574</v>
      </c>
      <c r="H375" s="144">
        <v>127.86</v>
      </c>
      <c r="I375" s="145"/>
      <c r="J375" s="144">
        <f t="shared" si="110"/>
        <v>0</v>
      </c>
      <c r="K375" s="146"/>
      <c r="L375" s="28"/>
      <c r="M375" s="147" t="s">
        <v>1</v>
      </c>
      <c r="N375" s="148" t="s">
        <v>41</v>
      </c>
      <c r="P375" s="149">
        <f t="shared" si="111"/>
        <v>0</v>
      </c>
      <c r="Q375" s="149">
        <v>5.0000000000000002E-5</v>
      </c>
      <c r="R375" s="149">
        <f t="shared" si="112"/>
        <v>6.3930000000000002E-3</v>
      </c>
      <c r="S375" s="149">
        <v>0</v>
      </c>
      <c r="T375" s="150">
        <f t="shared" si="113"/>
        <v>0</v>
      </c>
      <c r="AR375" s="151" t="s">
        <v>281</v>
      </c>
      <c r="AT375" s="151" t="s">
        <v>222</v>
      </c>
      <c r="AU375" s="151" t="s">
        <v>87</v>
      </c>
      <c r="AY375" s="13" t="s">
        <v>220</v>
      </c>
      <c r="BE375" s="152">
        <f t="shared" si="114"/>
        <v>0</v>
      </c>
      <c r="BF375" s="152">
        <f t="shared" si="115"/>
        <v>0</v>
      </c>
      <c r="BG375" s="152">
        <f t="shared" si="116"/>
        <v>0</v>
      </c>
      <c r="BH375" s="152">
        <f t="shared" si="117"/>
        <v>0</v>
      </c>
      <c r="BI375" s="152">
        <f t="shared" si="118"/>
        <v>0</v>
      </c>
      <c r="BJ375" s="13" t="s">
        <v>87</v>
      </c>
      <c r="BK375" s="152">
        <f t="shared" si="119"/>
        <v>0</v>
      </c>
      <c r="BL375" s="13" t="s">
        <v>281</v>
      </c>
      <c r="BM375" s="151" t="s">
        <v>2265</v>
      </c>
    </row>
    <row r="376" spans="2:65" s="1" customFormat="1" ht="33" customHeight="1">
      <c r="B376" s="139"/>
      <c r="C376" s="140" t="s">
        <v>2266</v>
      </c>
      <c r="D376" s="140" t="s">
        <v>222</v>
      </c>
      <c r="E376" s="141" t="s">
        <v>2267</v>
      </c>
      <c r="F376" s="142" t="s">
        <v>2268</v>
      </c>
      <c r="G376" s="143" t="s">
        <v>234</v>
      </c>
      <c r="H376" s="144">
        <v>5.2</v>
      </c>
      <c r="I376" s="145"/>
      <c r="J376" s="144">
        <f t="shared" si="110"/>
        <v>0</v>
      </c>
      <c r="K376" s="146"/>
      <c r="L376" s="28"/>
      <c r="M376" s="147" t="s">
        <v>1</v>
      </c>
      <c r="N376" s="148" t="s">
        <v>41</v>
      </c>
      <c r="P376" s="149">
        <f t="shared" si="111"/>
        <v>0</v>
      </c>
      <c r="Q376" s="149">
        <v>1.7240000000000001E-3</v>
      </c>
      <c r="R376" s="149">
        <f t="shared" si="112"/>
        <v>8.9648000000000002E-3</v>
      </c>
      <c r="S376" s="149">
        <v>0</v>
      </c>
      <c r="T376" s="150">
        <f t="shared" si="113"/>
        <v>0</v>
      </c>
      <c r="AR376" s="151" t="s">
        <v>281</v>
      </c>
      <c r="AT376" s="151" t="s">
        <v>222</v>
      </c>
      <c r="AU376" s="151" t="s">
        <v>87</v>
      </c>
      <c r="AY376" s="13" t="s">
        <v>220</v>
      </c>
      <c r="BE376" s="152">
        <f t="shared" si="114"/>
        <v>0</v>
      </c>
      <c r="BF376" s="152">
        <f t="shared" si="115"/>
        <v>0</v>
      </c>
      <c r="BG376" s="152">
        <f t="shared" si="116"/>
        <v>0</v>
      </c>
      <c r="BH376" s="152">
        <f t="shared" si="117"/>
        <v>0</v>
      </c>
      <c r="BI376" s="152">
        <f t="shared" si="118"/>
        <v>0</v>
      </c>
      <c r="BJ376" s="13" t="s">
        <v>87</v>
      </c>
      <c r="BK376" s="152">
        <f t="shared" si="119"/>
        <v>0</v>
      </c>
      <c r="BL376" s="13" t="s">
        <v>281</v>
      </c>
      <c r="BM376" s="151" t="s">
        <v>2269</v>
      </c>
    </row>
    <row r="377" spans="2:65" s="1" customFormat="1" ht="16.5" customHeight="1">
      <c r="B377" s="139"/>
      <c r="C377" s="140" t="s">
        <v>2270</v>
      </c>
      <c r="D377" s="140" t="s">
        <v>222</v>
      </c>
      <c r="E377" s="141" t="s">
        <v>2271</v>
      </c>
      <c r="F377" s="142" t="s">
        <v>2272</v>
      </c>
      <c r="G377" s="143" t="s">
        <v>259</v>
      </c>
      <c r="H377" s="144">
        <v>1</v>
      </c>
      <c r="I377" s="145"/>
      <c r="J377" s="144">
        <f t="shared" si="110"/>
        <v>0</v>
      </c>
      <c r="K377" s="146"/>
      <c r="L377" s="28"/>
      <c r="M377" s="147" t="s">
        <v>1</v>
      </c>
      <c r="N377" s="148" t="s">
        <v>41</v>
      </c>
      <c r="P377" s="149">
        <f t="shared" si="111"/>
        <v>0</v>
      </c>
      <c r="Q377" s="149">
        <v>4.6600000000000001E-5</v>
      </c>
      <c r="R377" s="149">
        <f t="shared" si="112"/>
        <v>4.6600000000000001E-5</v>
      </c>
      <c r="S377" s="149">
        <v>0</v>
      </c>
      <c r="T377" s="150">
        <f t="shared" si="113"/>
        <v>0</v>
      </c>
      <c r="AR377" s="151" t="s">
        <v>281</v>
      </c>
      <c r="AT377" s="151" t="s">
        <v>222</v>
      </c>
      <c r="AU377" s="151" t="s">
        <v>87</v>
      </c>
      <c r="AY377" s="13" t="s">
        <v>220</v>
      </c>
      <c r="BE377" s="152">
        <f t="shared" si="114"/>
        <v>0</v>
      </c>
      <c r="BF377" s="152">
        <f t="shared" si="115"/>
        <v>0</v>
      </c>
      <c r="BG377" s="152">
        <f t="shared" si="116"/>
        <v>0</v>
      </c>
      <c r="BH377" s="152">
        <f t="shared" si="117"/>
        <v>0</v>
      </c>
      <c r="BI377" s="152">
        <f t="shared" si="118"/>
        <v>0</v>
      </c>
      <c r="BJ377" s="13" t="s">
        <v>87</v>
      </c>
      <c r="BK377" s="152">
        <f t="shared" si="119"/>
        <v>0</v>
      </c>
      <c r="BL377" s="13" t="s">
        <v>281</v>
      </c>
      <c r="BM377" s="151" t="s">
        <v>2273</v>
      </c>
    </row>
    <row r="378" spans="2:65" s="1" customFormat="1" ht="24.25" customHeight="1">
      <c r="B378" s="139"/>
      <c r="C378" s="158" t="s">
        <v>2274</v>
      </c>
      <c r="D378" s="158" t="s">
        <v>571</v>
      </c>
      <c r="E378" s="159" t="s">
        <v>2275</v>
      </c>
      <c r="F378" s="160" t="s">
        <v>2276</v>
      </c>
      <c r="G378" s="161" t="s">
        <v>259</v>
      </c>
      <c r="H378" s="162">
        <v>1</v>
      </c>
      <c r="I378" s="163"/>
      <c r="J378" s="162">
        <f t="shared" si="110"/>
        <v>0</v>
      </c>
      <c r="K378" s="164"/>
      <c r="L378" s="165"/>
      <c r="M378" s="166" t="s">
        <v>1</v>
      </c>
      <c r="N378" s="167" t="s">
        <v>41</v>
      </c>
      <c r="P378" s="149">
        <f t="shared" si="111"/>
        <v>0</v>
      </c>
      <c r="Q378" s="149">
        <v>6.2880000000000005E-2</v>
      </c>
      <c r="R378" s="149">
        <f t="shared" si="112"/>
        <v>6.2880000000000005E-2</v>
      </c>
      <c r="S378" s="149">
        <v>0</v>
      </c>
      <c r="T378" s="150">
        <f t="shared" si="113"/>
        <v>0</v>
      </c>
      <c r="AR378" s="151" t="s">
        <v>353</v>
      </c>
      <c r="AT378" s="151" t="s">
        <v>571</v>
      </c>
      <c r="AU378" s="151" t="s">
        <v>87</v>
      </c>
      <c r="AY378" s="13" t="s">
        <v>220</v>
      </c>
      <c r="BE378" s="152">
        <f t="shared" si="114"/>
        <v>0</v>
      </c>
      <c r="BF378" s="152">
        <f t="shared" si="115"/>
        <v>0</v>
      </c>
      <c r="BG378" s="152">
        <f t="shared" si="116"/>
        <v>0</v>
      </c>
      <c r="BH378" s="152">
        <f t="shared" si="117"/>
        <v>0</v>
      </c>
      <c r="BI378" s="152">
        <f t="shared" si="118"/>
        <v>0</v>
      </c>
      <c r="BJ378" s="13" t="s">
        <v>87</v>
      </c>
      <c r="BK378" s="152">
        <f t="shared" si="119"/>
        <v>0</v>
      </c>
      <c r="BL378" s="13" t="s">
        <v>281</v>
      </c>
      <c r="BM378" s="151" t="s">
        <v>2277</v>
      </c>
    </row>
    <row r="379" spans="2:65" s="1" customFormat="1" ht="24.25" customHeight="1">
      <c r="B379" s="139"/>
      <c r="C379" s="140" t="s">
        <v>2278</v>
      </c>
      <c r="D379" s="140" t="s">
        <v>222</v>
      </c>
      <c r="E379" s="141" t="s">
        <v>2279</v>
      </c>
      <c r="F379" s="142" t="s">
        <v>2280</v>
      </c>
      <c r="G379" s="143" t="s">
        <v>1058</v>
      </c>
      <c r="H379" s="144">
        <v>3</v>
      </c>
      <c r="I379" s="145"/>
      <c r="J379" s="144">
        <f t="shared" si="110"/>
        <v>0</v>
      </c>
      <c r="K379" s="146"/>
      <c r="L379" s="28"/>
      <c r="M379" s="147" t="s">
        <v>1</v>
      </c>
      <c r="N379" s="148" t="s">
        <v>41</v>
      </c>
      <c r="P379" s="149">
        <f t="shared" si="111"/>
        <v>0</v>
      </c>
      <c r="Q379" s="149">
        <v>0</v>
      </c>
      <c r="R379" s="149">
        <f t="shared" si="112"/>
        <v>0</v>
      </c>
      <c r="S379" s="149">
        <v>0</v>
      </c>
      <c r="T379" s="150">
        <f t="shared" si="113"/>
        <v>0</v>
      </c>
      <c r="AR379" s="151" t="s">
        <v>281</v>
      </c>
      <c r="AT379" s="151" t="s">
        <v>222</v>
      </c>
      <c r="AU379" s="151" t="s">
        <v>87</v>
      </c>
      <c r="AY379" s="13" t="s">
        <v>220</v>
      </c>
      <c r="BE379" s="152">
        <f t="shared" si="114"/>
        <v>0</v>
      </c>
      <c r="BF379" s="152">
        <f t="shared" si="115"/>
        <v>0</v>
      </c>
      <c r="BG379" s="152">
        <f t="shared" si="116"/>
        <v>0</v>
      </c>
      <c r="BH379" s="152">
        <f t="shared" si="117"/>
        <v>0</v>
      </c>
      <c r="BI379" s="152">
        <f t="shared" si="118"/>
        <v>0</v>
      </c>
      <c r="BJ379" s="13" t="s">
        <v>87</v>
      </c>
      <c r="BK379" s="152">
        <f t="shared" si="119"/>
        <v>0</v>
      </c>
      <c r="BL379" s="13" t="s">
        <v>281</v>
      </c>
      <c r="BM379" s="151" t="s">
        <v>2281</v>
      </c>
    </row>
    <row r="380" spans="2:65" s="1" customFormat="1" ht="24.25" customHeight="1">
      <c r="B380" s="139"/>
      <c r="C380" s="158" t="s">
        <v>2282</v>
      </c>
      <c r="D380" s="158" t="s">
        <v>571</v>
      </c>
      <c r="E380" s="159" t="s">
        <v>2283</v>
      </c>
      <c r="F380" s="160" t="s">
        <v>2284</v>
      </c>
      <c r="G380" s="161" t="s">
        <v>259</v>
      </c>
      <c r="H380" s="162">
        <v>3</v>
      </c>
      <c r="I380" s="163"/>
      <c r="J380" s="162">
        <f t="shared" si="110"/>
        <v>0</v>
      </c>
      <c r="K380" s="164"/>
      <c r="L380" s="165"/>
      <c r="M380" s="166" t="s">
        <v>1</v>
      </c>
      <c r="N380" s="167" t="s">
        <v>41</v>
      </c>
      <c r="P380" s="149">
        <f t="shared" si="111"/>
        <v>0</v>
      </c>
      <c r="Q380" s="149">
        <v>7.0000000000000001E-3</v>
      </c>
      <c r="R380" s="149">
        <f t="shared" si="112"/>
        <v>2.1000000000000001E-2</v>
      </c>
      <c r="S380" s="149">
        <v>0</v>
      </c>
      <c r="T380" s="150">
        <f t="shared" si="113"/>
        <v>0</v>
      </c>
      <c r="AR380" s="151" t="s">
        <v>353</v>
      </c>
      <c r="AT380" s="151" t="s">
        <v>571</v>
      </c>
      <c r="AU380" s="151" t="s">
        <v>87</v>
      </c>
      <c r="AY380" s="13" t="s">
        <v>220</v>
      </c>
      <c r="BE380" s="152">
        <f t="shared" si="114"/>
        <v>0</v>
      </c>
      <c r="BF380" s="152">
        <f t="shared" si="115"/>
        <v>0</v>
      </c>
      <c r="BG380" s="152">
        <f t="shared" si="116"/>
        <v>0</v>
      </c>
      <c r="BH380" s="152">
        <f t="shared" si="117"/>
        <v>0</v>
      </c>
      <c r="BI380" s="152">
        <f t="shared" si="118"/>
        <v>0</v>
      </c>
      <c r="BJ380" s="13" t="s">
        <v>87</v>
      </c>
      <c r="BK380" s="152">
        <f t="shared" si="119"/>
        <v>0</v>
      </c>
      <c r="BL380" s="13" t="s">
        <v>281</v>
      </c>
      <c r="BM380" s="151" t="s">
        <v>2285</v>
      </c>
    </row>
    <row r="381" spans="2:65" s="1" customFormat="1" ht="16.5" customHeight="1">
      <c r="B381" s="139"/>
      <c r="C381" s="158" t="s">
        <v>2286</v>
      </c>
      <c r="D381" s="158" t="s">
        <v>571</v>
      </c>
      <c r="E381" s="159" t="s">
        <v>2287</v>
      </c>
      <c r="F381" s="160" t="s">
        <v>2288</v>
      </c>
      <c r="G381" s="161" t="s">
        <v>259</v>
      </c>
      <c r="H381" s="162">
        <v>3</v>
      </c>
      <c r="I381" s="163"/>
      <c r="J381" s="162">
        <f t="shared" si="110"/>
        <v>0</v>
      </c>
      <c r="K381" s="164"/>
      <c r="L381" s="165"/>
      <c r="M381" s="166" t="s">
        <v>1</v>
      </c>
      <c r="N381" s="167" t="s">
        <v>41</v>
      </c>
      <c r="P381" s="149">
        <f t="shared" si="111"/>
        <v>0</v>
      </c>
      <c r="Q381" s="149">
        <v>8.9999999999999998E-4</v>
      </c>
      <c r="R381" s="149">
        <f t="shared" si="112"/>
        <v>2.7000000000000001E-3</v>
      </c>
      <c r="S381" s="149">
        <v>0</v>
      </c>
      <c r="T381" s="150">
        <f t="shared" si="113"/>
        <v>0</v>
      </c>
      <c r="AR381" s="151" t="s">
        <v>353</v>
      </c>
      <c r="AT381" s="151" t="s">
        <v>571</v>
      </c>
      <c r="AU381" s="151" t="s">
        <v>87</v>
      </c>
      <c r="AY381" s="13" t="s">
        <v>220</v>
      </c>
      <c r="BE381" s="152">
        <f t="shared" si="114"/>
        <v>0</v>
      </c>
      <c r="BF381" s="152">
        <f t="shared" si="115"/>
        <v>0</v>
      </c>
      <c r="BG381" s="152">
        <f t="shared" si="116"/>
        <v>0</v>
      </c>
      <c r="BH381" s="152">
        <f t="shared" si="117"/>
        <v>0</v>
      </c>
      <c r="BI381" s="152">
        <f t="shared" si="118"/>
        <v>0</v>
      </c>
      <c r="BJ381" s="13" t="s">
        <v>87</v>
      </c>
      <c r="BK381" s="152">
        <f t="shared" si="119"/>
        <v>0</v>
      </c>
      <c r="BL381" s="13" t="s">
        <v>281</v>
      </c>
      <c r="BM381" s="151" t="s">
        <v>2289</v>
      </c>
    </row>
    <row r="382" spans="2:65" s="1" customFormat="1" ht="24.25" customHeight="1">
      <c r="B382" s="139"/>
      <c r="C382" s="140" t="s">
        <v>2290</v>
      </c>
      <c r="D382" s="140" t="s">
        <v>222</v>
      </c>
      <c r="E382" s="141" t="s">
        <v>2291</v>
      </c>
      <c r="F382" s="142" t="s">
        <v>2292</v>
      </c>
      <c r="G382" s="143" t="s">
        <v>1058</v>
      </c>
      <c r="H382" s="144">
        <v>2</v>
      </c>
      <c r="I382" s="145"/>
      <c r="J382" s="144">
        <f t="shared" si="110"/>
        <v>0</v>
      </c>
      <c r="K382" s="146"/>
      <c r="L382" s="28"/>
      <c r="M382" s="147" t="s">
        <v>1</v>
      </c>
      <c r="N382" s="148" t="s">
        <v>41</v>
      </c>
      <c r="P382" s="149">
        <f t="shared" si="111"/>
        <v>0</v>
      </c>
      <c r="Q382" s="149">
        <v>0</v>
      </c>
      <c r="R382" s="149">
        <f t="shared" si="112"/>
        <v>0</v>
      </c>
      <c r="S382" s="149">
        <v>0</v>
      </c>
      <c r="T382" s="150">
        <f t="shared" si="113"/>
        <v>0</v>
      </c>
      <c r="AR382" s="151" t="s">
        <v>281</v>
      </c>
      <c r="AT382" s="151" t="s">
        <v>222</v>
      </c>
      <c r="AU382" s="151" t="s">
        <v>87</v>
      </c>
      <c r="AY382" s="13" t="s">
        <v>220</v>
      </c>
      <c r="BE382" s="152">
        <f t="shared" si="114"/>
        <v>0</v>
      </c>
      <c r="BF382" s="152">
        <f t="shared" si="115"/>
        <v>0</v>
      </c>
      <c r="BG382" s="152">
        <f t="shared" si="116"/>
        <v>0</v>
      </c>
      <c r="BH382" s="152">
        <f t="shared" si="117"/>
        <v>0</v>
      </c>
      <c r="BI382" s="152">
        <f t="shared" si="118"/>
        <v>0</v>
      </c>
      <c r="BJ382" s="13" t="s">
        <v>87</v>
      </c>
      <c r="BK382" s="152">
        <f t="shared" si="119"/>
        <v>0</v>
      </c>
      <c r="BL382" s="13" t="s">
        <v>281</v>
      </c>
      <c r="BM382" s="151" t="s">
        <v>2293</v>
      </c>
    </row>
    <row r="383" spans="2:65" s="1" customFormat="1" ht="24.25" customHeight="1">
      <c r="B383" s="139"/>
      <c r="C383" s="158" t="s">
        <v>2294</v>
      </c>
      <c r="D383" s="158" t="s">
        <v>571</v>
      </c>
      <c r="E383" s="159" t="s">
        <v>2295</v>
      </c>
      <c r="F383" s="160" t="s">
        <v>2296</v>
      </c>
      <c r="G383" s="161" t="s">
        <v>259</v>
      </c>
      <c r="H383" s="162">
        <v>2</v>
      </c>
      <c r="I383" s="163"/>
      <c r="J383" s="162">
        <f t="shared" si="110"/>
        <v>0</v>
      </c>
      <c r="K383" s="164"/>
      <c r="L383" s="165"/>
      <c r="M383" s="166" t="s">
        <v>1</v>
      </c>
      <c r="N383" s="167" t="s">
        <v>41</v>
      </c>
      <c r="P383" s="149">
        <f t="shared" si="111"/>
        <v>0</v>
      </c>
      <c r="Q383" s="149">
        <v>1.4999999999999999E-2</v>
      </c>
      <c r="R383" s="149">
        <f t="shared" si="112"/>
        <v>0.03</v>
      </c>
      <c r="S383" s="149">
        <v>0</v>
      </c>
      <c r="T383" s="150">
        <f t="shared" si="113"/>
        <v>0</v>
      </c>
      <c r="AR383" s="151" t="s">
        <v>353</v>
      </c>
      <c r="AT383" s="151" t="s">
        <v>571</v>
      </c>
      <c r="AU383" s="151" t="s">
        <v>87</v>
      </c>
      <c r="AY383" s="13" t="s">
        <v>220</v>
      </c>
      <c r="BE383" s="152">
        <f t="shared" si="114"/>
        <v>0</v>
      </c>
      <c r="BF383" s="152">
        <f t="shared" si="115"/>
        <v>0</v>
      </c>
      <c r="BG383" s="152">
        <f t="shared" si="116"/>
        <v>0</v>
      </c>
      <c r="BH383" s="152">
        <f t="shared" si="117"/>
        <v>0</v>
      </c>
      <c r="BI383" s="152">
        <f t="shared" si="118"/>
        <v>0</v>
      </c>
      <c r="BJ383" s="13" t="s">
        <v>87</v>
      </c>
      <c r="BK383" s="152">
        <f t="shared" si="119"/>
        <v>0</v>
      </c>
      <c r="BL383" s="13" t="s">
        <v>281</v>
      </c>
      <c r="BM383" s="151" t="s">
        <v>2297</v>
      </c>
    </row>
    <row r="384" spans="2:65" s="1" customFormat="1" ht="16.5" customHeight="1">
      <c r="B384" s="139"/>
      <c r="C384" s="158" t="s">
        <v>2298</v>
      </c>
      <c r="D384" s="158" t="s">
        <v>571</v>
      </c>
      <c r="E384" s="159" t="s">
        <v>2299</v>
      </c>
      <c r="F384" s="160" t="s">
        <v>2300</v>
      </c>
      <c r="G384" s="161" t="s">
        <v>259</v>
      </c>
      <c r="H384" s="162">
        <v>2</v>
      </c>
      <c r="I384" s="163"/>
      <c r="J384" s="162">
        <f t="shared" si="110"/>
        <v>0</v>
      </c>
      <c r="K384" s="164"/>
      <c r="L384" s="165"/>
      <c r="M384" s="166" t="s">
        <v>1</v>
      </c>
      <c r="N384" s="167" t="s">
        <v>41</v>
      </c>
      <c r="P384" s="149">
        <f t="shared" si="111"/>
        <v>0</v>
      </c>
      <c r="Q384" s="149">
        <v>1.6999999999999999E-3</v>
      </c>
      <c r="R384" s="149">
        <f t="shared" si="112"/>
        <v>3.3999999999999998E-3</v>
      </c>
      <c r="S384" s="149">
        <v>0</v>
      </c>
      <c r="T384" s="150">
        <f t="shared" si="113"/>
        <v>0</v>
      </c>
      <c r="AR384" s="151" t="s">
        <v>353</v>
      </c>
      <c r="AT384" s="151" t="s">
        <v>571</v>
      </c>
      <c r="AU384" s="151" t="s">
        <v>87</v>
      </c>
      <c r="AY384" s="13" t="s">
        <v>220</v>
      </c>
      <c r="BE384" s="152">
        <f t="shared" si="114"/>
        <v>0</v>
      </c>
      <c r="BF384" s="152">
        <f t="shared" si="115"/>
        <v>0</v>
      </c>
      <c r="BG384" s="152">
        <f t="shared" si="116"/>
        <v>0</v>
      </c>
      <c r="BH384" s="152">
        <f t="shared" si="117"/>
        <v>0</v>
      </c>
      <c r="BI384" s="152">
        <f t="shared" si="118"/>
        <v>0</v>
      </c>
      <c r="BJ384" s="13" t="s">
        <v>87</v>
      </c>
      <c r="BK384" s="152">
        <f t="shared" si="119"/>
        <v>0</v>
      </c>
      <c r="BL384" s="13" t="s">
        <v>281</v>
      </c>
      <c r="BM384" s="151" t="s">
        <v>2301</v>
      </c>
    </row>
    <row r="385" spans="2:65" s="1" customFormat="1" ht="24.25" customHeight="1">
      <c r="B385" s="139"/>
      <c r="C385" s="140" t="s">
        <v>2302</v>
      </c>
      <c r="D385" s="140" t="s">
        <v>222</v>
      </c>
      <c r="E385" s="141" t="s">
        <v>2303</v>
      </c>
      <c r="F385" s="142" t="s">
        <v>2304</v>
      </c>
      <c r="G385" s="143" t="s">
        <v>225</v>
      </c>
      <c r="H385" s="144">
        <v>103.15</v>
      </c>
      <c r="I385" s="145"/>
      <c r="J385" s="144">
        <f t="shared" si="110"/>
        <v>0</v>
      </c>
      <c r="K385" s="146"/>
      <c r="L385" s="28"/>
      <c r="M385" s="147" t="s">
        <v>1</v>
      </c>
      <c r="N385" s="148" t="s">
        <v>41</v>
      </c>
      <c r="P385" s="149">
        <f t="shared" si="111"/>
        <v>0</v>
      </c>
      <c r="Q385" s="149">
        <v>1.4300000000000001E-3</v>
      </c>
      <c r="R385" s="149">
        <f t="shared" si="112"/>
        <v>0.14750450000000001</v>
      </c>
      <c r="S385" s="149">
        <v>0</v>
      </c>
      <c r="T385" s="150">
        <f t="shared" si="113"/>
        <v>0</v>
      </c>
      <c r="AR385" s="151" t="s">
        <v>281</v>
      </c>
      <c r="AT385" s="151" t="s">
        <v>222</v>
      </c>
      <c r="AU385" s="151" t="s">
        <v>87</v>
      </c>
      <c r="AY385" s="13" t="s">
        <v>220</v>
      </c>
      <c r="BE385" s="152">
        <f t="shared" si="114"/>
        <v>0</v>
      </c>
      <c r="BF385" s="152">
        <f t="shared" si="115"/>
        <v>0</v>
      </c>
      <c r="BG385" s="152">
        <f t="shared" si="116"/>
        <v>0</v>
      </c>
      <c r="BH385" s="152">
        <f t="shared" si="117"/>
        <v>0</v>
      </c>
      <c r="BI385" s="152">
        <f t="shared" si="118"/>
        <v>0</v>
      </c>
      <c r="BJ385" s="13" t="s">
        <v>87</v>
      </c>
      <c r="BK385" s="152">
        <f t="shared" si="119"/>
        <v>0</v>
      </c>
      <c r="BL385" s="13" t="s">
        <v>281</v>
      </c>
      <c r="BM385" s="151" t="s">
        <v>2305</v>
      </c>
    </row>
    <row r="386" spans="2:65" s="1" customFormat="1" ht="24.25" customHeight="1">
      <c r="B386" s="139"/>
      <c r="C386" s="158" t="s">
        <v>2306</v>
      </c>
      <c r="D386" s="158" t="s">
        <v>571</v>
      </c>
      <c r="E386" s="159" t="s">
        <v>2307</v>
      </c>
      <c r="F386" s="160" t="s">
        <v>2308</v>
      </c>
      <c r="G386" s="161" t="s">
        <v>225</v>
      </c>
      <c r="H386" s="162">
        <v>110.37</v>
      </c>
      <c r="I386" s="163"/>
      <c r="J386" s="162">
        <f t="shared" si="110"/>
        <v>0</v>
      </c>
      <c r="K386" s="164"/>
      <c r="L386" s="165"/>
      <c r="M386" s="166" t="s">
        <v>1</v>
      </c>
      <c r="N386" s="167" t="s">
        <v>41</v>
      </c>
      <c r="P386" s="149">
        <f t="shared" si="111"/>
        <v>0</v>
      </c>
      <c r="Q386" s="149">
        <v>5.7600000000000004E-3</v>
      </c>
      <c r="R386" s="149">
        <f t="shared" si="112"/>
        <v>0.63573120000000005</v>
      </c>
      <c r="S386" s="149">
        <v>0</v>
      </c>
      <c r="T386" s="150">
        <f t="shared" si="113"/>
        <v>0</v>
      </c>
      <c r="AR386" s="151" t="s">
        <v>353</v>
      </c>
      <c r="AT386" s="151" t="s">
        <v>571</v>
      </c>
      <c r="AU386" s="151" t="s">
        <v>87</v>
      </c>
      <c r="AY386" s="13" t="s">
        <v>220</v>
      </c>
      <c r="BE386" s="152">
        <f t="shared" si="114"/>
        <v>0</v>
      </c>
      <c r="BF386" s="152">
        <f t="shared" si="115"/>
        <v>0</v>
      </c>
      <c r="BG386" s="152">
        <f t="shared" si="116"/>
        <v>0</v>
      </c>
      <c r="BH386" s="152">
        <f t="shared" si="117"/>
        <v>0</v>
      </c>
      <c r="BI386" s="152">
        <f t="shared" si="118"/>
        <v>0</v>
      </c>
      <c r="BJ386" s="13" t="s">
        <v>87</v>
      </c>
      <c r="BK386" s="152">
        <f t="shared" si="119"/>
        <v>0</v>
      </c>
      <c r="BL386" s="13" t="s">
        <v>281</v>
      </c>
      <c r="BM386" s="151" t="s">
        <v>2309</v>
      </c>
    </row>
    <row r="387" spans="2:65" s="1" customFormat="1" ht="24.25" customHeight="1">
      <c r="B387" s="139"/>
      <c r="C387" s="140" t="s">
        <v>2310</v>
      </c>
      <c r="D387" s="140" t="s">
        <v>222</v>
      </c>
      <c r="E387" s="141" t="s">
        <v>2311</v>
      </c>
      <c r="F387" s="142" t="s">
        <v>2312</v>
      </c>
      <c r="G387" s="143" t="s">
        <v>225</v>
      </c>
      <c r="H387" s="144">
        <v>1.68</v>
      </c>
      <c r="I387" s="145"/>
      <c r="J387" s="144">
        <f t="shared" si="110"/>
        <v>0</v>
      </c>
      <c r="K387" s="146"/>
      <c r="L387" s="28"/>
      <c r="M387" s="147" t="s">
        <v>1</v>
      </c>
      <c r="N387" s="148" t="s">
        <v>41</v>
      </c>
      <c r="P387" s="149">
        <f t="shared" si="111"/>
        <v>0</v>
      </c>
      <c r="Q387" s="149">
        <v>0</v>
      </c>
      <c r="R387" s="149">
        <f t="shared" si="112"/>
        <v>0</v>
      </c>
      <c r="S387" s="149">
        <v>0</v>
      </c>
      <c r="T387" s="150">
        <f t="shared" si="113"/>
        <v>0</v>
      </c>
      <c r="AR387" s="151" t="s">
        <v>281</v>
      </c>
      <c r="AT387" s="151" t="s">
        <v>222</v>
      </c>
      <c r="AU387" s="151" t="s">
        <v>87</v>
      </c>
      <c r="AY387" s="13" t="s">
        <v>220</v>
      </c>
      <c r="BE387" s="152">
        <f t="shared" si="114"/>
        <v>0</v>
      </c>
      <c r="BF387" s="152">
        <f t="shared" si="115"/>
        <v>0</v>
      </c>
      <c r="BG387" s="152">
        <f t="shared" si="116"/>
        <v>0</v>
      </c>
      <c r="BH387" s="152">
        <f t="shared" si="117"/>
        <v>0</v>
      </c>
      <c r="BI387" s="152">
        <f t="shared" si="118"/>
        <v>0</v>
      </c>
      <c r="BJ387" s="13" t="s">
        <v>87</v>
      </c>
      <c r="BK387" s="152">
        <f t="shared" si="119"/>
        <v>0</v>
      </c>
      <c r="BL387" s="13" t="s">
        <v>281</v>
      </c>
      <c r="BM387" s="151" t="s">
        <v>2313</v>
      </c>
    </row>
    <row r="388" spans="2:65" s="1" customFormat="1" ht="16.5" customHeight="1">
      <c r="B388" s="139"/>
      <c r="C388" s="140" t="s">
        <v>2314</v>
      </c>
      <c r="D388" s="140" t="s">
        <v>222</v>
      </c>
      <c r="E388" s="141" t="s">
        <v>2315</v>
      </c>
      <c r="F388" s="142" t="s">
        <v>2316</v>
      </c>
      <c r="G388" s="143" t="s">
        <v>234</v>
      </c>
      <c r="H388" s="144">
        <v>7.6</v>
      </c>
      <c r="I388" s="145"/>
      <c r="J388" s="144">
        <f t="shared" si="110"/>
        <v>0</v>
      </c>
      <c r="K388" s="146"/>
      <c r="L388" s="28"/>
      <c r="M388" s="147" t="s">
        <v>1</v>
      </c>
      <c r="N388" s="148" t="s">
        <v>41</v>
      </c>
      <c r="P388" s="149">
        <f t="shared" si="111"/>
        <v>0</v>
      </c>
      <c r="Q388" s="149">
        <v>3.3E-4</v>
      </c>
      <c r="R388" s="149">
        <f t="shared" si="112"/>
        <v>2.5079999999999998E-3</v>
      </c>
      <c r="S388" s="149">
        <v>0</v>
      </c>
      <c r="T388" s="150">
        <f t="shared" si="113"/>
        <v>0</v>
      </c>
      <c r="AR388" s="151" t="s">
        <v>281</v>
      </c>
      <c r="AT388" s="151" t="s">
        <v>222</v>
      </c>
      <c r="AU388" s="151" t="s">
        <v>87</v>
      </c>
      <c r="AY388" s="13" t="s">
        <v>220</v>
      </c>
      <c r="BE388" s="152">
        <f t="shared" si="114"/>
        <v>0</v>
      </c>
      <c r="BF388" s="152">
        <f t="shared" si="115"/>
        <v>0</v>
      </c>
      <c r="BG388" s="152">
        <f t="shared" si="116"/>
        <v>0</v>
      </c>
      <c r="BH388" s="152">
        <f t="shared" si="117"/>
        <v>0</v>
      </c>
      <c r="BI388" s="152">
        <f t="shared" si="118"/>
        <v>0</v>
      </c>
      <c r="BJ388" s="13" t="s">
        <v>87</v>
      </c>
      <c r="BK388" s="152">
        <f t="shared" si="119"/>
        <v>0</v>
      </c>
      <c r="BL388" s="13" t="s">
        <v>281</v>
      </c>
      <c r="BM388" s="151" t="s">
        <v>2317</v>
      </c>
    </row>
    <row r="389" spans="2:65" s="1" customFormat="1" ht="24.25" customHeight="1">
      <c r="B389" s="139"/>
      <c r="C389" s="158" t="s">
        <v>2318</v>
      </c>
      <c r="D389" s="158" t="s">
        <v>571</v>
      </c>
      <c r="E389" s="159" t="s">
        <v>2319</v>
      </c>
      <c r="F389" s="160" t="s">
        <v>2320</v>
      </c>
      <c r="G389" s="161" t="s">
        <v>225</v>
      </c>
      <c r="H389" s="162">
        <v>0.84</v>
      </c>
      <c r="I389" s="163"/>
      <c r="J389" s="162">
        <f t="shared" si="110"/>
        <v>0</v>
      </c>
      <c r="K389" s="164"/>
      <c r="L389" s="165"/>
      <c r="M389" s="166" t="s">
        <v>1</v>
      </c>
      <c r="N389" s="167" t="s">
        <v>41</v>
      </c>
      <c r="P389" s="149">
        <f t="shared" si="111"/>
        <v>0</v>
      </c>
      <c r="Q389" s="149">
        <v>1.6E-2</v>
      </c>
      <c r="R389" s="149">
        <f t="shared" si="112"/>
        <v>1.3440000000000001E-2</v>
      </c>
      <c r="S389" s="149">
        <v>0</v>
      </c>
      <c r="T389" s="150">
        <f t="shared" si="113"/>
        <v>0</v>
      </c>
      <c r="AR389" s="151" t="s">
        <v>353</v>
      </c>
      <c r="AT389" s="151" t="s">
        <v>571</v>
      </c>
      <c r="AU389" s="151" t="s">
        <v>87</v>
      </c>
      <c r="AY389" s="13" t="s">
        <v>220</v>
      </c>
      <c r="BE389" s="152">
        <f t="shared" si="114"/>
        <v>0</v>
      </c>
      <c r="BF389" s="152">
        <f t="shared" si="115"/>
        <v>0</v>
      </c>
      <c r="BG389" s="152">
        <f t="shared" si="116"/>
        <v>0</v>
      </c>
      <c r="BH389" s="152">
        <f t="shared" si="117"/>
        <v>0</v>
      </c>
      <c r="BI389" s="152">
        <f t="shared" si="118"/>
        <v>0</v>
      </c>
      <c r="BJ389" s="13" t="s">
        <v>87</v>
      </c>
      <c r="BK389" s="152">
        <f t="shared" si="119"/>
        <v>0</v>
      </c>
      <c r="BL389" s="13" t="s">
        <v>281</v>
      </c>
      <c r="BM389" s="151" t="s">
        <v>2321</v>
      </c>
    </row>
    <row r="390" spans="2:65" s="1" customFormat="1" ht="24.25" customHeight="1">
      <c r="B390" s="139"/>
      <c r="C390" s="158" t="s">
        <v>2322</v>
      </c>
      <c r="D390" s="158" t="s">
        <v>571</v>
      </c>
      <c r="E390" s="159" t="s">
        <v>2323</v>
      </c>
      <c r="F390" s="160" t="s">
        <v>2324</v>
      </c>
      <c r="G390" s="161" t="s">
        <v>225</v>
      </c>
      <c r="H390" s="162">
        <v>0.84</v>
      </c>
      <c r="I390" s="163"/>
      <c r="J390" s="162">
        <f t="shared" si="110"/>
        <v>0</v>
      </c>
      <c r="K390" s="164"/>
      <c r="L390" s="165"/>
      <c r="M390" s="166" t="s">
        <v>1</v>
      </c>
      <c r="N390" s="167" t="s">
        <v>41</v>
      </c>
      <c r="P390" s="149">
        <f t="shared" si="111"/>
        <v>0</v>
      </c>
      <c r="Q390" s="149">
        <v>1.0999999999999999E-2</v>
      </c>
      <c r="R390" s="149">
        <f t="shared" si="112"/>
        <v>9.2399999999999999E-3</v>
      </c>
      <c r="S390" s="149">
        <v>0</v>
      </c>
      <c r="T390" s="150">
        <f t="shared" si="113"/>
        <v>0</v>
      </c>
      <c r="AR390" s="151" t="s">
        <v>353</v>
      </c>
      <c r="AT390" s="151" t="s">
        <v>571</v>
      </c>
      <c r="AU390" s="151" t="s">
        <v>87</v>
      </c>
      <c r="AY390" s="13" t="s">
        <v>220</v>
      </c>
      <c r="BE390" s="152">
        <f t="shared" si="114"/>
        <v>0</v>
      </c>
      <c r="BF390" s="152">
        <f t="shared" si="115"/>
        <v>0</v>
      </c>
      <c r="BG390" s="152">
        <f t="shared" si="116"/>
        <v>0</v>
      </c>
      <c r="BH390" s="152">
        <f t="shared" si="117"/>
        <v>0</v>
      </c>
      <c r="BI390" s="152">
        <f t="shared" si="118"/>
        <v>0</v>
      </c>
      <c r="BJ390" s="13" t="s">
        <v>87</v>
      </c>
      <c r="BK390" s="152">
        <f t="shared" si="119"/>
        <v>0</v>
      </c>
      <c r="BL390" s="13" t="s">
        <v>281</v>
      </c>
      <c r="BM390" s="151" t="s">
        <v>2325</v>
      </c>
    </row>
    <row r="391" spans="2:65" s="1" customFormat="1" ht="24.25" customHeight="1">
      <c r="B391" s="139"/>
      <c r="C391" s="140" t="s">
        <v>2326</v>
      </c>
      <c r="D391" s="140" t="s">
        <v>222</v>
      </c>
      <c r="E391" s="141" t="s">
        <v>1579</v>
      </c>
      <c r="F391" s="142" t="s">
        <v>2327</v>
      </c>
      <c r="G391" s="143" t="s">
        <v>225</v>
      </c>
      <c r="H391" s="144">
        <v>81.02</v>
      </c>
      <c r="I391" s="145"/>
      <c r="J391" s="144">
        <f t="shared" si="110"/>
        <v>0</v>
      </c>
      <c r="K391" s="146"/>
      <c r="L391" s="28"/>
      <c r="M391" s="147" t="s">
        <v>1</v>
      </c>
      <c r="N391" s="148" t="s">
        <v>41</v>
      </c>
      <c r="P391" s="149">
        <f t="shared" si="111"/>
        <v>0</v>
      </c>
      <c r="Q391" s="149">
        <v>2.2000000000000001E-4</v>
      </c>
      <c r="R391" s="149">
        <f t="shared" si="112"/>
        <v>1.7824400000000001E-2</v>
      </c>
      <c r="S391" s="149">
        <v>0</v>
      </c>
      <c r="T391" s="150">
        <f t="shared" si="113"/>
        <v>0</v>
      </c>
      <c r="AR391" s="151" t="s">
        <v>281</v>
      </c>
      <c r="AT391" s="151" t="s">
        <v>222</v>
      </c>
      <c r="AU391" s="151" t="s">
        <v>87</v>
      </c>
      <c r="AY391" s="13" t="s">
        <v>220</v>
      </c>
      <c r="BE391" s="152">
        <f t="shared" si="114"/>
        <v>0</v>
      </c>
      <c r="BF391" s="152">
        <f t="shared" si="115"/>
        <v>0</v>
      </c>
      <c r="BG391" s="152">
        <f t="shared" si="116"/>
        <v>0</v>
      </c>
      <c r="BH391" s="152">
        <f t="shared" si="117"/>
        <v>0</v>
      </c>
      <c r="BI391" s="152">
        <f t="shared" si="118"/>
        <v>0</v>
      </c>
      <c r="BJ391" s="13" t="s">
        <v>87</v>
      </c>
      <c r="BK391" s="152">
        <f t="shared" si="119"/>
        <v>0</v>
      </c>
      <c r="BL391" s="13" t="s">
        <v>281</v>
      </c>
      <c r="BM391" s="151" t="s">
        <v>2328</v>
      </c>
    </row>
    <row r="392" spans="2:65" s="1" customFormat="1" ht="16.5" customHeight="1">
      <c r="B392" s="139"/>
      <c r="C392" s="140" t="s">
        <v>2329</v>
      </c>
      <c r="D392" s="140" t="s">
        <v>222</v>
      </c>
      <c r="E392" s="141" t="s">
        <v>2330</v>
      </c>
      <c r="F392" s="142" t="s">
        <v>2331</v>
      </c>
      <c r="G392" s="143" t="s">
        <v>259</v>
      </c>
      <c r="H392" s="144">
        <v>1</v>
      </c>
      <c r="I392" s="145"/>
      <c r="J392" s="144">
        <f t="shared" si="110"/>
        <v>0</v>
      </c>
      <c r="K392" s="146"/>
      <c r="L392" s="28"/>
      <c r="M392" s="147" t="s">
        <v>1</v>
      </c>
      <c r="N392" s="148" t="s">
        <v>41</v>
      </c>
      <c r="P392" s="149">
        <f t="shared" si="111"/>
        <v>0</v>
      </c>
      <c r="Q392" s="149">
        <v>2.0670000000000001E-2</v>
      </c>
      <c r="R392" s="149">
        <f t="shared" si="112"/>
        <v>2.0670000000000001E-2</v>
      </c>
      <c r="S392" s="149">
        <v>0</v>
      </c>
      <c r="T392" s="150">
        <f t="shared" si="113"/>
        <v>0</v>
      </c>
      <c r="AR392" s="151" t="s">
        <v>281</v>
      </c>
      <c r="AT392" s="151" t="s">
        <v>222</v>
      </c>
      <c r="AU392" s="151" t="s">
        <v>87</v>
      </c>
      <c r="AY392" s="13" t="s">
        <v>220</v>
      </c>
      <c r="BE392" s="152">
        <f t="shared" si="114"/>
        <v>0</v>
      </c>
      <c r="BF392" s="152">
        <f t="shared" si="115"/>
        <v>0</v>
      </c>
      <c r="BG392" s="152">
        <f t="shared" si="116"/>
        <v>0</v>
      </c>
      <c r="BH392" s="152">
        <f t="shared" si="117"/>
        <v>0</v>
      </c>
      <c r="BI392" s="152">
        <f t="shared" si="118"/>
        <v>0</v>
      </c>
      <c r="BJ392" s="13" t="s">
        <v>87</v>
      </c>
      <c r="BK392" s="152">
        <f t="shared" si="119"/>
        <v>0</v>
      </c>
      <c r="BL392" s="13" t="s">
        <v>281</v>
      </c>
      <c r="BM392" s="151" t="s">
        <v>2332</v>
      </c>
    </row>
    <row r="393" spans="2:65" s="1" customFormat="1" ht="33" customHeight="1">
      <c r="B393" s="139"/>
      <c r="C393" s="158" t="s">
        <v>2333</v>
      </c>
      <c r="D393" s="158" t="s">
        <v>571</v>
      </c>
      <c r="E393" s="159" t="s">
        <v>2334</v>
      </c>
      <c r="F393" s="160" t="s">
        <v>2335</v>
      </c>
      <c r="G393" s="161" t="s">
        <v>259</v>
      </c>
      <c r="H393" s="162">
        <v>1</v>
      </c>
      <c r="I393" s="163"/>
      <c r="J393" s="162">
        <f t="shared" si="110"/>
        <v>0</v>
      </c>
      <c r="K393" s="164"/>
      <c r="L393" s="165"/>
      <c r="M393" s="166" t="s">
        <v>1</v>
      </c>
      <c r="N393" s="167" t="s">
        <v>41</v>
      </c>
      <c r="P393" s="149">
        <f t="shared" si="111"/>
        <v>0</v>
      </c>
      <c r="Q393" s="149">
        <v>0.04</v>
      </c>
      <c r="R393" s="149">
        <f t="shared" si="112"/>
        <v>0.04</v>
      </c>
      <c r="S393" s="149">
        <v>0</v>
      </c>
      <c r="T393" s="150">
        <f t="shared" si="113"/>
        <v>0</v>
      </c>
      <c r="AR393" s="151" t="s">
        <v>353</v>
      </c>
      <c r="AT393" s="151" t="s">
        <v>571</v>
      </c>
      <c r="AU393" s="151" t="s">
        <v>87</v>
      </c>
      <c r="AY393" s="13" t="s">
        <v>220</v>
      </c>
      <c r="BE393" s="152">
        <f t="shared" si="114"/>
        <v>0</v>
      </c>
      <c r="BF393" s="152">
        <f t="shared" si="115"/>
        <v>0</v>
      </c>
      <c r="BG393" s="152">
        <f t="shared" si="116"/>
        <v>0</v>
      </c>
      <c r="BH393" s="152">
        <f t="shared" si="117"/>
        <v>0</v>
      </c>
      <c r="BI393" s="152">
        <f t="shared" si="118"/>
        <v>0</v>
      </c>
      <c r="BJ393" s="13" t="s">
        <v>87</v>
      </c>
      <c r="BK393" s="152">
        <f t="shared" si="119"/>
        <v>0</v>
      </c>
      <c r="BL393" s="13" t="s">
        <v>281</v>
      </c>
      <c r="BM393" s="151" t="s">
        <v>2336</v>
      </c>
    </row>
    <row r="394" spans="2:65" s="1" customFormat="1" ht="33" customHeight="1">
      <c r="B394" s="139"/>
      <c r="C394" s="140" t="s">
        <v>2337</v>
      </c>
      <c r="D394" s="140" t="s">
        <v>222</v>
      </c>
      <c r="E394" s="141" t="s">
        <v>2338</v>
      </c>
      <c r="F394" s="142" t="s">
        <v>2339</v>
      </c>
      <c r="G394" s="143" t="s">
        <v>259</v>
      </c>
      <c r="H394" s="144">
        <v>4</v>
      </c>
      <c r="I394" s="145"/>
      <c r="J394" s="144">
        <f t="shared" si="110"/>
        <v>0</v>
      </c>
      <c r="K394" s="146"/>
      <c r="L394" s="28"/>
      <c r="M394" s="147" t="s">
        <v>1</v>
      </c>
      <c r="N394" s="148" t="s">
        <v>41</v>
      </c>
      <c r="P394" s="149">
        <f t="shared" si="111"/>
        <v>0</v>
      </c>
      <c r="Q394" s="149">
        <v>0</v>
      </c>
      <c r="R394" s="149">
        <f t="shared" si="112"/>
        <v>0</v>
      </c>
      <c r="S394" s="149">
        <v>0</v>
      </c>
      <c r="T394" s="150">
        <f t="shared" si="113"/>
        <v>0</v>
      </c>
      <c r="AR394" s="151" t="s">
        <v>281</v>
      </c>
      <c r="AT394" s="151" t="s">
        <v>222</v>
      </c>
      <c r="AU394" s="151" t="s">
        <v>87</v>
      </c>
      <c r="AY394" s="13" t="s">
        <v>220</v>
      </c>
      <c r="BE394" s="152">
        <f t="shared" si="114"/>
        <v>0</v>
      </c>
      <c r="BF394" s="152">
        <f t="shared" si="115"/>
        <v>0</v>
      </c>
      <c r="BG394" s="152">
        <f t="shared" si="116"/>
        <v>0</v>
      </c>
      <c r="BH394" s="152">
        <f t="shared" si="117"/>
        <v>0</v>
      </c>
      <c r="BI394" s="152">
        <f t="shared" si="118"/>
        <v>0</v>
      </c>
      <c r="BJ394" s="13" t="s">
        <v>87</v>
      </c>
      <c r="BK394" s="152">
        <f t="shared" si="119"/>
        <v>0</v>
      </c>
      <c r="BL394" s="13" t="s">
        <v>281</v>
      </c>
      <c r="BM394" s="151" t="s">
        <v>2340</v>
      </c>
    </row>
    <row r="395" spans="2:65" s="1" customFormat="1" ht="24.25" customHeight="1">
      <c r="B395" s="139"/>
      <c r="C395" s="158" t="s">
        <v>2341</v>
      </c>
      <c r="D395" s="158" t="s">
        <v>571</v>
      </c>
      <c r="E395" s="159" t="s">
        <v>2342</v>
      </c>
      <c r="F395" s="160" t="s">
        <v>2343</v>
      </c>
      <c r="G395" s="161" t="s">
        <v>225</v>
      </c>
      <c r="H395" s="162">
        <v>69.19</v>
      </c>
      <c r="I395" s="163"/>
      <c r="J395" s="162">
        <f t="shared" si="110"/>
        <v>0</v>
      </c>
      <c r="K395" s="164"/>
      <c r="L395" s="165"/>
      <c r="M395" s="166" t="s">
        <v>1</v>
      </c>
      <c r="N395" s="167" t="s">
        <v>41</v>
      </c>
      <c r="P395" s="149">
        <f t="shared" si="111"/>
        <v>0</v>
      </c>
      <c r="Q395" s="149">
        <v>7.4999999999999997E-3</v>
      </c>
      <c r="R395" s="149">
        <f t="shared" si="112"/>
        <v>0.51892499999999997</v>
      </c>
      <c r="S395" s="149">
        <v>0</v>
      </c>
      <c r="T395" s="150">
        <f t="shared" si="113"/>
        <v>0</v>
      </c>
      <c r="AR395" s="151" t="s">
        <v>353</v>
      </c>
      <c r="AT395" s="151" t="s">
        <v>571</v>
      </c>
      <c r="AU395" s="151" t="s">
        <v>87</v>
      </c>
      <c r="AY395" s="13" t="s">
        <v>220</v>
      </c>
      <c r="BE395" s="152">
        <f t="shared" si="114"/>
        <v>0</v>
      </c>
      <c r="BF395" s="152">
        <f t="shared" si="115"/>
        <v>0</v>
      </c>
      <c r="BG395" s="152">
        <f t="shared" si="116"/>
        <v>0</v>
      </c>
      <c r="BH395" s="152">
        <f t="shared" si="117"/>
        <v>0</v>
      </c>
      <c r="BI395" s="152">
        <f t="shared" si="118"/>
        <v>0</v>
      </c>
      <c r="BJ395" s="13" t="s">
        <v>87</v>
      </c>
      <c r="BK395" s="152">
        <f t="shared" si="119"/>
        <v>0</v>
      </c>
      <c r="BL395" s="13" t="s">
        <v>281</v>
      </c>
      <c r="BM395" s="151" t="s">
        <v>2344</v>
      </c>
    </row>
    <row r="396" spans="2:65" s="1" customFormat="1" ht="24.25" customHeight="1">
      <c r="B396" s="139"/>
      <c r="C396" s="140" t="s">
        <v>2345</v>
      </c>
      <c r="D396" s="140" t="s">
        <v>222</v>
      </c>
      <c r="E396" s="141" t="s">
        <v>1593</v>
      </c>
      <c r="F396" s="142" t="s">
        <v>2346</v>
      </c>
      <c r="G396" s="143" t="s">
        <v>574</v>
      </c>
      <c r="H396" s="144">
        <v>1662.5</v>
      </c>
      <c r="I396" s="145"/>
      <c r="J396" s="144">
        <f t="shared" si="110"/>
        <v>0</v>
      </c>
      <c r="K396" s="146"/>
      <c r="L396" s="28"/>
      <c r="M396" s="147" t="s">
        <v>1</v>
      </c>
      <c r="N396" s="148" t="s">
        <v>41</v>
      </c>
      <c r="P396" s="149">
        <f t="shared" si="111"/>
        <v>0</v>
      </c>
      <c r="Q396" s="149">
        <v>0</v>
      </c>
      <c r="R396" s="149">
        <f t="shared" si="112"/>
        <v>0</v>
      </c>
      <c r="S396" s="149">
        <v>0</v>
      </c>
      <c r="T396" s="150">
        <f t="shared" si="113"/>
        <v>0</v>
      </c>
      <c r="AR396" s="151" t="s">
        <v>281</v>
      </c>
      <c r="AT396" s="151" t="s">
        <v>222</v>
      </c>
      <c r="AU396" s="151" t="s">
        <v>87</v>
      </c>
      <c r="AY396" s="13" t="s">
        <v>220</v>
      </c>
      <c r="BE396" s="152">
        <f t="shared" si="114"/>
        <v>0</v>
      </c>
      <c r="BF396" s="152">
        <f t="shared" si="115"/>
        <v>0</v>
      </c>
      <c r="BG396" s="152">
        <f t="shared" si="116"/>
        <v>0</v>
      </c>
      <c r="BH396" s="152">
        <f t="shared" si="117"/>
        <v>0</v>
      </c>
      <c r="BI396" s="152">
        <f t="shared" si="118"/>
        <v>0</v>
      </c>
      <c r="BJ396" s="13" t="s">
        <v>87</v>
      </c>
      <c r="BK396" s="152">
        <f t="shared" si="119"/>
        <v>0</v>
      </c>
      <c r="BL396" s="13" t="s">
        <v>281</v>
      </c>
      <c r="BM396" s="151" t="s">
        <v>2347</v>
      </c>
    </row>
    <row r="397" spans="2:65" s="1" customFormat="1" ht="16.5" customHeight="1">
      <c r="B397" s="139"/>
      <c r="C397" s="140" t="s">
        <v>2348</v>
      </c>
      <c r="D397" s="140" t="s">
        <v>222</v>
      </c>
      <c r="E397" s="141" t="s">
        <v>2349</v>
      </c>
      <c r="F397" s="142" t="s">
        <v>2350</v>
      </c>
      <c r="G397" s="143" t="s">
        <v>259</v>
      </c>
      <c r="H397" s="144">
        <v>1</v>
      </c>
      <c r="I397" s="145"/>
      <c r="J397" s="144">
        <f t="shared" si="110"/>
        <v>0</v>
      </c>
      <c r="K397" s="146"/>
      <c r="L397" s="28"/>
      <c r="M397" s="147" t="s">
        <v>1</v>
      </c>
      <c r="N397" s="148" t="s">
        <v>41</v>
      </c>
      <c r="P397" s="149">
        <f t="shared" si="111"/>
        <v>0</v>
      </c>
      <c r="Q397" s="149">
        <v>0</v>
      </c>
      <c r="R397" s="149">
        <f t="shared" si="112"/>
        <v>0</v>
      </c>
      <c r="S397" s="149">
        <v>0</v>
      </c>
      <c r="T397" s="150">
        <f t="shared" si="113"/>
        <v>0</v>
      </c>
      <c r="AR397" s="151" t="s">
        <v>281</v>
      </c>
      <c r="AT397" s="151" t="s">
        <v>222</v>
      </c>
      <c r="AU397" s="151" t="s">
        <v>87</v>
      </c>
      <c r="AY397" s="13" t="s">
        <v>220</v>
      </c>
      <c r="BE397" s="152">
        <f t="shared" si="114"/>
        <v>0</v>
      </c>
      <c r="BF397" s="152">
        <f t="shared" si="115"/>
        <v>0</v>
      </c>
      <c r="BG397" s="152">
        <f t="shared" si="116"/>
        <v>0</v>
      </c>
      <c r="BH397" s="152">
        <f t="shared" si="117"/>
        <v>0</v>
      </c>
      <c r="BI397" s="152">
        <f t="shared" si="118"/>
        <v>0</v>
      </c>
      <c r="BJ397" s="13" t="s">
        <v>87</v>
      </c>
      <c r="BK397" s="152">
        <f t="shared" si="119"/>
        <v>0</v>
      </c>
      <c r="BL397" s="13" t="s">
        <v>281</v>
      </c>
      <c r="BM397" s="151" t="s">
        <v>2351</v>
      </c>
    </row>
    <row r="398" spans="2:65" s="1" customFormat="1" ht="24.25" customHeight="1">
      <c r="B398" s="139"/>
      <c r="C398" s="140" t="s">
        <v>2352</v>
      </c>
      <c r="D398" s="140" t="s">
        <v>222</v>
      </c>
      <c r="E398" s="141" t="s">
        <v>2353</v>
      </c>
      <c r="F398" s="142" t="s">
        <v>2354</v>
      </c>
      <c r="G398" s="143" t="s">
        <v>574</v>
      </c>
      <c r="H398" s="144">
        <v>185.4</v>
      </c>
      <c r="I398" s="145"/>
      <c r="J398" s="144">
        <f t="shared" si="110"/>
        <v>0</v>
      </c>
      <c r="K398" s="146"/>
      <c r="L398" s="28"/>
      <c r="M398" s="147" t="s">
        <v>1</v>
      </c>
      <c r="N398" s="148" t="s">
        <v>41</v>
      </c>
      <c r="P398" s="149">
        <f t="shared" si="111"/>
        <v>0</v>
      </c>
      <c r="Q398" s="149">
        <v>0</v>
      </c>
      <c r="R398" s="149">
        <f t="shared" si="112"/>
        <v>0</v>
      </c>
      <c r="S398" s="149">
        <v>0</v>
      </c>
      <c r="T398" s="150">
        <f t="shared" si="113"/>
        <v>0</v>
      </c>
      <c r="AR398" s="151" t="s">
        <v>281</v>
      </c>
      <c r="AT398" s="151" t="s">
        <v>222</v>
      </c>
      <c r="AU398" s="151" t="s">
        <v>87</v>
      </c>
      <c r="AY398" s="13" t="s">
        <v>220</v>
      </c>
      <c r="BE398" s="152">
        <f t="shared" si="114"/>
        <v>0</v>
      </c>
      <c r="BF398" s="152">
        <f t="shared" si="115"/>
        <v>0</v>
      </c>
      <c r="BG398" s="152">
        <f t="shared" si="116"/>
        <v>0</v>
      </c>
      <c r="BH398" s="152">
        <f t="shared" si="117"/>
        <v>0</v>
      </c>
      <c r="BI398" s="152">
        <f t="shared" si="118"/>
        <v>0</v>
      </c>
      <c r="BJ398" s="13" t="s">
        <v>87</v>
      </c>
      <c r="BK398" s="152">
        <f t="shared" si="119"/>
        <v>0</v>
      </c>
      <c r="BL398" s="13" t="s">
        <v>281</v>
      </c>
      <c r="BM398" s="151" t="s">
        <v>2355</v>
      </c>
    </row>
    <row r="399" spans="2:65" s="1" customFormat="1" ht="24.25" customHeight="1">
      <c r="B399" s="139"/>
      <c r="C399" s="140" t="s">
        <v>2356</v>
      </c>
      <c r="D399" s="140" t="s">
        <v>222</v>
      </c>
      <c r="E399" s="141" t="s">
        <v>1596</v>
      </c>
      <c r="F399" s="142" t="s">
        <v>1597</v>
      </c>
      <c r="G399" s="143" t="s">
        <v>614</v>
      </c>
      <c r="H399" s="145"/>
      <c r="I399" s="145"/>
      <c r="J399" s="144">
        <f t="shared" si="110"/>
        <v>0</v>
      </c>
      <c r="K399" s="146"/>
      <c r="L399" s="28"/>
      <c r="M399" s="147" t="s">
        <v>1</v>
      </c>
      <c r="N399" s="148" t="s">
        <v>41</v>
      </c>
      <c r="P399" s="149">
        <f t="shared" si="111"/>
        <v>0</v>
      </c>
      <c r="Q399" s="149">
        <v>0</v>
      </c>
      <c r="R399" s="149">
        <f t="shared" si="112"/>
        <v>0</v>
      </c>
      <c r="S399" s="149">
        <v>0</v>
      </c>
      <c r="T399" s="150">
        <f t="shared" si="113"/>
        <v>0</v>
      </c>
      <c r="AR399" s="151" t="s">
        <v>281</v>
      </c>
      <c r="AT399" s="151" t="s">
        <v>222</v>
      </c>
      <c r="AU399" s="151" t="s">
        <v>87</v>
      </c>
      <c r="AY399" s="13" t="s">
        <v>220</v>
      </c>
      <c r="BE399" s="152">
        <f t="shared" si="114"/>
        <v>0</v>
      </c>
      <c r="BF399" s="152">
        <f t="shared" si="115"/>
        <v>0</v>
      </c>
      <c r="BG399" s="152">
        <f t="shared" si="116"/>
        <v>0</v>
      </c>
      <c r="BH399" s="152">
        <f t="shared" si="117"/>
        <v>0</v>
      </c>
      <c r="BI399" s="152">
        <f t="shared" si="118"/>
        <v>0</v>
      </c>
      <c r="BJ399" s="13" t="s">
        <v>87</v>
      </c>
      <c r="BK399" s="152">
        <f t="shared" si="119"/>
        <v>0</v>
      </c>
      <c r="BL399" s="13" t="s">
        <v>281</v>
      </c>
      <c r="BM399" s="151" t="s">
        <v>2357</v>
      </c>
    </row>
    <row r="400" spans="2:65" s="11" customFormat="1" ht="22.9" customHeight="1">
      <c r="B400" s="127"/>
      <c r="D400" s="128" t="s">
        <v>74</v>
      </c>
      <c r="E400" s="137" t="s">
        <v>914</v>
      </c>
      <c r="F400" s="137" t="s">
        <v>915</v>
      </c>
      <c r="I400" s="130"/>
      <c r="J400" s="138">
        <f>BK400</f>
        <v>0</v>
      </c>
      <c r="L400" s="127"/>
      <c r="M400" s="132"/>
      <c r="P400" s="133">
        <f>SUM(P401:P406)</f>
        <v>0</v>
      </c>
      <c r="R400" s="133">
        <f>SUM(R401:R406)</f>
        <v>7.9570550000000004</v>
      </c>
      <c r="T400" s="134">
        <f>SUM(T401:T406)</f>
        <v>0</v>
      </c>
      <c r="AR400" s="128" t="s">
        <v>87</v>
      </c>
      <c r="AT400" s="135" t="s">
        <v>74</v>
      </c>
      <c r="AU400" s="135" t="s">
        <v>82</v>
      </c>
      <c r="AY400" s="128" t="s">
        <v>220</v>
      </c>
      <c r="BK400" s="136">
        <f>SUM(BK401:BK406)</f>
        <v>0</v>
      </c>
    </row>
    <row r="401" spans="2:65" s="1" customFormat="1" ht="16.5" customHeight="1">
      <c r="B401" s="139"/>
      <c r="C401" s="140" t="s">
        <v>2358</v>
      </c>
      <c r="D401" s="140" t="s">
        <v>222</v>
      </c>
      <c r="E401" s="141" t="s">
        <v>2359</v>
      </c>
      <c r="F401" s="142" t="s">
        <v>2360</v>
      </c>
      <c r="G401" s="143" t="s">
        <v>234</v>
      </c>
      <c r="H401" s="144">
        <v>34.299999999999997</v>
      </c>
      <c r="I401" s="145"/>
      <c r="J401" s="144">
        <f t="shared" ref="J401:J406" si="120">ROUND(I401*H401,2)</f>
        <v>0</v>
      </c>
      <c r="K401" s="146"/>
      <c r="L401" s="28"/>
      <c r="M401" s="147" t="s">
        <v>1</v>
      </c>
      <c r="N401" s="148" t="s">
        <v>41</v>
      </c>
      <c r="P401" s="149">
        <f t="shared" ref="P401:P406" si="121">O401*H401</f>
        <v>0</v>
      </c>
      <c r="Q401" s="149">
        <v>4.0000000000000003E-5</v>
      </c>
      <c r="R401" s="149">
        <f t="shared" ref="R401:R406" si="122">Q401*H401</f>
        <v>1.372E-3</v>
      </c>
      <c r="S401" s="149">
        <v>0</v>
      </c>
      <c r="T401" s="150">
        <f t="shared" ref="T401:T406" si="123">S401*H401</f>
        <v>0</v>
      </c>
      <c r="AR401" s="151" t="s">
        <v>281</v>
      </c>
      <c r="AT401" s="151" t="s">
        <v>222</v>
      </c>
      <c r="AU401" s="151" t="s">
        <v>87</v>
      </c>
      <c r="AY401" s="13" t="s">
        <v>220</v>
      </c>
      <c r="BE401" s="152">
        <f t="shared" ref="BE401:BE406" si="124">IF(N401="základná",J401,0)</f>
        <v>0</v>
      </c>
      <c r="BF401" s="152">
        <f t="shared" ref="BF401:BF406" si="125">IF(N401="znížená",J401,0)</f>
        <v>0</v>
      </c>
      <c r="BG401" s="152">
        <f t="shared" ref="BG401:BG406" si="126">IF(N401="zákl. prenesená",J401,0)</f>
        <v>0</v>
      </c>
      <c r="BH401" s="152">
        <f t="shared" ref="BH401:BH406" si="127">IF(N401="zníž. prenesená",J401,0)</f>
        <v>0</v>
      </c>
      <c r="BI401" s="152">
        <f t="shared" ref="BI401:BI406" si="128">IF(N401="nulová",J401,0)</f>
        <v>0</v>
      </c>
      <c r="BJ401" s="13" t="s">
        <v>87</v>
      </c>
      <c r="BK401" s="152">
        <f t="shared" ref="BK401:BK406" si="129">ROUND(I401*H401,2)</f>
        <v>0</v>
      </c>
      <c r="BL401" s="13" t="s">
        <v>281</v>
      </c>
      <c r="BM401" s="151" t="s">
        <v>2361</v>
      </c>
    </row>
    <row r="402" spans="2:65" s="1" customFormat="1" ht="16.5" customHeight="1">
      <c r="B402" s="139"/>
      <c r="C402" s="158" t="s">
        <v>2362</v>
      </c>
      <c r="D402" s="158" t="s">
        <v>571</v>
      </c>
      <c r="E402" s="159" t="s">
        <v>2363</v>
      </c>
      <c r="F402" s="160" t="s">
        <v>2364</v>
      </c>
      <c r="G402" s="161" t="s">
        <v>234</v>
      </c>
      <c r="H402" s="162">
        <v>34.64</v>
      </c>
      <c r="I402" s="163"/>
      <c r="J402" s="162">
        <f t="shared" si="120"/>
        <v>0</v>
      </c>
      <c r="K402" s="164"/>
      <c r="L402" s="165"/>
      <c r="M402" s="166" t="s">
        <v>1</v>
      </c>
      <c r="N402" s="167" t="s">
        <v>41</v>
      </c>
      <c r="P402" s="149">
        <f t="shared" si="121"/>
        <v>0</v>
      </c>
      <c r="Q402" s="149">
        <v>5.0000000000000001E-4</v>
      </c>
      <c r="R402" s="149">
        <f t="shared" si="122"/>
        <v>1.7320000000000002E-2</v>
      </c>
      <c r="S402" s="149">
        <v>0</v>
      </c>
      <c r="T402" s="150">
        <f t="shared" si="123"/>
        <v>0</v>
      </c>
      <c r="AR402" s="151" t="s">
        <v>353</v>
      </c>
      <c r="AT402" s="151" t="s">
        <v>571</v>
      </c>
      <c r="AU402" s="151" t="s">
        <v>87</v>
      </c>
      <c r="AY402" s="13" t="s">
        <v>220</v>
      </c>
      <c r="BE402" s="152">
        <f t="shared" si="124"/>
        <v>0</v>
      </c>
      <c r="BF402" s="152">
        <f t="shared" si="125"/>
        <v>0</v>
      </c>
      <c r="BG402" s="152">
        <f t="shared" si="126"/>
        <v>0</v>
      </c>
      <c r="BH402" s="152">
        <f t="shared" si="127"/>
        <v>0</v>
      </c>
      <c r="BI402" s="152">
        <f t="shared" si="128"/>
        <v>0</v>
      </c>
      <c r="BJ402" s="13" t="s">
        <v>87</v>
      </c>
      <c r="BK402" s="152">
        <f t="shared" si="129"/>
        <v>0</v>
      </c>
      <c r="BL402" s="13" t="s">
        <v>281</v>
      </c>
      <c r="BM402" s="151" t="s">
        <v>2365</v>
      </c>
    </row>
    <row r="403" spans="2:65" s="1" customFormat="1" ht="24.25" customHeight="1">
      <c r="B403" s="139"/>
      <c r="C403" s="140" t="s">
        <v>2366</v>
      </c>
      <c r="D403" s="140" t="s">
        <v>222</v>
      </c>
      <c r="E403" s="141" t="s">
        <v>2367</v>
      </c>
      <c r="F403" s="142" t="s">
        <v>2368</v>
      </c>
      <c r="G403" s="143" t="s">
        <v>225</v>
      </c>
      <c r="H403" s="144">
        <v>119.9</v>
      </c>
      <c r="I403" s="145"/>
      <c r="J403" s="144">
        <f t="shared" si="120"/>
        <v>0</v>
      </c>
      <c r="K403" s="146"/>
      <c r="L403" s="28"/>
      <c r="M403" s="147" t="s">
        <v>1</v>
      </c>
      <c r="N403" s="148" t="s">
        <v>41</v>
      </c>
      <c r="P403" s="149">
        <f t="shared" si="121"/>
        <v>0</v>
      </c>
      <c r="Q403" s="149">
        <v>2.97E-3</v>
      </c>
      <c r="R403" s="149">
        <f t="shared" si="122"/>
        <v>0.356103</v>
      </c>
      <c r="S403" s="149">
        <v>0</v>
      </c>
      <c r="T403" s="150">
        <f t="shared" si="123"/>
        <v>0</v>
      </c>
      <c r="AR403" s="151" t="s">
        <v>281</v>
      </c>
      <c r="AT403" s="151" t="s">
        <v>222</v>
      </c>
      <c r="AU403" s="151" t="s">
        <v>87</v>
      </c>
      <c r="AY403" s="13" t="s">
        <v>220</v>
      </c>
      <c r="BE403" s="152">
        <f t="shared" si="124"/>
        <v>0</v>
      </c>
      <c r="BF403" s="152">
        <f t="shared" si="125"/>
        <v>0</v>
      </c>
      <c r="BG403" s="152">
        <f t="shared" si="126"/>
        <v>0</v>
      </c>
      <c r="BH403" s="152">
        <f t="shared" si="127"/>
        <v>0</v>
      </c>
      <c r="BI403" s="152">
        <f t="shared" si="128"/>
        <v>0</v>
      </c>
      <c r="BJ403" s="13" t="s">
        <v>87</v>
      </c>
      <c r="BK403" s="152">
        <f t="shared" si="129"/>
        <v>0</v>
      </c>
      <c r="BL403" s="13" t="s">
        <v>281</v>
      </c>
      <c r="BM403" s="151" t="s">
        <v>2369</v>
      </c>
    </row>
    <row r="404" spans="2:65" s="1" customFormat="1" ht="24.25" customHeight="1">
      <c r="B404" s="139"/>
      <c r="C404" s="158" t="s">
        <v>2370</v>
      </c>
      <c r="D404" s="158" t="s">
        <v>571</v>
      </c>
      <c r="E404" s="159" t="s">
        <v>2371</v>
      </c>
      <c r="F404" s="160" t="s">
        <v>2372</v>
      </c>
      <c r="G404" s="161" t="s">
        <v>225</v>
      </c>
      <c r="H404" s="162">
        <v>127.09</v>
      </c>
      <c r="I404" s="163"/>
      <c r="J404" s="162">
        <f t="shared" si="120"/>
        <v>0</v>
      </c>
      <c r="K404" s="164"/>
      <c r="L404" s="165"/>
      <c r="M404" s="166" t="s">
        <v>1</v>
      </c>
      <c r="N404" s="167" t="s">
        <v>41</v>
      </c>
      <c r="P404" s="149">
        <f t="shared" si="121"/>
        <v>0</v>
      </c>
      <c r="Q404" s="149">
        <v>5.3999999999999999E-2</v>
      </c>
      <c r="R404" s="149">
        <f t="shared" si="122"/>
        <v>6.8628600000000004</v>
      </c>
      <c r="S404" s="149">
        <v>0</v>
      </c>
      <c r="T404" s="150">
        <f t="shared" si="123"/>
        <v>0</v>
      </c>
      <c r="AR404" s="151" t="s">
        <v>353</v>
      </c>
      <c r="AT404" s="151" t="s">
        <v>571</v>
      </c>
      <c r="AU404" s="151" t="s">
        <v>87</v>
      </c>
      <c r="AY404" s="13" t="s">
        <v>220</v>
      </c>
      <c r="BE404" s="152">
        <f t="shared" si="124"/>
        <v>0</v>
      </c>
      <c r="BF404" s="152">
        <f t="shared" si="125"/>
        <v>0</v>
      </c>
      <c r="BG404" s="152">
        <f t="shared" si="126"/>
        <v>0</v>
      </c>
      <c r="BH404" s="152">
        <f t="shared" si="127"/>
        <v>0</v>
      </c>
      <c r="BI404" s="152">
        <f t="shared" si="128"/>
        <v>0</v>
      </c>
      <c r="BJ404" s="13" t="s">
        <v>87</v>
      </c>
      <c r="BK404" s="152">
        <f t="shared" si="129"/>
        <v>0</v>
      </c>
      <c r="BL404" s="13" t="s">
        <v>281</v>
      </c>
      <c r="BM404" s="151" t="s">
        <v>2373</v>
      </c>
    </row>
    <row r="405" spans="2:65" s="1" customFormat="1" ht="16.5" customHeight="1">
      <c r="B405" s="139"/>
      <c r="C405" s="158" t="s">
        <v>2374</v>
      </c>
      <c r="D405" s="158" t="s">
        <v>571</v>
      </c>
      <c r="E405" s="159" t="s">
        <v>2375</v>
      </c>
      <c r="F405" s="160" t="s">
        <v>2376</v>
      </c>
      <c r="G405" s="161" t="s">
        <v>574</v>
      </c>
      <c r="H405" s="162">
        <v>719.4</v>
      </c>
      <c r="I405" s="163"/>
      <c r="J405" s="162">
        <f t="shared" si="120"/>
        <v>0</v>
      </c>
      <c r="K405" s="164"/>
      <c r="L405" s="165"/>
      <c r="M405" s="166" t="s">
        <v>1</v>
      </c>
      <c r="N405" s="167" t="s">
        <v>41</v>
      </c>
      <c r="P405" s="149">
        <f t="shared" si="121"/>
        <v>0</v>
      </c>
      <c r="Q405" s="149">
        <v>1E-3</v>
      </c>
      <c r="R405" s="149">
        <f t="shared" si="122"/>
        <v>0.71940000000000004</v>
      </c>
      <c r="S405" s="149">
        <v>0</v>
      </c>
      <c r="T405" s="150">
        <f t="shared" si="123"/>
        <v>0</v>
      </c>
      <c r="AR405" s="151" t="s">
        <v>353</v>
      </c>
      <c r="AT405" s="151" t="s">
        <v>571</v>
      </c>
      <c r="AU405" s="151" t="s">
        <v>87</v>
      </c>
      <c r="AY405" s="13" t="s">
        <v>220</v>
      </c>
      <c r="BE405" s="152">
        <f t="shared" si="124"/>
        <v>0</v>
      </c>
      <c r="BF405" s="152">
        <f t="shared" si="125"/>
        <v>0</v>
      </c>
      <c r="BG405" s="152">
        <f t="shared" si="126"/>
        <v>0</v>
      </c>
      <c r="BH405" s="152">
        <f t="shared" si="127"/>
        <v>0</v>
      </c>
      <c r="BI405" s="152">
        <f t="shared" si="128"/>
        <v>0</v>
      </c>
      <c r="BJ405" s="13" t="s">
        <v>87</v>
      </c>
      <c r="BK405" s="152">
        <f t="shared" si="129"/>
        <v>0</v>
      </c>
      <c r="BL405" s="13" t="s">
        <v>281</v>
      </c>
      <c r="BM405" s="151" t="s">
        <v>2377</v>
      </c>
    </row>
    <row r="406" spans="2:65" s="1" customFormat="1" ht="24.25" customHeight="1">
      <c r="B406" s="139"/>
      <c r="C406" s="140" t="s">
        <v>2378</v>
      </c>
      <c r="D406" s="140" t="s">
        <v>222</v>
      </c>
      <c r="E406" s="141" t="s">
        <v>2379</v>
      </c>
      <c r="F406" s="142" t="s">
        <v>2380</v>
      </c>
      <c r="G406" s="143" t="s">
        <v>614</v>
      </c>
      <c r="H406" s="145"/>
      <c r="I406" s="145"/>
      <c r="J406" s="144">
        <f t="shared" si="120"/>
        <v>0</v>
      </c>
      <c r="K406" s="146"/>
      <c r="L406" s="28"/>
      <c r="M406" s="147" t="s">
        <v>1</v>
      </c>
      <c r="N406" s="148" t="s">
        <v>41</v>
      </c>
      <c r="P406" s="149">
        <f t="shared" si="121"/>
        <v>0</v>
      </c>
      <c r="Q406" s="149">
        <v>0</v>
      </c>
      <c r="R406" s="149">
        <f t="shared" si="122"/>
        <v>0</v>
      </c>
      <c r="S406" s="149">
        <v>0</v>
      </c>
      <c r="T406" s="150">
        <f t="shared" si="123"/>
        <v>0</v>
      </c>
      <c r="AR406" s="151" t="s">
        <v>281</v>
      </c>
      <c r="AT406" s="151" t="s">
        <v>222</v>
      </c>
      <c r="AU406" s="151" t="s">
        <v>87</v>
      </c>
      <c r="AY406" s="13" t="s">
        <v>220</v>
      </c>
      <c r="BE406" s="152">
        <f t="shared" si="124"/>
        <v>0</v>
      </c>
      <c r="BF406" s="152">
        <f t="shared" si="125"/>
        <v>0</v>
      </c>
      <c r="BG406" s="152">
        <f t="shared" si="126"/>
        <v>0</v>
      </c>
      <c r="BH406" s="152">
        <f t="shared" si="127"/>
        <v>0</v>
      </c>
      <c r="BI406" s="152">
        <f t="shared" si="128"/>
        <v>0</v>
      </c>
      <c r="BJ406" s="13" t="s">
        <v>87</v>
      </c>
      <c r="BK406" s="152">
        <f t="shared" si="129"/>
        <v>0</v>
      </c>
      <c r="BL406" s="13" t="s">
        <v>281</v>
      </c>
      <c r="BM406" s="151" t="s">
        <v>2381</v>
      </c>
    </row>
    <row r="407" spans="2:65" s="11" customFormat="1" ht="22.9" customHeight="1">
      <c r="B407" s="127"/>
      <c r="D407" s="128" t="s">
        <v>74</v>
      </c>
      <c r="E407" s="137" t="s">
        <v>431</v>
      </c>
      <c r="F407" s="137" t="s">
        <v>432</v>
      </c>
      <c r="I407" s="130"/>
      <c r="J407" s="138">
        <f>BK407</f>
        <v>0</v>
      </c>
      <c r="L407" s="127"/>
      <c r="M407" s="132"/>
      <c r="P407" s="133">
        <f>SUM(P408:P411)</f>
        <v>0</v>
      </c>
      <c r="R407" s="133">
        <f>SUM(R408:R411)</f>
        <v>7.9497499999999999E-2</v>
      </c>
      <c r="T407" s="134">
        <f>SUM(T408:T411)</f>
        <v>0</v>
      </c>
      <c r="AR407" s="128" t="s">
        <v>87</v>
      </c>
      <c r="AT407" s="135" t="s">
        <v>74</v>
      </c>
      <c r="AU407" s="135" t="s">
        <v>82</v>
      </c>
      <c r="AY407" s="128" t="s">
        <v>220</v>
      </c>
      <c r="BK407" s="136">
        <f>SUM(BK408:BK411)</f>
        <v>0</v>
      </c>
    </row>
    <row r="408" spans="2:65" s="1" customFormat="1" ht="21.75" customHeight="1">
      <c r="B408" s="139"/>
      <c r="C408" s="140" t="s">
        <v>2382</v>
      </c>
      <c r="D408" s="140" t="s">
        <v>222</v>
      </c>
      <c r="E408" s="141" t="s">
        <v>2383</v>
      </c>
      <c r="F408" s="142" t="s">
        <v>4705</v>
      </c>
      <c r="G408" s="143" t="s">
        <v>234</v>
      </c>
      <c r="H408" s="144">
        <v>24.95</v>
      </c>
      <c r="I408" s="145"/>
      <c r="J408" s="144">
        <f>ROUND(I408*H408,2)</f>
        <v>0</v>
      </c>
      <c r="K408" s="146"/>
      <c r="L408" s="28"/>
      <c r="M408" s="147" t="s">
        <v>1</v>
      </c>
      <c r="N408" s="148" t="s">
        <v>41</v>
      </c>
      <c r="P408" s="149">
        <f>O408*H408</f>
        <v>0</v>
      </c>
      <c r="Q408" s="149">
        <v>5.0000000000000002E-5</v>
      </c>
      <c r="R408" s="149">
        <f>Q408*H408</f>
        <v>1.2475000000000001E-3</v>
      </c>
      <c r="S408" s="149">
        <v>0</v>
      </c>
      <c r="T408" s="150">
        <f>S408*H408</f>
        <v>0</v>
      </c>
      <c r="AR408" s="151" t="s">
        <v>281</v>
      </c>
      <c r="AT408" s="151" t="s">
        <v>222</v>
      </c>
      <c r="AU408" s="151" t="s">
        <v>87</v>
      </c>
      <c r="AY408" s="13" t="s">
        <v>220</v>
      </c>
      <c r="BE408" s="152">
        <f>IF(N408="základná",J408,0)</f>
        <v>0</v>
      </c>
      <c r="BF408" s="152">
        <f>IF(N408="znížená",J408,0)</f>
        <v>0</v>
      </c>
      <c r="BG408" s="152">
        <f>IF(N408="zákl. prenesená",J408,0)</f>
        <v>0</v>
      </c>
      <c r="BH408" s="152">
        <f>IF(N408="zníž. prenesená",J408,0)</f>
        <v>0</v>
      </c>
      <c r="BI408" s="152">
        <f>IF(N408="nulová",J408,0)</f>
        <v>0</v>
      </c>
      <c r="BJ408" s="13" t="s">
        <v>87</v>
      </c>
      <c r="BK408" s="152">
        <f>ROUND(I408*H408,2)</f>
        <v>0</v>
      </c>
      <c r="BL408" s="13" t="s">
        <v>281</v>
      </c>
      <c r="BM408" s="151" t="s">
        <v>2384</v>
      </c>
    </row>
    <row r="409" spans="2:65" s="1" customFormat="1" ht="21.75" customHeight="1">
      <c r="B409" s="139"/>
      <c r="C409" s="140" t="s">
        <v>2385</v>
      </c>
      <c r="D409" s="140" t="s">
        <v>222</v>
      </c>
      <c r="E409" s="141" t="s">
        <v>2386</v>
      </c>
      <c r="F409" s="142" t="s">
        <v>2387</v>
      </c>
      <c r="G409" s="143" t="s">
        <v>225</v>
      </c>
      <c r="H409" s="144">
        <v>56.9</v>
      </c>
      <c r="I409" s="145"/>
      <c r="J409" s="144">
        <f>ROUND(I409*H409,2)</f>
        <v>0</v>
      </c>
      <c r="K409" s="146"/>
      <c r="L409" s="28"/>
      <c r="M409" s="147" t="s">
        <v>1</v>
      </c>
      <c r="N409" s="148" t="s">
        <v>41</v>
      </c>
      <c r="P409" s="149">
        <f>O409*H409</f>
        <v>0</v>
      </c>
      <c r="Q409" s="149">
        <v>2.9999999999999997E-4</v>
      </c>
      <c r="R409" s="149">
        <f>Q409*H409</f>
        <v>1.7069999999999998E-2</v>
      </c>
      <c r="S409" s="149">
        <v>0</v>
      </c>
      <c r="T409" s="150">
        <f>S409*H409</f>
        <v>0</v>
      </c>
      <c r="AR409" s="151" t="s">
        <v>281</v>
      </c>
      <c r="AT409" s="151" t="s">
        <v>222</v>
      </c>
      <c r="AU409" s="151" t="s">
        <v>87</v>
      </c>
      <c r="AY409" s="13" t="s">
        <v>220</v>
      </c>
      <c r="BE409" s="152">
        <f>IF(N409="základná",J409,0)</f>
        <v>0</v>
      </c>
      <c r="BF409" s="152">
        <f>IF(N409="znížená",J409,0)</f>
        <v>0</v>
      </c>
      <c r="BG409" s="152">
        <f>IF(N409="zákl. prenesená",J409,0)</f>
        <v>0</v>
      </c>
      <c r="BH409" s="152">
        <f>IF(N409="zníž. prenesená",J409,0)</f>
        <v>0</v>
      </c>
      <c r="BI409" s="152">
        <f>IF(N409="nulová",J409,0)</f>
        <v>0</v>
      </c>
      <c r="BJ409" s="13" t="s">
        <v>87</v>
      </c>
      <c r="BK409" s="152">
        <f>ROUND(I409*H409,2)</f>
        <v>0</v>
      </c>
      <c r="BL409" s="13" t="s">
        <v>281</v>
      </c>
      <c r="BM409" s="151" t="s">
        <v>2388</v>
      </c>
    </row>
    <row r="410" spans="2:65" s="1" customFormat="1" ht="24.25" customHeight="1">
      <c r="B410" s="139"/>
      <c r="C410" s="158" t="s">
        <v>2389</v>
      </c>
      <c r="D410" s="158" t="s">
        <v>571</v>
      </c>
      <c r="E410" s="159" t="s">
        <v>2390</v>
      </c>
      <c r="F410" s="160" t="s">
        <v>2391</v>
      </c>
      <c r="G410" s="161" t="s">
        <v>225</v>
      </c>
      <c r="H410" s="162">
        <v>61.18</v>
      </c>
      <c r="I410" s="163"/>
      <c r="J410" s="162">
        <f>ROUND(I410*H410,2)</f>
        <v>0</v>
      </c>
      <c r="K410" s="164"/>
      <c r="L410" s="165"/>
      <c r="M410" s="166" t="s">
        <v>1</v>
      </c>
      <c r="N410" s="167" t="s">
        <v>41</v>
      </c>
      <c r="P410" s="149">
        <f>O410*H410</f>
        <v>0</v>
      </c>
      <c r="Q410" s="149">
        <v>1E-3</v>
      </c>
      <c r="R410" s="149">
        <f>Q410*H410</f>
        <v>6.1179999999999998E-2</v>
      </c>
      <c r="S410" s="149">
        <v>0</v>
      </c>
      <c r="T410" s="150">
        <f>S410*H410</f>
        <v>0</v>
      </c>
      <c r="AR410" s="151" t="s">
        <v>353</v>
      </c>
      <c r="AT410" s="151" t="s">
        <v>571</v>
      </c>
      <c r="AU410" s="151" t="s">
        <v>87</v>
      </c>
      <c r="AY410" s="13" t="s">
        <v>220</v>
      </c>
      <c r="BE410" s="152">
        <f>IF(N410="základná",J410,0)</f>
        <v>0</v>
      </c>
      <c r="BF410" s="152">
        <f>IF(N410="znížená",J410,0)</f>
        <v>0</v>
      </c>
      <c r="BG410" s="152">
        <f>IF(N410="zákl. prenesená",J410,0)</f>
        <v>0</v>
      </c>
      <c r="BH410" s="152">
        <f>IF(N410="zníž. prenesená",J410,0)</f>
        <v>0</v>
      </c>
      <c r="BI410" s="152">
        <f>IF(N410="nulová",J410,0)</f>
        <v>0</v>
      </c>
      <c r="BJ410" s="13" t="s">
        <v>87</v>
      </c>
      <c r="BK410" s="152">
        <f>ROUND(I410*H410,2)</f>
        <v>0</v>
      </c>
      <c r="BL410" s="13" t="s">
        <v>281</v>
      </c>
      <c r="BM410" s="151" t="s">
        <v>2392</v>
      </c>
    </row>
    <row r="411" spans="2:65" s="1" customFormat="1" ht="24.25" customHeight="1">
      <c r="B411" s="139"/>
      <c r="C411" s="140" t="s">
        <v>2393</v>
      </c>
      <c r="D411" s="140" t="s">
        <v>222</v>
      </c>
      <c r="E411" s="141" t="s">
        <v>2394</v>
      </c>
      <c r="F411" s="142" t="s">
        <v>2395</v>
      </c>
      <c r="G411" s="143" t="s">
        <v>614</v>
      </c>
      <c r="H411" s="145"/>
      <c r="I411" s="145"/>
      <c r="J411" s="144">
        <f>ROUND(I411*H411,2)</f>
        <v>0</v>
      </c>
      <c r="K411" s="146"/>
      <c r="L411" s="28"/>
      <c r="M411" s="147" t="s">
        <v>1</v>
      </c>
      <c r="N411" s="148" t="s">
        <v>41</v>
      </c>
      <c r="P411" s="149">
        <f>O411*H411</f>
        <v>0</v>
      </c>
      <c r="Q411" s="149">
        <v>0</v>
      </c>
      <c r="R411" s="149">
        <f>Q411*H411</f>
        <v>0</v>
      </c>
      <c r="S411" s="149">
        <v>0</v>
      </c>
      <c r="T411" s="150">
        <f>S411*H411</f>
        <v>0</v>
      </c>
      <c r="AR411" s="151" t="s">
        <v>281</v>
      </c>
      <c r="AT411" s="151" t="s">
        <v>222</v>
      </c>
      <c r="AU411" s="151" t="s">
        <v>87</v>
      </c>
      <c r="AY411" s="13" t="s">
        <v>220</v>
      </c>
      <c r="BE411" s="152">
        <f>IF(N411="základná",J411,0)</f>
        <v>0</v>
      </c>
      <c r="BF411" s="152">
        <f>IF(N411="znížená",J411,0)</f>
        <v>0</v>
      </c>
      <c r="BG411" s="152">
        <f>IF(N411="zákl. prenesená",J411,0)</f>
        <v>0</v>
      </c>
      <c r="BH411" s="152">
        <f>IF(N411="zníž. prenesená",J411,0)</f>
        <v>0</v>
      </c>
      <c r="BI411" s="152">
        <f>IF(N411="nulová",J411,0)</f>
        <v>0</v>
      </c>
      <c r="BJ411" s="13" t="s">
        <v>87</v>
      </c>
      <c r="BK411" s="152">
        <f>ROUND(I411*H411,2)</f>
        <v>0</v>
      </c>
      <c r="BL411" s="13" t="s">
        <v>281</v>
      </c>
      <c r="BM411" s="151" t="s">
        <v>2396</v>
      </c>
    </row>
    <row r="412" spans="2:65" s="11" customFormat="1" ht="22.9" customHeight="1">
      <c r="B412" s="127"/>
      <c r="D412" s="128" t="s">
        <v>74</v>
      </c>
      <c r="E412" s="137" t="s">
        <v>980</v>
      </c>
      <c r="F412" s="137" t="s">
        <v>981</v>
      </c>
      <c r="I412" s="130"/>
      <c r="J412" s="138">
        <f>BK412</f>
        <v>0</v>
      </c>
      <c r="L412" s="127"/>
      <c r="M412" s="132"/>
      <c r="P412" s="133">
        <f>SUM(P413:P416)</f>
        <v>0</v>
      </c>
      <c r="R412" s="133">
        <f>SUM(R413:R416)</f>
        <v>1.2223587199999999</v>
      </c>
      <c r="T412" s="134">
        <f>SUM(T413:T416)</f>
        <v>0</v>
      </c>
      <c r="AR412" s="128" t="s">
        <v>87</v>
      </c>
      <c r="AT412" s="135" t="s">
        <v>74</v>
      </c>
      <c r="AU412" s="135" t="s">
        <v>82</v>
      </c>
      <c r="AY412" s="128" t="s">
        <v>220</v>
      </c>
      <c r="BK412" s="136">
        <f>SUM(BK413:BK416)</f>
        <v>0</v>
      </c>
    </row>
    <row r="413" spans="2:65" s="1" customFormat="1" ht="24.25" customHeight="1">
      <c r="B413" s="139"/>
      <c r="C413" s="140" t="s">
        <v>2397</v>
      </c>
      <c r="D413" s="140" t="s">
        <v>222</v>
      </c>
      <c r="E413" s="141" t="s">
        <v>2398</v>
      </c>
      <c r="F413" s="142" t="s">
        <v>2399</v>
      </c>
      <c r="G413" s="143" t="s">
        <v>225</v>
      </c>
      <c r="H413" s="144">
        <v>71.09</v>
      </c>
      <c r="I413" s="145"/>
      <c r="J413" s="144">
        <f>ROUND(I413*H413,2)</f>
        <v>0</v>
      </c>
      <c r="K413" s="146"/>
      <c r="L413" s="28"/>
      <c r="M413" s="147" t="s">
        <v>1</v>
      </c>
      <c r="N413" s="148" t="s">
        <v>41</v>
      </c>
      <c r="P413" s="149">
        <f>O413*H413</f>
        <v>0</v>
      </c>
      <c r="Q413" s="149">
        <v>2.6080000000000001E-3</v>
      </c>
      <c r="R413" s="149">
        <f>Q413*H413</f>
        <v>0.18540272000000002</v>
      </c>
      <c r="S413" s="149">
        <v>0</v>
      </c>
      <c r="T413" s="150">
        <f>S413*H413</f>
        <v>0</v>
      </c>
      <c r="AR413" s="151" t="s">
        <v>281</v>
      </c>
      <c r="AT413" s="151" t="s">
        <v>222</v>
      </c>
      <c r="AU413" s="151" t="s">
        <v>87</v>
      </c>
      <c r="AY413" s="13" t="s">
        <v>220</v>
      </c>
      <c r="BE413" s="152">
        <f>IF(N413="základná",J413,0)</f>
        <v>0</v>
      </c>
      <c r="BF413" s="152">
        <f>IF(N413="znížená",J413,0)</f>
        <v>0</v>
      </c>
      <c r="BG413" s="152">
        <f>IF(N413="zákl. prenesená",J413,0)</f>
        <v>0</v>
      </c>
      <c r="BH413" s="152">
        <f>IF(N413="zníž. prenesená",J413,0)</f>
        <v>0</v>
      </c>
      <c r="BI413" s="152">
        <f>IF(N413="nulová",J413,0)</f>
        <v>0</v>
      </c>
      <c r="BJ413" s="13" t="s">
        <v>87</v>
      </c>
      <c r="BK413" s="152">
        <f>ROUND(I413*H413,2)</f>
        <v>0</v>
      </c>
      <c r="BL413" s="13" t="s">
        <v>281</v>
      </c>
      <c r="BM413" s="151" t="s">
        <v>2400</v>
      </c>
    </row>
    <row r="414" spans="2:65" s="1" customFormat="1" ht="21.75" customHeight="1">
      <c r="B414" s="139"/>
      <c r="C414" s="158" t="s">
        <v>2401</v>
      </c>
      <c r="D414" s="158" t="s">
        <v>571</v>
      </c>
      <c r="E414" s="159" t="s">
        <v>2402</v>
      </c>
      <c r="F414" s="160" t="s">
        <v>2403</v>
      </c>
      <c r="G414" s="161" t="s">
        <v>225</v>
      </c>
      <c r="H414" s="162">
        <v>75.36</v>
      </c>
      <c r="I414" s="163"/>
      <c r="J414" s="162">
        <f>ROUND(I414*H414,2)</f>
        <v>0</v>
      </c>
      <c r="K414" s="164"/>
      <c r="L414" s="165"/>
      <c r="M414" s="166" t="s">
        <v>1</v>
      </c>
      <c r="N414" s="167" t="s">
        <v>41</v>
      </c>
      <c r="P414" s="149">
        <f>O414*H414</f>
        <v>0</v>
      </c>
      <c r="Q414" s="149">
        <v>8.0999999999999996E-3</v>
      </c>
      <c r="R414" s="149">
        <f>Q414*H414</f>
        <v>0.61041599999999996</v>
      </c>
      <c r="S414" s="149">
        <v>0</v>
      </c>
      <c r="T414" s="150">
        <f>S414*H414</f>
        <v>0</v>
      </c>
      <c r="AR414" s="151" t="s">
        <v>353</v>
      </c>
      <c r="AT414" s="151" t="s">
        <v>571</v>
      </c>
      <c r="AU414" s="151" t="s">
        <v>87</v>
      </c>
      <c r="AY414" s="13" t="s">
        <v>220</v>
      </c>
      <c r="BE414" s="152">
        <f>IF(N414="základná",J414,0)</f>
        <v>0</v>
      </c>
      <c r="BF414" s="152">
        <f>IF(N414="znížená",J414,0)</f>
        <v>0</v>
      </c>
      <c r="BG414" s="152">
        <f>IF(N414="zákl. prenesená",J414,0)</f>
        <v>0</v>
      </c>
      <c r="BH414" s="152">
        <f>IF(N414="zníž. prenesená",J414,0)</f>
        <v>0</v>
      </c>
      <c r="BI414" s="152">
        <f>IF(N414="nulová",J414,0)</f>
        <v>0</v>
      </c>
      <c r="BJ414" s="13" t="s">
        <v>87</v>
      </c>
      <c r="BK414" s="152">
        <f>ROUND(I414*H414,2)</f>
        <v>0</v>
      </c>
      <c r="BL414" s="13" t="s">
        <v>281</v>
      </c>
      <c r="BM414" s="151" t="s">
        <v>2404</v>
      </c>
    </row>
    <row r="415" spans="2:65" s="1" customFormat="1" ht="24.25" customHeight="1">
      <c r="B415" s="139"/>
      <c r="C415" s="158" t="s">
        <v>2405</v>
      </c>
      <c r="D415" s="158" t="s">
        <v>571</v>
      </c>
      <c r="E415" s="159" t="s">
        <v>2406</v>
      </c>
      <c r="F415" s="160" t="s">
        <v>2376</v>
      </c>
      <c r="G415" s="161" t="s">
        <v>574</v>
      </c>
      <c r="H415" s="162">
        <v>426.54</v>
      </c>
      <c r="I415" s="163"/>
      <c r="J415" s="162">
        <f>ROUND(I415*H415,2)</f>
        <v>0</v>
      </c>
      <c r="K415" s="164"/>
      <c r="L415" s="165"/>
      <c r="M415" s="166" t="s">
        <v>1</v>
      </c>
      <c r="N415" s="167" t="s">
        <v>41</v>
      </c>
      <c r="P415" s="149">
        <f>O415*H415</f>
        <v>0</v>
      </c>
      <c r="Q415" s="149">
        <v>1E-3</v>
      </c>
      <c r="R415" s="149">
        <f>Q415*H415</f>
        <v>0.42654000000000003</v>
      </c>
      <c r="S415" s="149">
        <v>0</v>
      </c>
      <c r="T415" s="150">
        <f>S415*H415</f>
        <v>0</v>
      </c>
      <c r="AR415" s="151" t="s">
        <v>353</v>
      </c>
      <c r="AT415" s="151" t="s">
        <v>571</v>
      </c>
      <c r="AU415" s="151" t="s">
        <v>87</v>
      </c>
      <c r="AY415" s="13" t="s">
        <v>220</v>
      </c>
      <c r="BE415" s="152">
        <f>IF(N415="základná",J415,0)</f>
        <v>0</v>
      </c>
      <c r="BF415" s="152">
        <f>IF(N415="znížená",J415,0)</f>
        <v>0</v>
      </c>
      <c r="BG415" s="152">
        <f>IF(N415="zákl. prenesená",J415,0)</f>
        <v>0</v>
      </c>
      <c r="BH415" s="152">
        <f>IF(N415="zníž. prenesená",J415,0)</f>
        <v>0</v>
      </c>
      <c r="BI415" s="152">
        <f>IF(N415="nulová",J415,0)</f>
        <v>0</v>
      </c>
      <c r="BJ415" s="13" t="s">
        <v>87</v>
      </c>
      <c r="BK415" s="152">
        <f>ROUND(I415*H415,2)</f>
        <v>0</v>
      </c>
      <c r="BL415" s="13" t="s">
        <v>281</v>
      </c>
      <c r="BM415" s="151" t="s">
        <v>2407</v>
      </c>
    </row>
    <row r="416" spans="2:65" s="1" customFormat="1" ht="24.25" customHeight="1">
      <c r="B416" s="139"/>
      <c r="C416" s="140" t="s">
        <v>2408</v>
      </c>
      <c r="D416" s="140" t="s">
        <v>222</v>
      </c>
      <c r="E416" s="141" t="s">
        <v>2409</v>
      </c>
      <c r="F416" s="142" t="s">
        <v>2410</v>
      </c>
      <c r="G416" s="143" t="s">
        <v>614</v>
      </c>
      <c r="H416" s="145"/>
      <c r="I416" s="145"/>
      <c r="J416" s="144">
        <f>ROUND(I416*H416,2)</f>
        <v>0</v>
      </c>
      <c r="K416" s="146"/>
      <c r="L416" s="28"/>
      <c r="M416" s="147" t="s">
        <v>1</v>
      </c>
      <c r="N416" s="148" t="s">
        <v>41</v>
      </c>
      <c r="P416" s="149">
        <f>O416*H416</f>
        <v>0</v>
      </c>
      <c r="Q416" s="149">
        <v>0</v>
      </c>
      <c r="R416" s="149">
        <f>Q416*H416</f>
        <v>0</v>
      </c>
      <c r="S416" s="149">
        <v>0</v>
      </c>
      <c r="T416" s="150">
        <f>S416*H416</f>
        <v>0</v>
      </c>
      <c r="AR416" s="151" t="s">
        <v>281</v>
      </c>
      <c r="AT416" s="151" t="s">
        <v>222</v>
      </c>
      <c r="AU416" s="151" t="s">
        <v>87</v>
      </c>
      <c r="AY416" s="13" t="s">
        <v>220</v>
      </c>
      <c r="BE416" s="152">
        <f>IF(N416="základná",J416,0)</f>
        <v>0</v>
      </c>
      <c r="BF416" s="152">
        <f>IF(N416="znížená",J416,0)</f>
        <v>0</v>
      </c>
      <c r="BG416" s="152">
        <f>IF(N416="zákl. prenesená",J416,0)</f>
        <v>0</v>
      </c>
      <c r="BH416" s="152">
        <f>IF(N416="zníž. prenesená",J416,0)</f>
        <v>0</v>
      </c>
      <c r="BI416" s="152">
        <f>IF(N416="nulová",J416,0)</f>
        <v>0</v>
      </c>
      <c r="BJ416" s="13" t="s">
        <v>87</v>
      </c>
      <c r="BK416" s="152">
        <f>ROUND(I416*H416,2)</f>
        <v>0</v>
      </c>
      <c r="BL416" s="13" t="s">
        <v>281</v>
      </c>
      <c r="BM416" s="151" t="s">
        <v>2411</v>
      </c>
    </row>
    <row r="417" spans="2:65" s="11" customFormat="1" ht="22.9" customHeight="1">
      <c r="B417" s="127"/>
      <c r="D417" s="128" t="s">
        <v>74</v>
      </c>
      <c r="E417" s="137" t="s">
        <v>1002</v>
      </c>
      <c r="F417" s="137" t="s">
        <v>1003</v>
      </c>
      <c r="I417" s="130"/>
      <c r="J417" s="138">
        <f>BK417</f>
        <v>0</v>
      </c>
      <c r="L417" s="127"/>
      <c r="M417" s="132"/>
      <c r="P417" s="133">
        <f>P418</f>
        <v>0</v>
      </c>
      <c r="R417" s="133">
        <f>R418</f>
        <v>5.3903300000000001E-2</v>
      </c>
      <c r="T417" s="134">
        <f>T418</f>
        <v>0</v>
      </c>
      <c r="AR417" s="128" t="s">
        <v>87</v>
      </c>
      <c r="AT417" s="135" t="s">
        <v>74</v>
      </c>
      <c r="AU417" s="135" t="s">
        <v>82</v>
      </c>
      <c r="AY417" s="128" t="s">
        <v>220</v>
      </c>
      <c r="BK417" s="136">
        <f>BK418</f>
        <v>0</v>
      </c>
    </row>
    <row r="418" spans="2:65" s="1" customFormat="1" ht="24.25" customHeight="1">
      <c r="B418" s="139"/>
      <c r="C418" s="140" t="s">
        <v>2412</v>
      </c>
      <c r="D418" s="140" t="s">
        <v>222</v>
      </c>
      <c r="E418" s="141" t="s">
        <v>2413</v>
      </c>
      <c r="F418" s="142" t="s">
        <v>2414</v>
      </c>
      <c r="G418" s="143" t="s">
        <v>225</v>
      </c>
      <c r="H418" s="144">
        <v>490.03</v>
      </c>
      <c r="I418" s="145"/>
      <c r="J418" s="144">
        <f>ROUND(I418*H418,2)</f>
        <v>0</v>
      </c>
      <c r="K418" s="146"/>
      <c r="L418" s="28"/>
      <c r="M418" s="147" t="s">
        <v>1</v>
      </c>
      <c r="N418" s="148" t="s">
        <v>41</v>
      </c>
      <c r="P418" s="149">
        <f>O418*H418</f>
        <v>0</v>
      </c>
      <c r="Q418" s="149">
        <v>1.1E-4</v>
      </c>
      <c r="R418" s="149">
        <f>Q418*H418</f>
        <v>5.3903300000000001E-2</v>
      </c>
      <c r="S418" s="149">
        <v>0</v>
      </c>
      <c r="T418" s="150">
        <f>S418*H418</f>
        <v>0</v>
      </c>
      <c r="AR418" s="151" t="s">
        <v>281</v>
      </c>
      <c r="AT418" s="151" t="s">
        <v>222</v>
      </c>
      <c r="AU418" s="151" t="s">
        <v>87</v>
      </c>
      <c r="AY418" s="13" t="s">
        <v>220</v>
      </c>
      <c r="BE418" s="152">
        <f>IF(N418="základná",J418,0)</f>
        <v>0</v>
      </c>
      <c r="BF418" s="152">
        <f>IF(N418="znížená",J418,0)</f>
        <v>0</v>
      </c>
      <c r="BG418" s="152">
        <f>IF(N418="zákl. prenesená",J418,0)</f>
        <v>0</v>
      </c>
      <c r="BH418" s="152">
        <f>IF(N418="zníž. prenesená",J418,0)</f>
        <v>0</v>
      </c>
      <c r="BI418" s="152">
        <f>IF(N418="nulová",J418,0)</f>
        <v>0</v>
      </c>
      <c r="BJ418" s="13" t="s">
        <v>87</v>
      </c>
      <c r="BK418" s="152">
        <f>ROUND(I418*H418,2)</f>
        <v>0</v>
      </c>
      <c r="BL418" s="13" t="s">
        <v>281</v>
      </c>
      <c r="BM418" s="151" t="s">
        <v>2415</v>
      </c>
    </row>
    <row r="419" spans="2:65" s="11" customFormat="1" ht="22.9" customHeight="1">
      <c r="B419" s="127"/>
      <c r="D419" s="128" t="s">
        <v>74</v>
      </c>
      <c r="E419" s="137" t="s">
        <v>1016</v>
      </c>
      <c r="F419" s="137" t="s">
        <v>1017</v>
      </c>
      <c r="I419" s="130"/>
      <c r="J419" s="138">
        <f>BK419</f>
        <v>0</v>
      </c>
      <c r="L419" s="127"/>
      <c r="M419" s="132"/>
      <c r="P419" s="133">
        <f>SUM(P420:P423)</f>
        <v>0</v>
      </c>
      <c r="R419" s="133">
        <f>SUM(R420:R423)</f>
        <v>0.19247710000000001</v>
      </c>
      <c r="T419" s="134">
        <f>SUM(T420:T423)</f>
        <v>0</v>
      </c>
      <c r="AR419" s="128" t="s">
        <v>87</v>
      </c>
      <c r="AT419" s="135" t="s">
        <v>74</v>
      </c>
      <c r="AU419" s="135" t="s">
        <v>82</v>
      </c>
      <c r="AY419" s="128" t="s">
        <v>220</v>
      </c>
      <c r="BK419" s="136">
        <f>SUM(BK420:BK423)</f>
        <v>0</v>
      </c>
    </row>
    <row r="420" spans="2:65" s="1" customFormat="1" ht="24.25" customHeight="1">
      <c r="B420" s="139"/>
      <c r="C420" s="140" t="s">
        <v>2416</v>
      </c>
      <c r="D420" s="140" t="s">
        <v>222</v>
      </c>
      <c r="E420" s="141" t="s">
        <v>1023</v>
      </c>
      <c r="F420" s="142" t="s">
        <v>1024</v>
      </c>
      <c r="G420" s="143" t="s">
        <v>225</v>
      </c>
      <c r="H420" s="144">
        <v>104.99</v>
      </c>
      <c r="I420" s="145"/>
      <c r="J420" s="144">
        <f>ROUND(I420*H420,2)</f>
        <v>0</v>
      </c>
      <c r="K420" s="146"/>
      <c r="L420" s="28"/>
      <c r="M420" s="147" t="s">
        <v>1</v>
      </c>
      <c r="N420" s="148" t="s">
        <v>41</v>
      </c>
      <c r="P420" s="149">
        <f>O420*H420</f>
        <v>0</v>
      </c>
      <c r="Q420" s="149">
        <v>1.6000000000000001E-4</v>
      </c>
      <c r="R420" s="149">
        <f>Q420*H420</f>
        <v>1.6798400000000002E-2</v>
      </c>
      <c r="S420" s="149">
        <v>0</v>
      </c>
      <c r="T420" s="150">
        <f>S420*H420</f>
        <v>0</v>
      </c>
      <c r="AR420" s="151" t="s">
        <v>281</v>
      </c>
      <c r="AT420" s="151" t="s">
        <v>222</v>
      </c>
      <c r="AU420" s="151" t="s">
        <v>87</v>
      </c>
      <c r="AY420" s="13" t="s">
        <v>220</v>
      </c>
      <c r="BE420" s="152">
        <f>IF(N420="základná",J420,0)</f>
        <v>0</v>
      </c>
      <c r="BF420" s="152">
        <f>IF(N420="znížená",J420,0)</f>
        <v>0</v>
      </c>
      <c r="BG420" s="152">
        <f>IF(N420="zákl. prenesená",J420,0)</f>
        <v>0</v>
      </c>
      <c r="BH420" s="152">
        <f>IF(N420="zníž. prenesená",J420,0)</f>
        <v>0</v>
      </c>
      <c r="BI420" s="152">
        <f>IF(N420="nulová",J420,0)</f>
        <v>0</v>
      </c>
      <c r="BJ420" s="13" t="s">
        <v>87</v>
      </c>
      <c r="BK420" s="152">
        <f>ROUND(I420*H420,2)</f>
        <v>0</v>
      </c>
      <c r="BL420" s="13" t="s">
        <v>281</v>
      </c>
      <c r="BM420" s="151" t="s">
        <v>2417</v>
      </c>
    </row>
    <row r="421" spans="2:65" s="1" customFormat="1" ht="37.9" customHeight="1">
      <c r="B421" s="139"/>
      <c r="C421" s="140" t="s">
        <v>2418</v>
      </c>
      <c r="D421" s="140" t="s">
        <v>222</v>
      </c>
      <c r="E421" s="141" t="s">
        <v>2419</v>
      </c>
      <c r="F421" s="142" t="s">
        <v>2420</v>
      </c>
      <c r="G421" s="143" t="s">
        <v>225</v>
      </c>
      <c r="H421" s="144">
        <v>247.08</v>
      </c>
      <c r="I421" s="145"/>
      <c r="J421" s="144">
        <f>ROUND(I421*H421,2)</f>
        <v>0</v>
      </c>
      <c r="K421" s="146"/>
      <c r="L421" s="28"/>
      <c r="M421" s="147" t="s">
        <v>1</v>
      </c>
      <c r="N421" s="148" t="s">
        <v>41</v>
      </c>
      <c r="P421" s="149">
        <f>O421*H421</f>
        <v>0</v>
      </c>
      <c r="Q421" s="149">
        <v>1.6000000000000001E-4</v>
      </c>
      <c r="R421" s="149">
        <f>Q421*H421</f>
        <v>3.9532800000000007E-2</v>
      </c>
      <c r="S421" s="149">
        <v>0</v>
      </c>
      <c r="T421" s="150">
        <f>S421*H421</f>
        <v>0</v>
      </c>
      <c r="AR421" s="151" t="s">
        <v>281</v>
      </c>
      <c r="AT421" s="151" t="s">
        <v>222</v>
      </c>
      <c r="AU421" s="151" t="s">
        <v>87</v>
      </c>
      <c r="AY421" s="13" t="s">
        <v>220</v>
      </c>
      <c r="BE421" s="152">
        <f>IF(N421="základná",J421,0)</f>
        <v>0</v>
      </c>
      <c r="BF421" s="152">
        <f>IF(N421="znížená",J421,0)</f>
        <v>0</v>
      </c>
      <c r="BG421" s="152">
        <f>IF(N421="zákl. prenesená",J421,0)</f>
        <v>0</v>
      </c>
      <c r="BH421" s="152">
        <f>IF(N421="zníž. prenesená",J421,0)</f>
        <v>0</v>
      </c>
      <c r="BI421" s="152">
        <f>IF(N421="nulová",J421,0)</f>
        <v>0</v>
      </c>
      <c r="BJ421" s="13" t="s">
        <v>87</v>
      </c>
      <c r="BK421" s="152">
        <f>ROUND(I421*H421,2)</f>
        <v>0</v>
      </c>
      <c r="BL421" s="13" t="s">
        <v>281</v>
      </c>
      <c r="BM421" s="151" t="s">
        <v>2421</v>
      </c>
    </row>
    <row r="422" spans="2:65" s="1" customFormat="1" ht="24.25" customHeight="1">
      <c r="B422" s="139"/>
      <c r="C422" s="140" t="s">
        <v>2422</v>
      </c>
      <c r="D422" s="140" t="s">
        <v>222</v>
      </c>
      <c r="E422" s="141" t="s">
        <v>1019</v>
      </c>
      <c r="F422" s="142" t="s">
        <v>1020</v>
      </c>
      <c r="G422" s="143" t="s">
        <v>225</v>
      </c>
      <c r="H422" s="144">
        <v>335.5</v>
      </c>
      <c r="I422" s="145"/>
      <c r="J422" s="144">
        <f>ROUND(I422*H422,2)</f>
        <v>0</v>
      </c>
      <c r="K422" s="146"/>
      <c r="L422" s="28"/>
      <c r="M422" s="147" t="s">
        <v>1</v>
      </c>
      <c r="N422" s="148" t="s">
        <v>41</v>
      </c>
      <c r="P422" s="149">
        <f>O422*H422</f>
        <v>0</v>
      </c>
      <c r="Q422" s="149">
        <v>1.2999999999999999E-4</v>
      </c>
      <c r="R422" s="149">
        <f>Q422*H422</f>
        <v>4.3614999999999994E-2</v>
      </c>
      <c r="S422" s="149">
        <v>0</v>
      </c>
      <c r="T422" s="150">
        <f>S422*H422</f>
        <v>0</v>
      </c>
      <c r="AR422" s="151" t="s">
        <v>281</v>
      </c>
      <c r="AT422" s="151" t="s">
        <v>222</v>
      </c>
      <c r="AU422" s="151" t="s">
        <v>87</v>
      </c>
      <c r="AY422" s="13" t="s">
        <v>220</v>
      </c>
      <c r="BE422" s="152">
        <f>IF(N422="základná",J422,0)</f>
        <v>0</v>
      </c>
      <c r="BF422" s="152">
        <f>IF(N422="znížená",J422,0)</f>
        <v>0</v>
      </c>
      <c r="BG422" s="152">
        <f>IF(N422="zákl. prenesená",J422,0)</f>
        <v>0</v>
      </c>
      <c r="BH422" s="152">
        <f>IF(N422="zníž. prenesená",J422,0)</f>
        <v>0</v>
      </c>
      <c r="BI422" s="152">
        <f>IF(N422="nulová",J422,0)</f>
        <v>0</v>
      </c>
      <c r="BJ422" s="13" t="s">
        <v>87</v>
      </c>
      <c r="BK422" s="152">
        <f>ROUND(I422*H422,2)</f>
        <v>0</v>
      </c>
      <c r="BL422" s="13" t="s">
        <v>281</v>
      </c>
      <c r="BM422" s="151" t="s">
        <v>2423</v>
      </c>
    </row>
    <row r="423" spans="2:65" s="1" customFormat="1" ht="33" customHeight="1">
      <c r="B423" s="139"/>
      <c r="C423" s="140" t="s">
        <v>2424</v>
      </c>
      <c r="D423" s="140" t="s">
        <v>222</v>
      </c>
      <c r="E423" s="141" t="s">
        <v>2425</v>
      </c>
      <c r="F423" s="142" t="s">
        <v>2426</v>
      </c>
      <c r="G423" s="143" t="s">
        <v>225</v>
      </c>
      <c r="H423" s="144">
        <v>335.5</v>
      </c>
      <c r="I423" s="145"/>
      <c r="J423" s="144">
        <f>ROUND(I423*H423,2)</f>
        <v>0</v>
      </c>
      <c r="K423" s="146"/>
      <c r="L423" s="28"/>
      <c r="M423" s="147" t="s">
        <v>1</v>
      </c>
      <c r="N423" s="148" t="s">
        <v>41</v>
      </c>
      <c r="P423" s="149">
        <f>O423*H423</f>
        <v>0</v>
      </c>
      <c r="Q423" s="149">
        <v>2.7579999999999998E-4</v>
      </c>
      <c r="R423" s="149">
        <f>Q423*H423</f>
        <v>9.2530899999999999E-2</v>
      </c>
      <c r="S423" s="149">
        <v>0</v>
      </c>
      <c r="T423" s="150">
        <f>S423*H423</f>
        <v>0</v>
      </c>
      <c r="AR423" s="151" t="s">
        <v>281</v>
      </c>
      <c r="AT423" s="151" t="s">
        <v>222</v>
      </c>
      <c r="AU423" s="151" t="s">
        <v>87</v>
      </c>
      <c r="AY423" s="13" t="s">
        <v>220</v>
      </c>
      <c r="BE423" s="152">
        <f>IF(N423="základná",J423,0)</f>
        <v>0</v>
      </c>
      <c r="BF423" s="152">
        <f>IF(N423="znížená",J423,0)</f>
        <v>0</v>
      </c>
      <c r="BG423" s="152">
        <f>IF(N423="zákl. prenesená",J423,0)</f>
        <v>0</v>
      </c>
      <c r="BH423" s="152">
        <f>IF(N423="zníž. prenesená",J423,0)</f>
        <v>0</v>
      </c>
      <c r="BI423" s="152">
        <f>IF(N423="nulová",J423,0)</f>
        <v>0</v>
      </c>
      <c r="BJ423" s="13" t="s">
        <v>87</v>
      </c>
      <c r="BK423" s="152">
        <f>ROUND(I423*H423,2)</f>
        <v>0</v>
      </c>
      <c r="BL423" s="13" t="s">
        <v>281</v>
      </c>
      <c r="BM423" s="151" t="s">
        <v>2427</v>
      </c>
    </row>
    <row r="424" spans="2:65" s="11" customFormat="1" ht="22.9" customHeight="1">
      <c r="B424" s="127"/>
      <c r="D424" s="128" t="s">
        <v>74</v>
      </c>
      <c r="E424" s="137" t="s">
        <v>1030</v>
      </c>
      <c r="F424" s="137" t="s">
        <v>1031</v>
      </c>
      <c r="I424" s="130"/>
      <c r="J424" s="138">
        <f>BK424</f>
        <v>0</v>
      </c>
      <c r="L424" s="127"/>
      <c r="M424" s="132"/>
      <c r="P424" s="133">
        <f>SUM(P425:P427)</f>
        <v>0</v>
      </c>
      <c r="R424" s="133">
        <f>SUM(R425:R427)</f>
        <v>0</v>
      </c>
      <c r="T424" s="134">
        <f>SUM(T425:T427)</f>
        <v>0</v>
      </c>
      <c r="AR424" s="128" t="s">
        <v>87</v>
      </c>
      <c r="AT424" s="135" t="s">
        <v>74</v>
      </c>
      <c r="AU424" s="135" t="s">
        <v>82</v>
      </c>
      <c r="AY424" s="128" t="s">
        <v>220</v>
      </c>
      <c r="BK424" s="136">
        <f>SUM(BK425:BK427)</f>
        <v>0</v>
      </c>
    </row>
    <row r="425" spans="2:65" s="1" customFormat="1" ht="24.25" customHeight="1">
      <c r="B425" s="139"/>
      <c r="C425" s="140" t="s">
        <v>2428</v>
      </c>
      <c r="D425" s="140" t="s">
        <v>222</v>
      </c>
      <c r="E425" s="141" t="s">
        <v>2429</v>
      </c>
      <c r="F425" s="142" t="s">
        <v>2430</v>
      </c>
      <c r="G425" s="143" t="s">
        <v>259</v>
      </c>
      <c r="H425" s="144">
        <v>1</v>
      </c>
      <c r="I425" s="145"/>
      <c r="J425" s="144">
        <f>ROUND(I425*H425,2)</f>
        <v>0</v>
      </c>
      <c r="K425" s="146"/>
      <c r="L425" s="28"/>
      <c r="M425" s="147" t="s">
        <v>1</v>
      </c>
      <c r="N425" s="148" t="s">
        <v>41</v>
      </c>
      <c r="P425" s="149">
        <f>O425*H425</f>
        <v>0</v>
      </c>
      <c r="Q425" s="149">
        <v>0</v>
      </c>
      <c r="R425" s="149">
        <f>Q425*H425</f>
        <v>0</v>
      </c>
      <c r="S425" s="149">
        <v>0</v>
      </c>
      <c r="T425" s="150">
        <f>S425*H425</f>
        <v>0</v>
      </c>
      <c r="AR425" s="151" t="s">
        <v>281</v>
      </c>
      <c r="AT425" s="151" t="s">
        <v>222</v>
      </c>
      <c r="AU425" s="151" t="s">
        <v>87</v>
      </c>
      <c r="AY425" s="13" t="s">
        <v>220</v>
      </c>
      <c r="BE425" s="152">
        <f>IF(N425="základná",J425,0)</f>
        <v>0</v>
      </c>
      <c r="BF425" s="152">
        <f>IF(N425="znížená",J425,0)</f>
        <v>0</v>
      </c>
      <c r="BG425" s="152">
        <f>IF(N425="zákl. prenesená",J425,0)</f>
        <v>0</v>
      </c>
      <c r="BH425" s="152">
        <f>IF(N425="zníž. prenesená",J425,0)</f>
        <v>0</v>
      </c>
      <c r="BI425" s="152">
        <f>IF(N425="nulová",J425,0)</f>
        <v>0</v>
      </c>
      <c r="BJ425" s="13" t="s">
        <v>87</v>
      </c>
      <c r="BK425" s="152">
        <f>ROUND(I425*H425,2)</f>
        <v>0</v>
      </c>
      <c r="BL425" s="13" t="s">
        <v>281</v>
      </c>
      <c r="BM425" s="151" t="s">
        <v>2431</v>
      </c>
    </row>
    <row r="426" spans="2:65" s="1" customFormat="1" ht="24.25" customHeight="1">
      <c r="B426" s="139"/>
      <c r="C426" s="140" t="s">
        <v>2432</v>
      </c>
      <c r="D426" s="140" t="s">
        <v>222</v>
      </c>
      <c r="E426" s="141" t="s">
        <v>2433</v>
      </c>
      <c r="F426" s="142" t="s">
        <v>2434</v>
      </c>
      <c r="G426" s="143" t="s">
        <v>259</v>
      </c>
      <c r="H426" s="144">
        <v>1</v>
      </c>
      <c r="I426" s="145"/>
      <c r="J426" s="144">
        <f>ROUND(I426*H426,2)</f>
        <v>0</v>
      </c>
      <c r="K426" s="146"/>
      <c r="L426" s="28"/>
      <c r="M426" s="147" t="s">
        <v>1</v>
      </c>
      <c r="N426" s="148" t="s">
        <v>41</v>
      </c>
      <c r="P426" s="149">
        <f>O426*H426</f>
        <v>0</v>
      </c>
      <c r="Q426" s="149">
        <v>0</v>
      </c>
      <c r="R426" s="149">
        <f>Q426*H426</f>
        <v>0</v>
      </c>
      <c r="S426" s="149">
        <v>0</v>
      </c>
      <c r="T426" s="150">
        <f>S426*H426</f>
        <v>0</v>
      </c>
      <c r="AR426" s="151" t="s">
        <v>281</v>
      </c>
      <c r="AT426" s="151" t="s">
        <v>222</v>
      </c>
      <c r="AU426" s="151" t="s">
        <v>87</v>
      </c>
      <c r="AY426" s="13" t="s">
        <v>220</v>
      </c>
      <c r="BE426" s="152">
        <f>IF(N426="základná",J426,0)</f>
        <v>0</v>
      </c>
      <c r="BF426" s="152">
        <f>IF(N426="znížená",J426,0)</f>
        <v>0</v>
      </c>
      <c r="BG426" s="152">
        <f>IF(N426="zákl. prenesená",J426,0)</f>
        <v>0</v>
      </c>
      <c r="BH426" s="152">
        <f>IF(N426="zníž. prenesená",J426,0)</f>
        <v>0</v>
      </c>
      <c r="BI426" s="152">
        <f>IF(N426="nulová",J426,0)</f>
        <v>0</v>
      </c>
      <c r="BJ426" s="13" t="s">
        <v>87</v>
      </c>
      <c r="BK426" s="152">
        <f>ROUND(I426*H426,2)</f>
        <v>0</v>
      </c>
      <c r="BL426" s="13" t="s">
        <v>281</v>
      </c>
      <c r="BM426" s="151" t="s">
        <v>2435</v>
      </c>
    </row>
    <row r="427" spans="2:65" s="1" customFormat="1" ht="24.25" customHeight="1">
      <c r="B427" s="139"/>
      <c r="C427" s="140" t="s">
        <v>2436</v>
      </c>
      <c r="D427" s="140" t="s">
        <v>222</v>
      </c>
      <c r="E427" s="141" t="s">
        <v>2437</v>
      </c>
      <c r="F427" s="142" t="s">
        <v>2438</v>
      </c>
      <c r="G427" s="143" t="s">
        <v>614</v>
      </c>
      <c r="H427" s="145"/>
      <c r="I427" s="145"/>
      <c r="J427" s="144">
        <f>ROUND(I427*H427,2)</f>
        <v>0</v>
      </c>
      <c r="K427" s="146"/>
      <c r="L427" s="28"/>
      <c r="M427" s="147" t="s">
        <v>1</v>
      </c>
      <c r="N427" s="148" t="s">
        <v>41</v>
      </c>
      <c r="P427" s="149">
        <f>O427*H427</f>
        <v>0</v>
      </c>
      <c r="Q427" s="149">
        <v>0</v>
      </c>
      <c r="R427" s="149">
        <f>Q427*H427</f>
        <v>0</v>
      </c>
      <c r="S427" s="149">
        <v>0</v>
      </c>
      <c r="T427" s="150">
        <f>S427*H427</f>
        <v>0</v>
      </c>
      <c r="AR427" s="151" t="s">
        <v>281</v>
      </c>
      <c r="AT427" s="151" t="s">
        <v>222</v>
      </c>
      <c r="AU427" s="151" t="s">
        <v>87</v>
      </c>
      <c r="AY427" s="13" t="s">
        <v>220</v>
      </c>
      <c r="BE427" s="152">
        <f>IF(N427="základná",J427,0)</f>
        <v>0</v>
      </c>
      <c r="BF427" s="152">
        <f>IF(N427="znížená",J427,0)</f>
        <v>0</v>
      </c>
      <c r="BG427" s="152">
        <f>IF(N427="zákl. prenesená",J427,0)</f>
        <v>0</v>
      </c>
      <c r="BH427" s="152">
        <f>IF(N427="zníž. prenesená",J427,0)</f>
        <v>0</v>
      </c>
      <c r="BI427" s="152">
        <f>IF(N427="nulová",J427,0)</f>
        <v>0</v>
      </c>
      <c r="BJ427" s="13" t="s">
        <v>87</v>
      </c>
      <c r="BK427" s="152">
        <f>ROUND(I427*H427,2)</f>
        <v>0</v>
      </c>
      <c r="BL427" s="13" t="s">
        <v>281</v>
      </c>
      <c r="BM427" s="151" t="s">
        <v>2439</v>
      </c>
    </row>
    <row r="428" spans="2:65" s="11" customFormat="1" ht="25.9" customHeight="1">
      <c r="B428" s="127"/>
      <c r="D428" s="128" t="s">
        <v>74</v>
      </c>
      <c r="E428" s="129" t="s">
        <v>571</v>
      </c>
      <c r="F428" s="129" t="s">
        <v>2440</v>
      </c>
      <c r="I428" s="130"/>
      <c r="J428" s="131">
        <f>BK428</f>
        <v>0</v>
      </c>
      <c r="L428" s="127"/>
      <c r="M428" s="132"/>
      <c r="P428" s="133">
        <f>P429</f>
        <v>0</v>
      </c>
      <c r="R428" s="133">
        <f>R429</f>
        <v>0</v>
      </c>
      <c r="T428" s="134">
        <f>T429</f>
        <v>0</v>
      </c>
      <c r="AR428" s="128" t="s">
        <v>91</v>
      </c>
      <c r="AT428" s="135" t="s">
        <v>74</v>
      </c>
      <c r="AU428" s="135" t="s">
        <v>75</v>
      </c>
      <c r="AY428" s="128" t="s">
        <v>220</v>
      </c>
      <c r="BK428" s="136">
        <f>BK429</f>
        <v>0</v>
      </c>
    </row>
    <row r="429" spans="2:65" s="11" customFormat="1" ht="22.9" customHeight="1">
      <c r="B429" s="127"/>
      <c r="D429" s="128" t="s">
        <v>74</v>
      </c>
      <c r="E429" s="137" t="s">
        <v>2441</v>
      </c>
      <c r="F429" s="137" t="s">
        <v>2442</v>
      </c>
      <c r="I429" s="130"/>
      <c r="J429" s="138">
        <f>BK429</f>
        <v>0</v>
      </c>
      <c r="L429" s="127"/>
      <c r="M429" s="132"/>
      <c r="P429" s="133">
        <f>P430</f>
        <v>0</v>
      </c>
      <c r="R429" s="133">
        <f>R430</f>
        <v>0</v>
      </c>
      <c r="T429" s="134">
        <f>T430</f>
        <v>0</v>
      </c>
      <c r="AR429" s="128" t="s">
        <v>91</v>
      </c>
      <c r="AT429" s="135" t="s">
        <v>74</v>
      </c>
      <c r="AU429" s="135" t="s">
        <v>82</v>
      </c>
      <c r="AY429" s="128" t="s">
        <v>220</v>
      </c>
      <c r="BK429" s="136">
        <f>BK430</f>
        <v>0</v>
      </c>
    </row>
    <row r="430" spans="2:65" s="1" customFormat="1" ht="24.25" customHeight="1">
      <c r="B430" s="139"/>
      <c r="C430" s="140" t="s">
        <v>2443</v>
      </c>
      <c r="D430" s="140" t="s">
        <v>222</v>
      </c>
      <c r="E430" s="141" t="s">
        <v>2444</v>
      </c>
      <c r="F430" s="142" t="s">
        <v>2445</v>
      </c>
      <c r="G430" s="143" t="s">
        <v>259</v>
      </c>
      <c r="H430" s="144">
        <v>1</v>
      </c>
      <c r="I430" s="145"/>
      <c r="J430" s="144">
        <f>ROUND(I430*H430,2)</f>
        <v>0</v>
      </c>
      <c r="K430" s="146"/>
      <c r="L430" s="28"/>
      <c r="M430" s="147" t="s">
        <v>1</v>
      </c>
      <c r="N430" s="148" t="s">
        <v>41</v>
      </c>
      <c r="P430" s="149">
        <f>O430*H430</f>
        <v>0</v>
      </c>
      <c r="Q430" s="149">
        <v>0</v>
      </c>
      <c r="R430" s="149">
        <f>Q430*H430</f>
        <v>0</v>
      </c>
      <c r="S430" s="149">
        <v>0</v>
      </c>
      <c r="T430" s="150">
        <f>S430*H430</f>
        <v>0</v>
      </c>
      <c r="AR430" s="151" t="s">
        <v>666</v>
      </c>
      <c r="AT430" s="151" t="s">
        <v>222</v>
      </c>
      <c r="AU430" s="151" t="s">
        <v>87</v>
      </c>
      <c r="AY430" s="13" t="s">
        <v>220</v>
      </c>
      <c r="BE430" s="152">
        <f>IF(N430="základná",J430,0)</f>
        <v>0</v>
      </c>
      <c r="BF430" s="152">
        <f>IF(N430="znížená",J430,0)</f>
        <v>0</v>
      </c>
      <c r="BG430" s="152">
        <f>IF(N430="zákl. prenesená",J430,0)</f>
        <v>0</v>
      </c>
      <c r="BH430" s="152">
        <f>IF(N430="zníž. prenesená",J430,0)</f>
        <v>0</v>
      </c>
      <c r="BI430" s="152">
        <f>IF(N430="nulová",J430,0)</f>
        <v>0</v>
      </c>
      <c r="BJ430" s="13" t="s">
        <v>87</v>
      </c>
      <c r="BK430" s="152">
        <f>ROUND(I430*H430,2)</f>
        <v>0</v>
      </c>
      <c r="BL430" s="13" t="s">
        <v>666</v>
      </c>
      <c r="BM430" s="151" t="s">
        <v>2446</v>
      </c>
    </row>
    <row r="431" spans="2:65" s="11" customFormat="1" ht="25.9" customHeight="1">
      <c r="B431" s="127"/>
      <c r="D431" s="128" t="s">
        <v>74</v>
      </c>
      <c r="E431" s="129" t="s">
        <v>2447</v>
      </c>
      <c r="F431" s="129" t="s">
        <v>2448</v>
      </c>
      <c r="I431" s="130"/>
      <c r="J431" s="131">
        <f>BK431</f>
        <v>0</v>
      </c>
      <c r="L431" s="127"/>
      <c r="M431" s="132"/>
      <c r="P431" s="133">
        <f>SUM(P432:P434)</f>
        <v>0</v>
      </c>
      <c r="R431" s="133">
        <f>SUM(R432:R434)</f>
        <v>0</v>
      </c>
      <c r="T431" s="134">
        <f>SUM(T432:T434)</f>
        <v>0</v>
      </c>
      <c r="AR431" s="128" t="s">
        <v>97</v>
      </c>
      <c r="AT431" s="135" t="s">
        <v>74</v>
      </c>
      <c r="AU431" s="135" t="s">
        <v>75</v>
      </c>
      <c r="AY431" s="128" t="s">
        <v>220</v>
      </c>
      <c r="BK431" s="136">
        <f>SUM(BK432:BK434)</f>
        <v>0</v>
      </c>
    </row>
    <row r="432" spans="2:65" s="1" customFormat="1" ht="49.15" customHeight="1">
      <c r="B432" s="139"/>
      <c r="C432" s="140" t="s">
        <v>2449</v>
      </c>
      <c r="D432" s="140" t="s">
        <v>222</v>
      </c>
      <c r="E432" s="141" t="s">
        <v>2450</v>
      </c>
      <c r="F432" s="142" t="s">
        <v>2451</v>
      </c>
      <c r="G432" s="143" t="s">
        <v>2452</v>
      </c>
      <c r="H432" s="144">
        <v>1</v>
      </c>
      <c r="I432" s="145"/>
      <c r="J432" s="144">
        <f>ROUND(I432*H432,2)</f>
        <v>0</v>
      </c>
      <c r="K432" s="146"/>
      <c r="L432" s="28"/>
      <c r="M432" s="147" t="s">
        <v>1</v>
      </c>
      <c r="N432" s="148" t="s">
        <v>41</v>
      </c>
      <c r="P432" s="149">
        <f>O432*H432</f>
        <v>0</v>
      </c>
      <c r="Q432" s="149">
        <v>0</v>
      </c>
      <c r="R432" s="149">
        <f>Q432*H432</f>
        <v>0</v>
      </c>
      <c r="S432" s="149">
        <v>0</v>
      </c>
      <c r="T432" s="150">
        <f>S432*H432</f>
        <v>0</v>
      </c>
      <c r="AR432" s="151" t="s">
        <v>2453</v>
      </c>
      <c r="AT432" s="151" t="s">
        <v>222</v>
      </c>
      <c r="AU432" s="151" t="s">
        <v>82</v>
      </c>
      <c r="AY432" s="13" t="s">
        <v>220</v>
      </c>
      <c r="BE432" s="152">
        <f>IF(N432="základná",J432,0)</f>
        <v>0</v>
      </c>
      <c r="BF432" s="152">
        <f>IF(N432="znížená",J432,0)</f>
        <v>0</v>
      </c>
      <c r="BG432" s="152">
        <f>IF(N432="zákl. prenesená",J432,0)</f>
        <v>0</v>
      </c>
      <c r="BH432" s="152">
        <f>IF(N432="zníž. prenesená",J432,0)</f>
        <v>0</v>
      </c>
      <c r="BI432" s="152">
        <f>IF(N432="nulová",J432,0)</f>
        <v>0</v>
      </c>
      <c r="BJ432" s="13" t="s">
        <v>87</v>
      </c>
      <c r="BK432" s="152">
        <f>ROUND(I432*H432,2)</f>
        <v>0</v>
      </c>
      <c r="BL432" s="13" t="s">
        <v>2453</v>
      </c>
      <c r="BM432" s="151" t="s">
        <v>2454</v>
      </c>
    </row>
    <row r="433" spans="2:65" s="1" customFormat="1" ht="49.15" customHeight="1">
      <c r="B433" s="139"/>
      <c r="C433" s="140" t="s">
        <v>2455</v>
      </c>
      <c r="D433" s="140" t="s">
        <v>222</v>
      </c>
      <c r="E433" s="141" t="s">
        <v>2456</v>
      </c>
      <c r="F433" s="142" t="s">
        <v>2457</v>
      </c>
      <c r="G433" s="143" t="s">
        <v>2452</v>
      </c>
      <c r="H433" s="144">
        <v>1</v>
      </c>
      <c r="I433" s="145"/>
      <c r="J433" s="144">
        <f>ROUND(I433*H433,2)</f>
        <v>0</v>
      </c>
      <c r="K433" s="146"/>
      <c r="L433" s="28"/>
      <c r="M433" s="147" t="s">
        <v>1</v>
      </c>
      <c r="N433" s="148" t="s">
        <v>41</v>
      </c>
      <c r="P433" s="149">
        <f>O433*H433</f>
        <v>0</v>
      </c>
      <c r="Q433" s="149">
        <v>0</v>
      </c>
      <c r="R433" s="149">
        <f>Q433*H433</f>
        <v>0</v>
      </c>
      <c r="S433" s="149">
        <v>0</v>
      </c>
      <c r="T433" s="150">
        <f>S433*H433</f>
        <v>0</v>
      </c>
      <c r="AR433" s="151" t="s">
        <v>2453</v>
      </c>
      <c r="AT433" s="151" t="s">
        <v>222</v>
      </c>
      <c r="AU433" s="151" t="s">
        <v>82</v>
      </c>
      <c r="AY433" s="13" t="s">
        <v>220</v>
      </c>
      <c r="BE433" s="152">
        <f>IF(N433="základná",J433,0)</f>
        <v>0</v>
      </c>
      <c r="BF433" s="152">
        <f>IF(N433="znížená",J433,0)</f>
        <v>0</v>
      </c>
      <c r="BG433" s="152">
        <f>IF(N433="zákl. prenesená",J433,0)</f>
        <v>0</v>
      </c>
      <c r="BH433" s="152">
        <f>IF(N433="zníž. prenesená",J433,0)</f>
        <v>0</v>
      </c>
      <c r="BI433" s="152">
        <f>IF(N433="nulová",J433,0)</f>
        <v>0</v>
      </c>
      <c r="BJ433" s="13" t="s">
        <v>87</v>
      </c>
      <c r="BK433" s="152">
        <f>ROUND(I433*H433,2)</f>
        <v>0</v>
      </c>
      <c r="BL433" s="13" t="s">
        <v>2453</v>
      </c>
      <c r="BM433" s="151" t="s">
        <v>2458</v>
      </c>
    </row>
    <row r="434" spans="2:65" s="1" customFormat="1" ht="16.5" customHeight="1">
      <c r="B434" s="139"/>
      <c r="C434" s="140" t="s">
        <v>2459</v>
      </c>
      <c r="D434" s="140" t="s">
        <v>222</v>
      </c>
      <c r="E434" s="141" t="s">
        <v>2460</v>
      </c>
      <c r="F434" s="142" t="s">
        <v>2461</v>
      </c>
      <c r="G434" s="143" t="s">
        <v>2452</v>
      </c>
      <c r="H434" s="144">
        <v>1</v>
      </c>
      <c r="I434" s="145"/>
      <c r="J434" s="144">
        <f>ROUND(I434*H434,2)</f>
        <v>0</v>
      </c>
      <c r="K434" s="146"/>
      <c r="L434" s="28"/>
      <c r="M434" s="153" t="s">
        <v>1</v>
      </c>
      <c r="N434" s="154" t="s">
        <v>41</v>
      </c>
      <c r="O434" s="155"/>
      <c r="P434" s="156">
        <f>O434*H434</f>
        <v>0</v>
      </c>
      <c r="Q434" s="156">
        <v>0</v>
      </c>
      <c r="R434" s="156">
        <f>Q434*H434</f>
        <v>0</v>
      </c>
      <c r="S434" s="156">
        <v>0</v>
      </c>
      <c r="T434" s="157">
        <f>S434*H434</f>
        <v>0</v>
      </c>
      <c r="AR434" s="151" t="s">
        <v>2453</v>
      </c>
      <c r="AT434" s="151" t="s">
        <v>222</v>
      </c>
      <c r="AU434" s="151" t="s">
        <v>82</v>
      </c>
      <c r="AY434" s="13" t="s">
        <v>220</v>
      </c>
      <c r="BE434" s="152">
        <f>IF(N434="základná",J434,0)</f>
        <v>0</v>
      </c>
      <c r="BF434" s="152">
        <f>IF(N434="znížená",J434,0)</f>
        <v>0</v>
      </c>
      <c r="BG434" s="152">
        <f>IF(N434="zákl. prenesená",J434,0)</f>
        <v>0</v>
      </c>
      <c r="BH434" s="152">
        <f>IF(N434="zníž. prenesená",J434,0)</f>
        <v>0</v>
      </c>
      <c r="BI434" s="152">
        <f>IF(N434="nulová",J434,0)</f>
        <v>0</v>
      </c>
      <c r="BJ434" s="13" t="s">
        <v>87</v>
      </c>
      <c r="BK434" s="152">
        <f>ROUND(I434*H434,2)</f>
        <v>0</v>
      </c>
      <c r="BL434" s="13" t="s">
        <v>2453</v>
      </c>
      <c r="BM434" s="151" t="s">
        <v>2462</v>
      </c>
    </row>
    <row r="435" spans="2:65" s="1" customFormat="1" ht="7" customHeight="1">
      <c r="B435" s="43"/>
      <c r="C435" s="44"/>
      <c r="D435" s="44"/>
      <c r="E435" s="44"/>
      <c r="F435" s="44"/>
      <c r="G435" s="44"/>
      <c r="H435" s="44"/>
      <c r="I435" s="44"/>
      <c r="J435" s="44"/>
      <c r="K435" s="44"/>
      <c r="L435" s="28"/>
    </row>
  </sheetData>
  <autoFilter ref="C147:K434" xr:uid="{00000000-0009-0000-0000-00000A000000}"/>
  <mergeCells count="12">
    <mergeCell ref="E140:H140"/>
    <mergeCell ref="L2:V2"/>
    <mergeCell ref="E85:H85"/>
    <mergeCell ref="E87:H87"/>
    <mergeCell ref="E89:H89"/>
    <mergeCell ref="E136:H136"/>
    <mergeCell ref="E138:H13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18"/>
  <sheetViews>
    <sheetView showGridLines="0" topLeftCell="A184" workbookViewId="0">
      <selection activeCell="H204" sqref="H20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2463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ROUND((SUM(BE128:BE217)),  2)</f>
        <v>0</v>
      </c>
      <c r="G35" s="96"/>
      <c r="H35" s="96"/>
      <c r="I35" s="97">
        <v>0.23</v>
      </c>
      <c r="J35" s="95">
        <f>ROUND(((SUM(BE128:BE217))*I35),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ROUND((SUM(BF128:BF217)),  2)</f>
        <v>0</v>
      </c>
      <c r="G36" s="96"/>
      <c r="H36" s="96"/>
      <c r="I36" s="97">
        <v>0.23</v>
      </c>
      <c r="J36" s="95">
        <f>ROUND(((SUM(BF128:BF217))*I36),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ROUND((SUM(BG128:BG217)),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ROUND((SUM(BH128:BH217)),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ROUND((SUM(BI128:BI217)),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2 -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2464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2465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8" customFormat="1" ht="25" customHeight="1">
      <c r="B101" s="110"/>
      <c r="D101" s="111" t="s">
        <v>2466</v>
      </c>
      <c r="E101" s="112"/>
      <c r="F101" s="112"/>
      <c r="G101" s="112"/>
      <c r="H101" s="112"/>
      <c r="I101" s="112"/>
      <c r="J101" s="113">
        <f>J134</f>
        <v>0</v>
      </c>
      <c r="L101" s="110"/>
    </row>
    <row r="102" spans="2:47" s="9" customFormat="1" ht="19.899999999999999" customHeight="1">
      <c r="B102" s="114"/>
      <c r="D102" s="115" t="s">
        <v>2467</v>
      </c>
      <c r="E102" s="116"/>
      <c r="F102" s="116"/>
      <c r="G102" s="116"/>
      <c r="H102" s="116"/>
      <c r="I102" s="116"/>
      <c r="J102" s="117">
        <f>J135</f>
        <v>0</v>
      </c>
      <c r="L102" s="114"/>
    </row>
    <row r="103" spans="2:47" s="9" customFormat="1" ht="19.899999999999999" customHeight="1">
      <c r="B103" s="114"/>
      <c r="D103" s="115" t="s">
        <v>2468</v>
      </c>
      <c r="E103" s="116"/>
      <c r="F103" s="116"/>
      <c r="G103" s="116"/>
      <c r="H103" s="116"/>
      <c r="I103" s="116"/>
      <c r="J103" s="117">
        <f>J143</f>
        <v>0</v>
      </c>
      <c r="L103" s="114"/>
    </row>
    <row r="104" spans="2:47" s="9" customFormat="1" ht="19.899999999999999" customHeight="1">
      <c r="B104" s="114"/>
      <c r="D104" s="115" t="s">
        <v>2469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47" s="9" customFormat="1" ht="19.899999999999999" customHeight="1">
      <c r="B105" s="114"/>
      <c r="D105" s="115" t="s">
        <v>2470</v>
      </c>
      <c r="E105" s="116"/>
      <c r="F105" s="116"/>
      <c r="G105" s="116"/>
      <c r="H105" s="116"/>
      <c r="I105" s="116"/>
      <c r="J105" s="117">
        <f>J186</f>
        <v>0</v>
      </c>
      <c r="L105" s="114"/>
    </row>
    <row r="106" spans="2:47" s="9" customFormat="1" ht="19.899999999999999" customHeight="1">
      <c r="B106" s="114"/>
      <c r="D106" s="115" t="s">
        <v>2471</v>
      </c>
      <c r="E106" s="116"/>
      <c r="F106" s="116"/>
      <c r="G106" s="116"/>
      <c r="H106" s="116"/>
      <c r="I106" s="116"/>
      <c r="J106" s="117">
        <f>J189</f>
        <v>0</v>
      </c>
      <c r="L106" s="114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206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14</v>
      </c>
      <c r="L115" s="28"/>
    </row>
    <row r="116" spans="2:63" s="1" customFormat="1" ht="26.25" customHeight="1">
      <c r="B116" s="28"/>
      <c r="E116" s="224" t="str">
        <f>E7</f>
        <v>SOŠ technická Lučenec - novostavba edukačného centra, rekonštrukcia objektu školy a spoločenského objektu</v>
      </c>
      <c r="F116" s="225"/>
      <c r="G116" s="225"/>
      <c r="H116" s="225"/>
      <c r="L116" s="28"/>
    </row>
    <row r="117" spans="2:63" ht="12" customHeight="1">
      <c r="B117" s="16"/>
      <c r="C117" s="23" t="s">
        <v>184</v>
      </c>
      <c r="L117" s="16"/>
    </row>
    <row r="118" spans="2:63" s="1" customFormat="1" ht="16.5" customHeight="1">
      <c r="B118" s="28"/>
      <c r="E118" s="224" t="s">
        <v>1645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186</v>
      </c>
      <c r="L119" s="28"/>
    </row>
    <row r="120" spans="2:63" s="1" customFormat="1" ht="16.5" customHeight="1">
      <c r="B120" s="28"/>
      <c r="E120" s="218" t="str">
        <f>E11</f>
        <v>2 - Zdravotechnika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F14</f>
        <v>SOŠ Technická,Dukelských Hrdinov 2, 984 01 Lučenec</v>
      </c>
      <c r="I122" s="23" t="s">
        <v>20</v>
      </c>
      <c r="J122" s="51" t="str">
        <f>IF(J14="","",J14)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E17</f>
        <v>BBSK, Námestie SNP 23/23, 974 01 BB</v>
      </c>
      <c r="I124" s="23" t="s">
        <v>28</v>
      </c>
      <c r="J124" s="26" t="str">
        <f>E23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 xml:space="preserve">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P129+P134</f>
        <v>0</v>
      </c>
      <c r="Q128" s="52"/>
      <c r="R128" s="124">
        <f>R129+R134</f>
        <v>0</v>
      </c>
      <c r="S128" s="52"/>
      <c r="T128" s="125">
        <f>T129+T134</f>
        <v>0</v>
      </c>
      <c r="AT128" s="13" t="s">
        <v>74</v>
      </c>
      <c r="AU128" s="13" t="s">
        <v>192</v>
      </c>
      <c r="BK128" s="126">
        <f>BK129+BK134</f>
        <v>0</v>
      </c>
    </row>
    <row r="129" spans="2:65" s="11" customFormat="1" ht="25.9" customHeight="1">
      <c r="B129" s="127"/>
      <c r="D129" s="128" t="s">
        <v>74</v>
      </c>
      <c r="E129" s="129" t="s">
        <v>218</v>
      </c>
      <c r="F129" s="129" t="s">
        <v>2472</v>
      </c>
      <c r="I129" s="130"/>
      <c r="J129" s="131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</f>
        <v>0</v>
      </c>
    </row>
    <row r="130" spans="2:65" s="11" customFormat="1" ht="22.9" customHeight="1">
      <c r="B130" s="127"/>
      <c r="D130" s="128" t="s">
        <v>74</v>
      </c>
      <c r="E130" s="137" t="s">
        <v>248</v>
      </c>
      <c r="F130" s="137" t="s">
        <v>2473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0</v>
      </c>
      <c r="T130" s="134">
        <f>SUM(T131:T133)</f>
        <v>0</v>
      </c>
      <c r="AR130" s="128" t="s">
        <v>82</v>
      </c>
      <c r="AT130" s="135" t="s">
        <v>74</v>
      </c>
      <c r="AU130" s="135" t="s">
        <v>82</v>
      </c>
      <c r="AY130" s="128" t="s">
        <v>220</v>
      </c>
      <c r="BK130" s="136">
        <f>SUM(BK131:BK133)</f>
        <v>0</v>
      </c>
    </row>
    <row r="131" spans="2:65" s="1" customFormat="1" ht="16.5" customHeight="1">
      <c r="B131" s="139"/>
      <c r="C131" s="140" t="s">
        <v>82</v>
      </c>
      <c r="D131" s="140" t="s">
        <v>222</v>
      </c>
      <c r="E131" s="141" t="s">
        <v>2474</v>
      </c>
      <c r="F131" s="142" t="s">
        <v>2475</v>
      </c>
      <c r="G131" s="143" t="s">
        <v>259</v>
      </c>
      <c r="H131" s="144">
        <v>1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87</v>
      </c>
    </row>
    <row r="132" spans="2:65" s="1" customFormat="1" ht="16.5" customHeight="1">
      <c r="B132" s="139"/>
      <c r="C132" s="158" t="s">
        <v>87</v>
      </c>
      <c r="D132" s="158" t="s">
        <v>571</v>
      </c>
      <c r="E132" s="159" t="s">
        <v>2476</v>
      </c>
      <c r="F132" s="160" t="s">
        <v>2477</v>
      </c>
      <c r="G132" s="161" t="s">
        <v>2478</v>
      </c>
      <c r="H132" s="162">
        <v>1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94</v>
      </c>
    </row>
    <row r="133" spans="2:65" s="1" customFormat="1" ht="16.5" customHeight="1">
      <c r="B133" s="139"/>
      <c r="C133" s="140" t="s">
        <v>91</v>
      </c>
      <c r="D133" s="140" t="s">
        <v>222</v>
      </c>
      <c r="E133" s="141" t="s">
        <v>2479</v>
      </c>
      <c r="F133" s="142" t="s">
        <v>2480</v>
      </c>
      <c r="G133" s="143" t="s">
        <v>2478</v>
      </c>
      <c r="H133" s="144">
        <v>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124</v>
      </c>
    </row>
    <row r="134" spans="2:65" s="11" customFormat="1" ht="25.9" customHeight="1">
      <c r="B134" s="127"/>
      <c r="D134" s="128" t="s">
        <v>74</v>
      </c>
      <c r="E134" s="129" t="s">
        <v>337</v>
      </c>
      <c r="F134" s="129" t="s">
        <v>2481</v>
      </c>
      <c r="I134" s="130"/>
      <c r="J134" s="131">
        <f>BK134</f>
        <v>0</v>
      </c>
      <c r="L134" s="127"/>
      <c r="M134" s="132"/>
      <c r="P134" s="133">
        <f>P135+P143+P158+P186+P189</f>
        <v>0</v>
      </c>
      <c r="R134" s="133">
        <f>R135+R143+R158+R186+R189</f>
        <v>0</v>
      </c>
      <c r="T134" s="134">
        <f>T135+T143+T158+T186+T189</f>
        <v>0</v>
      </c>
      <c r="AR134" s="128" t="s">
        <v>87</v>
      </c>
      <c r="AT134" s="135" t="s">
        <v>74</v>
      </c>
      <c r="AU134" s="135" t="s">
        <v>75</v>
      </c>
      <c r="AY134" s="128" t="s">
        <v>220</v>
      </c>
      <c r="BK134" s="136">
        <f>BK135+BK143+BK158+BK186+BK189</f>
        <v>0</v>
      </c>
    </row>
    <row r="135" spans="2:65" s="11" customFormat="1" ht="22.9" customHeight="1">
      <c r="B135" s="127"/>
      <c r="D135" s="128" t="s">
        <v>74</v>
      </c>
      <c r="E135" s="137" t="s">
        <v>345</v>
      </c>
      <c r="F135" s="137" t="s">
        <v>2482</v>
      </c>
      <c r="I135" s="130"/>
      <c r="J135" s="138">
        <f>BK135</f>
        <v>0</v>
      </c>
      <c r="L135" s="127"/>
      <c r="M135" s="132"/>
      <c r="P135" s="133">
        <f>SUM(P136:P142)</f>
        <v>0</v>
      </c>
      <c r="R135" s="133">
        <f>SUM(R136:R142)</f>
        <v>0</v>
      </c>
      <c r="T135" s="134">
        <f>SUM(T136:T142)</f>
        <v>0</v>
      </c>
      <c r="AR135" s="128" t="s">
        <v>87</v>
      </c>
      <c r="AT135" s="135" t="s">
        <v>74</v>
      </c>
      <c r="AU135" s="135" t="s">
        <v>82</v>
      </c>
      <c r="AY135" s="128" t="s">
        <v>220</v>
      </c>
      <c r="BK135" s="136">
        <f>SUM(BK136:BK142)</f>
        <v>0</v>
      </c>
    </row>
    <row r="136" spans="2:65" s="1" customFormat="1" ht="24.25" customHeight="1">
      <c r="B136" s="139"/>
      <c r="C136" s="140" t="s">
        <v>94</v>
      </c>
      <c r="D136" s="140" t="s">
        <v>222</v>
      </c>
      <c r="E136" s="141" t="s">
        <v>2483</v>
      </c>
      <c r="F136" s="142" t="s">
        <v>2484</v>
      </c>
      <c r="G136" s="143" t="s">
        <v>234</v>
      </c>
      <c r="H136" s="144">
        <v>136</v>
      </c>
      <c r="I136" s="145"/>
      <c r="J136" s="144">
        <f t="shared" ref="J136:J142" si="0">ROUND(I136*H136,2)</f>
        <v>0</v>
      </c>
      <c r="K136" s="146"/>
      <c r="L136" s="28"/>
      <c r="M136" s="147" t="s">
        <v>1</v>
      </c>
      <c r="N136" s="148" t="s">
        <v>41</v>
      </c>
      <c r="P136" s="149">
        <f t="shared" ref="P136:P142" si="1">O136*H136</f>
        <v>0</v>
      </c>
      <c r="Q136" s="149">
        <v>0</v>
      </c>
      <c r="R136" s="149">
        <f t="shared" ref="R136:R142" si="2">Q136*H136</f>
        <v>0</v>
      </c>
      <c r="S136" s="149">
        <v>0</v>
      </c>
      <c r="T136" s="150">
        <f t="shared" ref="T136:T142" si="3">S136*H136</f>
        <v>0</v>
      </c>
      <c r="AR136" s="151" t="s">
        <v>281</v>
      </c>
      <c r="AT136" s="151" t="s">
        <v>222</v>
      </c>
      <c r="AU136" s="151" t="s">
        <v>87</v>
      </c>
      <c r="AY136" s="13" t="s">
        <v>220</v>
      </c>
      <c r="BE136" s="152">
        <f t="shared" ref="BE136:BE142" si="4">IF(N136="základná",J136,0)</f>
        <v>0</v>
      </c>
      <c r="BF136" s="152">
        <f t="shared" ref="BF136:BF142" si="5">IF(N136="znížená",J136,0)</f>
        <v>0</v>
      </c>
      <c r="BG136" s="152">
        <f t="shared" ref="BG136:BG142" si="6">IF(N136="zákl. prenesená",J136,0)</f>
        <v>0</v>
      </c>
      <c r="BH136" s="152">
        <f t="shared" ref="BH136:BH142" si="7">IF(N136="zníž. prenesená",J136,0)</f>
        <v>0</v>
      </c>
      <c r="BI136" s="152">
        <f t="shared" ref="BI136:BI142" si="8">IF(N136="nulová",J136,0)</f>
        <v>0</v>
      </c>
      <c r="BJ136" s="13" t="s">
        <v>87</v>
      </c>
      <c r="BK136" s="152">
        <f t="shared" ref="BK136:BK142" si="9">ROUND(I136*H136,2)</f>
        <v>0</v>
      </c>
      <c r="BL136" s="13" t="s">
        <v>281</v>
      </c>
      <c r="BM136" s="151" t="s">
        <v>248</v>
      </c>
    </row>
    <row r="137" spans="2:65" s="1" customFormat="1" ht="33" customHeight="1">
      <c r="B137" s="139"/>
      <c r="C137" s="158" t="s">
        <v>97</v>
      </c>
      <c r="D137" s="158" t="s">
        <v>571</v>
      </c>
      <c r="E137" s="159" t="s">
        <v>2485</v>
      </c>
      <c r="F137" s="160" t="s">
        <v>2486</v>
      </c>
      <c r="G137" s="161" t="s">
        <v>234</v>
      </c>
      <c r="H137" s="162">
        <v>61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353</v>
      </c>
      <c r="AT137" s="151" t="s">
        <v>571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281</v>
      </c>
      <c r="BM137" s="151" t="s">
        <v>256</v>
      </c>
    </row>
    <row r="138" spans="2:65" s="1" customFormat="1" ht="33" customHeight="1">
      <c r="B138" s="139"/>
      <c r="C138" s="158" t="s">
        <v>124</v>
      </c>
      <c r="D138" s="158" t="s">
        <v>571</v>
      </c>
      <c r="E138" s="159" t="s">
        <v>2487</v>
      </c>
      <c r="F138" s="160" t="s">
        <v>2488</v>
      </c>
      <c r="G138" s="161" t="s">
        <v>234</v>
      </c>
      <c r="H138" s="162">
        <v>75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353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281</v>
      </c>
      <c r="BM138" s="151" t="s">
        <v>265</v>
      </c>
    </row>
    <row r="139" spans="2:65" s="1" customFormat="1" ht="24.25" customHeight="1">
      <c r="B139" s="139"/>
      <c r="C139" s="140" t="s">
        <v>132</v>
      </c>
      <c r="D139" s="140" t="s">
        <v>222</v>
      </c>
      <c r="E139" s="141" t="s">
        <v>2489</v>
      </c>
      <c r="F139" s="142" t="s">
        <v>2490</v>
      </c>
      <c r="G139" s="143" t="s">
        <v>234</v>
      </c>
      <c r="H139" s="144">
        <v>57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281</v>
      </c>
      <c r="BM139" s="151" t="s">
        <v>273</v>
      </c>
    </row>
    <row r="140" spans="2:65" s="1" customFormat="1" ht="33" customHeight="1">
      <c r="B140" s="139"/>
      <c r="C140" s="158" t="s">
        <v>248</v>
      </c>
      <c r="D140" s="158" t="s">
        <v>571</v>
      </c>
      <c r="E140" s="159" t="s">
        <v>2491</v>
      </c>
      <c r="F140" s="160" t="s">
        <v>2492</v>
      </c>
      <c r="G140" s="161" t="s">
        <v>234</v>
      </c>
      <c r="H140" s="162">
        <v>40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353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281</v>
      </c>
      <c r="BM140" s="151" t="s">
        <v>281</v>
      </c>
    </row>
    <row r="141" spans="2:65" s="1" customFormat="1" ht="33" customHeight="1">
      <c r="B141" s="139"/>
      <c r="C141" s="158" t="s">
        <v>230</v>
      </c>
      <c r="D141" s="158" t="s">
        <v>571</v>
      </c>
      <c r="E141" s="159" t="s">
        <v>2493</v>
      </c>
      <c r="F141" s="160" t="s">
        <v>2494</v>
      </c>
      <c r="G141" s="161" t="s">
        <v>234</v>
      </c>
      <c r="H141" s="162">
        <v>17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353</v>
      </c>
      <c r="AT141" s="151" t="s">
        <v>571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281</v>
      </c>
      <c r="BM141" s="151" t="s">
        <v>289</v>
      </c>
    </row>
    <row r="142" spans="2:65" s="1" customFormat="1" ht="24.25" customHeight="1">
      <c r="B142" s="139"/>
      <c r="C142" s="140" t="s">
        <v>256</v>
      </c>
      <c r="D142" s="140" t="s">
        <v>222</v>
      </c>
      <c r="E142" s="141" t="s">
        <v>2495</v>
      </c>
      <c r="F142" s="142" t="s">
        <v>2496</v>
      </c>
      <c r="G142" s="143" t="s">
        <v>614</v>
      </c>
      <c r="H142" s="145"/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281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281</v>
      </c>
      <c r="BM142" s="151" t="s">
        <v>297</v>
      </c>
    </row>
    <row r="143" spans="2:65" s="11" customFormat="1" ht="22.9" customHeight="1">
      <c r="B143" s="127"/>
      <c r="D143" s="128" t="s">
        <v>74</v>
      </c>
      <c r="E143" s="137" t="s">
        <v>2497</v>
      </c>
      <c r="F143" s="137" t="s">
        <v>2498</v>
      </c>
      <c r="I143" s="130"/>
      <c r="J143" s="138">
        <f>BK143</f>
        <v>0</v>
      </c>
      <c r="L143" s="127"/>
      <c r="M143" s="132"/>
      <c r="P143" s="133">
        <f>SUM(P144:P157)</f>
        <v>0</v>
      </c>
      <c r="R143" s="133">
        <f>SUM(R144:R157)</f>
        <v>0</v>
      </c>
      <c r="T143" s="134">
        <f>SUM(T144:T157)</f>
        <v>0</v>
      </c>
      <c r="AR143" s="128" t="s">
        <v>87</v>
      </c>
      <c r="AT143" s="135" t="s">
        <v>74</v>
      </c>
      <c r="AU143" s="135" t="s">
        <v>82</v>
      </c>
      <c r="AY143" s="128" t="s">
        <v>220</v>
      </c>
      <c r="BK143" s="136">
        <f>SUM(BK144:BK157)</f>
        <v>0</v>
      </c>
    </row>
    <row r="144" spans="2:65" s="1" customFormat="1" ht="21.75" customHeight="1">
      <c r="B144" s="139"/>
      <c r="C144" s="140" t="s">
        <v>261</v>
      </c>
      <c r="D144" s="140" t="s">
        <v>222</v>
      </c>
      <c r="E144" s="141" t="s">
        <v>2499</v>
      </c>
      <c r="F144" s="142" t="s">
        <v>2500</v>
      </c>
      <c r="G144" s="143" t="s">
        <v>234</v>
      </c>
      <c r="H144" s="144">
        <v>66</v>
      </c>
      <c r="I144" s="145"/>
      <c r="J144" s="144">
        <f t="shared" ref="J144:J157" si="10">ROUND(I144*H144,2)</f>
        <v>0</v>
      </c>
      <c r="K144" s="146"/>
      <c r="L144" s="28"/>
      <c r="M144" s="147" t="s">
        <v>1</v>
      </c>
      <c r="N144" s="148" t="s">
        <v>41</v>
      </c>
      <c r="P144" s="149">
        <f t="shared" ref="P144:P157" si="11">O144*H144</f>
        <v>0</v>
      </c>
      <c r="Q144" s="149">
        <v>0</v>
      </c>
      <c r="R144" s="149">
        <f t="shared" ref="R144:R157" si="12">Q144*H144</f>
        <v>0</v>
      </c>
      <c r="S144" s="149">
        <v>0</v>
      </c>
      <c r="T144" s="150">
        <f t="shared" ref="T144:T157" si="13">S144*H144</f>
        <v>0</v>
      </c>
      <c r="AR144" s="151" t="s">
        <v>281</v>
      </c>
      <c r="AT144" s="151" t="s">
        <v>222</v>
      </c>
      <c r="AU144" s="151" t="s">
        <v>87</v>
      </c>
      <c r="AY144" s="13" t="s">
        <v>220</v>
      </c>
      <c r="BE144" s="152">
        <f t="shared" ref="BE144:BE157" si="14">IF(N144="základná",J144,0)</f>
        <v>0</v>
      </c>
      <c r="BF144" s="152">
        <f t="shared" ref="BF144:BF157" si="15">IF(N144="znížená",J144,0)</f>
        <v>0</v>
      </c>
      <c r="BG144" s="152">
        <f t="shared" ref="BG144:BG157" si="16">IF(N144="zákl. prenesená",J144,0)</f>
        <v>0</v>
      </c>
      <c r="BH144" s="152">
        <f t="shared" ref="BH144:BH157" si="17">IF(N144="zníž. prenesená",J144,0)</f>
        <v>0</v>
      </c>
      <c r="BI144" s="152">
        <f t="shared" ref="BI144:BI157" si="18">IF(N144="nulová",J144,0)</f>
        <v>0</v>
      </c>
      <c r="BJ144" s="13" t="s">
        <v>87</v>
      </c>
      <c r="BK144" s="152">
        <f t="shared" ref="BK144:BK157" si="19">ROUND(I144*H144,2)</f>
        <v>0</v>
      </c>
      <c r="BL144" s="13" t="s">
        <v>281</v>
      </c>
      <c r="BM144" s="151" t="s">
        <v>306</v>
      </c>
    </row>
    <row r="145" spans="2:65" s="1" customFormat="1" ht="21.75" customHeight="1">
      <c r="B145" s="139"/>
      <c r="C145" s="140" t="s">
        <v>265</v>
      </c>
      <c r="D145" s="140" t="s">
        <v>222</v>
      </c>
      <c r="E145" s="141" t="s">
        <v>2501</v>
      </c>
      <c r="F145" s="142" t="s">
        <v>2502</v>
      </c>
      <c r="G145" s="143" t="s">
        <v>234</v>
      </c>
      <c r="H145" s="144">
        <v>23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281</v>
      </c>
      <c r="AT145" s="151" t="s">
        <v>222</v>
      </c>
      <c r="AU145" s="151" t="s">
        <v>87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281</v>
      </c>
      <c r="BM145" s="151" t="s">
        <v>313</v>
      </c>
    </row>
    <row r="146" spans="2:65" s="1" customFormat="1" ht="21.75" customHeight="1">
      <c r="B146" s="139"/>
      <c r="C146" s="140" t="s">
        <v>269</v>
      </c>
      <c r="D146" s="140" t="s">
        <v>222</v>
      </c>
      <c r="E146" s="141" t="s">
        <v>2503</v>
      </c>
      <c r="F146" s="142" t="s">
        <v>2504</v>
      </c>
      <c r="G146" s="143" t="s">
        <v>234</v>
      </c>
      <c r="H146" s="144">
        <v>18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281</v>
      </c>
      <c r="BM146" s="151" t="s">
        <v>321</v>
      </c>
    </row>
    <row r="147" spans="2:65" s="1" customFormat="1" ht="21.75" customHeight="1">
      <c r="B147" s="139"/>
      <c r="C147" s="140" t="s">
        <v>273</v>
      </c>
      <c r="D147" s="140" t="s">
        <v>222</v>
      </c>
      <c r="E147" s="141" t="s">
        <v>2505</v>
      </c>
      <c r="F147" s="142" t="s">
        <v>2506</v>
      </c>
      <c r="G147" s="143" t="s">
        <v>234</v>
      </c>
      <c r="H147" s="144">
        <v>18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281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281</v>
      </c>
      <c r="BM147" s="151" t="s">
        <v>329</v>
      </c>
    </row>
    <row r="148" spans="2:65" s="1" customFormat="1" ht="16.5" customHeight="1">
      <c r="B148" s="139"/>
      <c r="C148" s="140" t="s">
        <v>277</v>
      </c>
      <c r="D148" s="140" t="s">
        <v>222</v>
      </c>
      <c r="E148" s="141" t="s">
        <v>2507</v>
      </c>
      <c r="F148" s="142" t="s">
        <v>2508</v>
      </c>
      <c r="G148" s="143" t="s">
        <v>259</v>
      </c>
      <c r="H148" s="144">
        <v>6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281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281</v>
      </c>
      <c r="BM148" s="151" t="s">
        <v>341</v>
      </c>
    </row>
    <row r="149" spans="2:65" s="1" customFormat="1" ht="24.25" customHeight="1">
      <c r="B149" s="139"/>
      <c r="C149" s="158" t="s">
        <v>281</v>
      </c>
      <c r="D149" s="158" t="s">
        <v>571</v>
      </c>
      <c r="E149" s="159" t="s">
        <v>2509</v>
      </c>
      <c r="F149" s="160" t="s">
        <v>2510</v>
      </c>
      <c r="G149" s="161" t="s">
        <v>259</v>
      </c>
      <c r="H149" s="162">
        <v>6</v>
      </c>
      <c r="I149" s="163"/>
      <c r="J149" s="162">
        <f t="shared" si="10"/>
        <v>0</v>
      </c>
      <c r="K149" s="164"/>
      <c r="L149" s="165"/>
      <c r="M149" s="166" t="s">
        <v>1</v>
      </c>
      <c r="N149" s="167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353</v>
      </c>
      <c r="AT149" s="151" t="s">
        <v>571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281</v>
      </c>
      <c r="BM149" s="151" t="s">
        <v>353</v>
      </c>
    </row>
    <row r="150" spans="2:65" s="1" customFormat="1" ht="16.5" customHeight="1">
      <c r="B150" s="139"/>
      <c r="C150" s="140" t="s">
        <v>285</v>
      </c>
      <c r="D150" s="140" t="s">
        <v>222</v>
      </c>
      <c r="E150" s="141" t="s">
        <v>2511</v>
      </c>
      <c r="F150" s="142" t="s">
        <v>2512</v>
      </c>
      <c r="G150" s="143" t="s">
        <v>259</v>
      </c>
      <c r="H150" s="144">
        <v>8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281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281</v>
      </c>
      <c r="BM150" s="151" t="s">
        <v>361</v>
      </c>
    </row>
    <row r="151" spans="2:65" s="1" customFormat="1" ht="16.5" customHeight="1">
      <c r="B151" s="139"/>
      <c r="C151" s="158" t="s">
        <v>289</v>
      </c>
      <c r="D151" s="158" t="s">
        <v>571</v>
      </c>
      <c r="E151" s="159" t="s">
        <v>2513</v>
      </c>
      <c r="F151" s="160" t="s">
        <v>2514</v>
      </c>
      <c r="G151" s="161" t="s">
        <v>259</v>
      </c>
      <c r="H151" s="162">
        <v>5</v>
      </c>
      <c r="I151" s="163"/>
      <c r="J151" s="162">
        <f t="shared" si="10"/>
        <v>0</v>
      </c>
      <c r="K151" s="164"/>
      <c r="L151" s="165"/>
      <c r="M151" s="166" t="s">
        <v>1</v>
      </c>
      <c r="N151" s="167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353</v>
      </c>
      <c r="AT151" s="151" t="s">
        <v>571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281</v>
      </c>
      <c r="BM151" s="151" t="s">
        <v>371</v>
      </c>
    </row>
    <row r="152" spans="2:65" s="1" customFormat="1" ht="16.5" customHeight="1">
      <c r="B152" s="139"/>
      <c r="C152" s="158" t="s">
        <v>293</v>
      </c>
      <c r="D152" s="158" t="s">
        <v>571</v>
      </c>
      <c r="E152" s="159" t="s">
        <v>2515</v>
      </c>
      <c r="F152" s="160" t="s">
        <v>2516</v>
      </c>
      <c r="G152" s="161" t="s">
        <v>259</v>
      </c>
      <c r="H152" s="162">
        <v>3</v>
      </c>
      <c r="I152" s="163"/>
      <c r="J152" s="162">
        <f t="shared" si="10"/>
        <v>0</v>
      </c>
      <c r="K152" s="164"/>
      <c r="L152" s="165"/>
      <c r="M152" s="166" t="s">
        <v>1</v>
      </c>
      <c r="N152" s="167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353</v>
      </c>
      <c r="AT152" s="151" t="s">
        <v>571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281</v>
      </c>
      <c r="BM152" s="151" t="s">
        <v>381</v>
      </c>
    </row>
    <row r="153" spans="2:65" s="1" customFormat="1" ht="24.25" customHeight="1">
      <c r="B153" s="139"/>
      <c r="C153" s="140" t="s">
        <v>297</v>
      </c>
      <c r="D153" s="140" t="s">
        <v>222</v>
      </c>
      <c r="E153" s="141" t="s">
        <v>1063</v>
      </c>
      <c r="F153" s="142" t="s">
        <v>1064</v>
      </c>
      <c r="G153" s="143" t="s">
        <v>259</v>
      </c>
      <c r="H153" s="144">
        <v>8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281</v>
      </c>
      <c r="BM153" s="151" t="s">
        <v>389</v>
      </c>
    </row>
    <row r="154" spans="2:65" s="1" customFormat="1" ht="24.25" customHeight="1">
      <c r="B154" s="139"/>
      <c r="C154" s="140" t="s">
        <v>301</v>
      </c>
      <c r="D154" s="140" t="s">
        <v>222</v>
      </c>
      <c r="E154" s="141" t="s">
        <v>1091</v>
      </c>
      <c r="F154" s="142" t="s">
        <v>1092</v>
      </c>
      <c r="G154" s="143" t="s">
        <v>259</v>
      </c>
      <c r="H154" s="144">
        <v>3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281</v>
      </c>
      <c r="BM154" s="151" t="s">
        <v>399</v>
      </c>
    </row>
    <row r="155" spans="2:65" s="1" customFormat="1" ht="24.25" customHeight="1">
      <c r="B155" s="139"/>
      <c r="C155" s="140" t="s">
        <v>306</v>
      </c>
      <c r="D155" s="140" t="s">
        <v>222</v>
      </c>
      <c r="E155" s="141" t="s">
        <v>2517</v>
      </c>
      <c r="F155" s="142" t="s">
        <v>2518</v>
      </c>
      <c r="G155" s="143" t="s">
        <v>234</v>
      </c>
      <c r="H155" s="144">
        <v>107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281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281</v>
      </c>
      <c r="BM155" s="151" t="s">
        <v>409</v>
      </c>
    </row>
    <row r="156" spans="2:65" s="1" customFormat="1" ht="24.25" customHeight="1">
      <c r="B156" s="139"/>
      <c r="C156" s="140" t="s">
        <v>7</v>
      </c>
      <c r="D156" s="140" t="s">
        <v>222</v>
      </c>
      <c r="E156" s="141" t="s">
        <v>2519</v>
      </c>
      <c r="F156" s="142" t="s">
        <v>2520</v>
      </c>
      <c r="G156" s="143" t="s">
        <v>234</v>
      </c>
      <c r="H156" s="144">
        <v>18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281</v>
      </c>
      <c r="BM156" s="151" t="s">
        <v>417</v>
      </c>
    </row>
    <row r="157" spans="2:65" s="1" customFormat="1" ht="24.25" customHeight="1">
      <c r="B157" s="139"/>
      <c r="C157" s="140" t="s">
        <v>313</v>
      </c>
      <c r="D157" s="140" t="s">
        <v>222</v>
      </c>
      <c r="E157" s="141" t="s">
        <v>2521</v>
      </c>
      <c r="F157" s="142" t="s">
        <v>2522</v>
      </c>
      <c r="G157" s="143" t="s">
        <v>614</v>
      </c>
      <c r="H157" s="145"/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281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281</v>
      </c>
      <c r="BM157" s="151" t="s">
        <v>427</v>
      </c>
    </row>
    <row r="158" spans="2:65" s="11" customFormat="1" ht="22.9" customHeight="1">
      <c r="B158" s="127"/>
      <c r="D158" s="128" t="s">
        <v>74</v>
      </c>
      <c r="E158" s="137" t="s">
        <v>1501</v>
      </c>
      <c r="F158" s="137" t="s">
        <v>2523</v>
      </c>
      <c r="I158" s="130"/>
      <c r="J158" s="138">
        <f>BK158</f>
        <v>0</v>
      </c>
      <c r="L158" s="127"/>
      <c r="M158" s="132"/>
      <c r="P158" s="133">
        <f>SUM(P159:P185)</f>
        <v>0</v>
      </c>
      <c r="R158" s="133">
        <f>SUM(R159:R185)</f>
        <v>0</v>
      </c>
      <c r="T158" s="134">
        <f>SUM(T159:T185)</f>
        <v>0</v>
      </c>
      <c r="AR158" s="128" t="s">
        <v>87</v>
      </c>
      <c r="AT158" s="135" t="s">
        <v>74</v>
      </c>
      <c r="AU158" s="135" t="s">
        <v>82</v>
      </c>
      <c r="AY158" s="128" t="s">
        <v>220</v>
      </c>
      <c r="BK158" s="136">
        <f>SUM(BK159:BK185)</f>
        <v>0</v>
      </c>
    </row>
    <row r="159" spans="2:65" s="1" customFormat="1" ht="37.9" customHeight="1">
      <c r="B159" s="139"/>
      <c r="C159" s="140" t="s">
        <v>317</v>
      </c>
      <c r="D159" s="140" t="s">
        <v>222</v>
      </c>
      <c r="E159" s="141" t="s">
        <v>2524</v>
      </c>
      <c r="F159" s="142" t="s">
        <v>2525</v>
      </c>
      <c r="G159" s="143" t="s">
        <v>234</v>
      </c>
      <c r="H159" s="144">
        <v>61</v>
      </c>
      <c r="I159" s="145"/>
      <c r="J159" s="144">
        <f t="shared" ref="J159:J185" si="20">ROUND(I159*H159,2)</f>
        <v>0</v>
      </c>
      <c r="K159" s="146"/>
      <c r="L159" s="28"/>
      <c r="M159" s="147" t="s">
        <v>1</v>
      </c>
      <c r="N159" s="148" t="s">
        <v>41</v>
      </c>
      <c r="P159" s="149">
        <f t="shared" ref="P159:P185" si="21">O159*H159</f>
        <v>0</v>
      </c>
      <c r="Q159" s="149">
        <v>0</v>
      </c>
      <c r="R159" s="149">
        <f t="shared" ref="R159:R185" si="22">Q159*H159</f>
        <v>0</v>
      </c>
      <c r="S159" s="149">
        <v>0</v>
      </c>
      <c r="T159" s="150">
        <f t="shared" ref="T159:T185" si="23">S159*H159</f>
        <v>0</v>
      </c>
      <c r="AR159" s="151" t="s">
        <v>281</v>
      </c>
      <c r="AT159" s="151" t="s">
        <v>222</v>
      </c>
      <c r="AU159" s="151" t="s">
        <v>87</v>
      </c>
      <c r="AY159" s="13" t="s">
        <v>220</v>
      </c>
      <c r="BE159" s="152">
        <f t="shared" ref="BE159:BE185" si="24">IF(N159="základná",J159,0)</f>
        <v>0</v>
      </c>
      <c r="BF159" s="152">
        <f t="shared" ref="BF159:BF185" si="25">IF(N159="znížená",J159,0)</f>
        <v>0</v>
      </c>
      <c r="BG159" s="152">
        <f t="shared" ref="BG159:BG185" si="26">IF(N159="zákl. prenesená",J159,0)</f>
        <v>0</v>
      </c>
      <c r="BH159" s="152">
        <f t="shared" ref="BH159:BH185" si="27">IF(N159="zníž. prenesená",J159,0)</f>
        <v>0</v>
      </c>
      <c r="BI159" s="152">
        <f t="shared" ref="BI159:BI185" si="28">IF(N159="nulová",J159,0)</f>
        <v>0</v>
      </c>
      <c r="BJ159" s="13" t="s">
        <v>87</v>
      </c>
      <c r="BK159" s="152">
        <f t="shared" ref="BK159:BK185" si="29">ROUND(I159*H159,2)</f>
        <v>0</v>
      </c>
      <c r="BL159" s="13" t="s">
        <v>281</v>
      </c>
      <c r="BM159" s="151" t="s">
        <v>437</v>
      </c>
    </row>
    <row r="160" spans="2:65" s="1" customFormat="1" ht="37.9" customHeight="1">
      <c r="B160" s="139"/>
      <c r="C160" s="140" t="s">
        <v>321</v>
      </c>
      <c r="D160" s="140" t="s">
        <v>222</v>
      </c>
      <c r="E160" s="141" t="s">
        <v>2526</v>
      </c>
      <c r="F160" s="142" t="s">
        <v>2527</v>
      </c>
      <c r="G160" s="143" t="s">
        <v>234</v>
      </c>
      <c r="H160" s="144">
        <v>75</v>
      </c>
      <c r="I160" s="145"/>
      <c r="J160" s="144">
        <f t="shared" si="20"/>
        <v>0</v>
      </c>
      <c r="K160" s="146"/>
      <c r="L160" s="28"/>
      <c r="M160" s="147" t="s">
        <v>1</v>
      </c>
      <c r="N160" s="148" t="s">
        <v>41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281</v>
      </c>
      <c r="AT160" s="151" t="s">
        <v>222</v>
      </c>
      <c r="AU160" s="151" t="s">
        <v>87</v>
      </c>
      <c r="AY160" s="13" t="s">
        <v>220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87</v>
      </c>
      <c r="BK160" s="152">
        <f t="shared" si="29"/>
        <v>0</v>
      </c>
      <c r="BL160" s="13" t="s">
        <v>281</v>
      </c>
      <c r="BM160" s="151" t="s">
        <v>616</v>
      </c>
    </row>
    <row r="161" spans="2:65" s="1" customFormat="1" ht="37.9" customHeight="1">
      <c r="B161" s="139"/>
      <c r="C161" s="140" t="s">
        <v>325</v>
      </c>
      <c r="D161" s="140" t="s">
        <v>222</v>
      </c>
      <c r="E161" s="141" t="s">
        <v>2528</v>
      </c>
      <c r="F161" s="142" t="s">
        <v>2529</v>
      </c>
      <c r="G161" s="143" t="s">
        <v>234</v>
      </c>
      <c r="H161" s="144">
        <v>40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41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281</v>
      </c>
      <c r="AT161" s="151" t="s">
        <v>222</v>
      </c>
      <c r="AU161" s="151" t="s">
        <v>87</v>
      </c>
      <c r="AY161" s="13" t="s">
        <v>220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87</v>
      </c>
      <c r="BK161" s="152">
        <f t="shared" si="29"/>
        <v>0</v>
      </c>
      <c r="BL161" s="13" t="s">
        <v>281</v>
      </c>
      <c r="BM161" s="151" t="s">
        <v>624</v>
      </c>
    </row>
    <row r="162" spans="2:65" s="1" customFormat="1" ht="37.9" customHeight="1">
      <c r="B162" s="139"/>
      <c r="C162" s="140" t="s">
        <v>329</v>
      </c>
      <c r="D162" s="140" t="s">
        <v>222</v>
      </c>
      <c r="E162" s="141" t="s">
        <v>2530</v>
      </c>
      <c r="F162" s="142" t="s">
        <v>2531</v>
      </c>
      <c r="G162" s="143" t="s">
        <v>234</v>
      </c>
      <c r="H162" s="144">
        <v>17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281</v>
      </c>
      <c r="AT162" s="151" t="s">
        <v>222</v>
      </c>
      <c r="AU162" s="151" t="s">
        <v>87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281</v>
      </c>
      <c r="BM162" s="151" t="s">
        <v>632</v>
      </c>
    </row>
    <row r="163" spans="2:65" s="1" customFormat="1" ht="24.25" customHeight="1">
      <c r="B163" s="139"/>
      <c r="C163" s="140" t="s">
        <v>333</v>
      </c>
      <c r="D163" s="140" t="s">
        <v>222</v>
      </c>
      <c r="E163" s="141" t="s">
        <v>2532</v>
      </c>
      <c r="F163" s="142" t="s">
        <v>2533</v>
      </c>
      <c r="G163" s="143" t="s">
        <v>259</v>
      </c>
      <c r="H163" s="144">
        <v>17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41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87</v>
      </c>
      <c r="BK163" s="152">
        <f t="shared" si="29"/>
        <v>0</v>
      </c>
      <c r="BL163" s="13" t="s">
        <v>281</v>
      </c>
      <c r="BM163" s="151" t="s">
        <v>640</v>
      </c>
    </row>
    <row r="164" spans="2:65" s="1" customFormat="1" ht="24.25" customHeight="1">
      <c r="B164" s="139"/>
      <c r="C164" s="140" t="s">
        <v>341</v>
      </c>
      <c r="D164" s="140" t="s">
        <v>222</v>
      </c>
      <c r="E164" s="141" t="s">
        <v>2534</v>
      </c>
      <c r="F164" s="142" t="s">
        <v>2535</v>
      </c>
      <c r="G164" s="143" t="s">
        <v>2536</v>
      </c>
      <c r="H164" s="144">
        <v>0</v>
      </c>
      <c r="I164" s="145"/>
      <c r="J164" s="144">
        <f t="shared" si="20"/>
        <v>0</v>
      </c>
      <c r="K164" s="146"/>
      <c r="L164" s="28"/>
      <c r="M164" s="147" t="s">
        <v>1</v>
      </c>
      <c r="N164" s="148" t="s">
        <v>41</v>
      </c>
      <c r="P164" s="149">
        <f t="shared" si="21"/>
        <v>0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AR164" s="151" t="s">
        <v>281</v>
      </c>
      <c r="AT164" s="151" t="s">
        <v>222</v>
      </c>
      <c r="AU164" s="151" t="s">
        <v>87</v>
      </c>
      <c r="AY164" s="13" t="s">
        <v>220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87</v>
      </c>
      <c r="BK164" s="152">
        <f t="shared" si="29"/>
        <v>0</v>
      </c>
      <c r="BL164" s="13" t="s">
        <v>281</v>
      </c>
      <c r="BM164" s="151" t="s">
        <v>648</v>
      </c>
    </row>
    <row r="165" spans="2:65" s="1" customFormat="1" ht="24.25" customHeight="1">
      <c r="B165" s="139"/>
      <c r="C165" s="140" t="s">
        <v>347</v>
      </c>
      <c r="D165" s="140" t="s">
        <v>222</v>
      </c>
      <c r="E165" s="141" t="s">
        <v>2537</v>
      </c>
      <c r="F165" s="142" t="s">
        <v>2538</v>
      </c>
      <c r="G165" s="143" t="s">
        <v>259</v>
      </c>
      <c r="H165" s="144">
        <v>2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41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87</v>
      </c>
      <c r="BK165" s="152">
        <f t="shared" si="29"/>
        <v>0</v>
      </c>
      <c r="BL165" s="13" t="s">
        <v>281</v>
      </c>
      <c r="BM165" s="151" t="s">
        <v>656</v>
      </c>
    </row>
    <row r="166" spans="2:65" s="1" customFormat="1" ht="16.5" customHeight="1">
      <c r="B166" s="139"/>
      <c r="C166" s="158" t="s">
        <v>353</v>
      </c>
      <c r="D166" s="158" t="s">
        <v>571</v>
      </c>
      <c r="E166" s="159" t="s">
        <v>2539</v>
      </c>
      <c r="F166" s="160" t="s">
        <v>2540</v>
      </c>
      <c r="G166" s="161" t="s">
        <v>259</v>
      </c>
      <c r="H166" s="162">
        <v>2</v>
      </c>
      <c r="I166" s="163"/>
      <c r="J166" s="162">
        <f t="shared" si="20"/>
        <v>0</v>
      </c>
      <c r="K166" s="164"/>
      <c r="L166" s="165"/>
      <c r="M166" s="166" t="s">
        <v>1</v>
      </c>
      <c r="N166" s="167" t="s">
        <v>41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353</v>
      </c>
      <c r="AT166" s="151" t="s">
        <v>571</v>
      </c>
      <c r="AU166" s="151" t="s">
        <v>87</v>
      </c>
      <c r="AY166" s="13" t="s">
        <v>220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87</v>
      </c>
      <c r="BK166" s="152">
        <f t="shared" si="29"/>
        <v>0</v>
      </c>
      <c r="BL166" s="13" t="s">
        <v>281</v>
      </c>
      <c r="BM166" s="151" t="s">
        <v>666</v>
      </c>
    </row>
    <row r="167" spans="2:65" s="1" customFormat="1" ht="24.25" customHeight="1">
      <c r="B167" s="139"/>
      <c r="C167" s="140" t="s">
        <v>357</v>
      </c>
      <c r="D167" s="140" t="s">
        <v>222</v>
      </c>
      <c r="E167" s="141" t="s">
        <v>2541</v>
      </c>
      <c r="F167" s="142" t="s">
        <v>2542</v>
      </c>
      <c r="G167" s="143" t="s">
        <v>259</v>
      </c>
      <c r="H167" s="144">
        <v>2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41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87</v>
      </c>
      <c r="BK167" s="152">
        <f t="shared" si="29"/>
        <v>0</v>
      </c>
      <c r="BL167" s="13" t="s">
        <v>281</v>
      </c>
      <c r="BM167" s="151" t="s">
        <v>674</v>
      </c>
    </row>
    <row r="168" spans="2:65" s="1" customFormat="1" ht="16.5" customHeight="1">
      <c r="B168" s="139"/>
      <c r="C168" s="158" t="s">
        <v>361</v>
      </c>
      <c r="D168" s="158" t="s">
        <v>571</v>
      </c>
      <c r="E168" s="159" t="s">
        <v>2543</v>
      </c>
      <c r="F168" s="160" t="s">
        <v>2544</v>
      </c>
      <c r="G168" s="161" t="s">
        <v>259</v>
      </c>
      <c r="H168" s="162">
        <v>2</v>
      </c>
      <c r="I168" s="163"/>
      <c r="J168" s="162">
        <f t="shared" si="20"/>
        <v>0</v>
      </c>
      <c r="K168" s="164"/>
      <c r="L168" s="165"/>
      <c r="M168" s="166" t="s">
        <v>1</v>
      </c>
      <c r="N168" s="167" t="s">
        <v>41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353</v>
      </c>
      <c r="AT168" s="151" t="s">
        <v>571</v>
      </c>
      <c r="AU168" s="151" t="s">
        <v>87</v>
      </c>
      <c r="AY168" s="13" t="s">
        <v>220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87</v>
      </c>
      <c r="BK168" s="152">
        <f t="shared" si="29"/>
        <v>0</v>
      </c>
      <c r="BL168" s="13" t="s">
        <v>281</v>
      </c>
      <c r="BM168" s="151" t="s">
        <v>682</v>
      </c>
    </row>
    <row r="169" spans="2:65" s="1" customFormat="1" ht="24.25" customHeight="1">
      <c r="B169" s="139"/>
      <c r="C169" s="140" t="s">
        <v>365</v>
      </c>
      <c r="D169" s="140" t="s">
        <v>222</v>
      </c>
      <c r="E169" s="141" t="s">
        <v>2545</v>
      </c>
      <c r="F169" s="142" t="s">
        <v>2546</v>
      </c>
      <c r="G169" s="143" t="s">
        <v>259</v>
      </c>
      <c r="H169" s="144">
        <v>1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41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87</v>
      </c>
      <c r="BK169" s="152">
        <f t="shared" si="29"/>
        <v>0</v>
      </c>
      <c r="BL169" s="13" t="s">
        <v>281</v>
      </c>
      <c r="BM169" s="151" t="s">
        <v>690</v>
      </c>
    </row>
    <row r="170" spans="2:65" s="1" customFormat="1" ht="16.5" customHeight="1">
      <c r="B170" s="139"/>
      <c r="C170" s="158" t="s">
        <v>371</v>
      </c>
      <c r="D170" s="158" t="s">
        <v>571</v>
      </c>
      <c r="E170" s="159" t="s">
        <v>2547</v>
      </c>
      <c r="F170" s="160" t="s">
        <v>2548</v>
      </c>
      <c r="G170" s="161" t="s">
        <v>259</v>
      </c>
      <c r="H170" s="162">
        <v>1</v>
      </c>
      <c r="I170" s="163"/>
      <c r="J170" s="162">
        <f t="shared" si="20"/>
        <v>0</v>
      </c>
      <c r="K170" s="164"/>
      <c r="L170" s="165"/>
      <c r="M170" s="166" t="s">
        <v>1</v>
      </c>
      <c r="N170" s="167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353</v>
      </c>
      <c r="AT170" s="151" t="s">
        <v>571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281</v>
      </c>
      <c r="BM170" s="151" t="s">
        <v>698</v>
      </c>
    </row>
    <row r="171" spans="2:65" s="1" customFormat="1" ht="21.75" customHeight="1">
      <c r="B171" s="139"/>
      <c r="C171" s="140" t="s">
        <v>377</v>
      </c>
      <c r="D171" s="140" t="s">
        <v>222</v>
      </c>
      <c r="E171" s="141" t="s">
        <v>2549</v>
      </c>
      <c r="F171" s="142" t="s">
        <v>2550</v>
      </c>
      <c r="G171" s="143" t="s">
        <v>259</v>
      </c>
      <c r="H171" s="144">
        <v>2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281</v>
      </c>
      <c r="BM171" s="151" t="s">
        <v>706</v>
      </c>
    </row>
    <row r="172" spans="2:65" s="1" customFormat="1" ht="21.75" customHeight="1">
      <c r="B172" s="139"/>
      <c r="C172" s="158" t="s">
        <v>381</v>
      </c>
      <c r="D172" s="158" t="s">
        <v>571</v>
      </c>
      <c r="E172" s="159" t="s">
        <v>2551</v>
      </c>
      <c r="F172" s="160" t="s">
        <v>2552</v>
      </c>
      <c r="G172" s="161" t="s">
        <v>259</v>
      </c>
      <c r="H172" s="162">
        <v>2</v>
      </c>
      <c r="I172" s="163"/>
      <c r="J172" s="162">
        <f t="shared" si="20"/>
        <v>0</v>
      </c>
      <c r="K172" s="164"/>
      <c r="L172" s="165"/>
      <c r="M172" s="166" t="s">
        <v>1</v>
      </c>
      <c r="N172" s="167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353</v>
      </c>
      <c r="AT172" s="151" t="s">
        <v>571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281</v>
      </c>
      <c r="BM172" s="151" t="s">
        <v>714</v>
      </c>
    </row>
    <row r="173" spans="2:65" s="1" customFormat="1" ht="21.75" customHeight="1">
      <c r="B173" s="139"/>
      <c r="C173" s="140" t="s">
        <v>385</v>
      </c>
      <c r="D173" s="140" t="s">
        <v>222</v>
      </c>
      <c r="E173" s="141" t="s">
        <v>2553</v>
      </c>
      <c r="F173" s="142" t="s">
        <v>2554</v>
      </c>
      <c r="G173" s="143" t="s">
        <v>259</v>
      </c>
      <c r="H173" s="144">
        <v>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281</v>
      </c>
      <c r="BM173" s="151" t="s">
        <v>722</v>
      </c>
    </row>
    <row r="174" spans="2:65" s="1" customFormat="1" ht="16.5" customHeight="1">
      <c r="B174" s="139"/>
      <c r="C174" s="158" t="s">
        <v>389</v>
      </c>
      <c r="D174" s="158" t="s">
        <v>571</v>
      </c>
      <c r="E174" s="159" t="s">
        <v>2555</v>
      </c>
      <c r="F174" s="160" t="s">
        <v>2556</v>
      </c>
      <c r="G174" s="161" t="s">
        <v>259</v>
      </c>
      <c r="H174" s="162">
        <v>1</v>
      </c>
      <c r="I174" s="163"/>
      <c r="J174" s="162">
        <f t="shared" si="20"/>
        <v>0</v>
      </c>
      <c r="K174" s="164"/>
      <c r="L174" s="165"/>
      <c r="M174" s="166" t="s">
        <v>1</v>
      </c>
      <c r="N174" s="167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353</v>
      </c>
      <c r="AT174" s="151" t="s">
        <v>571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281</v>
      </c>
      <c r="BM174" s="151" t="s">
        <v>730</v>
      </c>
    </row>
    <row r="175" spans="2:65" s="1" customFormat="1" ht="16.5" customHeight="1">
      <c r="B175" s="139"/>
      <c r="C175" s="140" t="s">
        <v>393</v>
      </c>
      <c r="D175" s="140" t="s">
        <v>222</v>
      </c>
      <c r="E175" s="141" t="s">
        <v>2557</v>
      </c>
      <c r="F175" s="142" t="s">
        <v>2558</v>
      </c>
      <c r="G175" s="143" t="s">
        <v>259</v>
      </c>
      <c r="H175" s="144">
        <v>1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281</v>
      </c>
      <c r="BM175" s="151" t="s">
        <v>738</v>
      </c>
    </row>
    <row r="176" spans="2:65" s="1" customFormat="1" ht="24.25" customHeight="1">
      <c r="B176" s="139"/>
      <c r="C176" s="158" t="s">
        <v>399</v>
      </c>
      <c r="D176" s="158" t="s">
        <v>571</v>
      </c>
      <c r="E176" s="159" t="s">
        <v>2559</v>
      </c>
      <c r="F176" s="160" t="s">
        <v>2560</v>
      </c>
      <c r="G176" s="161" t="s">
        <v>259</v>
      </c>
      <c r="H176" s="162">
        <v>1</v>
      </c>
      <c r="I176" s="163"/>
      <c r="J176" s="162">
        <f t="shared" si="20"/>
        <v>0</v>
      </c>
      <c r="K176" s="164"/>
      <c r="L176" s="165"/>
      <c r="M176" s="166" t="s">
        <v>1</v>
      </c>
      <c r="N176" s="167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353</v>
      </c>
      <c r="AT176" s="151" t="s">
        <v>571</v>
      </c>
      <c r="AU176" s="151" t="s">
        <v>87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281</v>
      </c>
      <c r="BM176" s="151" t="s">
        <v>746</v>
      </c>
    </row>
    <row r="177" spans="2:65" s="1" customFormat="1" ht="16.5" customHeight="1">
      <c r="B177" s="139"/>
      <c r="C177" s="140" t="s">
        <v>403</v>
      </c>
      <c r="D177" s="140" t="s">
        <v>222</v>
      </c>
      <c r="E177" s="141" t="s">
        <v>2561</v>
      </c>
      <c r="F177" s="142" t="s">
        <v>2562</v>
      </c>
      <c r="G177" s="143" t="s">
        <v>259</v>
      </c>
      <c r="H177" s="144">
        <v>1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281</v>
      </c>
      <c r="BM177" s="151" t="s">
        <v>754</v>
      </c>
    </row>
    <row r="178" spans="2:65" s="1" customFormat="1" ht="24.25" customHeight="1">
      <c r="B178" s="139"/>
      <c r="C178" s="158" t="s">
        <v>409</v>
      </c>
      <c r="D178" s="158" t="s">
        <v>571</v>
      </c>
      <c r="E178" s="159" t="s">
        <v>2563</v>
      </c>
      <c r="F178" s="160" t="s">
        <v>2564</v>
      </c>
      <c r="G178" s="161" t="s">
        <v>259</v>
      </c>
      <c r="H178" s="162">
        <v>1</v>
      </c>
      <c r="I178" s="163"/>
      <c r="J178" s="162">
        <f t="shared" si="20"/>
        <v>0</v>
      </c>
      <c r="K178" s="164"/>
      <c r="L178" s="165"/>
      <c r="M178" s="166" t="s">
        <v>1</v>
      </c>
      <c r="N178" s="167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353</v>
      </c>
      <c r="AT178" s="151" t="s">
        <v>571</v>
      </c>
      <c r="AU178" s="151" t="s">
        <v>87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281</v>
      </c>
      <c r="BM178" s="151" t="s">
        <v>762</v>
      </c>
    </row>
    <row r="179" spans="2:65" s="1" customFormat="1" ht="16.5" customHeight="1">
      <c r="B179" s="139"/>
      <c r="C179" s="140" t="s">
        <v>413</v>
      </c>
      <c r="D179" s="140" t="s">
        <v>222</v>
      </c>
      <c r="E179" s="141" t="s">
        <v>2565</v>
      </c>
      <c r="F179" s="142" t="s">
        <v>2566</v>
      </c>
      <c r="G179" s="143" t="s">
        <v>259</v>
      </c>
      <c r="H179" s="144">
        <v>1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41</v>
      </c>
      <c r="P179" s="149">
        <f t="shared" si="21"/>
        <v>0</v>
      </c>
      <c r="Q179" s="149">
        <v>0</v>
      </c>
      <c r="R179" s="149">
        <f t="shared" si="22"/>
        <v>0</v>
      </c>
      <c r="S179" s="149">
        <v>0</v>
      </c>
      <c r="T179" s="150">
        <f t="shared" si="23"/>
        <v>0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281</v>
      </c>
      <c r="BM179" s="151" t="s">
        <v>770</v>
      </c>
    </row>
    <row r="180" spans="2:65" s="1" customFormat="1" ht="16.5" customHeight="1">
      <c r="B180" s="139"/>
      <c r="C180" s="158" t="s">
        <v>417</v>
      </c>
      <c r="D180" s="158" t="s">
        <v>571</v>
      </c>
      <c r="E180" s="159" t="s">
        <v>2567</v>
      </c>
      <c r="F180" s="160" t="s">
        <v>2568</v>
      </c>
      <c r="G180" s="161" t="s">
        <v>259</v>
      </c>
      <c r="H180" s="162">
        <v>1</v>
      </c>
      <c r="I180" s="163"/>
      <c r="J180" s="162">
        <f t="shared" si="20"/>
        <v>0</v>
      </c>
      <c r="K180" s="164"/>
      <c r="L180" s="165"/>
      <c r="M180" s="166" t="s">
        <v>1</v>
      </c>
      <c r="N180" s="167" t="s">
        <v>41</v>
      </c>
      <c r="P180" s="149">
        <f t="shared" si="21"/>
        <v>0</v>
      </c>
      <c r="Q180" s="149">
        <v>0</v>
      </c>
      <c r="R180" s="149">
        <f t="shared" si="22"/>
        <v>0</v>
      </c>
      <c r="S180" s="149">
        <v>0</v>
      </c>
      <c r="T180" s="150">
        <f t="shared" si="23"/>
        <v>0</v>
      </c>
      <c r="AR180" s="151" t="s">
        <v>353</v>
      </c>
      <c r="AT180" s="151" t="s">
        <v>571</v>
      </c>
      <c r="AU180" s="151" t="s">
        <v>87</v>
      </c>
      <c r="AY180" s="13" t="s">
        <v>220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87</v>
      </c>
      <c r="BK180" s="152">
        <f t="shared" si="29"/>
        <v>0</v>
      </c>
      <c r="BL180" s="13" t="s">
        <v>281</v>
      </c>
      <c r="BM180" s="151" t="s">
        <v>778</v>
      </c>
    </row>
    <row r="181" spans="2:65" s="1" customFormat="1" ht="16.5" customHeight="1">
      <c r="B181" s="139"/>
      <c r="C181" s="140" t="s">
        <v>423</v>
      </c>
      <c r="D181" s="140" t="s">
        <v>222</v>
      </c>
      <c r="E181" s="141" t="s">
        <v>2569</v>
      </c>
      <c r="F181" s="142" t="s">
        <v>2570</v>
      </c>
      <c r="G181" s="143" t="s">
        <v>259</v>
      </c>
      <c r="H181" s="144">
        <v>1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41</v>
      </c>
      <c r="P181" s="149">
        <f t="shared" si="21"/>
        <v>0</v>
      </c>
      <c r="Q181" s="149">
        <v>0</v>
      </c>
      <c r="R181" s="149">
        <f t="shared" si="22"/>
        <v>0</v>
      </c>
      <c r="S181" s="149">
        <v>0</v>
      </c>
      <c r="T181" s="150">
        <f t="shared" si="23"/>
        <v>0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87</v>
      </c>
      <c r="BK181" s="152">
        <f t="shared" si="29"/>
        <v>0</v>
      </c>
      <c r="BL181" s="13" t="s">
        <v>281</v>
      </c>
      <c r="BM181" s="151" t="s">
        <v>786</v>
      </c>
    </row>
    <row r="182" spans="2:65" s="1" customFormat="1" ht="24.25" customHeight="1">
      <c r="B182" s="139"/>
      <c r="C182" s="140" t="s">
        <v>427</v>
      </c>
      <c r="D182" s="140" t="s">
        <v>222</v>
      </c>
      <c r="E182" s="141" t="s">
        <v>2571</v>
      </c>
      <c r="F182" s="142" t="s">
        <v>2572</v>
      </c>
      <c r="G182" s="143" t="s">
        <v>234</v>
      </c>
      <c r="H182" s="144">
        <v>193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41</v>
      </c>
      <c r="P182" s="149">
        <f t="shared" si="21"/>
        <v>0</v>
      </c>
      <c r="Q182" s="149">
        <v>0</v>
      </c>
      <c r="R182" s="149">
        <f t="shared" si="22"/>
        <v>0</v>
      </c>
      <c r="S182" s="149">
        <v>0</v>
      </c>
      <c r="T182" s="150">
        <f t="shared" si="23"/>
        <v>0</v>
      </c>
      <c r="AR182" s="151" t="s">
        <v>281</v>
      </c>
      <c r="AT182" s="151" t="s">
        <v>222</v>
      </c>
      <c r="AU182" s="151" t="s">
        <v>87</v>
      </c>
      <c r="AY182" s="13" t="s">
        <v>220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87</v>
      </c>
      <c r="BK182" s="152">
        <f t="shared" si="29"/>
        <v>0</v>
      </c>
      <c r="BL182" s="13" t="s">
        <v>281</v>
      </c>
      <c r="BM182" s="151" t="s">
        <v>794</v>
      </c>
    </row>
    <row r="183" spans="2:65" s="1" customFormat="1" ht="24.25" customHeight="1">
      <c r="B183" s="139"/>
      <c r="C183" s="140" t="s">
        <v>433</v>
      </c>
      <c r="D183" s="140" t="s">
        <v>222</v>
      </c>
      <c r="E183" s="141" t="s">
        <v>2573</v>
      </c>
      <c r="F183" s="142" t="s">
        <v>2574</v>
      </c>
      <c r="G183" s="143" t="s">
        <v>234</v>
      </c>
      <c r="H183" s="144">
        <v>193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41</v>
      </c>
      <c r="P183" s="149">
        <f t="shared" si="21"/>
        <v>0</v>
      </c>
      <c r="Q183" s="149">
        <v>0</v>
      </c>
      <c r="R183" s="149">
        <f t="shared" si="22"/>
        <v>0</v>
      </c>
      <c r="S183" s="149">
        <v>0</v>
      </c>
      <c r="T183" s="150">
        <f t="shared" si="23"/>
        <v>0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87</v>
      </c>
      <c r="BK183" s="152">
        <f t="shared" si="29"/>
        <v>0</v>
      </c>
      <c r="BL183" s="13" t="s">
        <v>281</v>
      </c>
      <c r="BM183" s="151" t="s">
        <v>802</v>
      </c>
    </row>
    <row r="184" spans="2:65" s="1" customFormat="1" ht="16.5" customHeight="1">
      <c r="B184" s="139"/>
      <c r="C184" s="140" t="s">
        <v>437</v>
      </c>
      <c r="D184" s="140" t="s">
        <v>222</v>
      </c>
      <c r="E184" s="141" t="s">
        <v>2575</v>
      </c>
      <c r="F184" s="142" t="s">
        <v>2576</v>
      </c>
      <c r="G184" s="143" t="s">
        <v>1053</v>
      </c>
      <c r="H184" s="144">
        <v>1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41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281</v>
      </c>
      <c r="AT184" s="151" t="s">
        <v>222</v>
      </c>
      <c r="AU184" s="151" t="s">
        <v>87</v>
      </c>
      <c r="AY184" s="13" t="s">
        <v>220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87</v>
      </c>
      <c r="BK184" s="152">
        <f t="shared" si="29"/>
        <v>0</v>
      </c>
      <c r="BL184" s="13" t="s">
        <v>281</v>
      </c>
      <c r="BM184" s="151" t="s">
        <v>809</v>
      </c>
    </row>
    <row r="185" spans="2:65" s="1" customFormat="1" ht="24.25" customHeight="1">
      <c r="B185" s="139"/>
      <c r="C185" s="140" t="s">
        <v>611</v>
      </c>
      <c r="D185" s="140" t="s">
        <v>222</v>
      </c>
      <c r="E185" s="141" t="s">
        <v>2577</v>
      </c>
      <c r="F185" s="142" t="s">
        <v>2578</v>
      </c>
      <c r="G185" s="143" t="s">
        <v>614</v>
      </c>
      <c r="H185" s="145"/>
      <c r="I185" s="145"/>
      <c r="J185" s="144">
        <f t="shared" si="20"/>
        <v>0</v>
      </c>
      <c r="K185" s="146"/>
      <c r="L185" s="28"/>
      <c r="M185" s="147" t="s">
        <v>1</v>
      </c>
      <c r="N185" s="148" t="s">
        <v>41</v>
      </c>
      <c r="P185" s="149">
        <f t="shared" si="21"/>
        <v>0</v>
      </c>
      <c r="Q185" s="149">
        <v>0</v>
      </c>
      <c r="R185" s="149">
        <f t="shared" si="22"/>
        <v>0</v>
      </c>
      <c r="S185" s="149">
        <v>0</v>
      </c>
      <c r="T185" s="150">
        <f t="shared" si="23"/>
        <v>0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87</v>
      </c>
      <c r="BK185" s="152">
        <f t="shared" si="29"/>
        <v>0</v>
      </c>
      <c r="BL185" s="13" t="s">
        <v>281</v>
      </c>
      <c r="BM185" s="151" t="s">
        <v>817</v>
      </c>
    </row>
    <row r="186" spans="2:65" s="11" customFormat="1" ht="22.9" customHeight="1">
      <c r="B186" s="127"/>
      <c r="D186" s="128" t="s">
        <v>74</v>
      </c>
      <c r="E186" s="137" t="s">
        <v>2579</v>
      </c>
      <c r="F186" s="137" t="s">
        <v>2580</v>
      </c>
      <c r="I186" s="130"/>
      <c r="J186" s="138">
        <f>BK186</f>
        <v>0</v>
      </c>
      <c r="L186" s="127"/>
      <c r="M186" s="132"/>
      <c r="P186" s="133">
        <f>SUM(P187:P188)</f>
        <v>0</v>
      </c>
      <c r="R186" s="133">
        <f>SUM(R187:R188)</f>
        <v>0</v>
      </c>
      <c r="T186" s="134">
        <f>SUM(T187:T188)</f>
        <v>0</v>
      </c>
      <c r="AR186" s="128" t="s">
        <v>87</v>
      </c>
      <c r="AT186" s="135" t="s">
        <v>74</v>
      </c>
      <c r="AU186" s="135" t="s">
        <v>82</v>
      </c>
      <c r="AY186" s="128" t="s">
        <v>220</v>
      </c>
      <c r="BK186" s="136">
        <f>SUM(BK187:BK188)</f>
        <v>0</v>
      </c>
    </row>
    <row r="187" spans="2:65" s="1" customFormat="1" ht="16.5" customHeight="1">
      <c r="B187" s="139"/>
      <c r="C187" s="140" t="s">
        <v>616</v>
      </c>
      <c r="D187" s="140" t="s">
        <v>222</v>
      </c>
      <c r="E187" s="141" t="s">
        <v>2581</v>
      </c>
      <c r="F187" s="142" t="s">
        <v>2582</v>
      </c>
      <c r="G187" s="143" t="s">
        <v>1058</v>
      </c>
      <c r="H187" s="144">
        <v>1</v>
      </c>
      <c r="I187" s="145"/>
      <c r="J187" s="144">
        <f>ROUND(I187*H187,2)</f>
        <v>0</v>
      </c>
      <c r="K187" s="146"/>
      <c r="L187" s="28"/>
      <c r="M187" s="147" t="s">
        <v>1</v>
      </c>
      <c r="N187" s="148" t="s">
        <v>41</v>
      </c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AR187" s="151" t="s">
        <v>281</v>
      </c>
      <c r="AT187" s="151" t="s">
        <v>222</v>
      </c>
      <c r="AU187" s="151" t="s">
        <v>87</v>
      </c>
      <c r="AY187" s="13" t="s">
        <v>220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87</v>
      </c>
      <c r="BK187" s="152">
        <f>ROUND(I187*H187,2)</f>
        <v>0</v>
      </c>
      <c r="BL187" s="13" t="s">
        <v>281</v>
      </c>
      <c r="BM187" s="151" t="s">
        <v>825</v>
      </c>
    </row>
    <row r="188" spans="2:65" s="1" customFormat="1" ht="16.5" customHeight="1">
      <c r="B188" s="139"/>
      <c r="C188" s="140" t="s">
        <v>620</v>
      </c>
      <c r="D188" s="140" t="s">
        <v>222</v>
      </c>
      <c r="E188" s="141" t="s">
        <v>2583</v>
      </c>
      <c r="F188" s="142" t="s">
        <v>2584</v>
      </c>
      <c r="G188" s="143" t="s">
        <v>259</v>
      </c>
      <c r="H188" s="144">
        <v>1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0</v>
      </c>
      <c r="T188" s="150">
        <f>S188*H188</f>
        <v>0</v>
      </c>
      <c r="AR188" s="151" t="s">
        <v>281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281</v>
      </c>
      <c r="BM188" s="151" t="s">
        <v>833</v>
      </c>
    </row>
    <row r="189" spans="2:65" s="11" customFormat="1" ht="22.9" customHeight="1">
      <c r="B189" s="127"/>
      <c r="D189" s="128" t="s">
        <v>74</v>
      </c>
      <c r="E189" s="137" t="s">
        <v>660</v>
      </c>
      <c r="F189" s="137" t="s">
        <v>2585</v>
      </c>
      <c r="I189" s="130"/>
      <c r="J189" s="138">
        <f>BK189</f>
        <v>0</v>
      </c>
      <c r="L189" s="127"/>
      <c r="M189" s="132"/>
      <c r="P189" s="133">
        <f>SUM(P190:P217)</f>
        <v>0</v>
      </c>
      <c r="R189" s="133">
        <f>SUM(R190:R217)</f>
        <v>0</v>
      </c>
      <c r="T189" s="134">
        <f>SUM(T190:T217)</f>
        <v>0</v>
      </c>
      <c r="AR189" s="128" t="s">
        <v>87</v>
      </c>
      <c r="AT189" s="135" t="s">
        <v>74</v>
      </c>
      <c r="AU189" s="135" t="s">
        <v>82</v>
      </c>
      <c r="AY189" s="128" t="s">
        <v>220</v>
      </c>
      <c r="BK189" s="136">
        <f>SUM(BK190:BK217)</f>
        <v>0</v>
      </c>
    </row>
    <row r="190" spans="2:65" s="1" customFormat="1" ht="24.25" customHeight="1">
      <c r="B190" s="139"/>
      <c r="C190" s="140" t="s">
        <v>624</v>
      </c>
      <c r="D190" s="140" t="s">
        <v>222</v>
      </c>
      <c r="E190" s="141" t="s">
        <v>2586</v>
      </c>
      <c r="F190" s="142" t="s">
        <v>1081</v>
      </c>
      <c r="G190" s="143" t="s">
        <v>259</v>
      </c>
      <c r="H190" s="144">
        <v>2</v>
      </c>
      <c r="I190" s="145"/>
      <c r="J190" s="144">
        <f t="shared" ref="J190:J217" si="30">ROUND(I190*H190,2)</f>
        <v>0</v>
      </c>
      <c r="K190" s="146"/>
      <c r="L190" s="28"/>
      <c r="M190" s="147" t="s">
        <v>1</v>
      </c>
      <c r="N190" s="148" t="s">
        <v>41</v>
      </c>
      <c r="P190" s="149">
        <f t="shared" ref="P190:P217" si="31">O190*H190</f>
        <v>0</v>
      </c>
      <c r="Q190" s="149">
        <v>0</v>
      </c>
      <c r="R190" s="149">
        <f t="shared" ref="R190:R217" si="32">Q190*H190</f>
        <v>0</v>
      </c>
      <c r="S190" s="149">
        <v>0</v>
      </c>
      <c r="T190" s="150">
        <f t="shared" ref="T190:T217" si="33">S190*H190</f>
        <v>0</v>
      </c>
      <c r="AR190" s="151" t="s">
        <v>281</v>
      </c>
      <c r="AT190" s="151" t="s">
        <v>222</v>
      </c>
      <c r="AU190" s="151" t="s">
        <v>87</v>
      </c>
      <c r="AY190" s="13" t="s">
        <v>220</v>
      </c>
      <c r="BE190" s="152">
        <f t="shared" ref="BE190:BE217" si="34">IF(N190="základná",J190,0)</f>
        <v>0</v>
      </c>
      <c r="BF190" s="152">
        <f t="shared" ref="BF190:BF217" si="35">IF(N190="znížená",J190,0)</f>
        <v>0</v>
      </c>
      <c r="BG190" s="152">
        <f t="shared" ref="BG190:BG217" si="36">IF(N190="zákl. prenesená",J190,0)</f>
        <v>0</v>
      </c>
      <c r="BH190" s="152">
        <f t="shared" ref="BH190:BH217" si="37">IF(N190="zníž. prenesená",J190,0)</f>
        <v>0</v>
      </c>
      <c r="BI190" s="152">
        <f t="shared" ref="BI190:BI217" si="38">IF(N190="nulová",J190,0)</f>
        <v>0</v>
      </c>
      <c r="BJ190" s="13" t="s">
        <v>87</v>
      </c>
      <c r="BK190" s="152">
        <f t="shared" ref="BK190:BK217" si="39">ROUND(I190*H190,2)</f>
        <v>0</v>
      </c>
      <c r="BL190" s="13" t="s">
        <v>281</v>
      </c>
      <c r="BM190" s="151" t="s">
        <v>841</v>
      </c>
    </row>
    <row r="191" spans="2:65" s="1" customFormat="1" ht="49.15" customHeight="1">
      <c r="B191" s="139"/>
      <c r="C191" s="158" t="s">
        <v>628</v>
      </c>
      <c r="D191" s="158" t="s">
        <v>571</v>
      </c>
      <c r="E191" s="159" t="s">
        <v>2587</v>
      </c>
      <c r="F191" s="160" t="s">
        <v>2588</v>
      </c>
      <c r="G191" s="161" t="s">
        <v>259</v>
      </c>
      <c r="H191" s="162">
        <v>2</v>
      </c>
      <c r="I191" s="163"/>
      <c r="J191" s="162">
        <f t="shared" si="30"/>
        <v>0</v>
      </c>
      <c r="K191" s="164"/>
      <c r="L191" s="165"/>
      <c r="M191" s="166" t="s">
        <v>1</v>
      </c>
      <c r="N191" s="167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353</v>
      </c>
      <c r="AT191" s="151" t="s">
        <v>571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281</v>
      </c>
      <c r="BM191" s="151" t="s">
        <v>849</v>
      </c>
    </row>
    <row r="192" spans="2:65" s="1" customFormat="1" ht="24.25" customHeight="1">
      <c r="B192" s="139"/>
      <c r="C192" s="140" t="s">
        <v>632</v>
      </c>
      <c r="D192" s="140" t="s">
        <v>222</v>
      </c>
      <c r="E192" s="141" t="s">
        <v>2589</v>
      </c>
      <c r="F192" s="142" t="s">
        <v>2590</v>
      </c>
      <c r="G192" s="143" t="s">
        <v>259</v>
      </c>
      <c r="H192" s="144">
        <v>2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0</v>
      </c>
      <c r="R192" s="149">
        <f t="shared" si="32"/>
        <v>0</v>
      </c>
      <c r="S192" s="149">
        <v>0</v>
      </c>
      <c r="T192" s="150">
        <f t="shared" si="33"/>
        <v>0</v>
      </c>
      <c r="AR192" s="151" t="s">
        <v>281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281</v>
      </c>
      <c r="BM192" s="151" t="s">
        <v>857</v>
      </c>
    </row>
    <row r="193" spans="2:65" s="1" customFormat="1" ht="33" customHeight="1">
      <c r="B193" s="139"/>
      <c r="C193" s="158" t="s">
        <v>636</v>
      </c>
      <c r="D193" s="158" t="s">
        <v>571</v>
      </c>
      <c r="E193" s="159" t="s">
        <v>2591</v>
      </c>
      <c r="F193" s="160" t="s">
        <v>2592</v>
      </c>
      <c r="G193" s="161" t="s">
        <v>259</v>
      </c>
      <c r="H193" s="162">
        <v>2</v>
      </c>
      <c r="I193" s="163"/>
      <c r="J193" s="162">
        <f t="shared" si="30"/>
        <v>0</v>
      </c>
      <c r="K193" s="164"/>
      <c r="L193" s="165"/>
      <c r="M193" s="166" t="s">
        <v>1</v>
      </c>
      <c r="N193" s="167" t="s">
        <v>41</v>
      </c>
      <c r="P193" s="149">
        <f t="shared" si="31"/>
        <v>0</v>
      </c>
      <c r="Q193" s="149">
        <v>0</v>
      </c>
      <c r="R193" s="149">
        <f t="shared" si="32"/>
        <v>0</v>
      </c>
      <c r="S193" s="149">
        <v>0</v>
      </c>
      <c r="T193" s="150">
        <f t="shared" si="33"/>
        <v>0</v>
      </c>
      <c r="AR193" s="151" t="s">
        <v>353</v>
      </c>
      <c r="AT193" s="151" t="s">
        <v>571</v>
      </c>
      <c r="AU193" s="151" t="s">
        <v>87</v>
      </c>
      <c r="AY193" s="13" t="s">
        <v>220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87</v>
      </c>
      <c r="BK193" s="152">
        <f t="shared" si="39"/>
        <v>0</v>
      </c>
      <c r="BL193" s="13" t="s">
        <v>281</v>
      </c>
      <c r="BM193" s="151" t="s">
        <v>865</v>
      </c>
    </row>
    <row r="194" spans="2:65" s="1" customFormat="1" ht="16.5" customHeight="1">
      <c r="B194" s="139"/>
      <c r="C194" s="140" t="s">
        <v>640</v>
      </c>
      <c r="D194" s="140" t="s">
        <v>222</v>
      </c>
      <c r="E194" s="141" t="s">
        <v>2593</v>
      </c>
      <c r="F194" s="142" t="s">
        <v>1083</v>
      </c>
      <c r="G194" s="143" t="s">
        <v>259</v>
      </c>
      <c r="H194" s="144">
        <v>2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41</v>
      </c>
      <c r="P194" s="149">
        <f t="shared" si="31"/>
        <v>0</v>
      </c>
      <c r="Q194" s="149">
        <v>0</v>
      </c>
      <c r="R194" s="149">
        <f t="shared" si="32"/>
        <v>0</v>
      </c>
      <c r="S194" s="149">
        <v>0</v>
      </c>
      <c r="T194" s="150">
        <f t="shared" si="33"/>
        <v>0</v>
      </c>
      <c r="AR194" s="151" t="s">
        <v>281</v>
      </c>
      <c r="AT194" s="151" t="s">
        <v>222</v>
      </c>
      <c r="AU194" s="151" t="s">
        <v>87</v>
      </c>
      <c r="AY194" s="13" t="s">
        <v>220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87</v>
      </c>
      <c r="BK194" s="152">
        <f t="shared" si="39"/>
        <v>0</v>
      </c>
      <c r="BL194" s="13" t="s">
        <v>281</v>
      </c>
      <c r="BM194" s="151" t="s">
        <v>873</v>
      </c>
    </row>
    <row r="195" spans="2:65" s="1" customFormat="1" ht="24.25" customHeight="1">
      <c r="B195" s="139"/>
      <c r="C195" s="158" t="s">
        <v>644</v>
      </c>
      <c r="D195" s="158" t="s">
        <v>571</v>
      </c>
      <c r="E195" s="159" t="s">
        <v>2594</v>
      </c>
      <c r="F195" s="160" t="s">
        <v>2595</v>
      </c>
      <c r="G195" s="161" t="s">
        <v>259</v>
      </c>
      <c r="H195" s="162">
        <v>2</v>
      </c>
      <c r="I195" s="163"/>
      <c r="J195" s="162">
        <f t="shared" si="30"/>
        <v>0</v>
      </c>
      <c r="K195" s="164"/>
      <c r="L195" s="165"/>
      <c r="M195" s="166" t="s">
        <v>1</v>
      </c>
      <c r="N195" s="167" t="s">
        <v>41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353</v>
      </c>
      <c r="AT195" s="151" t="s">
        <v>571</v>
      </c>
      <c r="AU195" s="151" t="s">
        <v>87</v>
      </c>
      <c r="AY195" s="13" t="s">
        <v>220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87</v>
      </c>
      <c r="BK195" s="152">
        <f t="shared" si="39"/>
        <v>0</v>
      </c>
      <c r="BL195" s="13" t="s">
        <v>281</v>
      </c>
      <c r="BM195" s="151" t="s">
        <v>880</v>
      </c>
    </row>
    <row r="196" spans="2:65" s="1" customFormat="1" ht="16.5" customHeight="1">
      <c r="B196" s="139"/>
      <c r="C196" s="140" t="s">
        <v>640</v>
      </c>
      <c r="D196" s="140" t="s">
        <v>222</v>
      </c>
      <c r="E196" s="141" t="s">
        <v>2596</v>
      </c>
      <c r="F196" s="142" t="s">
        <v>2597</v>
      </c>
      <c r="G196" s="143" t="s">
        <v>259</v>
      </c>
      <c r="H196" s="144">
        <v>1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41</v>
      </c>
      <c r="P196" s="149">
        <f t="shared" si="31"/>
        <v>0</v>
      </c>
      <c r="Q196" s="149">
        <v>0</v>
      </c>
      <c r="R196" s="149">
        <f t="shared" si="32"/>
        <v>0</v>
      </c>
      <c r="S196" s="149">
        <v>0</v>
      </c>
      <c r="T196" s="150">
        <f t="shared" si="33"/>
        <v>0</v>
      </c>
      <c r="AR196" s="151" t="s">
        <v>281</v>
      </c>
      <c r="AT196" s="151" t="s">
        <v>222</v>
      </c>
      <c r="AU196" s="151" t="s">
        <v>87</v>
      </c>
      <c r="AY196" s="13" t="s">
        <v>220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87</v>
      </c>
      <c r="BK196" s="152">
        <f t="shared" si="39"/>
        <v>0</v>
      </c>
      <c r="BL196" s="13" t="s">
        <v>281</v>
      </c>
      <c r="BM196" s="151" t="s">
        <v>888</v>
      </c>
    </row>
    <row r="197" spans="2:65" s="1" customFormat="1" ht="24.25" customHeight="1">
      <c r="B197" s="139"/>
      <c r="C197" s="158" t="s">
        <v>644</v>
      </c>
      <c r="D197" s="158" t="s">
        <v>571</v>
      </c>
      <c r="E197" s="159" t="s">
        <v>2598</v>
      </c>
      <c r="F197" s="160" t="s">
        <v>2599</v>
      </c>
      <c r="G197" s="161" t="s">
        <v>259</v>
      </c>
      <c r="H197" s="162">
        <v>1</v>
      </c>
      <c r="I197" s="163"/>
      <c r="J197" s="162">
        <f t="shared" si="30"/>
        <v>0</v>
      </c>
      <c r="K197" s="164"/>
      <c r="L197" s="165"/>
      <c r="M197" s="166" t="s">
        <v>1</v>
      </c>
      <c r="N197" s="167" t="s">
        <v>41</v>
      </c>
      <c r="P197" s="149">
        <f t="shared" si="31"/>
        <v>0</v>
      </c>
      <c r="Q197" s="149">
        <v>0</v>
      </c>
      <c r="R197" s="149">
        <f t="shared" si="32"/>
        <v>0</v>
      </c>
      <c r="S197" s="149">
        <v>0</v>
      </c>
      <c r="T197" s="150">
        <f t="shared" si="33"/>
        <v>0</v>
      </c>
      <c r="AR197" s="151" t="s">
        <v>353</v>
      </c>
      <c r="AT197" s="151" t="s">
        <v>571</v>
      </c>
      <c r="AU197" s="151" t="s">
        <v>87</v>
      </c>
      <c r="AY197" s="13" t="s">
        <v>220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87</v>
      </c>
      <c r="BK197" s="152">
        <f t="shared" si="39"/>
        <v>0</v>
      </c>
      <c r="BL197" s="13" t="s">
        <v>281</v>
      </c>
      <c r="BM197" s="151" t="s">
        <v>896</v>
      </c>
    </row>
    <row r="198" spans="2:65" s="1" customFormat="1" ht="24.25" customHeight="1">
      <c r="B198" s="139"/>
      <c r="C198" s="140" t="s">
        <v>648</v>
      </c>
      <c r="D198" s="140" t="s">
        <v>222</v>
      </c>
      <c r="E198" s="141" t="s">
        <v>2600</v>
      </c>
      <c r="F198" s="142" t="s">
        <v>2601</v>
      </c>
      <c r="G198" s="143" t="s">
        <v>259</v>
      </c>
      <c r="H198" s="144">
        <v>5</v>
      </c>
      <c r="I198" s="145"/>
      <c r="J198" s="144">
        <f t="shared" si="30"/>
        <v>0</v>
      </c>
      <c r="K198" s="146"/>
      <c r="L198" s="28"/>
      <c r="M198" s="147" t="s">
        <v>1</v>
      </c>
      <c r="N198" s="148" t="s">
        <v>41</v>
      </c>
      <c r="P198" s="149">
        <f t="shared" si="31"/>
        <v>0</v>
      </c>
      <c r="Q198" s="149">
        <v>0</v>
      </c>
      <c r="R198" s="149">
        <f t="shared" si="32"/>
        <v>0</v>
      </c>
      <c r="S198" s="149">
        <v>0</v>
      </c>
      <c r="T198" s="150">
        <f t="shared" si="33"/>
        <v>0</v>
      </c>
      <c r="AR198" s="151" t="s">
        <v>281</v>
      </c>
      <c r="AT198" s="151" t="s">
        <v>222</v>
      </c>
      <c r="AU198" s="151" t="s">
        <v>87</v>
      </c>
      <c r="AY198" s="13" t="s">
        <v>220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87</v>
      </c>
      <c r="BK198" s="152">
        <f t="shared" si="39"/>
        <v>0</v>
      </c>
      <c r="BL198" s="13" t="s">
        <v>281</v>
      </c>
      <c r="BM198" s="151" t="s">
        <v>906</v>
      </c>
    </row>
    <row r="199" spans="2:65" s="1" customFormat="1" ht="24.25" customHeight="1">
      <c r="B199" s="139"/>
      <c r="C199" s="158" t="s">
        <v>652</v>
      </c>
      <c r="D199" s="158" t="s">
        <v>571</v>
      </c>
      <c r="E199" s="159" t="s">
        <v>2602</v>
      </c>
      <c r="F199" s="160" t="s">
        <v>2603</v>
      </c>
      <c r="G199" s="161" t="s">
        <v>259</v>
      </c>
      <c r="H199" s="162">
        <v>5</v>
      </c>
      <c r="I199" s="163"/>
      <c r="J199" s="162">
        <f t="shared" si="30"/>
        <v>0</v>
      </c>
      <c r="K199" s="164"/>
      <c r="L199" s="165"/>
      <c r="M199" s="166" t="s">
        <v>1</v>
      </c>
      <c r="N199" s="167" t="s">
        <v>41</v>
      </c>
      <c r="P199" s="149">
        <f t="shared" si="31"/>
        <v>0</v>
      </c>
      <c r="Q199" s="149">
        <v>0</v>
      </c>
      <c r="R199" s="149">
        <f t="shared" si="32"/>
        <v>0</v>
      </c>
      <c r="S199" s="149">
        <v>0</v>
      </c>
      <c r="T199" s="150">
        <f t="shared" si="33"/>
        <v>0</v>
      </c>
      <c r="AR199" s="151" t="s">
        <v>353</v>
      </c>
      <c r="AT199" s="151" t="s">
        <v>571</v>
      </c>
      <c r="AU199" s="151" t="s">
        <v>87</v>
      </c>
      <c r="AY199" s="13" t="s">
        <v>220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87</v>
      </c>
      <c r="BK199" s="152">
        <f t="shared" si="39"/>
        <v>0</v>
      </c>
      <c r="BL199" s="13" t="s">
        <v>281</v>
      </c>
      <c r="BM199" s="151" t="s">
        <v>916</v>
      </c>
    </row>
    <row r="200" spans="2:65" s="1" customFormat="1" ht="16.5" customHeight="1">
      <c r="B200" s="139"/>
      <c r="C200" s="140" t="s">
        <v>656</v>
      </c>
      <c r="D200" s="140" t="s">
        <v>222</v>
      </c>
      <c r="E200" s="141" t="s">
        <v>2604</v>
      </c>
      <c r="F200" s="142" t="s">
        <v>2605</v>
      </c>
      <c r="G200" s="143" t="s">
        <v>259</v>
      </c>
      <c r="H200" s="144">
        <v>2</v>
      </c>
      <c r="I200" s="145"/>
      <c r="J200" s="144">
        <f t="shared" si="30"/>
        <v>0</v>
      </c>
      <c r="K200" s="146"/>
      <c r="L200" s="28"/>
      <c r="M200" s="147" t="s">
        <v>1</v>
      </c>
      <c r="N200" s="148" t="s">
        <v>41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281</v>
      </c>
      <c r="AT200" s="151" t="s">
        <v>222</v>
      </c>
      <c r="AU200" s="151" t="s">
        <v>87</v>
      </c>
      <c r="AY200" s="13" t="s">
        <v>220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87</v>
      </c>
      <c r="BK200" s="152">
        <f t="shared" si="39"/>
        <v>0</v>
      </c>
      <c r="BL200" s="13" t="s">
        <v>281</v>
      </c>
      <c r="BM200" s="151" t="s">
        <v>924</v>
      </c>
    </row>
    <row r="201" spans="2:65" s="1" customFormat="1" ht="16.5" customHeight="1">
      <c r="B201" s="139"/>
      <c r="C201" s="158" t="s">
        <v>662</v>
      </c>
      <c r="D201" s="158" t="s">
        <v>571</v>
      </c>
      <c r="E201" s="159" t="s">
        <v>2606</v>
      </c>
      <c r="F201" s="160" t="s">
        <v>2607</v>
      </c>
      <c r="G201" s="161" t="s">
        <v>259</v>
      </c>
      <c r="H201" s="162">
        <v>2</v>
      </c>
      <c r="I201" s="163"/>
      <c r="J201" s="162">
        <f t="shared" si="30"/>
        <v>0</v>
      </c>
      <c r="K201" s="164"/>
      <c r="L201" s="165"/>
      <c r="M201" s="166" t="s">
        <v>1</v>
      </c>
      <c r="N201" s="167" t="s">
        <v>41</v>
      </c>
      <c r="P201" s="149">
        <f t="shared" si="31"/>
        <v>0</v>
      </c>
      <c r="Q201" s="149">
        <v>0</v>
      </c>
      <c r="R201" s="149">
        <f t="shared" si="32"/>
        <v>0</v>
      </c>
      <c r="S201" s="149">
        <v>0</v>
      </c>
      <c r="T201" s="150">
        <f t="shared" si="33"/>
        <v>0</v>
      </c>
      <c r="AR201" s="151" t="s">
        <v>353</v>
      </c>
      <c r="AT201" s="151" t="s">
        <v>571</v>
      </c>
      <c r="AU201" s="151" t="s">
        <v>87</v>
      </c>
      <c r="AY201" s="13" t="s">
        <v>220</v>
      </c>
      <c r="BE201" s="152">
        <f t="shared" si="34"/>
        <v>0</v>
      </c>
      <c r="BF201" s="152">
        <f t="shared" si="35"/>
        <v>0</v>
      </c>
      <c r="BG201" s="152">
        <f t="shared" si="36"/>
        <v>0</v>
      </c>
      <c r="BH201" s="152">
        <f t="shared" si="37"/>
        <v>0</v>
      </c>
      <c r="BI201" s="152">
        <f t="shared" si="38"/>
        <v>0</v>
      </c>
      <c r="BJ201" s="13" t="s">
        <v>87</v>
      </c>
      <c r="BK201" s="152">
        <f t="shared" si="39"/>
        <v>0</v>
      </c>
      <c r="BL201" s="13" t="s">
        <v>281</v>
      </c>
      <c r="BM201" s="151" t="s">
        <v>932</v>
      </c>
    </row>
    <row r="202" spans="2:65" s="1" customFormat="1" ht="24.25" customHeight="1">
      <c r="B202" s="139"/>
      <c r="C202" s="140" t="s">
        <v>666</v>
      </c>
      <c r="D202" s="140" t="s">
        <v>222</v>
      </c>
      <c r="E202" s="141" t="s">
        <v>2608</v>
      </c>
      <c r="F202" s="142" t="s">
        <v>2609</v>
      </c>
      <c r="G202" s="143" t="s">
        <v>259</v>
      </c>
      <c r="H202" s="144">
        <v>2</v>
      </c>
      <c r="I202" s="145"/>
      <c r="J202" s="144">
        <f t="shared" si="30"/>
        <v>0</v>
      </c>
      <c r="K202" s="146"/>
      <c r="L202" s="28"/>
      <c r="M202" s="147" t="s">
        <v>1</v>
      </c>
      <c r="N202" s="148" t="s">
        <v>41</v>
      </c>
      <c r="P202" s="149">
        <f t="shared" si="31"/>
        <v>0</v>
      </c>
      <c r="Q202" s="149">
        <v>0</v>
      </c>
      <c r="R202" s="149">
        <f t="shared" si="32"/>
        <v>0</v>
      </c>
      <c r="S202" s="149">
        <v>0</v>
      </c>
      <c r="T202" s="150">
        <f t="shared" si="33"/>
        <v>0</v>
      </c>
      <c r="AR202" s="151" t="s">
        <v>281</v>
      </c>
      <c r="AT202" s="151" t="s">
        <v>222</v>
      </c>
      <c r="AU202" s="151" t="s">
        <v>87</v>
      </c>
      <c r="AY202" s="13" t="s">
        <v>220</v>
      </c>
      <c r="BE202" s="152">
        <f t="shared" si="34"/>
        <v>0</v>
      </c>
      <c r="BF202" s="152">
        <f t="shared" si="35"/>
        <v>0</v>
      </c>
      <c r="BG202" s="152">
        <f t="shared" si="36"/>
        <v>0</v>
      </c>
      <c r="BH202" s="152">
        <f t="shared" si="37"/>
        <v>0</v>
      </c>
      <c r="BI202" s="152">
        <f t="shared" si="38"/>
        <v>0</v>
      </c>
      <c r="BJ202" s="13" t="s">
        <v>87</v>
      </c>
      <c r="BK202" s="152">
        <f t="shared" si="39"/>
        <v>0</v>
      </c>
      <c r="BL202" s="13" t="s">
        <v>281</v>
      </c>
      <c r="BM202" s="151" t="s">
        <v>940</v>
      </c>
    </row>
    <row r="203" spans="2:65" s="1" customFormat="1" ht="24.25" customHeight="1">
      <c r="B203" s="139"/>
      <c r="C203" s="158" t="s">
        <v>670</v>
      </c>
      <c r="D203" s="158" t="s">
        <v>571</v>
      </c>
      <c r="E203" s="159" t="s">
        <v>2610</v>
      </c>
      <c r="F203" s="160" t="s">
        <v>2611</v>
      </c>
      <c r="G203" s="161" t="s">
        <v>259</v>
      </c>
      <c r="H203" s="162">
        <v>2</v>
      </c>
      <c r="I203" s="163"/>
      <c r="J203" s="162">
        <f t="shared" si="30"/>
        <v>0</v>
      </c>
      <c r="K203" s="164"/>
      <c r="L203" s="165"/>
      <c r="M203" s="166" t="s">
        <v>1</v>
      </c>
      <c r="N203" s="167" t="s">
        <v>41</v>
      </c>
      <c r="P203" s="149">
        <f t="shared" si="31"/>
        <v>0</v>
      </c>
      <c r="Q203" s="149">
        <v>0</v>
      </c>
      <c r="R203" s="149">
        <f t="shared" si="32"/>
        <v>0</v>
      </c>
      <c r="S203" s="149">
        <v>0</v>
      </c>
      <c r="T203" s="150">
        <f t="shared" si="33"/>
        <v>0</v>
      </c>
      <c r="AR203" s="151" t="s">
        <v>353</v>
      </c>
      <c r="AT203" s="151" t="s">
        <v>571</v>
      </c>
      <c r="AU203" s="151" t="s">
        <v>87</v>
      </c>
      <c r="AY203" s="13" t="s">
        <v>220</v>
      </c>
      <c r="BE203" s="152">
        <f t="shared" si="34"/>
        <v>0</v>
      </c>
      <c r="BF203" s="152">
        <f t="shared" si="35"/>
        <v>0</v>
      </c>
      <c r="BG203" s="152">
        <f t="shared" si="36"/>
        <v>0</v>
      </c>
      <c r="BH203" s="152">
        <f t="shared" si="37"/>
        <v>0</v>
      </c>
      <c r="BI203" s="152">
        <f t="shared" si="38"/>
        <v>0</v>
      </c>
      <c r="BJ203" s="13" t="s">
        <v>87</v>
      </c>
      <c r="BK203" s="152">
        <f t="shared" si="39"/>
        <v>0</v>
      </c>
      <c r="BL203" s="13" t="s">
        <v>281</v>
      </c>
      <c r="BM203" s="151" t="s">
        <v>948</v>
      </c>
    </row>
    <row r="204" spans="2:65" s="1" customFormat="1" ht="33" customHeight="1">
      <c r="B204" s="139"/>
      <c r="C204" s="140" t="s">
        <v>674</v>
      </c>
      <c r="D204" s="140" t="s">
        <v>222</v>
      </c>
      <c r="E204" s="141" t="s">
        <v>2612</v>
      </c>
      <c r="F204" s="142" t="s">
        <v>2613</v>
      </c>
      <c r="G204" s="143" t="s">
        <v>259</v>
      </c>
      <c r="H204" s="144">
        <v>1</v>
      </c>
      <c r="I204" s="145"/>
      <c r="J204" s="144">
        <f t="shared" si="30"/>
        <v>0</v>
      </c>
      <c r="K204" s="146"/>
      <c r="L204" s="28"/>
      <c r="M204" s="147" t="s">
        <v>1</v>
      </c>
      <c r="N204" s="148" t="s">
        <v>41</v>
      </c>
      <c r="P204" s="149">
        <f t="shared" si="31"/>
        <v>0</v>
      </c>
      <c r="Q204" s="149">
        <v>0</v>
      </c>
      <c r="R204" s="149">
        <f t="shared" si="32"/>
        <v>0</v>
      </c>
      <c r="S204" s="149">
        <v>0</v>
      </c>
      <c r="T204" s="150">
        <f t="shared" si="33"/>
        <v>0</v>
      </c>
      <c r="AR204" s="151" t="s">
        <v>281</v>
      </c>
      <c r="AT204" s="151" t="s">
        <v>222</v>
      </c>
      <c r="AU204" s="151" t="s">
        <v>87</v>
      </c>
      <c r="AY204" s="13" t="s">
        <v>220</v>
      </c>
      <c r="BE204" s="152">
        <f t="shared" si="34"/>
        <v>0</v>
      </c>
      <c r="BF204" s="152">
        <f t="shared" si="35"/>
        <v>0</v>
      </c>
      <c r="BG204" s="152">
        <f t="shared" si="36"/>
        <v>0</v>
      </c>
      <c r="BH204" s="152">
        <f t="shared" si="37"/>
        <v>0</v>
      </c>
      <c r="BI204" s="152">
        <f t="shared" si="38"/>
        <v>0</v>
      </c>
      <c r="BJ204" s="13" t="s">
        <v>87</v>
      </c>
      <c r="BK204" s="152">
        <f t="shared" si="39"/>
        <v>0</v>
      </c>
      <c r="BL204" s="13" t="s">
        <v>281</v>
      </c>
      <c r="BM204" s="151" t="s">
        <v>956</v>
      </c>
    </row>
    <row r="205" spans="2:65" s="1" customFormat="1" ht="16.5" customHeight="1">
      <c r="B205" s="139"/>
      <c r="C205" s="158" t="s">
        <v>678</v>
      </c>
      <c r="D205" s="158" t="s">
        <v>571</v>
      </c>
      <c r="E205" s="159" t="s">
        <v>2614</v>
      </c>
      <c r="F205" s="160" t="s">
        <v>2615</v>
      </c>
      <c r="G205" s="161" t="s">
        <v>259</v>
      </c>
      <c r="H205" s="162">
        <v>1</v>
      </c>
      <c r="I205" s="163"/>
      <c r="J205" s="162">
        <f t="shared" si="30"/>
        <v>0</v>
      </c>
      <c r="K205" s="164"/>
      <c r="L205" s="165"/>
      <c r="M205" s="166" t="s">
        <v>1</v>
      </c>
      <c r="N205" s="167" t="s">
        <v>41</v>
      </c>
      <c r="P205" s="149">
        <f t="shared" si="31"/>
        <v>0</v>
      </c>
      <c r="Q205" s="149">
        <v>0</v>
      </c>
      <c r="R205" s="149">
        <f t="shared" si="32"/>
        <v>0</v>
      </c>
      <c r="S205" s="149">
        <v>0</v>
      </c>
      <c r="T205" s="150">
        <f t="shared" si="33"/>
        <v>0</v>
      </c>
      <c r="AR205" s="151" t="s">
        <v>353</v>
      </c>
      <c r="AT205" s="151" t="s">
        <v>571</v>
      </c>
      <c r="AU205" s="151" t="s">
        <v>87</v>
      </c>
      <c r="AY205" s="13" t="s">
        <v>220</v>
      </c>
      <c r="BE205" s="152">
        <f t="shared" si="34"/>
        <v>0</v>
      </c>
      <c r="BF205" s="152">
        <f t="shared" si="35"/>
        <v>0</v>
      </c>
      <c r="BG205" s="152">
        <f t="shared" si="36"/>
        <v>0</v>
      </c>
      <c r="BH205" s="152">
        <f t="shared" si="37"/>
        <v>0</v>
      </c>
      <c r="BI205" s="152">
        <f t="shared" si="38"/>
        <v>0</v>
      </c>
      <c r="BJ205" s="13" t="s">
        <v>87</v>
      </c>
      <c r="BK205" s="152">
        <f t="shared" si="39"/>
        <v>0</v>
      </c>
      <c r="BL205" s="13" t="s">
        <v>281</v>
      </c>
      <c r="BM205" s="151" t="s">
        <v>964</v>
      </c>
    </row>
    <row r="206" spans="2:65" s="1" customFormat="1" ht="16.5" customHeight="1">
      <c r="B206" s="139"/>
      <c r="C206" s="140" t="s">
        <v>682</v>
      </c>
      <c r="D206" s="140" t="s">
        <v>222</v>
      </c>
      <c r="E206" s="141" t="s">
        <v>2616</v>
      </c>
      <c r="F206" s="142" t="s">
        <v>2617</v>
      </c>
      <c r="G206" s="143" t="s">
        <v>259</v>
      </c>
      <c r="H206" s="144">
        <v>17</v>
      </c>
      <c r="I206" s="145"/>
      <c r="J206" s="144">
        <f t="shared" si="30"/>
        <v>0</v>
      </c>
      <c r="K206" s="146"/>
      <c r="L206" s="28"/>
      <c r="M206" s="147" t="s">
        <v>1</v>
      </c>
      <c r="N206" s="148" t="s">
        <v>41</v>
      </c>
      <c r="P206" s="149">
        <f t="shared" si="31"/>
        <v>0</v>
      </c>
      <c r="Q206" s="149">
        <v>0</v>
      </c>
      <c r="R206" s="149">
        <f t="shared" si="32"/>
        <v>0</v>
      </c>
      <c r="S206" s="149">
        <v>0</v>
      </c>
      <c r="T206" s="150">
        <f t="shared" si="33"/>
        <v>0</v>
      </c>
      <c r="AR206" s="151" t="s">
        <v>281</v>
      </c>
      <c r="AT206" s="151" t="s">
        <v>222</v>
      </c>
      <c r="AU206" s="151" t="s">
        <v>87</v>
      </c>
      <c r="AY206" s="13" t="s">
        <v>220</v>
      </c>
      <c r="BE206" s="152">
        <f t="shared" si="34"/>
        <v>0</v>
      </c>
      <c r="BF206" s="152">
        <f t="shared" si="35"/>
        <v>0</v>
      </c>
      <c r="BG206" s="152">
        <f t="shared" si="36"/>
        <v>0</v>
      </c>
      <c r="BH206" s="152">
        <f t="shared" si="37"/>
        <v>0</v>
      </c>
      <c r="BI206" s="152">
        <f t="shared" si="38"/>
        <v>0</v>
      </c>
      <c r="BJ206" s="13" t="s">
        <v>87</v>
      </c>
      <c r="BK206" s="152">
        <f t="shared" si="39"/>
        <v>0</v>
      </c>
      <c r="BL206" s="13" t="s">
        <v>281</v>
      </c>
      <c r="BM206" s="151" t="s">
        <v>972</v>
      </c>
    </row>
    <row r="207" spans="2:65" s="1" customFormat="1" ht="24.25" customHeight="1">
      <c r="B207" s="139"/>
      <c r="C207" s="158" t="s">
        <v>686</v>
      </c>
      <c r="D207" s="158" t="s">
        <v>571</v>
      </c>
      <c r="E207" s="159" t="s">
        <v>2618</v>
      </c>
      <c r="F207" s="160" t="s">
        <v>2619</v>
      </c>
      <c r="G207" s="161" t="s">
        <v>259</v>
      </c>
      <c r="H207" s="162">
        <v>17</v>
      </c>
      <c r="I207" s="163"/>
      <c r="J207" s="162">
        <f t="shared" si="30"/>
        <v>0</v>
      </c>
      <c r="K207" s="164"/>
      <c r="L207" s="165"/>
      <c r="M207" s="166" t="s">
        <v>1</v>
      </c>
      <c r="N207" s="167" t="s">
        <v>41</v>
      </c>
      <c r="P207" s="149">
        <f t="shared" si="31"/>
        <v>0</v>
      </c>
      <c r="Q207" s="149">
        <v>0</v>
      </c>
      <c r="R207" s="149">
        <f t="shared" si="32"/>
        <v>0</v>
      </c>
      <c r="S207" s="149">
        <v>0</v>
      </c>
      <c r="T207" s="150">
        <f t="shared" si="33"/>
        <v>0</v>
      </c>
      <c r="AR207" s="151" t="s">
        <v>353</v>
      </c>
      <c r="AT207" s="151" t="s">
        <v>571</v>
      </c>
      <c r="AU207" s="151" t="s">
        <v>87</v>
      </c>
      <c r="AY207" s="13" t="s">
        <v>220</v>
      </c>
      <c r="BE207" s="152">
        <f t="shared" si="34"/>
        <v>0</v>
      </c>
      <c r="BF207" s="152">
        <f t="shared" si="35"/>
        <v>0</v>
      </c>
      <c r="BG207" s="152">
        <f t="shared" si="36"/>
        <v>0</v>
      </c>
      <c r="BH207" s="152">
        <f t="shared" si="37"/>
        <v>0</v>
      </c>
      <c r="BI207" s="152">
        <f t="shared" si="38"/>
        <v>0</v>
      </c>
      <c r="BJ207" s="13" t="s">
        <v>87</v>
      </c>
      <c r="BK207" s="152">
        <f t="shared" si="39"/>
        <v>0</v>
      </c>
      <c r="BL207" s="13" t="s">
        <v>281</v>
      </c>
      <c r="BM207" s="151" t="s">
        <v>982</v>
      </c>
    </row>
    <row r="208" spans="2:65" s="1" customFormat="1" ht="24.25" customHeight="1">
      <c r="B208" s="139"/>
      <c r="C208" s="140" t="s">
        <v>690</v>
      </c>
      <c r="D208" s="140" t="s">
        <v>222</v>
      </c>
      <c r="E208" s="141" t="s">
        <v>2620</v>
      </c>
      <c r="F208" s="142" t="s">
        <v>2621</v>
      </c>
      <c r="G208" s="143" t="s">
        <v>259</v>
      </c>
      <c r="H208" s="144">
        <v>6</v>
      </c>
      <c r="I208" s="145"/>
      <c r="J208" s="144">
        <f t="shared" si="30"/>
        <v>0</v>
      </c>
      <c r="K208" s="146"/>
      <c r="L208" s="28"/>
      <c r="M208" s="147" t="s">
        <v>1</v>
      </c>
      <c r="N208" s="148" t="s">
        <v>41</v>
      </c>
      <c r="P208" s="149">
        <f t="shared" si="31"/>
        <v>0</v>
      </c>
      <c r="Q208" s="149">
        <v>0</v>
      </c>
      <c r="R208" s="149">
        <f t="shared" si="32"/>
        <v>0</v>
      </c>
      <c r="S208" s="149">
        <v>0</v>
      </c>
      <c r="T208" s="150">
        <f t="shared" si="33"/>
        <v>0</v>
      </c>
      <c r="AR208" s="151" t="s">
        <v>281</v>
      </c>
      <c r="AT208" s="151" t="s">
        <v>222</v>
      </c>
      <c r="AU208" s="151" t="s">
        <v>87</v>
      </c>
      <c r="AY208" s="13" t="s">
        <v>220</v>
      </c>
      <c r="BE208" s="152">
        <f t="shared" si="34"/>
        <v>0</v>
      </c>
      <c r="BF208" s="152">
        <f t="shared" si="35"/>
        <v>0</v>
      </c>
      <c r="BG208" s="152">
        <f t="shared" si="36"/>
        <v>0</v>
      </c>
      <c r="BH208" s="152">
        <f t="shared" si="37"/>
        <v>0</v>
      </c>
      <c r="BI208" s="152">
        <f t="shared" si="38"/>
        <v>0</v>
      </c>
      <c r="BJ208" s="13" t="s">
        <v>87</v>
      </c>
      <c r="BK208" s="152">
        <f t="shared" si="39"/>
        <v>0</v>
      </c>
      <c r="BL208" s="13" t="s">
        <v>281</v>
      </c>
      <c r="BM208" s="151" t="s">
        <v>990</v>
      </c>
    </row>
    <row r="209" spans="2:65" s="1" customFormat="1" ht="16.5" customHeight="1">
      <c r="B209" s="139"/>
      <c r="C209" s="158" t="s">
        <v>694</v>
      </c>
      <c r="D209" s="158" t="s">
        <v>571</v>
      </c>
      <c r="E209" s="159" t="s">
        <v>2622</v>
      </c>
      <c r="F209" s="160" t="s">
        <v>2623</v>
      </c>
      <c r="G209" s="161" t="s">
        <v>259</v>
      </c>
      <c r="H209" s="162">
        <v>1</v>
      </c>
      <c r="I209" s="163"/>
      <c r="J209" s="162">
        <f t="shared" si="30"/>
        <v>0</v>
      </c>
      <c r="K209" s="164"/>
      <c r="L209" s="165"/>
      <c r="M209" s="166" t="s">
        <v>1</v>
      </c>
      <c r="N209" s="167" t="s">
        <v>41</v>
      </c>
      <c r="P209" s="149">
        <f t="shared" si="31"/>
        <v>0</v>
      </c>
      <c r="Q209" s="149">
        <v>0</v>
      </c>
      <c r="R209" s="149">
        <f t="shared" si="32"/>
        <v>0</v>
      </c>
      <c r="S209" s="149">
        <v>0</v>
      </c>
      <c r="T209" s="150">
        <f t="shared" si="33"/>
        <v>0</v>
      </c>
      <c r="AR209" s="151" t="s">
        <v>353</v>
      </c>
      <c r="AT209" s="151" t="s">
        <v>571</v>
      </c>
      <c r="AU209" s="151" t="s">
        <v>87</v>
      </c>
      <c r="AY209" s="13" t="s">
        <v>220</v>
      </c>
      <c r="BE209" s="152">
        <f t="shared" si="34"/>
        <v>0</v>
      </c>
      <c r="BF209" s="152">
        <f t="shared" si="35"/>
        <v>0</v>
      </c>
      <c r="BG209" s="152">
        <f t="shared" si="36"/>
        <v>0</v>
      </c>
      <c r="BH209" s="152">
        <f t="shared" si="37"/>
        <v>0</v>
      </c>
      <c r="BI209" s="152">
        <f t="shared" si="38"/>
        <v>0</v>
      </c>
      <c r="BJ209" s="13" t="s">
        <v>87</v>
      </c>
      <c r="BK209" s="152">
        <f t="shared" si="39"/>
        <v>0</v>
      </c>
      <c r="BL209" s="13" t="s">
        <v>281</v>
      </c>
      <c r="BM209" s="151" t="s">
        <v>998</v>
      </c>
    </row>
    <row r="210" spans="2:65" s="1" customFormat="1" ht="24.25" customHeight="1">
      <c r="B210" s="139"/>
      <c r="C210" s="158" t="s">
        <v>698</v>
      </c>
      <c r="D210" s="158" t="s">
        <v>571</v>
      </c>
      <c r="E210" s="159" t="s">
        <v>2624</v>
      </c>
      <c r="F210" s="160" t="s">
        <v>2625</v>
      </c>
      <c r="G210" s="161" t="s">
        <v>259</v>
      </c>
      <c r="H210" s="162">
        <v>5</v>
      </c>
      <c r="I210" s="163"/>
      <c r="J210" s="162">
        <f t="shared" si="30"/>
        <v>0</v>
      </c>
      <c r="K210" s="164"/>
      <c r="L210" s="165"/>
      <c r="M210" s="166" t="s">
        <v>1</v>
      </c>
      <c r="N210" s="167" t="s">
        <v>41</v>
      </c>
      <c r="P210" s="149">
        <f t="shared" si="31"/>
        <v>0</v>
      </c>
      <c r="Q210" s="149">
        <v>0</v>
      </c>
      <c r="R210" s="149">
        <f t="shared" si="32"/>
        <v>0</v>
      </c>
      <c r="S210" s="149">
        <v>0</v>
      </c>
      <c r="T210" s="150">
        <f t="shared" si="33"/>
        <v>0</v>
      </c>
      <c r="AR210" s="151" t="s">
        <v>353</v>
      </c>
      <c r="AT210" s="151" t="s">
        <v>571</v>
      </c>
      <c r="AU210" s="151" t="s">
        <v>87</v>
      </c>
      <c r="AY210" s="13" t="s">
        <v>220</v>
      </c>
      <c r="BE210" s="152">
        <f t="shared" si="34"/>
        <v>0</v>
      </c>
      <c r="BF210" s="152">
        <f t="shared" si="35"/>
        <v>0</v>
      </c>
      <c r="BG210" s="152">
        <f t="shared" si="36"/>
        <v>0</v>
      </c>
      <c r="BH210" s="152">
        <f t="shared" si="37"/>
        <v>0</v>
      </c>
      <c r="BI210" s="152">
        <f t="shared" si="38"/>
        <v>0</v>
      </c>
      <c r="BJ210" s="13" t="s">
        <v>87</v>
      </c>
      <c r="BK210" s="152">
        <f t="shared" si="39"/>
        <v>0</v>
      </c>
      <c r="BL210" s="13" t="s">
        <v>281</v>
      </c>
      <c r="BM210" s="151" t="s">
        <v>1008</v>
      </c>
    </row>
    <row r="211" spans="2:65" s="1" customFormat="1" ht="24.25" customHeight="1">
      <c r="B211" s="139"/>
      <c r="C211" s="140" t="s">
        <v>702</v>
      </c>
      <c r="D211" s="140" t="s">
        <v>222</v>
      </c>
      <c r="E211" s="141" t="s">
        <v>2626</v>
      </c>
      <c r="F211" s="142" t="s">
        <v>2627</v>
      </c>
      <c r="G211" s="143" t="s">
        <v>259</v>
      </c>
      <c r="H211" s="144">
        <v>5</v>
      </c>
      <c r="I211" s="145"/>
      <c r="J211" s="144">
        <f t="shared" si="30"/>
        <v>0</v>
      </c>
      <c r="K211" s="146"/>
      <c r="L211" s="28"/>
      <c r="M211" s="147" t="s">
        <v>1</v>
      </c>
      <c r="N211" s="148" t="s">
        <v>41</v>
      </c>
      <c r="P211" s="149">
        <f t="shared" si="31"/>
        <v>0</v>
      </c>
      <c r="Q211" s="149">
        <v>0</v>
      </c>
      <c r="R211" s="149">
        <f t="shared" si="32"/>
        <v>0</v>
      </c>
      <c r="S211" s="149">
        <v>0</v>
      </c>
      <c r="T211" s="150">
        <f t="shared" si="33"/>
        <v>0</v>
      </c>
      <c r="AR211" s="151" t="s">
        <v>281</v>
      </c>
      <c r="AT211" s="151" t="s">
        <v>222</v>
      </c>
      <c r="AU211" s="151" t="s">
        <v>87</v>
      </c>
      <c r="AY211" s="13" t="s">
        <v>220</v>
      </c>
      <c r="BE211" s="152">
        <f t="shared" si="34"/>
        <v>0</v>
      </c>
      <c r="BF211" s="152">
        <f t="shared" si="35"/>
        <v>0</v>
      </c>
      <c r="BG211" s="152">
        <f t="shared" si="36"/>
        <v>0</v>
      </c>
      <c r="BH211" s="152">
        <f t="shared" si="37"/>
        <v>0</v>
      </c>
      <c r="BI211" s="152">
        <f t="shared" si="38"/>
        <v>0</v>
      </c>
      <c r="BJ211" s="13" t="s">
        <v>87</v>
      </c>
      <c r="BK211" s="152">
        <f t="shared" si="39"/>
        <v>0</v>
      </c>
      <c r="BL211" s="13" t="s">
        <v>281</v>
      </c>
      <c r="BM211" s="151" t="s">
        <v>1018</v>
      </c>
    </row>
    <row r="212" spans="2:65" s="1" customFormat="1" ht="16.5" customHeight="1">
      <c r="B212" s="139"/>
      <c r="C212" s="158" t="s">
        <v>706</v>
      </c>
      <c r="D212" s="158" t="s">
        <v>571</v>
      </c>
      <c r="E212" s="159" t="s">
        <v>2628</v>
      </c>
      <c r="F212" s="160" t="s">
        <v>2629</v>
      </c>
      <c r="G212" s="161" t="s">
        <v>259</v>
      </c>
      <c r="H212" s="162">
        <v>5</v>
      </c>
      <c r="I212" s="163"/>
      <c r="J212" s="162">
        <f t="shared" si="30"/>
        <v>0</v>
      </c>
      <c r="K212" s="164"/>
      <c r="L212" s="165"/>
      <c r="M212" s="166" t="s">
        <v>1</v>
      </c>
      <c r="N212" s="167" t="s">
        <v>41</v>
      </c>
      <c r="P212" s="149">
        <f t="shared" si="31"/>
        <v>0</v>
      </c>
      <c r="Q212" s="149">
        <v>0</v>
      </c>
      <c r="R212" s="149">
        <f t="shared" si="32"/>
        <v>0</v>
      </c>
      <c r="S212" s="149">
        <v>0</v>
      </c>
      <c r="T212" s="150">
        <f t="shared" si="33"/>
        <v>0</v>
      </c>
      <c r="AR212" s="151" t="s">
        <v>353</v>
      </c>
      <c r="AT212" s="151" t="s">
        <v>571</v>
      </c>
      <c r="AU212" s="151" t="s">
        <v>87</v>
      </c>
      <c r="AY212" s="13" t="s">
        <v>220</v>
      </c>
      <c r="BE212" s="152">
        <f t="shared" si="34"/>
        <v>0</v>
      </c>
      <c r="BF212" s="152">
        <f t="shared" si="35"/>
        <v>0</v>
      </c>
      <c r="BG212" s="152">
        <f t="shared" si="36"/>
        <v>0</v>
      </c>
      <c r="BH212" s="152">
        <f t="shared" si="37"/>
        <v>0</v>
      </c>
      <c r="BI212" s="152">
        <f t="shared" si="38"/>
        <v>0</v>
      </c>
      <c r="BJ212" s="13" t="s">
        <v>87</v>
      </c>
      <c r="BK212" s="152">
        <f t="shared" si="39"/>
        <v>0</v>
      </c>
      <c r="BL212" s="13" t="s">
        <v>281</v>
      </c>
      <c r="BM212" s="151" t="s">
        <v>1026</v>
      </c>
    </row>
    <row r="213" spans="2:65" s="1" customFormat="1" ht="33" customHeight="1">
      <c r="B213" s="139"/>
      <c r="C213" s="140" t="s">
        <v>710</v>
      </c>
      <c r="D213" s="140" t="s">
        <v>222</v>
      </c>
      <c r="E213" s="141" t="s">
        <v>2630</v>
      </c>
      <c r="F213" s="142" t="s">
        <v>2631</v>
      </c>
      <c r="G213" s="143" t="s">
        <v>259</v>
      </c>
      <c r="H213" s="144">
        <v>1</v>
      </c>
      <c r="I213" s="145"/>
      <c r="J213" s="144">
        <f t="shared" si="30"/>
        <v>0</v>
      </c>
      <c r="K213" s="146"/>
      <c r="L213" s="28"/>
      <c r="M213" s="147" t="s">
        <v>1</v>
      </c>
      <c r="N213" s="148" t="s">
        <v>41</v>
      </c>
      <c r="P213" s="149">
        <f t="shared" si="31"/>
        <v>0</v>
      </c>
      <c r="Q213" s="149">
        <v>0</v>
      </c>
      <c r="R213" s="149">
        <f t="shared" si="32"/>
        <v>0</v>
      </c>
      <c r="S213" s="149">
        <v>0</v>
      </c>
      <c r="T213" s="150">
        <f t="shared" si="33"/>
        <v>0</v>
      </c>
      <c r="AR213" s="151" t="s">
        <v>281</v>
      </c>
      <c r="AT213" s="151" t="s">
        <v>222</v>
      </c>
      <c r="AU213" s="151" t="s">
        <v>87</v>
      </c>
      <c r="AY213" s="13" t="s">
        <v>220</v>
      </c>
      <c r="BE213" s="152">
        <f t="shared" si="34"/>
        <v>0</v>
      </c>
      <c r="BF213" s="152">
        <f t="shared" si="35"/>
        <v>0</v>
      </c>
      <c r="BG213" s="152">
        <f t="shared" si="36"/>
        <v>0</v>
      </c>
      <c r="BH213" s="152">
        <f t="shared" si="37"/>
        <v>0</v>
      </c>
      <c r="BI213" s="152">
        <f t="shared" si="38"/>
        <v>0</v>
      </c>
      <c r="BJ213" s="13" t="s">
        <v>87</v>
      </c>
      <c r="BK213" s="152">
        <f t="shared" si="39"/>
        <v>0</v>
      </c>
      <c r="BL213" s="13" t="s">
        <v>281</v>
      </c>
      <c r="BM213" s="151" t="s">
        <v>1102</v>
      </c>
    </row>
    <row r="214" spans="2:65" s="1" customFormat="1" ht="24.25" customHeight="1">
      <c r="B214" s="139"/>
      <c r="C214" s="158" t="s">
        <v>714</v>
      </c>
      <c r="D214" s="158" t="s">
        <v>571</v>
      </c>
      <c r="E214" s="159" t="s">
        <v>2632</v>
      </c>
      <c r="F214" s="160" t="s">
        <v>2633</v>
      </c>
      <c r="G214" s="161" t="s">
        <v>259</v>
      </c>
      <c r="H214" s="162">
        <v>1</v>
      </c>
      <c r="I214" s="163"/>
      <c r="J214" s="162">
        <f t="shared" si="30"/>
        <v>0</v>
      </c>
      <c r="K214" s="164"/>
      <c r="L214" s="165"/>
      <c r="M214" s="166" t="s">
        <v>1</v>
      </c>
      <c r="N214" s="167" t="s">
        <v>41</v>
      </c>
      <c r="P214" s="149">
        <f t="shared" si="31"/>
        <v>0</v>
      </c>
      <c r="Q214" s="149">
        <v>0</v>
      </c>
      <c r="R214" s="149">
        <f t="shared" si="32"/>
        <v>0</v>
      </c>
      <c r="S214" s="149">
        <v>0</v>
      </c>
      <c r="T214" s="150">
        <f t="shared" si="33"/>
        <v>0</v>
      </c>
      <c r="AR214" s="151" t="s">
        <v>353</v>
      </c>
      <c r="AT214" s="151" t="s">
        <v>571</v>
      </c>
      <c r="AU214" s="151" t="s">
        <v>87</v>
      </c>
      <c r="AY214" s="13" t="s">
        <v>220</v>
      </c>
      <c r="BE214" s="152">
        <f t="shared" si="34"/>
        <v>0</v>
      </c>
      <c r="BF214" s="152">
        <f t="shared" si="35"/>
        <v>0</v>
      </c>
      <c r="BG214" s="152">
        <f t="shared" si="36"/>
        <v>0</v>
      </c>
      <c r="BH214" s="152">
        <f t="shared" si="37"/>
        <v>0</v>
      </c>
      <c r="BI214" s="152">
        <f t="shared" si="38"/>
        <v>0</v>
      </c>
      <c r="BJ214" s="13" t="s">
        <v>87</v>
      </c>
      <c r="BK214" s="152">
        <f t="shared" si="39"/>
        <v>0</v>
      </c>
      <c r="BL214" s="13" t="s">
        <v>281</v>
      </c>
      <c r="BM214" s="151" t="s">
        <v>2064</v>
      </c>
    </row>
    <row r="215" spans="2:65" s="1" customFormat="1" ht="24.25" customHeight="1">
      <c r="B215" s="139"/>
      <c r="C215" s="140" t="s">
        <v>718</v>
      </c>
      <c r="D215" s="140" t="s">
        <v>222</v>
      </c>
      <c r="E215" s="141" t="s">
        <v>2634</v>
      </c>
      <c r="F215" s="142" t="s">
        <v>2635</v>
      </c>
      <c r="G215" s="143" t="s">
        <v>259</v>
      </c>
      <c r="H215" s="144">
        <v>2</v>
      </c>
      <c r="I215" s="145"/>
      <c r="J215" s="144">
        <f t="shared" si="30"/>
        <v>0</v>
      </c>
      <c r="K215" s="146"/>
      <c r="L215" s="28"/>
      <c r="M215" s="147" t="s">
        <v>1</v>
      </c>
      <c r="N215" s="148" t="s">
        <v>41</v>
      </c>
      <c r="P215" s="149">
        <f t="shared" si="31"/>
        <v>0</v>
      </c>
      <c r="Q215" s="149">
        <v>0</v>
      </c>
      <c r="R215" s="149">
        <f t="shared" si="32"/>
        <v>0</v>
      </c>
      <c r="S215" s="149">
        <v>0</v>
      </c>
      <c r="T215" s="150">
        <f t="shared" si="33"/>
        <v>0</v>
      </c>
      <c r="AR215" s="151" t="s">
        <v>281</v>
      </c>
      <c r="AT215" s="151" t="s">
        <v>222</v>
      </c>
      <c r="AU215" s="151" t="s">
        <v>87</v>
      </c>
      <c r="AY215" s="13" t="s">
        <v>220</v>
      </c>
      <c r="BE215" s="152">
        <f t="shared" si="34"/>
        <v>0</v>
      </c>
      <c r="BF215" s="152">
        <f t="shared" si="35"/>
        <v>0</v>
      </c>
      <c r="BG215" s="152">
        <f t="shared" si="36"/>
        <v>0</v>
      </c>
      <c r="BH215" s="152">
        <f t="shared" si="37"/>
        <v>0</v>
      </c>
      <c r="BI215" s="152">
        <f t="shared" si="38"/>
        <v>0</v>
      </c>
      <c r="BJ215" s="13" t="s">
        <v>87</v>
      </c>
      <c r="BK215" s="152">
        <f t="shared" si="39"/>
        <v>0</v>
      </c>
      <c r="BL215" s="13" t="s">
        <v>281</v>
      </c>
      <c r="BM215" s="151" t="s">
        <v>2072</v>
      </c>
    </row>
    <row r="216" spans="2:65" s="1" customFormat="1" ht="16.5" customHeight="1">
      <c r="B216" s="139"/>
      <c r="C216" s="158" t="s">
        <v>722</v>
      </c>
      <c r="D216" s="158" t="s">
        <v>571</v>
      </c>
      <c r="E216" s="159" t="s">
        <v>2636</v>
      </c>
      <c r="F216" s="160" t="s">
        <v>2637</v>
      </c>
      <c r="G216" s="161" t="s">
        <v>259</v>
      </c>
      <c r="H216" s="162">
        <v>2</v>
      </c>
      <c r="I216" s="163"/>
      <c r="J216" s="162">
        <f t="shared" si="30"/>
        <v>0</v>
      </c>
      <c r="K216" s="164"/>
      <c r="L216" s="165"/>
      <c r="M216" s="166" t="s">
        <v>1</v>
      </c>
      <c r="N216" s="167" t="s">
        <v>41</v>
      </c>
      <c r="P216" s="149">
        <f t="shared" si="31"/>
        <v>0</v>
      </c>
      <c r="Q216" s="149">
        <v>0</v>
      </c>
      <c r="R216" s="149">
        <f t="shared" si="32"/>
        <v>0</v>
      </c>
      <c r="S216" s="149">
        <v>0</v>
      </c>
      <c r="T216" s="150">
        <f t="shared" si="33"/>
        <v>0</v>
      </c>
      <c r="AR216" s="151" t="s">
        <v>353</v>
      </c>
      <c r="AT216" s="151" t="s">
        <v>571</v>
      </c>
      <c r="AU216" s="151" t="s">
        <v>87</v>
      </c>
      <c r="AY216" s="13" t="s">
        <v>220</v>
      </c>
      <c r="BE216" s="152">
        <f t="shared" si="34"/>
        <v>0</v>
      </c>
      <c r="BF216" s="152">
        <f t="shared" si="35"/>
        <v>0</v>
      </c>
      <c r="BG216" s="152">
        <f t="shared" si="36"/>
        <v>0</v>
      </c>
      <c r="BH216" s="152">
        <f t="shared" si="37"/>
        <v>0</v>
      </c>
      <c r="BI216" s="152">
        <f t="shared" si="38"/>
        <v>0</v>
      </c>
      <c r="BJ216" s="13" t="s">
        <v>87</v>
      </c>
      <c r="BK216" s="152">
        <f t="shared" si="39"/>
        <v>0</v>
      </c>
      <c r="BL216" s="13" t="s">
        <v>281</v>
      </c>
      <c r="BM216" s="151" t="s">
        <v>2080</v>
      </c>
    </row>
    <row r="217" spans="2:65" s="1" customFormat="1" ht="24.25" customHeight="1">
      <c r="B217" s="139"/>
      <c r="C217" s="140" t="s">
        <v>726</v>
      </c>
      <c r="D217" s="140" t="s">
        <v>222</v>
      </c>
      <c r="E217" s="141" t="s">
        <v>2638</v>
      </c>
      <c r="F217" s="142" t="s">
        <v>2639</v>
      </c>
      <c r="G217" s="143" t="s">
        <v>614</v>
      </c>
      <c r="H217" s="145"/>
      <c r="I217" s="145"/>
      <c r="J217" s="144">
        <f t="shared" si="30"/>
        <v>0</v>
      </c>
      <c r="K217" s="146"/>
      <c r="L217" s="28"/>
      <c r="M217" s="153" t="s">
        <v>1</v>
      </c>
      <c r="N217" s="154" t="s">
        <v>41</v>
      </c>
      <c r="O217" s="155"/>
      <c r="P217" s="156">
        <f t="shared" si="31"/>
        <v>0</v>
      </c>
      <c r="Q217" s="156">
        <v>0</v>
      </c>
      <c r="R217" s="156">
        <f t="shared" si="32"/>
        <v>0</v>
      </c>
      <c r="S217" s="156">
        <v>0</v>
      </c>
      <c r="T217" s="157">
        <f t="shared" si="33"/>
        <v>0</v>
      </c>
      <c r="AR217" s="151" t="s">
        <v>281</v>
      </c>
      <c r="AT217" s="151" t="s">
        <v>222</v>
      </c>
      <c r="AU217" s="151" t="s">
        <v>87</v>
      </c>
      <c r="AY217" s="13" t="s">
        <v>220</v>
      </c>
      <c r="BE217" s="152">
        <f t="shared" si="34"/>
        <v>0</v>
      </c>
      <c r="BF217" s="152">
        <f t="shared" si="35"/>
        <v>0</v>
      </c>
      <c r="BG217" s="152">
        <f t="shared" si="36"/>
        <v>0</v>
      </c>
      <c r="BH217" s="152">
        <f t="shared" si="37"/>
        <v>0</v>
      </c>
      <c r="BI217" s="152">
        <f t="shared" si="38"/>
        <v>0</v>
      </c>
      <c r="BJ217" s="13" t="s">
        <v>87</v>
      </c>
      <c r="BK217" s="152">
        <f t="shared" si="39"/>
        <v>0</v>
      </c>
      <c r="BL217" s="13" t="s">
        <v>281</v>
      </c>
      <c r="BM217" s="151" t="s">
        <v>2088</v>
      </c>
    </row>
    <row r="218" spans="2:65" s="1" customFormat="1" ht="7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27:K217" xr:uid="{00000000-0009-0000-0000-00000B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6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1633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2641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32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2642</v>
      </c>
      <c r="I28" s="23" t="s">
        <v>25</v>
      </c>
      <c r="J28" s="21" t="s">
        <v>1</v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ROUND(J131,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ROUND((SUM(BE131:BE166)),  2)</f>
        <v>0</v>
      </c>
      <c r="G37" s="96"/>
      <c r="H37" s="96"/>
      <c r="I37" s="97">
        <v>0.23</v>
      </c>
      <c r="J37" s="95">
        <f>ROUND(((SUM(BE131:BE166))*I37),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ROUND((SUM(BF131:BF166)),  2)</f>
        <v>0</v>
      </c>
      <c r="G38" s="96"/>
      <c r="H38" s="96"/>
      <c r="I38" s="97">
        <v>0.23</v>
      </c>
      <c r="J38" s="95">
        <f>ROUND(((SUM(BF131:BF166))*I38),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ROUND((SUM(BG131:BG166)),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ROUND((SUM(BH131:BH166)),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ROUND((SUM(BI131:BI166)),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1633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3.1 - Zdroj tepla a chladu - tepelné čerpadlo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                                       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J131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2643</v>
      </c>
      <c r="E101" s="112"/>
      <c r="F101" s="112"/>
      <c r="G101" s="112"/>
      <c r="H101" s="112"/>
      <c r="I101" s="112"/>
      <c r="J101" s="113">
        <f>J132</f>
        <v>0</v>
      </c>
      <c r="L101" s="110"/>
    </row>
    <row r="102" spans="2:47" s="9" customFormat="1" ht="19.899999999999999" customHeight="1">
      <c r="B102" s="114"/>
      <c r="D102" s="115" t="s">
        <v>2644</v>
      </c>
      <c r="E102" s="116"/>
      <c r="F102" s="116"/>
      <c r="G102" s="116"/>
      <c r="H102" s="116"/>
      <c r="I102" s="116"/>
      <c r="J102" s="117">
        <f>J133</f>
        <v>0</v>
      </c>
      <c r="L102" s="114"/>
    </row>
    <row r="103" spans="2:47" s="8" customFormat="1" ht="25" customHeight="1">
      <c r="B103" s="110"/>
      <c r="D103" s="111" t="s">
        <v>2645</v>
      </c>
      <c r="E103" s="112"/>
      <c r="F103" s="112"/>
      <c r="G103" s="112"/>
      <c r="H103" s="112"/>
      <c r="I103" s="112"/>
      <c r="J103" s="113">
        <f>J138</f>
        <v>0</v>
      </c>
      <c r="L103" s="110"/>
    </row>
    <row r="104" spans="2:47" s="9" customFormat="1" ht="19.899999999999999" customHeight="1">
      <c r="B104" s="114"/>
      <c r="D104" s="115" t="s">
        <v>198</v>
      </c>
      <c r="E104" s="116"/>
      <c r="F104" s="116"/>
      <c r="G104" s="116"/>
      <c r="H104" s="116"/>
      <c r="I104" s="116"/>
      <c r="J104" s="117">
        <f>J139</f>
        <v>0</v>
      </c>
      <c r="L104" s="114"/>
    </row>
    <row r="105" spans="2:47" s="9" customFormat="1" ht="19.899999999999999" customHeight="1">
      <c r="B105" s="114"/>
      <c r="D105" s="115" t="s">
        <v>2646</v>
      </c>
      <c r="E105" s="116"/>
      <c r="F105" s="116"/>
      <c r="G105" s="116"/>
      <c r="H105" s="116"/>
      <c r="I105" s="116"/>
      <c r="J105" s="117">
        <f>J145</f>
        <v>0</v>
      </c>
      <c r="L105" s="114"/>
    </row>
    <row r="106" spans="2:47" s="9" customFormat="1" ht="19.899999999999999" customHeight="1">
      <c r="B106" s="114"/>
      <c r="D106" s="115" t="s">
        <v>2647</v>
      </c>
      <c r="E106" s="116"/>
      <c r="F106" s="116"/>
      <c r="G106" s="116"/>
      <c r="H106" s="116"/>
      <c r="I106" s="116"/>
      <c r="J106" s="117">
        <f>J151</f>
        <v>0</v>
      </c>
      <c r="L106" s="114"/>
    </row>
    <row r="107" spans="2:47" s="9" customFormat="1" ht="19.899999999999999" customHeight="1">
      <c r="B107" s="114"/>
      <c r="D107" s="115" t="s">
        <v>2648</v>
      </c>
      <c r="E107" s="116"/>
      <c r="F107" s="116"/>
      <c r="G107" s="116"/>
      <c r="H107" s="116"/>
      <c r="I107" s="116"/>
      <c r="J107" s="117">
        <f>J155</f>
        <v>0</v>
      </c>
      <c r="L107" s="114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12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12" s="1" customFormat="1" ht="25" customHeight="1">
      <c r="B114" s="28"/>
      <c r="C114" s="17" t="s">
        <v>206</v>
      </c>
      <c r="L114" s="28"/>
    </row>
    <row r="115" spans="2:12" s="1" customFormat="1" ht="7" customHeight="1">
      <c r="B115" s="28"/>
      <c r="L115" s="28"/>
    </row>
    <row r="116" spans="2:12" s="1" customFormat="1" ht="12" customHeight="1">
      <c r="B116" s="28"/>
      <c r="C116" s="23" t="s">
        <v>14</v>
      </c>
      <c r="L116" s="28"/>
    </row>
    <row r="117" spans="2:12" s="1" customFormat="1" ht="26.25" customHeight="1">
      <c r="B117" s="28"/>
      <c r="E117" s="224" t="str">
        <f>E7</f>
        <v>SOŠ technická Lučenec - novostavba edukačného centra, rekonštrukcia objektu školy a spoločenského objektu</v>
      </c>
      <c r="F117" s="225"/>
      <c r="G117" s="225"/>
      <c r="H117" s="225"/>
      <c r="L117" s="28"/>
    </row>
    <row r="118" spans="2:12" ht="12" customHeight="1">
      <c r="B118" s="16"/>
      <c r="C118" s="23" t="s">
        <v>184</v>
      </c>
      <c r="L118" s="16"/>
    </row>
    <row r="119" spans="2:12" ht="16.5" customHeight="1">
      <c r="B119" s="16"/>
      <c r="E119" s="224" t="s">
        <v>1645</v>
      </c>
      <c r="F119" s="182"/>
      <c r="G119" s="182"/>
      <c r="H119" s="182"/>
      <c r="L119" s="16"/>
    </row>
    <row r="120" spans="2:12" ht="12" customHeight="1">
      <c r="B120" s="16"/>
      <c r="C120" s="23" t="s">
        <v>186</v>
      </c>
      <c r="L120" s="16"/>
    </row>
    <row r="121" spans="2:12" s="1" customFormat="1" ht="16.5" customHeight="1">
      <c r="B121" s="28"/>
      <c r="E121" s="207" t="s">
        <v>1633</v>
      </c>
      <c r="F121" s="223"/>
      <c r="G121" s="223"/>
      <c r="H121" s="223"/>
      <c r="L121" s="28"/>
    </row>
    <row r="122" spans="2:12" s="1" customFormat="1" ht="12" customHeight="1">
      <c r="B122" s="28"/>
      <c r="C122" s="23" t="s">
        <v>2640</v>
      </c>
      <c r="L122" s="28"/>
    </row>
    <row r="123" spans="2:12" s="1" customFormat="1" ht="16.5" customHeight="1">
      <c r="B123" s="28"/>
      <c r="E123" s="218" t="str">
        <f>E13</f>
        <v>3.1 - Zdroj tepla a chladu - tepelné čerpadlo</v>
      </c>
      <c r="F123" s="223"/>
      <c r="G123" s="223"/>
      <c r="H123" s="223"/>
      <c r="L123" s="28"/>
    </row>
    <row r="124" spans="2:12" s="1" customFormat="1" ht="7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F16</f>
        <v>SOŠ Technická,Dukelských Hrdinov 2, 984 01 Lučenec</v>
      </c>
      <c r="I125" s="23" t="s">
        <v>20</v>
      </c>
      <c r="J125" s="51" t="str">
        <f>IF(J16="","",J16)</f>
        <v>30. 9. 2024</v>
      </c>
      <c r="L125" s="28"/>
    </row>
    <row r="126" spans="2:12" s="1" customFormat="1" ht="7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E19</f>
        <v>BBSK, Námestie SNP 23/23, 974 01 BB</v>
      </c>
      <c r="I127" s="23" t="s">
        <v>28</v>
      </c>
      <c r="J127" s="26" t="str">
        <f>E25</f>
        <v>Ing. Ladislav Chatrnúch,Sládkovičova 2052/50A Šala</v>
      </c>
      <c r="L127" s="28"/>
    </row>
    <row r="128" spans="2:12" s="1" customFormat="1" ht="15.25" customHeight="1">
      <c r="B128" s="28"/>
      <c r="C128" s="23" t="s">
        <v>26</v>
      </c>
      <c r="F128" s="21" t="str">
        <f>IF(E22="","",E22)</f>
        <v>Vyplň údaj</v>
      </c>
      <c r="I128" s="23" t="s">
        <v>31</v>
      </c>
      <c r="J128" s="26" t="str">
        <f>E28</f>
        <v xml:space="preserve">                                         </v>
      </c>
      <c r="L128" s="28"/>
    </row>
    <row r="129" spans="2:65" s="1" customFormat="1" ht="10.4" customHeight="1">
      <c r="B129" s="28"/>
      <c r="L129" s="28"/>
    </row>
    <row r="130" spans="2:65" s="10" customFormat="1" ht="29.25" customHeight="1">
      <c r="B130" s="118"/>
      <c r="C130" s="119" t="s">
        <v>207</v>
      </c>
      <c r="D130" s="120" t="s">
        <v>60</v>
      </c>
      <c r="E130" s="120" t="s">
        <v>56</v>
      </c>
      <c r="F130" s="120" t="s">
        <v>57</v>
      </c>
      <c r="G130" s="120" t="s">
        <v>208</v>
      </c>
      <c r="H130" s="120" t="s">
        <v>209</v>
      </c>
      <c r="I130" s="120" t="s">
        <v>210</v>
      </c>
      <c r="J130" s="121" t="s">
        <v>190</v>
      </c>
      <c r="K130" s="122" t="s">
        <v>211</v>
      </c>
      <c r="L130" s="118"/>
      <c r="M130" s="58" t="s">
        <v>1</v>
      </c>
      <c r="N130" s="59" t="s">
        <v>39</v>
      </c>
      <c r="O130" s="59" t="s">
        <v>212</v>
      </c>
      <c r="P130" s="59" t="s">
        <v>213</v>
      </c>
      <c r="Q130" s="59" t="s">
        <v>214</v>
      </c>
      <c r="R130" s="59" t="s">
        <v>215</v>
      </c>
      <c r="S130" s="59" t="s">
        <v>216</v>
      </c>
      <c r="T130" s="60" t="s">
        <v>217</v>
      </c>
    </row>
    <row r="131" spans="2:65" s="1" customFormat="1" ht="22.9" customHeight="1">
      <c r="B131" s="28"/>
      <c r="C131" s="63" t="s">
        <v>191</v>
      </c>
      <c r="J131" s="123">
        <f>BK131</f>
        <v>0</v>
      </c>
      <c r="L131" s="28"/>
      <c r="M131" s="61"/>
      <c r="N131" s="52"/>
      <c r="O131" s="52"/>
      <c r="P131" s="124">
        <f>P132+P138</f>
        <v>0</v>
      </c>
      <c r="Q131" s="52"/>
      <c r="R131" s="124">
        <f>R132+R138</f>
        <v>0.14454</v>
      </c>
      <c r="S131" s="52"/>
      <c r="T131" s="125">
        <f>T132+T138</f>
        <v>0</v>
      </c>
      <c r="AT131" s="13" t="s">
        <v>74</v>
      </c>
      <c r="AU131" s="13" t="s">
        <v>192</v>
      </c>
      <c r="BK131" s="126">
        <f>BK132+BK138</f>
        <v>0</v>
      </c>
    </row>
    <row r="132" spans="2:65" s="11" customFormat="1" ht="25.9" customHeight="1">
      <c r="B132" s="127"/>
      <c r="D132" s="128" t="s">
        <v>74</v>
      </c>
      <c r="E132" s="129" t="s">
        <v>1110</v>
      </c>
      <c r="F132" s="129" t="s">
        <v>2649</v>
      </c>
      <c r="I132" s="130"/>
      <c r="J132" s="131">
        <f>BK132</f>
        <v>0</v>
      </c>
      <c r="L132" s="127"/>
      <c r="M132" s="132"/>
      <c r="P132" s="133">
        <f>P133</f>
        <v>0</v>
      </c>
      <c r="R132" s="133">
        <f>R133</f>
        <v>2.7199999999999998E-2</v>
      </c>
      <c r="T132" s="134">
        <f>T133</f>
        <v>0</v>
      </c>
      <c r="AR132" s="128" t="s">
        <v>82</v>
      </c>
      <c r="AT132" s="135" t="s">
        <v>74</v>
      </c>
      <c r="AU132" s="135" t="s">
        <v>75</v>
      </c>
      <c r="AY132" s="128" t="s">
        <v>220</v>
      </c>
      <c r="BK132" s="136">
        <f>BK133</f>
        <v>0</v>
      </c>
    </row>
    <row r="133" spans="2:65" s="11" customFormat="1" ht="22.9" customHeight="1">
      <c r="B133" s="127"/>
      <c r="D133" s="128" t="s">
        <v>74</v>
      </c>
      <c r="E133" s="137" t="s">
        <v>248</v>
      </c>
      <c r="F133" s="137" t="s">
        <v>2650</v>
      </c>
      <c r="I133" s="130"/>
      <c r="J133" s="138">
        <f>BK133</f>
        <v>0</v>
      </c>
      <c r="L133" s="127"/>
      <c r="M133" s="132"/>
      <c r="P133" s="133">
        <f>SUM(P134:P137)</f>
        <v>0</v>
      </c>
      <c r="R133" s="133">
        <f>SUM(R134:R137)</f>
        <v>2.7199999999999998E-2</v>
      </c>
      <c r="T133" s="134">
        <f>SUM(T134:T137)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SUM(BK134:BK137)</f>
        <v>0</v>
      </c>
    </row>
    <row r="134" spans="2:65" s="1" customFormat="1" ht="24.25" customHeight="1">
      <c r="B134" s="139"/>
      <c r="C134" s="140" t="s">
        <v>82</v>
      </c>
      <c r="D134" s="140" t="s">
        <v>222</v>
      </c>
      <c r="E134" s="141" t="s">
        <v>2651</v>
      </c>
      <c r="F134" s="142" t="s">
        <v>2652</v>
      </c>
      <c r="G134" s="143" t="s">
        <v>234</v>
      </c>
      <c r="H134" s="144">
        <v>16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1.31E-3</v>
      </c>
      <c r="R134" s="149">
        <f>Q134*H134</f>
        <v>2.0959999999999999E-2</v>
      </c>
      <c r="S134" s="149">
        <v>0</v>
      </c>
      <c r="T134" s="150">
        <f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87</v>
      </c>
    </row>
    <row r="135" spans="2:65" s="1" customFormat="1" ht="33" customHeight="1">
      <c r="B135" s="139"/>
      <c r="C135" s="158" t="s">
        <v>87</v>
      </c>
      <c r="D135" s="158" t="s">
        <v>571</v>
      </c>
      <c r="E135" s="159" t="s">
        <v>2653</v>
      </c>
      <c r="F135" s="160" t="s">
        <v>2654</v>
      </c>
      <c r="G135" s="161" t="s">
        <v>234</v>
      </c>
      <c r="H135" s="162">
        <v>16</v>
      </c>
      <c r="I135" s="163"/>
      <c r="J135" s="162">
        <f>ROUND(I135*H135,2)</f>
        <v>0</v>
      </c>
      <c r="K135" s="164"/>
      <c r="L135" s="165"/>
      <c r="M135" s="166" t="s">
        <v>1</v>
      </c>
      <c r="N135" s="167" t="s">
        <v>41</v>
      </c>
      <c r="P135" s="149">
        <f>O135*H135</f>
        <v>0</v>
      </c>
      <c r="Q135" s="149">
        <v>3.8999999999999999E-4</v>
      </c>
      <c r="R135" s="149">
        <f>Q135*H135</f>
        <v>6.2399999999999999E-3</v>
      </c>
      <c r="S135" s="149">
        <v>0</v>
      </c>
      <c r="T135" s="150">
        <f>S135*H135</f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94</v>
      </c>
    </row>
    <row r="136" spans="2:65" s="1" customFormat="1" ht="24.25" customHeight="1">
      <c r="B136" s="139"/>
      <c r="C136" s="158" t="s">
        <v>91</v>
      </c>
      <c r="D136" s="158" t="s">
        <v>571</v>
      </c>
      <c r="E136" s="159" t="s">
        <v>2655</v>
      </c>
      <c r="F136" s="160" t="s">
        <v>2656</v>
      </c>
      <c r="G136" s="161" t="s">
        <v>2657</v>
      </c>
      <c r="H136" s="162">
        <v>4</v>
      </c>
      <c r="I136" s="163"/>
      <c r="J136" s="162">
        <f>ROUND(I136*H136,2)</f>
        <v>0</v>
      </c>
      <c r="K136" s="164"/>
      <c r="L136" s="165"/>
      <c r="M136" s="166" t="s">
        <v>1</v>
      </c>
      <c r="N136" s="167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124</v>
      </c>
    </row>
    <row r="137" spans="2:65" s="1" customFormat="1" ht="24.25" customHeight="1">
      <c r="B137" s="139"/>
      <c r="C137" s="158" t="s">
        <v>94</v>
      </c>
      <c r="D137" s="158" t="s">
        <v>571</v>
      </c>
      <c r="E137" s="159" t="s">
        <v>2658</v>
      </c>
      <c r="F137" s="160" t="s">
        <v>2659</v>
      </c>
      <c r="G137" s="161" t="s">
        <v>2657</v>
      </c>
      <c r="H137" s="162">
        <v>2</v>
      </c>
      <c r="I137" s="163"/>
      <c r="J137" s="162">
        <f>ROUND(I137*H137,2)</f>
        <v>0</v>
      </c>
      <c r="K137" s="164"/>
      <c r="L137" s="165"/>
      <c r="M137" s="166" t="s">
        <v>1</v>
      </c>
      <c r="N137" s="167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248</v>
      </c>
      <c r="AT137" s="151" t="s">
        <v>571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94</v>
      </c>
      <c r="BM137" s="151" t="s">
        <v>248</v>
      </c>
    </row>
    <row r="138" spans="2:65" s="11" customFormat="1" ht="25.9" customHeight="1">
      <c r="B138" s="127"/>
      <c r="D138" s="128" t="s">
        <v>74</v>
      </c>
      <c r="E138" s="129" t="s">
        <v>1128</v>
      </c>
      <c r="F138" s="129" t="s">
        <v>2660</v>
      </c>
      <c r="I138" s="130"/>
      <c r="J138" s="131">
        <f>BK138</f>
        <v>0</v>
      </c>
      <c r="L138" s="127"/>
      <c r="M138" s="132"/>
      <c r="P138" s="133">
        <f>P139+P145+P151+P155</f>
        <v>0</v>
      </c>
      <c r="R138" s="133">
        <f>R139+R145+R151+R155</f>
        <v>0.11734</v>
      </c>
      <c r="T138" s="134">
        <f>T139+T145+T151+T155</f>
        <v>0</v>
      </c>
      <c r="AR138" s="128" t="s">
        <v>82</v>
      </c>
      <c r="AT138" s="135" t="s">
        <v>74</v>
      </c>
      <c r="AU138" s="135" t="s">
        <v>75</v>
      </c>
      <c r="AY138" s="128" t="s">
        <v>220</v>
      </c>
      <c r="BK138" s="136">
        <f>BK139+BK145+BK151+BK155</f>
        <v>0</v>
      </c>
    </row>
    <row r="139" spans="2:65" s="11" customFormat="1" ht="22.9" customHeight="1">
      <c r="B139" s="127"/>
      <c r="D139" s="128" t="s">
        <v>74</v>
      </c>
      <c r="E139" s="137" t="s">
        <v>345</v>
      </c>
      <c r="F139" s="137" t="s">
        <v>346</v>
      </c>
      <c r="I139" s="130"/>
      <c r="J139" s="138">
        <f>BK139</f>
        <v>0</v>
      </c>
      <c r="L139" s="127"/>
      <c r="M139" s="132"/>
      <c r="P139" s="133">
        <f>SUM(P140:P144)</f>
        <v>0</v>
      </c>
      <c r="R139" s="133">
        <f>SUM(R140:R144)</f>
        <v>2.5200000000000001E-3</v>
      </c>
      <c r="T139" s="134">
        <f>SUM(T140:T144)</f>
        <v>0</v>
      </c>
      <c r="AR139" s="128" t="s">
        <v>87</v>
      </c>
      <c r="AT139" s="135" t="s">
        <v>74</v>
      </c>
      <c r="AU139" s="135" t="s">
        <v>82</v>
      </c>
      <c r="AY139" s="128" t="s">
        <v>220</v>
      </c>
      <c r="BK139" s="136">
        <f>SUM(BK140:BK144)</f>
        <v>0</v>
      </c>
    </row>
    <row r="140" spans="2:65" s="1" customFormat="1" ht="24.25" customHeight="1">
      <c r="B140" s="139"/>
      <c r="C140" s="140" t="s">
        <v>97</v>
      </c>
      <c r="D140" s="140" t="s">
        <v>222</v>
      </c>
      <c r="E140" s="141" t="s">
        <v>2661</v>
      </c>
      <c r="F140" s="142" t="s">
        <v>2662</v>
      </c>
      <c r="G140" s="143" t="s">
        <v>234</v>
      </c>
      <c r="H140" s="144">
        <v>18</v>
      </c>
      <c r="I140" s="145"/>
      <c r="J140" s="144">
        <f>ROUND(I140*H140,2)</f>
        <v>0</v>
      </c>
      <c r="K140" s="146"/>
      <c r="L140" s="28"/>
      <c r="M140" s="147" t="s">
        <v>1</v>
      </c>
      <c r="N140" s="148" t="s">
        <v>41</v>
      </c>
      <c r="P140" s="149">
        <f>O140*H140</f>
        <v>0</v>
      </c>
      <c r="Q140" s="149">
        <v>8.0000000000000007E-5</v>
      </c>
      <c r="R140" s="149">
        <f>Q140*H140</f>
        <v>1.4400000000000001E-3</v>
      </c>
      <c r="S140" s="149">
        <v>0</v>
      </c>
      <c r="T140" s="150">
        <f>S140*H140</f>
        <v>0</v>
      </c>
      <c r="AR140" s="151" t="s">
        <v>281</v>
      </c>
      <c r="AT140" s="151" t="s">
        <v>222</v>
      </c>
      <c r="AU140" s="151" t="s">
        <v>87</v>
      </c>
      <c r="AY140" s="13" t="s">
        <v>220</v>
      </c>
      <c r="BE140" s="152">
        <f>IF(N140="základná",J140,0)</f>
        <v>0</v>
      </c>
      <c r="BF140" s="152">
        <f>IF(N140="znížená",J140,0)</f>
        <v>0</v>
      </c>
      <c r="BG140" s="152">
        <f>IF(N140="zákl. prenesená",J140,0)</f>
        <v>0</v>
      </c>
      <c r="BH140" s="152">
        <f>IF(N140="zníž. prenesená",J140,0)</f>
        <v>0</v>
      </c>
      <c r="BI140" s="152">
        <f>IF(N140="nulová",J140,0)</f>
        <v>0</v>
      </c>
      <c r="BJ140" s="13" t="s">
        <v>87</v>
      </c>
      <c r="BK140" s="152">
        <f>ROUND(I140*H140,2)</f>
        <v>0</v>
      </c>
      <c r="BL140" s="13" t="s">
        <v>281</v>
      </c>
      <c r="BM140" s="151" t="s">
        <v>256</v>
      </c>
    </row>
    <row r="141" spans="2:65" s="1" customFormat="1" ht="24.25" customHeight="1">
      <c r="B141" s="139"/>
      <c r="C141" s="158" t="s">
        <v>124</v>
      </c>
      <c r="D141" s="158" t="s">
        <v>571</v>
      </c>
      <c r="E141" s="159" t="s">
        <v>2663</v>
      </c>
      <c r="F141" s="160" t="s">
        <v>2664</v>
      </c>
      <c r="G141" s="161" t="s">
        <v>234</v>
      </c>
      <c r="H141" s="162">
        <v>2</v>
      </c>
      <c r="I141" s="163"/>
      <c r="J141" s="162">
        <f>ROUND(I141*H141,2)</f>
        <v>0</v>
      </c>
      <c r="K141" s="164"/>
      <c r="L141" s="165"/>
      <c r="M141" s="166" t="s">
        <v>1</v>
      </c>
      <c r="N141" s="167" t="s">
        <v>41</v>
      </c>
      <c r="P141" s="149">
        <f>O141*H141</f>
        <v>0</v>
      </c>
      <c r="Q141" s="149">
        <v>6.0000000000000002E-5</v>
      </c>
      <c r="R141" s="149">
        <f>Q141*H141</f>
        <v>1.2E-4</v>
      </c>
      <c r="S141" s="149">
        <v>0</v>
      </c>
      <c r="T141" s="150">
        <f>S141*H141</f>
        <v>0</v>
      </c>
      <c r="AR141" s="151" t="s">
        <v>353</v>
      </c>
      <c r="AT141" s="151" t="s">
        <v>571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281</v>
      </c>
      <c r="BM141" s="151" t="s">
        <v>265</v>
      </c>
    </row>
    <row r="142" spans="2:65" s="1" customFormat="1" ht="16.5" customHeight="1">
      <c r="B142" s="139"/>
      <c r="C142" s="158" t="s">
        <v>132</v>
      </c>
      <c r="D142" s="158" t="s">
        <v>571</v>
      </c>
      <c r="E142" s="159" t="s">
        <v>2665</v>
      </c>
      <c r="F142" s="160" t="s">
        <v>2666</v>
      </c>
      <c r="G142" s="161" t="s">
        <v>234</v>
      </c>
      <c r="H142" s="162">
        <v>16</v>
      </c>
      <c r="I142" s="163"/>
      <c r="J142" s="162">
        <f>ROUND(I142*H142,2)</f>
        <v>0</v>
      </c>
      <c r="K142" s="164"/>
      <c r="L142" s="165"/>
      <c r="M142" s="166" t="s">
        <v>1</v>
      </c>
      <c r="N142" s="167" t="s">
        <v>41</v>
      </c>
      <c r="P142" s="149">
        <f>O142*H142</f>
        <v>0</v>
      </c>
      <c r="Q142" s="149">
        <v>6.0000000000000002E-5</v>
      </c>
      <c r="R142" s="149">
        <f>Q142*H142</f>
        <v>9.6000000000000002E-4</v>
      </c>
      <c r="S142" s="149">
        <v>0</v>
      </c>
      <c r="T142" s="150">
        <f>S142*H142</f>
        <v>0</v>
      </c>
      <c r="AR142" s="151" t="s">
        <v>353</v>
      </c>
      <c r="AT142" s="151" t="s">
        <v>571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281</v>
      </c>
      <c r="BM142" s="151" t="s">
        <v>273</v>
      </c>
    </row>
    <row r="143" spans="2:65" s="1" customFormat="1" ht="24.25" customHeight="1">
      <c r="B143" s="139"/>
      <c r="C143" s="158" t="s">
        <v>248</v>
      </c>
      <c r="D143" s="158" t="s">
        <v>571</v>
      </c>
      <c r="E143" s="159" t="s">
        <v>2667</v>
      </c>
      <c r="F143" s="160" t="s">
        <v>2668</v>
      </c>
      <c r="G143" s="161" t="s">
        <v>2657</v>
      </c>
      <c r="H143" s="162">
        <v>4</v>
      </c>
      <c r="I143" s="163"/>
      <c r="J143" s="162">
        <f>ROUND(I143*H143,2)</f>
        <v>0</v>
      </c>
      <c r="K143" s="164"/>
      <c r="L143" s="165"/>
      <c r="M143" s="166" t="s">
        <v>1</v>
      </c>
      <c r="N143" s="167" t="s">
        <v>41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353</v>
      </c>
      <c r="AT143" s="151" t="s">
        <v>571</v>
      </c>
      <c r="AU143" s="151" t="s">
        <v>87</v>
      </c>
      <c r="AY143" s="13" t="s">
        <v>220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87</v>
      </c>
      <c r="BK143" s="152">
        <f>ROUND(I143*H143,2)</f>
        <v>0</v>
      </c>
      <c r="BL143" s="13" t="s">
        <v>281</v>
      </c>
      <c r="BM143" s="151" t="s">
        <v>281</v>
      </c>
    </row>
    <row r="144" spans="2:65" s="1" customFormat="1" ht="24.25" customHeight="1">
      <c r="B144" s="139"/>
      <c r="C144" s="140" t="s">
        <v>230</v>
      </c>
      <c r="D144" s="140" t="s">
        <v>222</v>
      </c>
      <c r="E144" s="141" t="s">
        <v>2669</v>
      </c>
      <c r="F144" s="142" t="s">
        <v>2496</v>
      </c>
      <c r="G144" s="143" t="s">
        <v>304</v>
      </c>
      <c r="H144" s="144">
        <v>0.04</v>
      </c>
      <c r="I144" s="145"/>
      <c r="J144" s="144">
        <f>ROUND(I144*H144,2)</f>
        <v>0</v>
      </c>
      <c r="K144" s="146"/>
      <c r="L144" s="28"/>
      <c r="M144" s="147" t="s">
        <v>1</v>
      </c>
      <c r="N144" s="148" t="s">
        <v>41</v>
      </c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51" t="s">
        <v>281</v>
      </c>
      <c r="AT144" s="151" t="s">
        <v>222</v>
      </c>
      <c r="AU144" s="151" t="s">
        <v>87</v>
      </c>
      <c r="AY144" s="13" t="s">
        <v>220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87</v>
      </c>
      <c r="BK144" s="152">
        <f>ROUND(I144*H144,2)</f>
        <v>0</v>
      </c>
      <c r="BL144" s="13" t="s">
        <v>281</v>
      </c>
      <c r="BM144" s="151" t="s">
        <v>289</v>
      </c>
    </row>
    <row r="145" spans="2:65" s="11" customFormat="1" ht="22.9" customHeight="1">
      <c r="B145" s="127"/>
      <c r="D145" s="128" t="s">
        <v>74</v>
      </c>
      <c r="E145" s="137" t="s">
        <v>2670</v>
      </c>
      <c r="F145" s="137" t="s">
        <v>2671</v>
      </c>
      <c r="I145" s="130"/>
      <c r="J145" s="138">
        <f>BK145</f>
        <v>0</v>
      </c>
      <c r="L145" s="127"/>
      <c r="M145" s="132"/>
      <c r="P145" s="133">
        <f>SUM(P146:P150)</f>
        <v>0</v>
      </c>
      <c r="R145" s="133">
        <f>SUM(R146:R150)</f>
        <v>9.0999999999999998E-2</v>
      </c>
      <c r="T145" s="134">
        <f>SUM(T146:T150)</f>
        <v>0</v>
      </c>
      <c r="AR145" s="128" t="s">
        <v>87</v>
      </c>
      <c r="AT145" s="135" t="s">
        <v>74</v>
      </c>
      <c r="AU145" s="135" t="s">
        <v>82</v>
      </c>
      <c r="AY145" s="128" t="s">
        <v>220</v>
      </c>
      <c r="BK145" s="136">
        <f>SUM(BK146:BK150)</f>
        <v>0</v>
      </c>
    </row>
    <row r="146" spans="2:65" s="1" customFormat="1" ht="16.5" customHeight="1">
      <c r="B146" s="139"/>
      <c r="C146" s="140" t="s">
        <v>256</v>
      </c>
      <c r="D146" s="140" t="s">
        <v>222</v>
      </c>
      <c r="E146" s="141" t="s">
        <v>2672</v>
      </c>
      <c r="F146" s="142" t="s">
        <v>2673</v>
      </c>
      <c r="G146" s="143" t="s">
        <v>2657</v>
      </c>
      <c r="H146" s="144">
        <v>1</v>
      </c>
      <c r="I146" s="145"/>
      <c r="J146" s="144">
        <f>ROUND(I146*H146,2)</f>
        <v>0</v>
      </c>
      <c r="K146" s="146"/>
      <c r="L146" s="28"/>
      <c r="M146" s="147" t="s">
        <v>1</v>
      </c>
      <c r="N146" s="148" t="s">
        <v>41</v>
      </c>
      <c r="P146" s="149">
        <f>O146*H146</f>
        <v>0</v>
      </c>
      <c r="Q146" s="149">
        <v>0</v>
      </c>
      <c r="R146" s="149">
        <f>Q146*H146</f>
        <v>0</v>
      </c>
      <c r="S146" s="149">
        <v>0</v>
      </c>
      <c r="T146" s="150">
        <f>S146*H146</f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3" t="s">
        <v>87</v>
      </c>
      <c r="BK146" s="152">
        <f>ROUND(I146*H146,2)</f>
        <v>0</v>
      </c>
      <c r="BL146" s="13" t="s">
        <v>281</v>
      </c>
      <c r="BM146" s="151" t="s">
        <v>297</v>
      </c>
    </row>
    <row r="147" spans="2:65" s="1" customFormat="1" ht="16.5" customHeight="1">
      <c r="B147" s="139"/>
      <c r="C147" s="158" t="s">
        <v>261</v>
      </c>
      <c r="D147" s="158" t="s">
        <v>571</v>
      </c>
      <c r="E147" s="159" t="s">
        <v>2674</v>
      </c>
      <c r="F147" s="160" t="s">
        <v>2675</v>
      </c>
      <c r="G147" s="161" t="s">
        <v>2657</v>
      </c>
      <c r="H147" s="162">
        <v>1</v>
      </c>
      <c r="I147" s="163"/>
      <c r="J147" s="162">
        <f>ROUND(I147*H147,2)</f>
        <v>0</v>
      </c>
      <c r="K147" s="164"/>
      <c r="L147" s="165"/>
      <c r="M147" s="166" t="s">
        <v>1</v>
      </c>
      <c r="N147" s="167" t="s">
        <v>41</v>
      </c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AR147" s="151" t="s">
        <v>353</v>
      </c>
      <c r="AT147" s="151" t="s">
        <v>571</v>
      </c>
      <c r="AU147" s="151" t="s">
        <v>87</v>
      </c>
      <c r="AY147" s="13" t="s">
        <v>220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87</v>
      </c>
      <c r="BK147" s="152">
        <f>ROUND(I147*H147,2)</f>
        <v>0</v>
      </c>
      <c r="BL147" s="13" t="s">
        <v>281</v>
      </c>
      <c r="BM147" s="151" t="s">
        <v>306</v>
      </c>
    </row>
    <row r="148" spans="2:65" s="1" customFormat="1" ht="24.25" customHeight="1">
      <c r="B148" s="139"/>
      <c r="C148" s="158" t="s">
        <v>265</v>
      </c>
      <c r="D148" s="158" t="s">
        <v>571</v>
      </c>
      <c r="E148" s="159" t="s">
        <v>2676</v>
      </c>
      <c r="F148" s="160" t="s">
        <v>2677</v>
      </c>
      <c r="G148" s="161" t="s">
        <v>2657</v>
      </c>
      <c r="H148" s="162">
        <v>1</v>
      </c>
      <c r="I148" s="163"/>
      <c r="J148" s="162">
        <f>ROUND(I148*H148,2)</f>
        <v>0</v>
      </c>
      <c r="K148" s="164"/>
      <c r="L148" s="165"/>
      <c r="M148" s="166" t="s">
        <v>1</v>
      </c>
      <c r="N148" s="167" t="s">
        <v>41</v>
      </c>
      <c r="P148" s="149">
        <f>O148*H148</f>
        <v>0</v>
      </c>
      <c r="Q148" s="149">
        <v>9.0999999999999998E-2</v>
      </c>
      <c r="R148" s="149">
        <f>Q148*H148</f>
        <v>9.0999999999999998E-2</v>
      </c>
      <c r="S148" s="149">
        <v>0</v>
      </c>
      <c r="T148" s="150">
        <f>S148*H148</f>
        <v>0</v>
      </c>
      <c r="AR148" s="151" t="s">
        <v>353</v>
      </c>
      <c r="AT148" s="151" t="s">
        <v>571</v>
      </c>
      <c r="AU148" s="151" t="s">
        <v>87</v>
      </c>
      <c r="AY148" s="13" t="s">
        <v>220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3" t="s">
        <v>87</v>
      </c>
      <c r="BK148" s="152">
        <f>ROUND(I148*H148,2)</f>
        <v>0</v>
      </c>
      <c r="BL148" s="13" t="s">
        <v>281</v>
      </c>
      <c r="BM148" s="151" t="s">
        <v>313</v>
      </c>
    </row>
    <row r="149" spans="2:65" s="1" customFormat="1" ht="16.5" customHeight="1">
      <c r="B149" s="139"/>
      <c r="C149" s="140" t="s">
        <v>269</v>
      </c>
      <c r="D149" s="140" t="s">
        <v>222</v>
      </c>
      <c r="E149" s="141" t="s">
        <v>2678</v>
      </c>
      <c r="F149" s="142" t="s">
        <v>2679</v>
      </c>
      <c r="G149" s="143" t="s">
        <v>1252</v>
      </c>
      <c r="H149" s="144">
        <v>20</v>
      </c>
      <c r="I149" s="145"/>
      <c r="J149" s="144">
        <f>ROUND(I149*H149,2)</f>
        <v>0</v>
      </c>
      <c r="K149" s="146"/>
      <c r="L149" s="28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281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281</v>
      </c>
      <c r="BM149" s="151" t="s">
        <v>321</v>
      </c>
    </row>
    <row r="150" spans="2:65" s="1" customFormat="1" ht="21.75" customHeight="1">
      <c r="B150" s="139"/>
      <c r="C150" s="140" t="s">
        <v>273</v>
      </c>
      <c r="D150" s="140" t="s">
        <v>222</v>
      </c>
      <c r="E150" s="141" t="s">
        <v>2680</v>
      </c>
      <c r="F150" s="142" t="s">
        <v>2681</v>
      </c>
      <c r="G150" s="143" t="s">
        <v>304</v>
      </c>
      <c r="H150" s="144">
        <v>0.09</v>
      </c>
      <c r="I150" s="145"/>
      <c r="J150" s="144">
        <f>ROUND(I150*H150,2)</f>
        <v>0</v>
      </c>
      <c r="K150" s="146"/>
      <c r="L150" s="28"/>
      <c r="M150" s="147" t="s">
        <v>1</v>
      </c>
      <c r="N150" s="148" t="s">
        <v>41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281</v>
      </c>
      <c r="AT150" s="151" t="s">
        <v>222</v>
      </c>
      <c r="AU150" s="151" t="s">
        <v>87</v>
      </c>
      <c r="AY150" s="13" t="s">
        <v>220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87</v>
      </c>
      <c r="BK150" s="152">
        <f>ROUND(I150*H150,2)</f>
        <v>0</v>
      </c>
      <c r="BL150" s="13" t="s">
        <v>281</v>
      </c>
      <c r="BM150" s="151" t="s">
        <v>329</v>
      </c>
    </row>
    <row r="151" spans="2:65" s="11" customFormat="1" ht="22.9" customHeight="1">
      <c r="B151" s="127"/>
      <c r="D151" s="128" t="s">
        <v>74</v>
      </c>
      <c r="E151" s="137" t="s">
        <v>2682</v>
      </c>
      <c r="F151" s="137" t="s">
        <v>2683</v>
      </c>
      <c r="I151" s="130"/>
      <c r="J151" s="138">
        <f>BK151</f>
        <v>0</v>
      </c>
      <c r="L151" s="127"/>
      <c r="M151" s="132"/>
      <c r="P151" s="133">
        <f>SUM(P152:P154)</f>
        <v>0</v>
      </c>
      <c r="R151" s="133">
        <f>SUM(R152:R154)</f>
        <v>2.1440000000000001E-2</v>
      </c>
      <c r="T151" s="134">
        <f>SUM(T152:T154)</f>
        <v>0</v>
      </c>
      <c r="AR151" s="128" t="s">
        <v>87</v>
      </c>
      <c r="AT151" s="135" t="s">
        <v>74</v>
      </c>
      <c r="AU151" s="135" t="s">
        <v>82</v>
      </c>
      <c r="AY151" s="128" t="s">
        <v>220</v>
      </c>
      <c r="BK151" s="136">
        <f>SUM(BK152:BK154)</f>
        <v>0</v>
      </c>
    </row>
    <row r="152" spans="2:65" s="1" customFormat="1" ht="21.75" customHeight="1">
      <c r="B152" s="139"/>
      <c r="C152" s="140" t="s">
        <v>277</v>
      </c>
      <c r="D152" s="140" t="s">
        <v>222</v>
      </c>
      <c r="E152" s="141" t="s">
        <v>2684</v>
      </c>
      <c r="F152" s="142" t="s">
        <v>2685</v>
      </c>
      <c r="G152" s="143" t="s">
        <v>234</v>
      </c>
      <c r="H152" s="144">
        <v>16</v>
      </c>
      <c r="I152" s="145"/>
      <c r="J152" s="144">
        <f>ROUND(I152*H152,2)</f>
        <v>0</v>
      </c>
      <c r="K152" s="146"/>
      <c r="L152" s="28"/>
      <c r="M152" s="147" t="s">
        <v>1</v>
      </c>
      <c r="N152" s="148" t="s">
        <v>41</v>
      </c>
      <c r="P152" s="149">
        <f>O152*H152</f>
        <v>0</v>
      </c>
      <c r="Q152" s="149">
        <v>1.34E-3</v>
      </c>
      <c r="R152" s="149">
        <f>Q152*H152</f>
        <v>2.1440000000000001E-2</v>
      </c>
      <c r="S152" s="149">
        <v>0</v>
      </c>
      <c r="T152" s="150">
        <f>S152*H152</f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281</v>
      </c>
      <c r="BM152" s="151" t="s">
        <v>341</v>
      </c>
    </row>
    <row r="153" spans="2:65" s="1" customFormat="1" ht="16.5" customHeight="1">
      <c r="B153" s="139"/>
      <c r="C153" s="140" t="s">
        <v>281</v>
      </c>
      <c r="D153" s="140" t="s">
        <v>222</v>
      </c>
      <c r="E153" s="141" t="s">
        <v>2686</v>
      </c>
      <c r="F153" s="142" t="s">
        <v>2687</v>
      </c>
      <c r="G153" s="143" t="s">
        <v>234</v>
      </c>
      <c r="H153" s="144">
        <v>35</v>
      </c>
      <c r="I153" s="145"/>
      <c r="J153" s="144">
        <f>ROUND(I153*H153,2)</f>
        <v>0</v>
      </c>
      <c r="K153" s="146"/>
      <c r="L153" s="28"/>
      <c r="M153" s="147" t="s">
        <v>1</v>
      </c>
      <c r="N153" s="148" t="s">
        <v>41</v>
      </c>
      <c r="P153" s="149">
        <f>O153*H153</f>
        <v>0</v>
      </c>
      <c r="Q153" s="149">
        <v>0</v>
      </c>
      <c r="R153" s="149">
        <f>Q153*H153</f>
        <v>0</v>
      </c>
      <c r="S153" s="149">
        <v>0</v>
      </c>
      <c r="T153" s="150">
        <f>S153*H153</f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87</v>
      </c>
      <c r="BK153" s="152">
        <f>ROUND(I153*H153,2)</f>
        <v>0</v>
      </c>
      <c r="BL153" s="13" t="s">
        <v>281</v>
      </c>
      <c r="BM153" s="151" t="s">
        <v>353</v>
      </c>
    </row>
    <row r="154" spans="2:65" s="1" customFormat="1" ht="21.75" customHeight="1">
      <c r="B154" s="139"/>
      <c r="C154" s="140" t="s">
        <v>285</v>
      </c>
      <c r="D154" s="140" t="s">
        <v>222</v>
      </c>
      <c r="E154" s="141" t="s">
        <v>2688</v>
      </c>
      <c r="F154" s="142" t="s">
        <v>2689</v>
      </c>
      <c r="G154" s="143" t="s">
        <v>304</v>
      </c>
      <c r="H154" s="144">
        <v>0.02</v>
      </c>
      <c r="I154" s="145"/>
      <c r="J154" s="144">
        <f>ROUND(I154*H154,2)</f>
        <v>0</v>
      </c>
      <c r="K154" s="146"/>
      <c r="L154" s="28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87</v>
      </c>
      <c r="BK154" s="152">
        <f>ROUND(I154*H154,2)</f>
        <v>0</v>
      </c>
      <c r="BL154" s="13" t="s">
        <v>281</v>
      </c>
      <c r="BM154" s="151" t="s">
        <v>361</v>
      </c>
    </row>
    <row r="155" spans="2:65" s="11" customFormat="1" ht="22.9" customHeight="1">
      <c r="B155" s="127"/>
      <c r="D155" s="128" t="s">
        <v>74</v>
      </c>
      <c r="E155" s="137" t="s">
        <v>2690</v>
      </c>
      <c r="F155" s="137" t="s">
        <v>2691</v>
      </c>
      <c r="I155" s="130"/>
      <c r="J155" s="138">
        <f>BK155</f>
        <v>0</v>
      </c>
      <c r="L155" s="127"/>
      <c r="M155" s="132"/>
      <c r="P155" s="133">
        <f>SUM(P156:P166)</f>
        <v>0</v>
      </c>
      <c r="R155" s="133">
        <f>SUM(R156:R166)</f>
        <v>2.3800000000000002E-3</v>
      </c>
      <c r="T155" s="134">
        <f>SUM(T156:T166)</f>
        <v>0</v>
      </c>
      <c r="AR155" s="128" t="s">
        <v>87</v>
      </c>
      <c r="AT155" s="135" t="s">
        <v>74</v>
      </c>
      <c r="AU155" s="135" t="s">
        <v>82</v>
      </c>
      <c r="AY155" s="128" t="s">
        <v>220</v>
      </c>
      <c r="BK155" s="136">
        <f>SUM(BK156:BK166)</f>
        <v>0</v>
      </c>
    </row>
    <row r="156" spans="2:65" s="1" customFormat="1" ht="16.5" customHeight="1">
      <c r="B156" s="139"/>
      <c r="C156" s="140" t="s">
        <v>289</v>
      </c>
      <c r="D156" s="140" t="s">
        <v>222</v>
      </c>
      <c r="E156" s="141" t="s">
        <v>2692</v>
      </c>
      <c r="F156" s="142" t="s">
        <v>2693</v>
      </c>
      <c r="G156" s="143" t="s">
        <v>2657</v>
      </c>
      <c r="H156" s="144">
        <v>1</v>
      </c>
      <c r="I156" s="145"/>
      <c r="J156" s="144">
        <f t="shared" ref="J156:J166" si="0">ROUND(I156*H156,2)</f>
        <v>0</v>
      </c>
      <c r="K156" s="146"/>
      <c r="L156" s="28"/>
      <c r="M156" s="147" t="s">
        <v>1</v>
      </c>
      <c r="N156" s="148" t="s">
        <v>41</v>
      </c>
      <c r="P156" s="149">
        <f t="shared" ref="P156:P166" si="1">O156*H156</f>
        <v>0</v>
      </c>
      <c r="Q156" s="149">
        <v>0</v>
      </c>
      <c r="R156" s="149">
        <f t="shared" ref="R156:R166" si="2">Q156*H156</f>
        <v>0</v>
      </c>
      <c r="S156" s="149">
        <v>0</v>
      </c>
      <c r="T156" s="150">
        <f t="shared" ref="T156:T166" si="3">S156*H156</f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 t="shared" ref="BE156:BE166" si="4">IF(N156="základná",J156,0)</f>
        <v>0</v>
      </c>
      <c r="BF156" s="152">
        <f t="shared" ref="BF156:BF166" si="5">IF(N156="znížená",J156,0)</f>
        <v>0</v>
      </c>
      <c r="BG156" s="152">
        <f t="shared" ref="BG156:BG166" si="6">IF(N156="zákl. prenesená",J156,0)</f>
        <v>0</v>
      </c>
      <c r="BH156" s="152">
        <f t="shared" ref="BH156:BH166" si="7">IF(N156="zníž. prenesená",J156,0)</f>
        <v>0</v>
      </c>
      <c r="BI156" s="152">
        <f t="shared" ref="BI156:BI166" si="8">IF(N156="nulová",J156,0)</f>
        <v>0</v>
      </c>
      <c r="BJ156" s="13" t="s">
        <v>87</v>
      </c>
      <c r="BK156" s="152">
        <f t="shared" ref="BK156:BK166" si="9">ROUND(I156*H156,2)</f>
        <v>0</v>
      </c>
      <c r="BL156" s="13" t="s">
        <v>281</v>
      </c>
      <c r="BM156" s="151" t="s">
        <v>371</v>
      </c>
    </row>
    <row r="157" spans="2:65" s="1" customFormat="1" ht="16.5" customHeight="1">
      <c r="B157" s="139"/>
      <c r="C157" s="158" t="s">
        <v>293</v>
      </c>
      <c r="D157" s="158" t="s">
        <v>571</v>
      </c>
      <c r="E157" s="159" t="s">
        <v>2694</v>
      </c>
      <c r="F157" s="160" t="s">
        <v>2695</v>
      </c>
      <c r="G157" s="161" t="s">
        <v>2657</v>
      </c>
      <c r="H157" s="162">
        <v>1</v>
      </c>
      <c r="I157" s="163"/>
      <c r="J157" s="162">
        <f t="shared" si="0"/>
        <v>0</v>
      </c>
      <c r="K157" s="164"/>
      <c r="L157" s="165"/>
      <c r="M157" s="166" t="s">
        <v>1</v>
      </c>
      <c r="N157" s="167" t="s">
        <v>41</v>
      </c>
      <c r="P157" s="149">
        <f t="shared" si="1"/>
        <v>0</v>
      </c>
      <c r="Q157" s="149">
        <v>1E-3</v>
      </c>
      <c r="R157" s="149">
        <f t="shared" si="2"/>
        <v>1E-3</v>
      </c>
      <c r="S157" s="149">
        <v>0</v>
      </c>
      <c r="T157" s="150">
        <f t="shared" si="3"/>
        <v>0</v>
      </c>
      <c r="AR157" s="151" t="s">
        <v>353</v>
      </c>
      <c r="AT157" s="151" t="s">
        <v>571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281</v>
      </c>
      <c r="BM157" s="151" t="s">
        <v>381</v>
      </c>
    </row>
    <row r="158" spans="2:65" s="1" customFormat="1" ht="16.5" customHeight="1">
      <c r="B158" s="139"/>
      <c r="C158" s="140" t="s">
        <v>297</v>
      </c>
      <c r="D158" s="140" t="s">
        <v>222</v>
      </c>
      <c r="E158" s="141" t="s">
        <v>2696</v>
      </c>
      <c r="F158" s="142" t="s">
        <v>2697</v>
      </c>
      <c r="G158" s="143" t="s">
        <v>2657</v>
      </c>
      <c r="H158" s="144">
        <v>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281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281</v>
      </c>
      <c r="BM158" s="151" t="s">
        <v>389</v>
      </c>
    </row>
    <row r="159" spans="2:65" s="1" customFormat="1" ht="16.5" customHeight="1">
      <c r="B159" s="139"/>
      <c r="C159" s="158" t="s">
        <v>301</v>
      </c>
      <c r="D159" s="158" t="s">
        <v>571</v>
      </c>
      <c r="E159" s="159" t="s">
        <v>2698</v>
      </c>
      <c r="F159" s="160" t="s">
        <v>2699</v>
      </c>
      <c r="G159" s="161" t="s">
        <v>2657</v>
      </c>
      <c r="H159" s="162">
        <v>2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5.0000000000000001E-4</v>
      </c>
      <c r="R159" s="149">
        <f t="shared" si="2"/>
        <v>1E-3</v>
      </c>
      <c r="S159" s="149">
        <v>0</v>
      </c>
      <c r="T159" s="150">
        <f t="shared" si="3"/>
        <v>0</v>
      </c>
      <c r="AR159" s="151" t="s">
        <v>353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281</v>
      </c>
      <c r="BM159" s="151" t="s">
        <v>399</v>
      </c>
    </row>
    <row r="160" spans="2:65" s="1" customFormat="1" ht="16.5" customHeight="1">
      <c r="B160" s="139"/>
      <c r="C160" s="158" t="s">
        <v>306</v>
      </c>
      <c r="D160" s="158" t="s">
        <v>571</v>
      </c>
      <c r="E160" s="159" t="s">
        <v>2700</v>
      </c>
      <c r="F160" s="160" t="s">
        <v>2701</v>
      </c>
      <c r="G160" s="161" t="s">
        <v>2657</v>
      </c>
      <c r="H160" s="162">
        <v>2</v>
      </c>
      <c r="I160" s="163"/>
      <c r="J160" s="162">
        <f t="shared" si="0"/>
        <v>0</v>
      </c>
      <c r="K160" s="164"/>
      <c r="L160" s="165"/>
      <c r="M160" s="166" t="s">
        <v>1</v>
      </c>
      <c r="N160" s="167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353</v>
      </c>
      <c r="AT160" s="151" t="s">
        <v>571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281</v>
      </c>
      <c r="BM160" s="151" t="s">
        <v>409</v>
      </c>
    </row>
    <row r="161" spans="2:65" s="1" customFormat="1" ht="16.5" customHeight="1">
      <c r="B161" s="139"/>
      <c r="C161" s="158" t="s">
        <v>7</v>
      </c>
      <c r="D161" s="158" t="s">
        <v>571</v>
      </c>
      <c r="E161" s="159" t="s">
        <v>2702</v>
      </c>
      <c r="F161" s="160" t="s">
        <v>2703</v>
      </c>
      <c r="G161" s="161" t="s">
        <v>2657</v>
      </c>
      <c r="H161" s="162">
        <v>2</v>
      </c>
      <c r="I161" s="163"/>
      <c r="J161" s="162">
        <f t="shared" si="0"/>
        <v>0</v>
      </c>
      <c r="K161" s="164"/>
      <c r="L161" s="165"/>
      <c r="M161" s="166" t="s">
        <v>1</v>
      </c>
      <c r="N161" s="167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353</v>
      </c>
      <c r="AT161" s="151" t="s">
        <v>571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281</v>
      </c>
      <c r="BM161" s="151" t="s">
        <v>417</v>
      </c>
    </row>
    <row r="162" spans="2:65" s="1" customFormat="1" ht="16.5" customHeight="1">
      <c r="B162" s="139"/>
      <c r="C162" s="158" t="s">
        <v>313</v>
      </c>
      <c r="D162" s="158" t="s">
        <v>571</v>
      </c>
      <c r="E162" s="159" t="s">
        <v>2704</v>
      </c>
      <c r="F162" s="160" t="s">
        <v>2705</v>
      </c>
      <c r="G162" s="161" t="s">
        <v>2657</v>
      </c>
      <c r="H162" s="162">
        <v>2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353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281</v>
      </c>
      <c r="BM162" s="151" t="s">
        <v>427</v>
      </c>
    </row>
    <row r="163" spans="2:65" s="1" customFormat="1" ht="16.5" customHeight="1">
      <c r="B163" s="139"/>
      <c r="C163" s="140" t="s">
        <v>317</v>
      </c>
      <c r="D163" s="140" t="s">
        <v>222</v>
      </c>
      <c r="E163" s="141" t="s">
        <v>2706</v>
      </c>
      <c r="F163" s="142" t="s">
        <v>2707</v>
      </c>
      <c r="G163" s="143" t="s">
        <v>2657</v>
      </c>
      <c r="H163" s="144">
        <v>1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3.8000000000000002E-4</v>
      </c>
      <c r="R163" s="149">
        <f t="shared" si="2"/>
        <v>3.8000000000000002E-4</v>
      </c>
      <c r="S163" s="149">
        <v>0</v>
      </c>
      <c r="T163" s="150">
        <f t="shared" si="3"/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281</v>
      </c>
      <c r="BM163" s="151" t="s">
        <v>437</v>
      </c>
    </row>
    <row r="164" spans="2:65" s="1" customFormat="1" ht="16.5" customHeight="1">
      <c r="B164" s="139"/>
      <c r="C164" s="158" t="s">
        <v>321</v>
      </c>
      <c r="D164" s="158" t="s">
        <v>571</v>
      </c>
      <c r="E164" s="159" t="s">
        <v>2708</v>
      </c>
      <c r="F164" s="160" t="s">
        <v>2709</v>
      </c>
      <c r="G164" s="161" t="s">
        <v>2657</v>
      </c>
      <c r="H164" s="162">
        <v>1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353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281</v>
      </c>
      <c r="BM164" s="151" t="s">
        <v>616</v>
      </c>
    </row>
    <row r="165" spans="2:65" s="1" customFormat="1" ht="16.5" customHeight="1">
      <c r="B165" s="139"/>
      <c r="C165" s="158" t="s">
        <v>325</v>
      </c>
      <c r="D165" s="158" t="s">
        <v>571</v>
      </c>
      <c r="E165" s="159" t="s">
        <v>2710</v>
      </c>
      <c r="F165" s="160" t="s">
        <v>2711</v>
      </c>
      <c r="G165" s="161" t="s">
        <v>234</v>
      </c>
      <c r="H165" s="162">
        <v>1</v>
      </c>
      <c r="I165" s="163"/>
      <c r="J165" s="162">
        <f t="shared" si="0"/>
        <v>0</v>
      </c>
      <c r="K165" s="164"/>
      <c r="L165" s="165"/>
      <c r="M165" s="166" t="s">
        <v>1</v>
      </c>
      <c r="N165" s="167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353</v>
      </c>
      <c r="AT165" s="151" t="s">
        <v>571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281</v>
      </c>
      <c r="BM165" s="151" t="s">
        <v>624</v>
      </c>
    </row>
    <row r="166" spans="2:65" s="1" customFormat="1" ht="21.75" customHeight="1">
      <c r="B166" s="139"/>
      <c r="C166" s="140" t="s">
        <v>329</v>
      </c>
      <c r="D166" s="140" t="s">
        <v>222</v>
      </c>
      <c r="E166" s="141" t="s">
        <v>2712</v>
      </c>
      <c r="F166" s="142" t="s">
        <v>2713</v>
      </c>
      <c r="G166" s="143" t="s">
        <v>304</v>
      </c>
      <c r="H166" s="144">
        <v>0.2</v>
      </c>
      <c r="I166" s="145"/>
      <c r="J166" s="144">
        <f t="shared" si="0"/>
        <v>0</v>
      </c>
      <c r="K166" s="146"/>
      <c r="L166" s="28"/>
      <c r="M166" s="153" t="s">
        <v>1</v>
      </c>
      <c r="N166" s="154" t="s">
        <v>41</v>
      </c>
      <c r="O166" s="155"/>
      <c r="P166" s="156">
        <f t="shared" si="1"/>
        <v>0</v>
      </c>
      <c r="Q166" s="156">
        <v>0</v>
      </c>
      <c r="R166" s="156">
        <f t="shared" si="2"/>
        <v>0</v>
      </c>
      <c r="S166" s="156">
        <v>0</v>
      </c>
      <c r="T166" s="157">
        <f t="shared" si="3"/>
        <v>0</v>
      </c>
      <c r="AR166" s="151" t="s">
        <v>281</v>
      </c>
      <c r="AT166" s="151" t="s">
        <v>222</v>
      </c>
      <c r="AU166" s="151" t="s">
        <v>87</v>
      </c>
      <c r="AY166" s="13" t="s">
        <v>220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87</v>
      </c>
      <c r="BK166" s="152">
        <f t="shared" si="9"/>
        <v>0</v>
      </c>
      <c r="BL166" s="13" t="s">
        <v>281</v>
      </c>
      <c r="BM166" s="151" t="s">
        <v>632</v>
      </c>
    </row>
    <row r="167" spans="2:65" s="1" customFormat="1" ht="7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28"/>
    </row>
  </sheetData>
  <autoFilter ref="C130:K166" xr:uid="{00000000-0009-0000-0000-00000C000000}"/>
  <mergeCells count="15">
    <mergeCell ref="E117:H117"/>
    <mergeCell ref="E121:H121"/>
    <mergeCell ref="E119:H119"/>
    <mergeCell ref="E123:H123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119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1633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2714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32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2642</v>
      </c>
      <c r="I28" s="23" t="s">
        <v>25</v>
      </c>
      <c r="J28" s="21" t="s">
        <v>1</v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ROUND(J128,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ROUND((SUM(BE128:BE154)),  2)</f>
        <v>0</v>
      </c>
      <c r="G37" s="96"/>
      <c r="H37" s="96"/>
      <c r="I37" s="97">
        <v>0.23</v>
      </c>
      <c r="J37" s="95">
        <f>ROUND(((SUM(BE128:BE154))*I37),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ROUND((SUM(BF128:BF154)),  2)</f>
        <v>0</v>
      </c>
      <c r="G38" s="96"/>
      <c r="H38" s="96"/>
      <c r="I38" s="97">
        <v>0.23</v>
      </c>
      <c r="J38" s="95">
        <f>ROUND(((SUM(BF128:BF154))*I38),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ROUND((SUM(BG128:BG154)),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ROUND((SUM(BH128:BH154)),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ROUND((SUM(BI128:BI154)),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1633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3.2 - Odovzdávací systém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                                       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J128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2715</v>
      </c>
      <c r="E101" s="112"/>
      <c r="F101" s="112"/>
      <c r="G101" s="112"/>
      <c r="H101" s="112"/>
      <c r="I101" s="112"/>
      <c r="J101" s="113">
        <f>J129</f>
        <v>0</v>
      </c>
      <c r="L101" s="110"/>
    </row>
    <row r="102" spans="2:47" s="9" customFormat="1" ht="19.899999999999999" customHeight="1">
      <c r="B102" s="114"/>
      <c r="D102" s="115" t="s">
        <v>198</v>
      </c>
      <c r="E102" s="116"/>
      <c r="F102" s="116"/>
      <c r="G102" s="116"/>
      <c r="H102" s="116"/>
      <c r="I102" s="116"/>
      <c r="J102" s="117">
        <f>J130</f>
        <v>0</v>
      </c>
      <c r="L102" s="114"/>
    </row>
    <row r="103" spans="2:47" s="9" customFormat="1" ht="19.899999999999999" customHeight="1">
      <c r="B103" s="114"/>
      <c r="D103" s="115" t="s">
        <v>2647</v>
      </c>
      <c r="E103" s="116"/>
      <c r="F103" s="116"/>
      <c r="G103" s="116"/>
      <c r="H103" s="116"/>
      <c r="I103" s="116"/>
      <c r="J103" s="117">
        <f>J135</f>
        <v>0</v>
      </c>
      <c r="L103" s="114"/>
    </row>
    <row r="104" spans="2:47" s="9" customFormat="1" ht="19.899999999999999" customHeight="1">
      <c r="B104" s="114"/>
      <c r="D104" s="115" t="s">
        <v>2716</v>
      </c>
      <c r="E104" s="116"/>
      <c r="F104" s="116"/>
      <c r="G104" s="116"/>
      <c r="H104" s="116"/>
      <c r="I104" s="116"/>
      <c r="J104" s="117">
        <f>J140</f>
        <v>0</v>
      </c>
      <c r="L104" s="114"/>
    </row>
    <row r="105" spans="2:47" s="1" customFormat="1" ht="21.75" customHeight="1">
      <c r="B105" s="28"/>
      <c r="L105" s="28"/>
    </row>
    <row r="106" spans="2:47" s="1" customFormat="1" ht="7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8"/>
    </row>
    <row r="110" spans="2:47" s="1" customFormat="1" ht="7" customHeight="1"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28"/>
    </row>
    <row r="111" spans="2:47" s="1" customFormat="1" ht="25" customHeight="1">
      <c r="B111" s="28"/>
      <c r="C111" s="17" t="s">
        <v>206</v>
      </c>
      <c r="L111" s="28"/>
    </row>
    <row r="112" spans="2:47" s="1" customFormat="1" ht="7" customHeight="1">
      <c r="B112" s="28"/>
      <c r="L112" s="28"/>
    </row>
    <row r="113" spans="2:63" s="1" customFormat="1" ht="12" customHeight="1">
      <c r="B113" s="28"/>
      <c r="C113" s="23" t="s">
        <v>14</v>
      </c>
      <c r="L113" s="28"/>
    </row>
    <row r="114" spans="2:63" s="1" customFormat="1" ht="26.25" customHeight="1">
      <c r="B114" s="28"/>
      <c r="E114" s="224" t="str">
        <f>E7</f>
        <v>SOŠ technická Lučenec - novostavba edukačného centra, rekonštrukcia objektu školy a spoločenského objektu</v>
      </c>
      <c r="F114" s="225"/>
      <c r="G114" s="225"/>
      <c r="H114" s="225"/>
      <c r="L114" s="28"/>
    </row>
    <row r="115" spans="2:63" ht="12" customHeight="1">
      <c r="B115" s="16"/>
      <c r="C115" s="23" t="s">
        <v>184</v>
      </c>
      <c r="L115" s="16"/>
    </row>
    <row r="116" spans="2:63" ht="16.5" customHeight="1">
      <c r="B116" s="16"/>
      <c r="E116" s="224" t="s">
        <v>1645</v>
      </c>
      <c r="F116" s="182"/>
      <c r="G116" s="182"/>
      <c r="H116" s="182"/>
      <c r="L116" s="16"/>
    </row>
    <row r="117" spans="2:63" ht="12" customHeight="1">
      <c r="B117" s="16"/>
      <c r="C117" s="23" t="s">
        <v>186</v>
      </c>
      <c r="L117" s="16"/>
    </row>
    <row r="118" spans="2:63" s="1" customFormat="1" ht="16.5" customHeight="1">
      <c r="B118" s="28"/>
      <c r="E118" s="207" t="s">
        <v>1633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2640</v>
      </c>
      <c r="L119" s="28"/>
    </row>
    <row r="120" spans="2:63" s="1" customFormat="1" ht="16.5" customHeight="1">
      <c r="B120" s="28"/>
      <c r="E120" s="218" t="str">
        <f>E13</f>
        <v>3.2 - Odovzdávací systém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F16</f>
        <v>SOŠ Technická,Dukelských Hrdinov 2, 984 01 Lučenec</v>
      </c>
      <c r="I122" s="23" t="s">
        <v>20</v>
      </c>
      <c r="J122" s="51" t="str">
        <f>IF(J16="","",J16)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E19</f>
        <v>BBSK, Námestie SNP 23/23, 974 01 BB</v>
      </c>
      <c r="I124" s="23" t="s">
        <v>28</v>
      </c>
      <c r="J124" s="26" t="str">
        <f>E25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IF(E22="","",E22)</f>
        <v>Vyplň údaj</v>
      </c>
      <c r="I125" s="23" t="s">
        <v>31</v>
      </c>
      <c r="J125" s="26" t="str">
        <f>E28</f>
        <v xml:space="preserve">                                        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</f>
        <v>0</v>
      </c>
      <c r="Q128" s="52"/>
      <c r="R128" s="124">
        <f>R129</f>
        <v>0.64712000000000003</v>
      </c>
      <c r="S128" s="52"/>
      <c r="T128" s="125">
        <f>T129</f>
        <v>0</v>
      </c>
      <c r="AT128" s="13" t="s">
        <v>74</v>
      </c>
      <c r="AU128" s="13" t="s">
        <v>192</v>
      </c>
      <c r="BK128" s="126">
        <f>BK129</f>
        <v>0</v>
      </c>
    </row>
    <row r="129" spans="2:65" s="11" customFormat="1" ht="25.9" customHeight="1">
      <c r="B129" s="127"/>
      <c r="D129" s="128" t="s">
        <v>74</v>
      </c>
      <c r="E129" s="129" t="s">
        <v>1110</v>
      </c>
      <c r="F129" s="129" t="s">
        <v>2660</v>
      </c>
      <c r="I129" s="130"/>
      <c r="J129" s="131">
        <f>BK129</f>
        <v>0</v>
      </c>
      <c r="L129" s="127"/>
      <c r="M129" s="132"/>
      <c r="P129" s="133">
        <f>P130+P135+P140</f>
        <v>0</v>
      </c>
      <c r="R129" s="133">
        <f>R130+R135+R140</f>
        <v>0.64712000000000003</v>
      </c>
      <c r="T129" s="134">
        <f>T130+T135+T140</f>
        <v>0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BK130+BK135+BK140</f>
        <v>0</v>
      </c>
    </row>
    <row r="130" spans="2:65" s="11" customFormat="1" ht="22.9" customHeight="1">
      <c r="B130" s="127"/>
      <c r="D130" s="128" t="s">
        <v>74</v>
      </c>
      <c r="E130" s="137" t="s">
        <v>345</v>
      </c>
      <c r="F130" s="137" t="s">
        <v>346</v>
      </c>
      <c r="I130" s="130"/>
      <c r="J130" s="138">
        <f>BK130</f>
        <v>0</v>
      </c>
      <c r="L130" s="127"/>
      <c r="M130" s="132"/>
      <c r="P130" s="133">
        <f>SUM(P131:P134)</f>
        <v>0</v>
      </c>
      <c r="R130" s="133">
        <f>SUM(R131:R134)</f>
        <v>3.9199999999999999E-2</v>
      </c>
      <c r="T130" s="134">
        <f>SUM(T131:T134)</f>
        <v>0</v>
      </c>
      <c r="AR130" s="128" t="s">
        <v>87</v>
      </c>
      <c r="AT130" s="135" t="s">
        <v>74</v>
      </c>
      <c r="AU130" s="135" t="s">
        <v>82</v>
      </c>
      <c r="AY130" s="128" t="s">
        <v>220</v>
      </c>
      <c r="BK130" s="136">
        <f>SUM(BK131:BK134)</f>
        <v>0</v>
      </c>
    </row>
    <row r="131" spans="2:65" s="1" customFormat="1" ht="24.25" customHeight="1">
      <c r="B131" s="139"/>
      <c r="C131" s="140" t="s">
        <v>82</v>
      </c>
      <c r="D131" s="140" t="s">
        <v>222</v>
      </c>
      <c r="E131" s="141" t="s">
        <v>2661</v>
      </c>
      <c r="F131" s="142" t="s">
        <v>2662</v>
      </c>
      <c r="G131" s="143" t="s">
        <v>234</v>
      </c>
      <c r="H131" s="144">
        <v>280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8.0000000000000007E-5</v>
      </c>
      <c r="R131" s="149">
        <f>Q131*H131</f>
        <v>2.2400000000000003E-2</v>
      </c>
      <c r="S131" s="149">
        <v>0</v>
      </c>
      <c r="T131" s="150">
        <f>S131*H131</f>
        <v>0</v>
      </c>
      <c r="AR131" s="151" t="s">
        <v>281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281</v>
      </c>
      <c r="BM131" s="151" t="s">
        <v>87</v>
      </c>
    </row>
    <row r="132" spans="2:65" s="1" customFormat="1" ht="16.5" customHeight="1">
      <c r="B132" s="139"/>
      <c r="C132" s="158" t="s">
        <v>87</v>
      </c>
      <c r="D132" s="158" t="s">
        <v>571</v>
      </c>
      <c r="E132" s="159" t="s">
        <v>2665</v>
      </c>
      <c r="F132" s="160" t="s">
        <v>2666</v>
      </c>
      <c r="G132" s="161" t="s">
        <v>234</v>
      </c>
      <c r="H132" s="162">
        <v>280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6.0000000000000002E-5</v>
      </c>
      <c r="R132" s="149">
        <f>Q132*H132</f>
        <v>1.6799999999999999E-2</v>
      </c>
      <c r="S132" s="149">
        <v>0</v>
      </c>
      <c r="T132" s="150">
        <f>S132*H132</f>
        <v>0</v>
      </c>
      <c r="AR132" s="151" t="s">
        <v>353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281</v>
      </c>
      <c r="BM132" s="151" t="s">
        <v>94</v>
      </c>
    </row>
    <row r="133" spans="2:65" s="1" customFormat="1" ht="24.25" customHeight="1">
      <c r="B133" s="139"/>
      <c r="C133" s="158" t="s">
        <v>91</v>
      </c>
      <c r="D133" s="158" t="s">
        <v>571</v>
      </c>
      <c r="E133" s="159" t="s">
        <v>2667</v>
      </c>
      <c r="F133" s="160" t="s">
        <v>2668</v>
      </c>
      <c r="G133" s="161" t="s">
        <v>2657</v>
      </c>
      <c r="H133" s="162">
        <v>20</v>
      </c>
      <c r="I133" s="163"/>
      <c r="J133" s="162">
        <f>ROUND(I133*H133,2)</f>
        <v>0</v>
      </c>
      <c r="K133" s="164"/>
      <c r="L133" s="165"/>
      <c r="M133" s="166" t="s">
        <v>1</v>
      </c>
      <c r="N133" s="167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353</v>
      </c>
      <c r="AT133" s="151" t="s">
        <v>571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281</v>
      </c>
      <c r="BM133" s="151" t="s">
        <v>124</v>
      </c>
    </row>
    <row r="134" spans="2:65" s="1" customFormat="1" ht="24.25" customHeight="1">
      <c r="B134" s="139"/>
      <c r="C134" s="140" t="s">
        <v>94</v>
      </c>
      <c r="D134" s="140" t="s">
        <v>222</v>
      </c>
      <c r="E134" s="141" t="s">
        <v>2669</v>
      </c>
      <c r="F134" s="142" t="s">
        <v>2496</v>
      </c>
      <c r="G134" s="143" t="s">
        <v>304</v>
      </c>
      <c r="H134" s="144">
        <v>0.04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281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281</v>
      </c>
      <c r="BM134" s="151" t="s">
        <v>248</v>
      </c>
    </row>
    <row r="135" spans="2:65" s="11" customFormat="1" ht="22.9" customHeight="1">
      <c r="B135" s="127"/>
      <c r="D135" s="128" t="s">
        <v>74</v>
      </c>
      <c r="E135" s="137" t="s">
        <v>2682</v>
      </c>
      <c r="F135" s="137" t="s">
        <v>2683</v>
      </c>
      <c r="I135" s="130"/>
      <c r="J135" s="138">
        <f>BK135</f>
        <v>0</v>
      </c>
      <c r="L135" s="127"/>
      <c r="M135" s="132"/>
      <c r="P135" s="133">
        <f>SUM(P136:P139)</f>
        <v>0</v>
      </c>
      <c r="R135" s="133">
        <f>SUM(R136:R139)</f>
        <v>0.31080000000000002</v>
      </c>
      <c r="T135" s="134">
        <f>SUM(T136:T139)</f>
        <v>0</v>
      </c>
      <c r="AR135" s="128" t="s">
        <v>87</v>
      </c>
      <c r="AT135" s="135" t="s">
        <v>74</v>
      </c>
      <c r="AU135" s="135" t="s">
        <v>82</v>
      </c>
      <c r="AY135" s="128" t="s">
        <v>220</v>
      </c>
      <c r="BK135" s="136">
        <f>SUM(BK136:BK139)</f>
        <v>0</v>
      </c>
    </row>
    <row r="136" spans="2:65" s="1" customFormat="1" ht="21.75" customHeight="1">
      <c r="B136" s="139"/>
      <c r="C136" s="140" t="s">
        <v>97</v>
      </c>
      <c r="D136" s="140" t="s">
        <v>222</v>
      </c>
      <c r="E136" s="141" t="s">
        <v>2717</v>
      </c>
      <c r="F136" s="142" t="s">
        <v>2718</v>
      </c>
      <c r="G136" s="143" t="s">
        <v>234</v>
      </c>
      <c r="H136" s="144">
        <v>280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1.1100000000000001E-3</v>
      </c>
      <c r="R136" s="149">
        <f>Q136*H136</f>
        <v>0.31080000000000002</v>
      </c>
      <c r="S136" s="149">
        <v>0</v>
      </c>
      <c r="T136" s="150">
        <f>S136*H136</f>
        <v>0</v>
      </c>
      <c r="AR136" s="151" t="s">
        <v>281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281</v>
      </c>
      <c r="BM136" s="151" t="s">
        <v>256</v>
      </c>
    </row>
    <row r="137" spans="2:65" s="1" customFormat="1" ht="16.5" customHeight="1">
      <c r="B137" s="139"/>
      <c r="C137" s="140" t="s">
        <v>124</v>
      </c>
      <c r="D137" s="140" t="s">
        <v>222</v>
      </c>
      <c r="E137" s="141" t="s">
        <v>2686</v>
      </c>
      <c r="F137" s="142" t="s">
        <v>2687</v>
      </c>
      <c r="G137" s="143" t="s">
        <v>234</v>
      </c>
      <c r="H137" s="144">
        <v>280</v>
      </c>
      <c r="I137" s="145"/>
      <c r="J137" s="144">
        <f>ROUND(I137*H137,2)</f>
        <v>0</v>
      </c>
      <c r="K137" s="146"/>
      <c r="L137" s="28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281</v>
      </c>
      <c r="AT137" s="151" t="s">
        <v>222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281</v>
      </c>
      <c r="BM137" s="151" t="s">
        <v>265</v>
      </c>
    </row>
    <row r="138" spans="2:65" s="1" customFormat="1" ht="16.5" customHeight="1">
      <c r="B138" s="139"/>
      <c r="C138" s="140" t="s">
        <v>132</v>
      </c>
      <c r="D138" s="140" t="s">
        <v>222</v>
      </c>
      <c r="E138" s="141" t="s">
        <v>2719</v>
      </c>
      <c r="F138" s="142" t="s">
        <v>2720</v>
      </c>
      <c r="G138" s="143" t="s">
        <v>1252</v>
      </c>
      <c r="H138" s="144">
        <v>9</v>
      </c>
      <c r="I138" s="145"/>
      <c r="J138" s="144">
        <f>ROUND(I138*H138,2)</f>
        <v>0</v>
      </c>
      <c r="K138" s="146"/>
      <c r="L138" s="28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281</v>
      </c>
      <c r="AT138" s="151" t="s">
        <v>222</v>
      </c>
      <c r="AU138" s="151" t="s">
        <v>87</v>
      </c>
      <c r="AY138" s="13" t="s">
        <v>220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87</v>
      </c>
      <c r="BK138" s="152">
        <f>ROUND(I138*H138,2)</f>
        <v>0</v>
      </c>
      <c r="BL138" s="13" t="s">
        <v>281</v>
      </c>
      <c r="BM138" s="151" t="s">
        <v>273</v>
      </c>
    </row>
    <row r="139" spans="2:65" s="1" customFormat="1" ht="21.75" customHeight="1">
      <c r="B139" s="139"/>
      <c r="C139" s="140" t="s">
        <v>248</v>
      </c>
      <c r="D139" s="140" t="s">
        <v>222</v>
      </c>
      <c r="E139" s="141" t="s">
        <v>2688</v>
      </c>
      <c r="F139" s="142" t="s">
        <v>2689</v>
      </c>
      <c r="G139" s="143" t="s">
        <v>304</v>
      </c>
      <c r="H139" s="144">
        <v>0.31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281</v>
      </c>
      <c r="BM139" s="151" t="s">
        <v>281</v>
      </c>
    </row>
    <row r="140" spans="2:65" s="11" customFormat="1" ht="22.9" customHeight="1">
      <c r="B140" s="127"/>
      <c r="D140" s="128" t="s">
        <v>74</v>
      </c>
      <c r="E140" s="137" t="s">
        <v>2721</v>
      </c>
      <c r="F140" s="137" t="s">
        <v>2722</v>
      </c>
      <c r="I140" s="130"/>
      <c r="J140" s="138">
        <f>BK140</f>
        <v>0</v>
      </c>
      <c r="L140" s="127"/>
      <c r="M140" s="132"/>
      <c r="P140" s="133">
        <f>SUM(P141:P154)</f>
        <v>0</v>
      </c>
      <c r="R140" s="133">
        <f>SUM(R141:R154)</f>
        <v>0.29712</v>
      </c>
      <c r="T140" s="134">
        <f>SUM(T141:T154)</f>
        <v>0</v>
      </c>
      <c r="AR140" s="128" t="s">
        <v>87</v>
      </c>
      <c r="AT140" s="135" t="s">
        <v>74</v>
      </c>
      <c r="AU140" s="135" t="s">
        <v>82</v>
      </c>
      <c r="AY140" s="128" t="s">
        <v>220</v>
      </c>
      <c r="BK140" s="136">
        <f>SUM(BK141:BK154)</f>
        <v>0</v>
      </c>
    </row>
    <row r="141" spans="2:65" s="1" customFormat="1" ht="16.5" customHeight="1">
      <c r="B141" s="139"/>
      <c r="C141" s="140" t="s">
        <v>230</v>
      </c>
      <c r="D141" s="140" t="s">
        <v>222</v>
      </c>
      <c r="E141" s="141" t="s">
        <v>2723</v>
      </c>
      <c r="F141" s="142" t="s">
        <v>2724</v>
      </c>
      <c r="G141" s="143" t="s">
        <v>2657</v>
      </c>
      <c r="H141" s="144">
        <v>46</v>
      </c>
      <c r="I141" s="145"/>
      <c r="J141" s="144">
        <f t="shared" ref="J141:J154" si="0">ROUND(I141*H141,2)</f>
        <v>0</v>
      </c>
      <c r="K141" s="146"/>
      <c r="L141" s="28"/>
      <c r="M141" s="147" t="s">
        <v>1</v>
      </c>
      <c r="N141" s="148" t="s">
        <v>41</v>
      </c>
      <c r="P141" s="149">
        <f t="shared" ref="P141:P154" si="1">O141*H141</f>
        <v>0</v>
      </c>
      <c r="Q141" s="149">
        <v>0</v>
      </c>
      <c r="R141" s="149">
        <f t="shared" ref="R141:R154" si="2">Q141*H141</f>
        <v>0</v>
      </c>
      <c r="S141" s="149">
        <v>0</v>
      </c>
      <c r="T141" s="150">
        <f t="shared" ref="T141:T154" si="3">S141*H141</f>
        <v>0</v>
      </c>
      <c r="AR141" s="151" t="s">
        <v>281</v>
      </c>
      <c r="AT141" s="151" t="s">
        <v>222</v>
      </c>
      <c r="AU141" s="151" t="s">
        <v>87</v>
      </c>
      <c r="AY141" s="13" t="s">
        <v>220</v>
      </c>
      <c r="BE141" s="152">
        <f t="shared" ref="BE141:BE154" si="4">IF(N141="základná",J141,0)</f>
        <v>0</v>
      </c>
      <c r="BF141" s="152">
        <f t="shared" ref="BF141:BF154" si="5">IF(N141="znížená",J141,0)</f>
        <v>0</v>
      </c>
      <c r="BG141" s="152">
        <f t="shared" ref="BG141:BG154" si="6">IF(N141="zákl. prenesená",J141,0)</f>
        <v>0</v>
      </c>
      <c r="BH141" s="152">
        <f t="shared" ref="BH141:BH154" si="7">IF(N141="zníž. prenesená",J141,0)</f>
        <v>0</v>
      </c>
      <c r="BI141" s="152">
        <f t="shared" ref="BI141:BI154" si="8">IF(N141="nulová",J141,0)</f>
        <v>0</v>
      </c>
      <c r="BJ141" s="13" t="s">
        <v>87</v>
      </c>
      <c r="BK141" s="152">
        <f t="shared" ref="BK141:BK154" si="9">ROUND(I141*H141,2)</f>
        <v>0</v>
      </c>
      <c r="BL141" s="13" t="s">
        <v>281</v>
      </c>
      <c r="BM141" s="151" t="s">
        <v>289</v>
      </c>
    </row>
    <row r="142" spans="2:65" s="1" customFormat="1" ht="16.5" customHeight="1">
      <c r="B142" s="139"/>
      <c r="C142" s="158" t="s">
        <v>256</v>
      </c>
      <c r="D142" s="158" t="s">
        <v>571</v>
      </c>
      <c r="E142" s="159" t="s">
        <v>2725</v>
      </c>
      <c r="F142" s="160" t="s">
        <v>2726</v>
      </c>
      <c r="G142" s="161" t="s">
        <v>259</v>
      </c>
      <c r="H142" s="162">
        <v>40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4.0000000000000001E-3</v>
      </c>
      <c r="R142" s="149">
        <f t="shared" si="2"/>
        <v>0.16</v>
      </c>
      <c r="S142" s="149">
        <v>0</v>
      </c>
      <c r="T142" s="150">
        <f t="shared" si="3"/>
        <v>0</v>
      </c>
      <c r="AR142" s="151" t="s">
        <v>353</v>
      </c>
      <c r="AT142" s="151" t="s">
        <v>571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281</v>
      </c>
      <c r="BM142" s="151" t="s">
        <v>297</v>
      </c>
    </row>
    <row r="143" spans="2:65" s="1" customFormat="1" ht="16.5" customHeight="1">
      <c r="B143" s="139"/>
      <c r="C143" s="158" t="s">
        <v>261</v>
      </c>
      <c r="D143" s="158" t="s">
        <v>571</v>
      </c>
      <c r="E143" s="159" t="s">
        <v>2727</v>
      </c>
      <c r="F143" s="160" t="s">
        <v>2728</v>
      </c>
      <c r="G143" s="161" t="s">
        <v>259</v>
      </c>
      <c r="H143" s="162">
        <v>6</v>
      </c>
      <c r="I143" s="163"/>
      <c r="J143" s="162">
        <f t="shared" si="0"/>
        <v>0</v>
      </c>
      <c r="K143" s="164"/>
      <c r="L143" s="165"/>
      <c r="M143" s="166" t="s">
        <v>1</v>
      </c>
      <c r="N143" s="167" t="s">
        <v>41</v>
      </c>
      <c r="P143" s="149">
        <f t="shared" si="1"/>
        <v>0</v>
      </c>
      <c r="Q143" s="149">
        <v>5.0000000000000001E-3</v>
      </c>
      <c r="R143" s="149">
        <f t="shared" si="2"/>
        <v>0.03</v>
      </c>
      <c r="S143" s="149">
        <v>0</v>
      </c>
      <c r="T143" s="150">
        <f t="shared" si="3"/>
        <v>0</v>
      </c>
      <c r="AR143" s="151" t="s">
        <v>353</v>
      </c>
      <c r="AT143" s="151" t="s">
        <v>571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281</v>
      </c>
      <c r="BM143" s="151" t="s">
        <v>306</v>
      </c>
    </row>
    <row r="144" spans="2:65" s="1" customFormat="1" ht="16.5" customHeight="1">
      <c r="B144" s="139"/>
      <c r="C144" s="158" t="s">
        <v>265</v>
      </c>
      <c r="D144" s="158" t="s">
        <v>571</v>
      </c>
      <c r="E144" s="159" t="s">
        <v>2729</v>
      </c>
      <c r="F144" s="160" t="s">
        <v>2730</v>
      </c>
      <c r="G144" s="161" t="s">
        <v>259</v>
      </c>
      <c r="H144" s="162">
        <v>1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353</v>
      </c>
      <c r="AT144" s="151" t="s">
        <v>571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281</v>
      </c>
      <c r="BM144" s="151" t="s">
        <v>313</v>
      </c>
    </row>
    <row r="145" spans="2:65" s="1" customFormat="1" ht="16.5" customHeight="1">
      <c r="B145" s="139"/>
      <c r="C145" s="158" t="s">
        <v>269</v>
      </c>
      <c r="D145" s="158" t="s">
        <v>571</v>
      </c>
      <c r="E145" s="159" t="s">
        <v>2731</v>
      </c>
      <c r="F145" s="160" t="s">
        <v>2732</v>
      </c>
      <c r="G145" s="161" t="s">
        <v>259</v>
      </c>
      <c r="H145" s="162">
        <v>1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353</v>
      </c>
      <c r="AT145" s="151" t="s">
        <v>571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281</v>
      </c>
      <c r="BM145" s="151" t="s">
        <v>321</v>
      </c>
    </row>
    <row r="146" spans="2:65" s="1" customFormat="1" ht="16.5" customHeight="1">
      <c r="B146" s="139"/>
      <c r="C146" s="140" t="s">
        <v>273</v>
      </c>
      <c r="D146" s="140" t="s">
        <v>222</v>
      </c>
      <c r="E146" s="141" t="s">
        <v>2733</v>
      </c>
      <c r="F146" s="142" t="s">
        <v>2734</v>
      </c>
      <c r="G146" s="143" t="s">
        <v>2657</v>
      </c>
      <c r="H146" s="144">
        <v>8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2.9E-4</v>
      </c>
      <c r="R146" s="149">
        <f t="shared" si="2"/>
        <v>2.32E-3</v>
      </c>
      <c r="S146" s="149">
        <v>0</v>
      </c>
      <c r="T146" s="150">
        <f t="shared" si="3"/>
        <v>0</v>
      </c>
      <c r="AR146" s="151" t="s">
        <v>281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281</v>
      </c>
      <c r="BM146" s="151" t="s">
        <v>329</v>
      </c>
    </row>
    <row r="147" spans="2:65" s="1" customFormat="1" ht="16.5" customHeight="1">
      <c r="B147" s="139"/>
      <c r="C147" s="158" t="s">
        <v>277</v>
      </c>
      <c r="D147" s="158" t="s">
        <v>571</v>
      </c>
      <c r="E147" s="159" t="s">
        <v>2735</v>
      </c>
      <c r="F147" s="160" t="s">
        <v>2736</v>
      </c>
      <c r="G147" s="161" t="s">
        <v>259</v>
      </c>
      <c r="H147" s="162">
        <v>4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1.0999999999999999E-2</v>
      </c>
      <c r="R147" s="149">
        <f t="shared" si="2"/>
        <v>4.3999999999999997E-2</v>
      </c>
      <c r="S147" s="149">
        <v>0</v>
      </c>
      <c r="T147" s="150">
        <f t="shared" si="3"/>
        <v>0</v>
      </c>
      <c r="AR147" s="151" t="s">
        <v>353</v>
      </c>
      <c r="AT147" s="151" t="s">
        <v>571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281</v>
      </c>
      <c r="BM147" s="151" t="s">
        <v>341</v>
      </c>
    </row>
    <row r="148" spans="2:65" s="1" customFormat="1" ht="16.5" customHeight="1">
      <c r="B148" s="139"/>
      <c r="C148" s="158" t="s">
        <v>281</v>
      </c>
      <c r="D148" s="158" t="s">
        <v>571</v>
      </c>
      <c r="E148" s="159" t="s">
        <v>2737</v>
      </c>
      <c r="F148" s="160" t="s">
        <v>2738</v>
      </c>
      <c r="G148" s="161" t="s">
        <v>259</v>
      </c>
      <c r="H148" s="162">
        <v>4</v>
      </c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1.0999999999999999E-2</v>
      </c>
      <c r="R148" s="149">
        <f t="shared" si="2"/>
        <v>4.3999999999999997E-2</v>
      </c>
      <c r="S148" s="149">
        <v>0</v>
      </c>
      <c r="T148" s="150">
        <f t="shared" si="3"/>
        <v>0</v>
      </c>
      <c r="AR148" s="151" t="s">
        <v>353</v>
      </c>
      <c r="AT148" s="151" t="s">
        <v>571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281</v>
      </c>
      <c r="BM148" s="151" t="s">
        <v>353</v>
      </c>
    </row>
    <row r="149" spans="2:65" s="1" customFormat="1" ht="16.5" customHeight="1">
      <c r="B149" s="139"/>
      <c r="C149" s="158" t="s">
        <v>285</v>
      </c>
      <c r="D149" s="158" t="s">
        <v>571</v>
      </c>
      <c r="E149" s="159" t="s">
        <v>2739</v>
      </c>
      <c r="F149" s="160" t="s">
        <v>2740</v>
      </c>
      <c r="G149" s="161" t="s">
        <v>225</v>
      </c>
      <c r="H149" s="162">
        <v>16</v>
      </c>
      <c r="I149" s="163"/>
      <c r="J149" s="162">
        <f t="shared" si="0"/>
        <v>0</v>
      </c>
      <c r="K149" s="164"/>
      <c r="L149" s="165"/>
      <c r="M149" s="166" t="s">
        <v>1</v>
      </c>
      <c r="N149" s="167" t="s">
        <v>41</v>
      </c>
      <c r="P149" s="149">
        <f t="shared" si="1"/>
        <v>0</v>
      </c>
      <c r="Q149" s="149">
        <v>2.0000000000000001E-4</v>
      </c>
      <c r="R149" s="149">
        <f t="shared" si="2"/>
        <v>3.2000000000000002E-3</v>
      </c>
      <c r="S149" s="149">
        <v>0</v>
      </c>
      <c r="T149" s="150">
        <f t="shared" si="3"/>
        <v>0</v>
      </c>
      <c r="AR149" s="151" t="s">
        <v>353</v>
      </c>
      <c r="AT149" s="151" t="s">
        <v>571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281</v>
      </c>
      <c r="BM149" s="151" t="s">
        <v>361</v>
      </c>
    </row>
    <row r="150" spans="2:65" s="1" customFormat="1" ht="16.5" customHeight="1">
      <c r="B150" s="139"/>
      <c r="C150" s="158" t="s">
        <v>289</v>
      </c>
      <c r="D150" s="158" t="s">
        <v>571</v>
      </c>
      <c r="E150" s="159" t="s">
        <v>2741</v>
      </c>
      <c r="F150" s="160" t="s">
        <v>2742</v>
      </c>
      <c r="G150" s="161" t="s">
        <v>225</v>
      </c>
      <c r="H150" s="162">
        <v>16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2.9999999999999997E-4</v>
      </c>
      <c r="R150" s="149">
        <f t="shared" si="2"/>
        <v>4.7999999999999996E-3</v>
      </c>
      <c r="S150" s="149">
        <v>0</v>
      </c>
      <c r="T150" s="150">
        <f t="shared" si="3"/>
        <v>0</v>
      </c>
      <c r="AR150" s="151" t="s">
        <v>353</v>
      </c>
      <c r="AT150" s="151" t="s">
        <v>571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281</v>
      </c>
      <c r="BM150" s="151" t="s">
        <v>371</v>
      </c>
    </row>
    <row r="151" spans="2:65" s="1" customFormat="1" ht="21.75" customHeight="1">
      <c r="B151" s="139"/>
      <c r="C151" s="140" t="s">
        <v>293</v>
      </c>
      <c r="D151" s="140" t="s">
        <v>222</v>
      </c>
      <c r="E151" s="141" t="s">
        <v>2743</v>
      </c>
      <c r="F151" s="142" t="s">
        <v>2744</v>
      </c>
      <c r="G151" s="143" t="s">
        <v>259</v>
      </c>
      <c r="H151" s="144">
        <v>1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3.8999999999999998E-3</v>
      </c>
      <c r="R151" s="149">
        <f t="shared" si="2"/>
        <v>3.8999999999999998E-3</v>
      </c>
      <c r="S151" s="149">
        <v>0</v>
      </c>
      <c r="T151" s="150">
        <f t="shared" si="3"/>
        <v>0</v>
      </c>
      <c r="AR151" s="151" t="s">
        <v>281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281</v>
      </c>
      <c r="BM151" s="151" t="s">
        <v>381</v>
      </c>
    </row>
    <row r="152" spans="2:65" s="1" customFormat="1" ht="21.75" customHeight="1">
      <c r="B152" s="139"/>
      <c r="C152" s="140" t="s">
        <v>297</v>
      </c>
      <c r="D152" s="140" t="s">
        <v>222</v>
      </c>
      <c r="E152" s="141" t="s">
        <v>2745</v>
      </c>
      <c r="F152" s="142" t="s">
        <v>2746</v>
      </c>
      <c r="G152" s="143" t="s">
        <v>259</v>
      </c>
      <c r="H152" s="144">
        <v>1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4.8999999999999998E-3</v>
      </c>
      <c r="R152" s="149">
        <f t="shared" si="2"/>
        <v>4.8999999999999998E-3</v>
      </c>
      <c r="S152" s="149">
        <v>0</v>
      </c>
      <c r="T152" s="150">
        <f t="shared" si="3"/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281</v>
      </c>
      <c r="BM152" s="151" t="s">
        <v>389</v>
      </c>
    </row>
    <row r="153" spans="2:65" s="1" customFormat="1" ht="16.5" customHeight="1">
      <c r="B153" s="139"/>
      <c r="C153" s="140" t="s">
        <v>301</v>
      </c>
      <c r="D153" s="140" t="s">
        <v>222</v>
      </c>
      <c r="E153" s="141" t="s">
        <v>2747</v>
      </c>
      <c r="F153" s="142" t="s">
        <v>2748</v>
      </c>
      <c r="G153" s="143" t="s">
        <v>1252</v>
      </c>
      <c r="H153" s="144">
        <v>20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281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281</v>
      </c>
      <c r="BM153" s="151" t="s">
        <v>399</v>
      </c>
    </row>
    <row r="154" spans="2:65" s="1" customFormat="1" ht="24.25" customHeight="1">
      <c r="B154" s="139"/>
      <c r="C154" s="140" t="s">
        <v>306</v>
      </c>
      <c r="D154" s="140" t="s">
        <v>222</v>
      </c>
      <c r="E154" s="141" t="s">
        <v>2749</v>
      </c>
      <c r="F154" s="142" t="s">
        <v>2750</v>
      </c>
      <c r="G154" s="143" t="s">
        <v>304</v>
      </c>
      <c r="H154" s="144">
        <v>0.3</v>
      </c>
      <c r="I154" s="145"/>
      <c r="J154" s="144">
        <f t="shared" si="0"/>
        <v>0</v>
      </c>
      <c r="K154" s="146"/>
      <c r="L154" s="28"/>
      <c r="M154" s="153" t="s">
        <v>1</v>
      </c>
      <c r="N154" s="154" t="s">
        <v>41</v>
      </c>
      <c r="O154" s="155"/>
      <c r="P154" s="156">
        <f t="shared" si="1"/>
        <v>0</v>
      </c>
      <c r="Q154" s="156">
        <v>0</v>
      </c>
      <c r="R154" s="156">
        <f t="shared" si="2"/>
        <v>0</v>
      </c>
      <c r="S154" s="156">
        <v>0</v>
      </c>
      <c r="T154" s="157">
        <f t="shared" si="3"/>
        <v>0</v>
      </c>
      <c r="AR154" s="151" t="s">
        <v>281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281</v>
      </c>
      <c r="BM154" s="151" t="s">
        <v>409</v>
      </c>
    </row>
    <row r="155" spans="2:65" s="1" customFormat="1" ht="7" customHeight="1">
      <c r="B155" s="43"/>
      <c r="C155" s="44"/>
      <c r="D155" s="44"/>
      <c r="E155" s="44"/>
      <c r="F155" s="44"/>
      <c r="G155" s="44"/>
      <c r="H155" s="44"/>
      <c r="I155" s="44"/>
      <c r="J155" s="44"/>
      <c r="K155" s="44"/>
      <c r="L155" s="28"/>
    </row>
  </sheetData>
  <autoFilter ref="C127:K154" xr:uid="{00000000-0009-0000-0000-00000D000000}"/>
  <mergeCells count="15">
    <mergeCell ref="E114:H114"/>
    <mergeCell ref="E118:H118"/>
    <mergeCell ref="E116:H116"/>
    <mergeCell ref="E120:H120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121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2751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32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tr">
        <f>IF('Rekapitulácia stavby'!AN10="","",'Rekapitulácia stavby'!AN10)</f>
        <v/>
      </c>
      <c r="L16" s="28"/>
    </row>
    <row r="17" spans="2:12" s="1" customFormat="1" ht="18" customHeight="1">
      <c r="B17" s="28"/>
      <c r="E17" s="21" t="str">
        <f>IF('Rekapitulácia stavby'!E11="","",'Rekapitulácia stavby'!E11)</f>
        <v>BBSK, Námestie SNP 23/23, 974 01 BB</v>
      </c>
      <c r="I17" s="23" t="s">
        <v>25</v>
      </c>
      <c r="J17" s="21" t="str">
        <f>IF('Rekapitulácia stavby'!AN11="","",'Rekapitulácia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>Ing. Ladislav Chatrnúch,Sládkovičova 2052/50A Šala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ROUND((SUM(BE127:BE185)),  2)</f>
        <v>0</v>
      </c>
      <c r="G35" s="96"/>
      <c r="H35" s="96"/>
      <c r="I35" s="97">
        <v>0.23</v>
      </c>
      <c r="J35" s="95">
        <f>ROUND(((SUM(BE127:BE185))*I35),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ROUND((SUM(BF127:BF185)),  2)</f>
        <v>0</v>
      </c>
      <c r="G36" s="96"/>
      <c r="H36" s="96"/>
      <c r="I36" s="97">
        <v>0.23</v>
      </c>
      <c r="J36" s="95">
        <f>ROUND(((SUM(BF127:BF185))*I36),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ROUND((SUM(BG127:BG185)),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ROUND((SUM(BH127:BH185)),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ROUND((SUM(BI127:BI185)),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4 - Vzduchotechnika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 xml:space="preserve"> 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J127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2752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2753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47" s="9" customFormat="1" ht="19.899999999999999" customHeight="1">
      <c r="B101" s="114"/>
      <c r="D101" s="115" t="s">
        <v>2754</v>
      </c>
      <c r="E101" s="116"/>
      <c r="F101" s="116"/>
      <c r="G101" s="116"/>
      <c r="H101" s="116"/>
      <c r="I101" s="116"/>
      <c r="J101" s="117">
        <f>J152</f>
        <v>0</v>
      </c>
      <c r="L101" s="114"/>
    </row>
    <row r="102" spans="2:47" s="8" customFormat="1" ht="25" customHeight="1">
      <c r="B102" s="110"/>
      <c r="D102" s="111" t="s">
        <v>2755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47" s="9" customFormat="1" ht="19.899999999999999" customHeight="1">
      <c r="B103" s="114"/>
      <c r="D103" s="115" t="s">
        <v>2753</v>
      </c>
      <c r="E103" s="116"/>
      <c r="F103" s="116"/>
      <c r="G103" s="116"/>
      <c r="H103" s="116"/>
      <c r="I103" s="116"/>
      <c r="J103" s="117">
        <f>J175</f>
        <v>0</v>
      </c>
      <c r="L103" s="114"/>
    </row>
    <row r="104" spans="2:47" s="9" customFormat="1" ht="19.899999999999999" customHeight="1">
      <c r="B104" s="114"/>
      <c r="D104" s="115" t="s">
        <v>2754</v>
      </c>
      <c r="E104" s="116"/>
      <c r="F104" s="116"/>
      <c r="G104" s="116"/>
      <c r="H104" s="116"/>
      <c r="I104" s="116"/>
      <c r="J104" s="117">
        <f>J177</f>
        <v>0</v>
      </c>
      <c r="L104" s="114"/>
    </row>
    <row r="105" spans="2:47" s="8" customFormat="1" ht="25" customHeight="1">
      <c r="B105" s="110"/>
      <c r="D105" s="111" t="s">
        <v>2756</v>
      </c>
      <c r="E105" s="112"/>
      <c r="F105" s="112"/>
      <c r="G105" s="112"/>
      <c r="H105" s="112"/>
      <c r="I105" s="112"/>
      <c r="J105" s="113">
        <f>J182</f>
        <v>0</v>
      </c>
      <c r="L105" s="110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63" s="1" customFormat="1" ht="7" customHeight="1">
      <c r="B113" s="28"/>
      <c r="L113" s="28"/>
    </row>
    <row r="114" spans="2:63" s="1" customFormat="1" ht="12" customHeight="1">
      <c r="B114" s="28"/>
      <c r="C114" s="23" t="s">
        <v>14</v>
      </c>
      <c r="L114" s="28"/>
    </row>
    <row r="115" spans="2:63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63" ht="12" customHeight="1">
      <c r="B116" s="16"/>
      <c r="C116" s="23" t="s">
        <v>184</v>
      </c>
      <c r="L116" s="16"/>
    </row>
    <row r="117" spans="2:63" s="1" customFormat="1" ht="16.5" customHeight="1">
      <c r="B117" s="28"/>
      <c r="E117" s="224" t="s">
        <v>1645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186</v>
      </c>
      <c r="L118" s="28"/>
    </row>
    <row r="119" spans="2:63" s="1" customFormat="1" ht="16.5" customHeight="1">
      <c r="B119" s="28"/>
      <c r="E119" s="218" t="str">
        <f>E11</f>
        <v>4 - Vzduchotechnika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F14</f>
        <v xml:space="preserve"> </v>
      </c>
      <c r="I121" s="23" t="s">
        <v>20</v>
      </c>
      <c r="J121" s="51" t="str">
        <f>IF(J14="","",J14)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E17</f>
        <v>BBSK, Námestie SNP 23/23, 974 01 BB</v>
      </c>
      <c r="I123" s="23" t="s">
        <v>28</v>
      </c>
      <c r="J123" s="26" t="str">
        <f>E23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IF(E20="","",E20)</f>
        <v>Vyplň údaj</v>
      </c>
      <c r="I124" s="23" t="s">
        <v>31</v>
      </c>
      <c r="J124" s="26" t="str">
        <f>E26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P128+P160+P182</f>
        <v>0</v>
      </c>
      <c r="Q127" s="52"/>
      <c r="R127" s="124">
        <f>R128+R160+R182</f>
        <v>0</v>
      </c>
      <c r="S127" s="52"/>
      <c r="T127" s="125">
        <f>T128+T160+T182</f>
        <v>0</v>
      </c>
      <c r="AT127" s="13" t="s">
        <v>74</v>
      </c>
      <c r="AU127" s="13" t="s">
        <v>192</v>
      </c>
      <c r="BK127" s="126">
        <f>BK128+BK160+BK182</f>
        <v>0</v>
      </c>
    </row>
    <row r="128" spans="2:63" s="11" customFormat="1" ht="25.9" customHeight="1">
      <c r="B128" s="127"/>
      <c r="D128" s="128" t="s">
        <v>74</v>
      </c>
      <c r="E128" s="129" t="s">
        <v>2757</v>
      </c>
      <c r="F128" s="129" t="s">
        <v>2758</v>
      </c>
      <c r="I128" s="130"/>
      <c r="J128" s="131">
        <f>BK128</f>
        <v>0</v>
      </c>
      <c r="L128" s="127"/>
      <c r="M128" s="132"/>
      <c r="P128" s="133">
        <f>P129+SUM(P130:P150)+P152</f>
        <v>0</v>
      </c>
      <c r="R128" s="133">
        <f>R129+SUM(R130:R150)+R152</f>
        <v>0</v>
      </c>
      <c r="T128" s="134">
        <f>T129+SUM(T130:T150)+T152</f>
        <v>0</v>
      </c>
      <c r="AR128" s="128" t="s">
        <v>82</v>
      </c>
      <c r="AT128" s="135" t="s">
        <v>74</v>
      </c>
      <c r="AU128" s="135" t="s">
        <v>75</v>
      </c>
      <c r="AY128" s="128" t="s">
        <v>220</v>
      </c>
      <c r="BK128" s="136">
        <f>BK129+SUM(BK130:BK150)+BK152</f>
        <v>0</v>
      </c>
    </row>
    <row r="129" spans="2:65" s="1" customFormat="1" ht="24.25" customHeight="1">
      <c r="B129" s="139"/>
      <c r="C129" s="140" t="s">
        <v>82</v>
      </c>
      <c r="D129" s="140" t="s">
        <v>222</v>
      </c>
      <c r="E129" s="141" t="s">
        <v>2759</v>
      </c>
      <c r="F129" s="142" t="s">
        <v>2760</v>
      </c>
      <c r="G129" s="143" t="s">
        <v>259</v>
      </c>
      <c r="H129" s="144">
        <v>1</v>
      </c>
      <c r="I129" s="145"/>
      <c r="J129" s="144">
        <f t="shared" ref="J129:J149" si="0">ROUND(I129*H129,2)</f>
        <v>0</v>
      </c>
      <c r="K129" s="146"/>
      <c r="L129" s="28"/>
      <c r="M129" s="147" t="s">
        <v>1</v>
      </c>
      <c r="N129" s="148" t="s">
        <v>41</v>
      </c>
      <c r="P129" s="149">
        <f t="shared" ref="P129:P149" si="1">O129*H129</f>
        <v>0</v>
      </c>
      <c r="Q129" s="149">
        <v>0</v>
      </c>
      <c r="R129" s="149">
        <f t="shared" ref="R129:R149" si="2">Q129*H129</f>
        <v>0</v>
      </c>
      <c r="S129" s="149">
        <v>0</v>
      </c>
      <c r="T129" s="150">
        <f t="shared" ref="T129:T149" si="3">S129*H129</f>
        <v>0</v>
      </c>
      <c r="AR129" s="151" t="s">
        <v>94</v>
      </c>
      <c r="AT129" s="151" t="s">
        <v>222</v>
      </c>
      <c r="AU129" s="151" t="s">
        <v>82</v>
      </c>
      <c r="AY129" s="13" t="s">
        <v>220</v>
      </c>
      <c r="BE129" s="152">
        <f t="shared" ref="BE129:BE149" si="4">IF(N129="základná",J129,0)</f>
        <v>0</v>
      </c>
      <c r="BF129" s="152">
        <f t="shared" ref="BF129:BF149" si="5">IF(N129="znížená",J129,0)</f>
        <v>0</v>
      </c>
      <c r="BG129" s="152">
        <f t="shared" ref="BG129:BG149" si="6">IF(N129="zákl. prenesená",J129,0)</f>
        <v>0</v>
      </c>
      <c r="BH129" s="152">
        <f t="shared" ref="BH129:BH149" si="7">IF(N129="zníž. prenesená",J129,0)</f>
        <v>0</v>
      </c>
      <c r="BI129" s="152">
        <f t="shared" ref="BI129:BI149" si="8">IF(N129="nulová",J129,0)</f>
        <v>0</v>
      </c>
      <c r="BJ129" s="13" t="s">
        <v>87</v>
      </c>
      <c r="BK129" s="152">
        <f t="shared" ref="BK129:BK149" si="9">ROUND(I129*H129,2)</f>
        <v>0</v>
      </c>
      <c r="BL129" s="13" t="s">
        <v>94</v>
      </c>
      <c r="BM129" s="151" t="s">
        <v>87</v>
      </c>
    </row>
    <row r="130" spans="2:65" s="1" customFormat="1" ht="16.5" customHeight="1">
      <c r="B130" s="139"/>
      <c r="C130" s="140" t="s">
        <v>87</v>
      </c>
      <c r="D130" s="140" t="s">
        <v>222</v>
      </c>
      <c r="E130" s="141" t="s">
        <v>2761</v>
      </c>
      <c r="F130" s="142" t="s">
        <v>2762</v>
      </c>
      <c r="G130" s="143" t="s">
        <v>259</v>
      </c>
      <c r="H130" s="144">
        <v>1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82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94</v>
      </c>
    </row>
    <row r="131" spans="2:65" s="1" customFormat="1" ht="16.5" customHeight="1">
      <c r="B131" s="139"/>
      <c r="C131" s="140" t="s">
        <v>91</v>
      </c>
      <c r="D131" s="140" t="s">
        <v>222</v>
      </c>
      <c r="E131" s="141" t="s">
        <v>2763</v>
      </c>
      <c r="F131" s="142" t="s">
        <v>2764</v>
      </c>
      <c r="G131" s="143" t="s">
        <v>259</v>
      </c>
      <c r="H131" s="144">
        <v>1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82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124</v>
      </c>
    </row>
    <row r="132" spans="2:65" s="1" customFormat="1" ht="16.5" customHeight="1">
      <c r="B132" s="139"/>
      <c r="C132" s="140" t="s">
        <v>94</v>
      </c>
      <c r="D132" s="140" t="s">
        <v>222</v>
      </c>
      <c r="E132" s="141" t="s">
        <v>2765</v>
      </c>
      <c r="F132" s="142" t="s">
        <v>2766</v>
      </c>
      <c r="G132" s="143" t="s">
        <v>259</v>
      </c>
      <c r="H132" s="144">
        <v>1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82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248</v>
      </c>
    </row>
    <row r="133" spans="2:65" s="1" customFormat="1" ht="16.5" customHeight="1">
      <c r="B133" s="139"/>
      <c r="C133" s="140" t="s">
        <v>97</v>
      </c>
      <c r="D133" s="140" t="s">
        <v>222</v>
      </c>
      <c r="E133" s="141" t="s">
        <v>2767</v>
      </c>
      <c r="F133" s="142" t="s">
        <v>2768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82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256</v>
      </c>
    </row>
    <row r="134" spans="2:65" s="1" customFormat="1" ht="16.5" customHeight="1">
      <c r="B134" s="139"/>
      <c r="C134" s="140" t="s">
        <v>124</v>
      </c>
      <c r="D134" s="140" t="s">
        <v>222</v>
      </c>
      <c r="E134" s="141" t="s">
        <v>2769</v>
      </c>
      <c r="F134" s="142" t="s">
        <v>2770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82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265</v>
      </c>
    </row>
    <row r="135" spans="2:65" s="1" customFormat="1" ht="24.25" customHeight="1">
      <c r="B135" s="139"/>
      <c r="C135" s="140" t="s">
        <v>132</v>
      </c>
      <c r="D135" s="140" t="s">
        <v>222</v>
      </c>
      <c r="E135" s="141" t="s">
        <v>2771</v>
      </c>
      <c r="F135" s="142" t="s">
        <v>2772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82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273</v>
      </c>
    </row>
    <row r="136" spans="2:65" s="1" customFormat="1" ht="16.5" customHeight="1">
      <c r="B136" s="139"/>
      <c r="C136" s="140" t="s">
        <v>248</v>
      </c>
      <c r="D136" s="140" t="s">
        <v>222</v>
      </c>
      <c r="E136" s="141" t="s">
        <v>2769</v>
      </c>
      <c r="F136" s="142" t="s">
        <v>2770</v>
      </c>
      <c r="G136" s="143" t="s">
        <v>259</v>
      </c>
      <c r="H136" s="144">
        <v>1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281</v>
      </c>
    </row>
    <row r="137" spans="2:65" s="1" customFormat="1" ht="24.25" customHeight="1">
      <c r="B137" s="139"/>
      <c r="C137" s="140" t="s">
        <v>230</v>
      </c>
      <c r="D137" s="140" t="s">
        <v>222</v>
      </c>
      <c r="E137" s="141" t="s">
        <v>2773</v>
      </c>
      <c r="F137" s="142" t="s">
        <v>2774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289</v>
      </c>
    </row>
    <row r="138" spans="2:65" s="1" customFormat="1" ht="16.5" customHeight="1">
      <c r="B138" s="139"/>
      <c r="C138" s="140" t="s">
        <v>256</v>
      </c>
      <c r="D138" s="140" t="s">
        <v>222</v>
      </c>
      <c r="E138" s="141" t="s">
        <v>2775</v>
      </c>
      <c r="F138" s="142" t="s">
        <v>2776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297</v>
      </c>
    </row>
    <row r="139" spans="2:65" s="1" customFormat="1" ht="16.5" customHeight="1">
      <c r="B139" s="139"/>
      <c r="C139" s="140" t="s">
        <v>261</v>
      </c>
      <c r="D139" s="140" t="s">
        <v>222</v>
      </c>
      <c r="E139" s="141" t="s">
        <v>2777</v>
      </c>
      <c r="F139" s="142" t="s">
        <v>2778</v>
      </c>
      <c r="G139" s="143" t="s">
        <v>259</v>
      </c>
      <c r="H139" s="144">
        <v>1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306</v>
      </c>
    </row>
    <row r="140" spans="2:65" s="1" customFormat="1" ht="33" customHeight="1">
      <c r="B140" s="139"/>
      <c r="C140" s="140" t="s">
        <v>265</v>
      </c>
      <c r="D140" s="140" t="s">
        <v>222</v>
      </c>
      <c r="E140" s="141" t="s">
        <v>2779</v>
      </c>
      <c r="F140" s="142" t="s">
        <v>2780</v>
      </c>
      <c r="G140" s="143" t="s">
        <v>2478</v>
      </c>
      <c r="H140" s="144">
        <v>1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313</v>
      </c>
    </row>
    <row r="141" spans="2:65" s="1" customFormat="1" ht="16.5" customHeight="1">
      <c r="B141" s="139"/>
      <c r="C141" s="140" t="s">
        <v>269</v>
      </c>
      <c r="D141" s="140" t="s">
        <v>222</v>
      </c>
      <c r="E141" s="141" t="s">
        <v>2781</v>
      </c>
      <c r="F141" s="142" t="s">
        <v>2782</v>
      </c>
      <c r="G141" s="143" t="s">
        <v>259</v>
      </c>
      <c r="H141" s="144">
        <v>1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82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321</v>
      </c>
    </row>
    <row r="142" spans="2:65" s="1" customFormat="1" ht="16.5" customHeight="1">
      <c r="B142" s="139"/>
      <c r="C142" s="140" t="s">
        <v>273</v>
      </c>
      <c r="D142" s="140" t="s">
        <v>222</v>
      </c>
      <c r="E142" s="141" t="s">
        <v>2783</v>
      </c>
      <c r="F142" s="142" t="s">
        <v>2784</v>
      </c>
      <c r="G142" s="143" t="s">
        <v>259</v>
      </c>
      <c r="H142" s="144">
        <v>1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329</v>
      </c>
    </row>
    <row r="143" spans="2:65" s="1" customFormat="1" ht="24.25" customHeight="1">
      <c r="B143" s="139"/>
      <c r="C143" s="140" t="s">
        <v>277</v>
      </c>
      <c r="D143" s="140" t="s">
        <v>222</v>
      </c>
      <c r="E143" s="141" t="s">
        <v>2785</v>
      </c>
      <c r="F143" s="142" t="s">
        <v>2786</v>
      </c>
      <c r="G143" s="143" t="s">
        <v>259</v>
      </c>
      <c r="H143" s="144">
        <v>2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82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341</v>
      </c>
    </row>
    <row r="144" spans="2:65" s="1" customFormat="1" ht="24.25" customHeight="1">
      <c r="B144" s="139"/>
      <c r="C144" s="140" t="s">
        <v>281</v>
      </c>
      <c r="D144" s="140" t="s">
        <v>222</v>
      </c>
      <c r="E144" s="141" t="s">
        <v>2787</v>
      </c>
      <c r="F144" s="142" t="s">
        <v>2788</v>
      </c>
      <c r="G144" s="143" t="s">
        <v>259</v>
      </c>
      <c r="H144" s="144">
        <v>6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82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353</v>
      </c>
    </row>
    <row r="145" spans="2:65" s="1" customFormat="1" ht="16.5" customHeight="1">
      <c r="B145" s="139"/>
      <c r="C145" s="140" t="s">
        <v>285</v>
      </c>
      <c r="D145" s="140" t="s">
        <v>222</v>
      </c>
      <c r="E145" s="141" t="s">
        <v>2789</v>
      </c>
      <c r="F145" s="142" t="s">
        <v>2790</v>
      </c>
      <c r="G145" s="143" t="s">
        <v>259</v>
      </c>
      <c r="H145" s="144">
        <v>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82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361</v>
      </c>
    </row>
    <row r="146" spans="2:65" s="1" customFormat="1" ht="24.25" customHeight="1">
      <c r="B146" s="139"/>
      <c r="C146" s="140" t="s">
        <v>289</v>
      </c>
      <c r="D146" s="140" t="s">
        <v>222</v>
      </c>
      <c r="E146" s="141" t="s">
        <v>2791</v>
      </c>
      <c r="F146" s="142" t="s">
        <v>2792</v>
      </c>
      <c r="G146" s="143" t="s">
        <v>259</v>
      </c>
      <c r="H146" s="144">
        <v>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82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371</v>
      </c>
    </row>
    <row r="147" spans="2:65" s="1" customFormat="1" ht="24.25" customHeight="1">
      <c r="B147" s="139"/>
      <c r="C147" s="140" t="s">
        <v>293</v>
      </c>
      <c r="D147" s="140" t="s">
        <v>222</v>
      </c>
      <c r="E147" s="141" t="s">
        <v>2793</v>
      </c>
      <c r="F147" s="142" t="s">
        <v>2794</v>
      </c>
      <c r="G147" s="143" t="s">
        <v>2478</v>
      </c>
      <c r="H147" s="144">
        <v>2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82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381</v>
      </c>
    </row>
    <row r="148" spans="2:65" s="1" customFormat="1" ht="16.5" customHeight="1">
      <c r="B148" s="139"/>
      <c r="C148" s="140" t="s">
        <v>297</v>
      </c>
      <c r="D148" s="140" t="s">
        <v>222</v>
      </c>
      <c r="E148" s="141" t="s">
        <v>2795</v>
      </c>
      <c r="F148" s="142" t="s">
        <v>2796</v>
      </c>
      <c r="G148" s="143" t="s">
        <v>259</v>
      </c>
      <c r="H148" s="144">
        <v>2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82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389</v>
      </c>
    </row>
    <row r="149" spans="2:65" s="1" customFormat="1" ht="16.5" customHeight="1">
      <c r="B149" s="139"/>
      <c r="C149" s="140" t="s">
        <v>301</v>
      </c>
      <c r="D149" s="140" t="s">
        <v>222</v>
      </c>
      <c r="E149" s="141" t="s">
        <v>2797</v>
      </c>
      <c r="F149" s="142" t="s">
        <v>2798</v>
      </c>
      <c r="G149" s="143" t="s">
        <v>259</v>
      </c>
      <c r="H149" s="144">
        <v>2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82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399</v>
      </c>
    </row>
    <row r="150" spans="2:65" s="11" customFormat="1" ht="22.9" customHeight="1">
      <c r="B150" s="127"/>
      <c r="D150" s="128" t="s">
        <v>74</v>
      </c>
      <c r="E150" s="137" t="s">
        <v>1110</v>
      </c>
      <c r="F150" s="137" t="s">
        <v>2799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82</v>
      </c>
      <c r="AT150" s="135" t="s">
        <v>74</v>
      </c>
      <c r="AU150" s="135" t="s">
        <v>82</v>
      </c>
      <c r="AY150" s="128" t="s">
        <v>220</v>
      </c>
      <c r="BK150" s="136">
        <f>BK151</f>
        <v>0</v>
      </c>
    </row>
    <row r="151" spans="2:65" s="1" customFormat="1" ht="21.75" customHeight="1">
      <c r="B151" s="139"/>
      <c r="C151" s="140" t="s">
        <v>306</v>
      </c>
      <c r="D151" s="140" t="s">
        <v>222</v>
      </c>
      <c r="E151" s="141" t="s">
        <v>2800</v>
      </c>
      <c r="F151" s="142" t="s">
        <v>2801</v>
      </c>
      <c r="G151" s="143" t="s">
        <v>225</v>
      </c>
      <c r="H151" s="144">
        <v>5</v>
      </c>
      <c r="I151" s="145"/>
      <c r="J151" s="144">
        <f>ROUND(I151*H151,2)</f>
        <v>0</v>
      </c>
      <c r="K151" s="146"/>
      <c r="L151" s="28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87</v>
      </c>
      <c r="BK151" s="152">
        <f>ROUND(I151*H151,2)</f>
        <v>0</v>
      </c>
      <c r="BL151" s="13" t="s">
        <v>94</v>
      </c>
      <c r="BM151" s="151" t="s">
        <v>409</v>
      </c>
    </row>
    <row r="152" spans="2:65" s="11" customFormat="1" ht="22.9" customHeight="1">
      <c r="B152" s="127"/>
      <c r="D152" s="128" t="s">
        <v>74</v>
      </c>
      <c r="E152" s="137" t="s">
        <v>1128</v>
      </c>
      <c r="F152" s="137" t="s">
        <v>2802</v>
      </c>
      <c r="I152" s="130"/>
      <c r="J152" s="138">
        <f>BK152</f>
        <v>0</v>
      </c>
      <c r="L152" s="127"/>
      <c r="M152" s="132"/>
      <c r="P152" s="133">
        <f>SUM(P153:P159)</f>
        <v>0</v>
      </c>
      <c r="R152" s="133">
        <f>SUM(R153:R159)</f>
        <v>0</v>
      </c>
      <c r="T152" s="134">
        <f>SUM(T153:T159)</f>
        <v>0</v>
      </c>
      <c r="AR152" s="128" t="s">
        <v>82</v>
      </c>
      <c r="AT152" s="135" t="s">
        <v>74</v>
      </c>
      <c r="AU152" s="135" t="s">
        <v>82</v>
      </c>
      <c r="AY152" s="128" t="s">
        <v>220</v>
      </c>
      <c r="BK152" s="136">
        <f>SUM(BK153:BK159)</f>
        <v>0</v>
      </c>
    </row>
    <row r="153" spans="2:65" s="1" customFormat="1" ht="16.5" customHeight="1">
      <c r="B153" s="139"/>
      <c r="C153" s="140" t="s">
        <v>7</v>
      </c>
      <c r="D153" s="140" t="s">
        <v>222</v>
      </c>
      <c r="E153" s="141" t="s">
        <v>2803</v>
      </c>
      <c r="F153" s="142" t="s">
        <v>2804</v>
      </c>
      <c r="G153" s="143" t="s">
        <v>234</v>
      </c>
      <c r="H153" s="144">
        <v>2</v>
      </c>
      <c r="I153" s="145"/>
      <c r="J153" s="144">
        <f t="shared" ref="J153:J159" si="10">ROUND(I153*H153,2)</f>
        <v>0</v>
      </c>
      <c r="K153" s="146"/>
      <c r="L153" s="28"/>
      <c r="M153" s="147" t="s">
        <v>1</v>
      </c>
      <c r="N153" s="148" t="s">
        <v>41</v>
      </c>
      <c r="P153" s="149">
        <f t="shared" ref="P153:P159" si="11">O153*H153</f>
        <v>0</v>
      </c>
      <c r="Q153" s="149">
        <v>0</v>
      </c>
      <c r="R153" s="149">
        <f t="shared" ref="R153:R159" si="12">Q153*H153</f>
        <v>0</v>
      </c>
      <c r="S153" s="149">
        <v>0</v>
      </c>
      <c r="T153" s="150">
        <f t="shared" ref="T153:T159" si="13">S153*H153</f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ref="BE153:BE159" si="14">IF(N153="základná",J153,0)</f>
        <v>0</v>
      </c>
      <c r="BF153" s="152">
        <f t="shared" ref="BF153:BF159" si="15">IF(N153="znížená",J153,0)</f>
        <v>0</v>
      </c>
      <c r="BG153" s="152">
        <f t="shared" ref="BG153:BG159" si="16">IF(N153="zákl. prenesená",J153,0)</f>
        <v>0</v>
      </c>
      <c r="BH153" s="152">
        <f t="shared" ref="BH153:BH159" si="17">IF(N153="zníž. prenesená",J153,0)</f>
        <v>0</v>
      </c>
      <c r="BI153" s="152">
        <f t="shared" ref="BI153:BI159" si="18">IF(N153="nulová",J153,0)</f>
        <v>0</v>
      </c>
      <c r="BJ153" s="13" t="s">
        <v>87</v>
      </c>
      <c r="BK153" s="152">
        <f t="shared" ref="BK153:BK159" si="19">ROUND(I153*H153,2)</f>
        <v>0</v>
      </c>
      <c r="BL153" s="13" t="s">
        <v>94</v>
      </c>
      <c r="BM153" s="151" t="s">
        <v>417</v>
      </c>
    </row>
    <row r="154" spans="2:65" s="1" customFormat="1" ht="16.5" customHeight="1">
      <c r="B154" s="139"/>
      <c r="C154" s="140" t="s">
        <v>313</v>
      </c>
      <c r="D154" s="140" t="s">
        <v>222</v>
      </c>
      <c r="E154" s="141" t="s">
        <v>2805</v>
      </c>
      <c r="F154" s="142" t="s">
        <v>2806</v>
      </c>
      <c r="G154" s="143" t="s">
        <v>234</v>
      </c>
      <c r="H154" s="144">
        <v>28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427</v>
      </c>
    </row>
    <row r="155" spans="2:65" s="1" customFormat="1" ht="16.5" customHeight="1">
      <c r="B155" s="139"/>
      <c r="C155" s="140" t="s">
        <v>317</v>
      </c>
      <c r="D155" s="140" t="s">
        <v>222</v>
      </c>
      <c r="E155" s="141" t="s">
        <v>2807</v>
      </c>
      <c r="F155" s="142" t="s">
        <v>2808</v>
      </c>
      <c r="G155" s="143" t="s">
        <v>234</v>
      </c>
      <c r="H155" s="144">
        <v>42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437</v>
      </c>
    </row>
    <row r="156" spans="2:65" s="1" customFormat="1" ht="16.5" customHeight="1">
      <c r="B156" s="139"/>
      <c r="C156" s="140" t="s">
        <v>321</v>
      </c>
      <c r="D156" s="140" t="s">
        <v>222</v>
      </c>
      <c r="E156" s="141" t="s">
        <v>2809</v>
      </c>
      <c r="F156" s="142" t="s">
        <v>2810</v>
      </c>
      <c r="G156" s="143" t="s">
        <v>234</v>
      </c>
      <c r="H156" s="144">
        <v>5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616</v>
      </c>
    </row>
    <row r="157" spans="2:65" s="1" customFormat="1" ht="24.25" customHeight="1">
      <c r="B157" s="139"/>
      <c r="C157" s="140" t="s">
        <v>325</v>
      </c>
      <c r="D157" s="140" t="s">
        <v>222</v>
      </c>
      <c r="E157" s="141" t="s">
        <v>2811</v>
      </c>
      <c r="F157" s="142" t="s">
        <v>2812</v>
      </c>
      <c r="G157" s="143" t="s">
        <v>234</v>
      </c>
      <c r="H157" s="144">
        <v>35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624</v>
      </c>
    </row>
    <row r="158" spans="2:65" s="1" customFormat="1" ht="16.5" customHeight="1">
      <c r="B158" s="139"/>
      <c r="C158" s="140" t="s">
        <v>329</v>
      </c>
      <c r="D158" s="140" t="s">
        <v>222</v>
      </c>
      <c r="E158" s="141" t="s">
        <v>2813</v>
      </c>
      <c r="F158" s="142" t="s">
        <v>2814</v>
      </c>
      <c r="G158" s="143" t="s">
        <v>234</v>
      </c>
      <c r="H158" s="144">
        <v>4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632</v>
      </c>
    </row>
    <row r="159" spans="2:65" s="1" customFormat="1" ht="16.5" customHeight="1">
      <c r="B159" s="139"/>
      <c r="C159" s="140" t="s">
        <v>333</v>
      </c>
      <c r="D159" s="140" t="s">
        <v>222</v>
      </c>
      <c r="E159" s="141" t="s">
        <v>2815</v>
      </c>
      <c r="F159" s="142" t="s">
        <v>2816</v>
      </c>
      <c r="G159" s="143" t="s">
        <v>2478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640</v>
      </c>
    </row>
    <row r="160" spans="2:65" s="11" customFormat="1" ht="25.9" customHeight="1">
      <c r="B160" s="127"/>
      <c r="D160" s="128" t="s">
        <v>74</v>
      </c>
      <c r="E160" s="129" t="s">
        <v>2817</v>
      </c>
      <c r="F160" s="129" t="s">
        <v>2818</v>
      </c>
      <c r="I160" s="130"/>
      <c r="J160" s="131">
        <f>BK160</f>
        <v>0</v>
      </c>
      <c r="L160" s="127"/>
      <c r="M160" s="132"/>
      <c r="P160" s="133">
        <f>P161+SUM(P162:P175)+P177</f>
        <v>0</v>
      </c>
      <c r="R160" s="133">
        <f>R161+SUM(R162:R175)+R177</f>
        <v>0</v>
      </c>
      <c r="T160" s="134">
        <f>T161+SUM(T162:T175)+T177</f>
        <v>0</v>
      </c>
      <c r="AR160" s="128" t="s">
        <v>82</v>
      </c>
      <c r="AT160" s="135" t="s">
        <v>74</v>
      </c>
      <c r="AU160" s="135" t="s">
        <v>75</v>
      </c>
      <c r="AY160" s="128" t="s">
        <v>220</v>
      </c>
      <c r="BK160" s="136">
        <f>BK161+SUM(BK162:BK175)+BK177</f>
        <v>0</v>
      </c>
    </row>
    <row r="161" spans="2:65" s="1" customFormat="1" ht="24.25" customHeight="1">
      <c r="B161" s="139"/>
      <c r="C161" s="140" t="s">
        <v>341</v>
      </c>
      <c r="D161" s="140" t="s">
        <v>222</v>
      </c>
      <c r="E161" s="141" t="s">
        <v>2819</v>
      </c>
      <c r="F161" s="142" t="s">
        <v>2760</v>
      </c>
      <c r="G161" s="143" t="s">
        <v>259</v>
      </c>
      <c r="H161" s="144">
        <v>1</v>
      </c>
      <c r="I161" s="145"/>
      <c r="J161" s="144">
        <f t="shared" ref="J161:J174" si="20">ROUND(I161*H161,2)</f>
        <v>0</v>
      </c>
      <c r="K161" s="146"/>
      <c r="L161" s="28"/>
      <c r="M161" s="147" t="s">
        <v>1</v>
      </c>
      <c r="N161" s="148" t="s">
        <v>41</v>
      </c>
      <c r="P161" s="149">
        <f t="shared" ref="P161:P174" si="21">O161*H161</f>
        <v>0</v>
      </c>
      <c r="Q161" s="149">
        <v>0</v>
      </c>
      <c r="R161" s="149">
        <f t="shared" ref="R161:R174" si="22">Q161*H161</f>
        <v>0</v>
      </c>
      <c r="S161" s="149">
        <v>0</v>
      </c>
      <c r="T161" s="150">
        <f t="shared" ref="T161:T174" si="23">S161*H161</f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ref="BE161:BE174" si="24">IF(N161="základná",J161,0)</f>
        <v>0</v>
      </c>
      <c r="BF161" s="152">
        <f t="shared" ref="BF161:BF174" si="25">IF(N161="znížená",J161,0)</f>
        <v>0</v>
      </c>
      <c r="BG161" s="152">
        <f t="shared" ref="BG161:BG174" si="26">IF(N161="zákl. prenesená",J161,0)</f>
        <v>0</v>
      </c>
      <c r="BH161" s="152">
        <f t="shared" ref="BH161:BH174" si="27">IF(N161="zníž. prenesená",J161,0)</f>
        <v>0</v>
      </c>
      <c r="BI161" s="152">
        <f t="shared" ref="BI161:BI174" si="28">IF(N161="nulová",J161,0)</f>
        <v>0</v>
      </c>
      <c r="BJ161" s="13" t="s">
        <v>87</v>
      </c>
      <c r="BK161" s="152">
        <f t="shared" ref="BK161:BK174" si="29">ROUND(I161*H161,2)</f>
        <v>0</v>
      </c>
      <c r="BL161" s="13" t="s">
        <v>94</v>
      </c>
      <c r="BM161" s="151" t="s">
        <v>648</v>
      </c>
    </row>
    <row r="162" spans="2:65" s="1" customFormat="1" ht="16.5" customHeight="1">
      <c r="B162" s="139"/>
      <c r="C162" s="140" t="s">
        <v>347</v>
      </c>
      <c r="D162" s="140" t="s">
        <v>222</v>
      </c>
      <c r="E162" s="141" t="s">
        <v>2761</v>
      </c>
      <c r="F162" s="142" t="s">
        <v>2762</v>
      </c>
      <c r="G162" s="143" t="s">
        <v>259</v>
      </c>
      <c r="H162" s="144">
        <v>1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94</v>
      </c>
      <c r="AT162" s="151" t="s">
        <v>222</v>
      </c>
      <c r="AU162" s="151" t="s">
        <v>82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94</v>
      </c>
      <c r="BM162" s="151" t="s">
        <v>656</v>
      </c>
    </row>
    <row r="163" spans="2:65" s="1" customFormat="1" ht="16.5" customHeight="1">
      <c r="B163" s="139"/>
      <c r="C163" s="140" t="s">
        <v>353</v>
      </c>
      <c r="D163" s="140" t="s">
        <v>222</v>
      </c>
      <c r="E163" s="141" t="s">
        <v>2763</v>
      </c>
      <c r="F163" s="142" t="s">
        <v>2764</v>
      </c>
      <c r="G163" s="143" t="s">
        <v>259</v>
      </c>
      <c r="H163" s="144">
        <v>1</v>
      </c>
      <c r="I163" s="145"/>
      <c r="J163" s="144">
        <f t="shared" si="20"/>
        <v>0</v>
      </c>
      <c r="K163" s="146"/>
      <c r="L163" s="28"/>
      <c r="M163" s="147" t="s">
        <v>1</v>
      </c>
      <c r="N163" s="148" t="s">
        <v>41</v>
      </c>
      <c r="P163" s="149">
        <f t="shared" si="21"/>
        <v>0</v>
      </c>
      <c r="Q163" s="149">
        <v>0</v>
      </c>
      <c r="R163" s="149">
        <f t="shared" si="22"/>
        <v>0</v>
      </c>
      <c r="S163" s="149">
        <v>0</v>
      </c>
      <c r="T163" s="150">
        <f t="shared" si="23"/>
        <v>0</v>
      </c>
      <c r="AR163" s="151" t="s">
        <v>94</v>
      </c>
      <c r="AT163" s="151" t="s">
        <v>222</v>
      </c>
      <c r="AU163" s="151" t="s">
        <v>82</v>
      </c>
      <c r="AY163" s="13" t="s">
        <v>220</v>
      </c>
      <c r="BE163" s="152">
        <f t="shared" si="24"/>
        <v>0</v>
      </c>
      <c r="BF163" s="152">
        <f t="shared" si="25"/>
        <v>0</v>
      </c>
      <c r="BG163" s="152">
        <f t="shared" si="26"/>
        <v>0</v>
      </c>
      <c r="BH163" s="152">
        <f t="shared" si="27"/>
        <v>0</v>
      </c>
      <c r="BI163" s="152">
        <f t="shared" si="28"/>
        <v>0</v>
      </c>
      <c r="BJ163" s="13" t="s">
        <v>87</v>
      </c>
      <c r="BK163" s="152">
        <f t="shared" si="29"/>
        <v>0</v>
      </c>
      <c r="BL163" s="13" t="s">
        <v>94</v>
      </c>
      <c r="BM163" s="151" t="s">
        <v>666</v>
      </c>
    </row>
    <row r="164" spans="2:65" s="1" customFormat="1" ht="16.5" customHeight="1">
      <c r="B164" s="139"/>
      <c r="C164" s="140" t="s">
        <v>357</v>
      </c>
      <c r="D164" s="140" t="s">
        <v>222</v>
      </c>
      <c r="E164" s="141" t="s">
        <v>2765</v>
      </c>
      <c r="F164" s="142" t="s">
        <v>2766</v>
      </c>
      <c r="G164" s="143" t="s">
        <v>259</v>
      </c>
      <c r="H164" s="144">
        <v>1</v>
      </c>
      <c r="I164" s="145"/>
      <c r="J164" s="144">
        <f t="shared" si="20"/>
        <v>0</v>
      </c>
      <c r="K164" s="146"/>
      <c r="L164" s="28"/>
      <c r="M164" s="147" t="s">
        <v>1</v>
      </c>
      <c r="N164" s="148" t="s">
        <v>41</v>
      </c>
      <c r="P164" s="149">
        <f t="shared" si="21"/>
        <v>0</v>
      </c>
      <c r="Q164" s="149">
        <v>0</v>
      </c>
      <c r="R164" s="149">
        <f t="shared" si="22"/>
        <v>0</v>
      </c>
      <c r="S164" s="149">
        <v>0</v>
      </c>
      <c r="T164" s="150">
        <f t="shared" si="23"/>
        <v>0</v>
      </c>
      <c r="AR164" s="151" t="s">
        <v>94</v>
      </c>
      <c r="AT164" s="151" t="s">
        <v>222</v>
      </c>
      <c r="AU164" s="151" t="s">
        <v>82</v>
      </c>
      <c r="AY164" s="13" t="s">
        <v>220</v>
      </c>
      <c r="BE164" s="152">
        <f t="shared" si="24"/>
        <v>0</v>
      </c>
      <c r="BF164" s="152">
        <f t="shared" si="25"/>
        <v>0</v>
      </c>
      <c r="BG164" s="152">
        <f t="shared" si="26"/>
        <v>0</v>
      </c>
      <c r="BH164" s="152">
        <f t="shared" si="27"/>
        <v>0</v>
      </c>
      <c r="BI164" s="152">
        <f t="shared" si="28"/>
        <v>0</v>
      </c>
      <c r="BJ164" s="13" t="s">
        <v>87</v>
      </c>
      <c r="BK164" s="152">
        <f t="shared" si="29"/>
        <v>0</v>
      </c>
      <c r="BL164" s="13" t="s">
        <v>94</v>
      </c>
      <c r="BM164" s="151" t="s">
        <v>674</v>
      </c>
    </row>
    <row r="165" spans="2:65" s="1" customFormat="1" ht="16.5" customHeight="1">
      <c r="B165" s="139"/>
      <c r="C165" s="140" t="s">
        <v>361</v>
      </c>
      <c r="D165" s="140" t="s">
        <v>222</v>
      </c>
      <c r="E165" s="141" t="s">
        <v>2767</v>
      </c>
      <c r="F165" s="142" t="s">
        <v>2768</v>
      </c>
      <c r="G165" s="143" t="s">
        <v>259</v>
      </c>
      <c r="H165" s="144">
        <v>1</v>
      </c>
      <c r="I165" s="145"/>
      <c r="J165" s="144">
        <f t="shared" si="20"/>
        <v>0</v>
      </c>
      <c r="K165" s="146"/>
      <c r="L165" s="28"/>
      <c r="M165" s="147" t="s">
        <v>1</v>
      </c>
      <c r="N165" s="148" t="s">
        <v>41</v>
      </c>
      <c r="P165" s="149">
        <f t="shared" si="21"/>
        <v>0</v>
      </c>
      <c r="Q165" s="149">
        <v>0</v>
      </c>
      <c r="R165" s="149">
        <f t="shared" si="22"/>
        <v>0</v>
      </c>
      <c r="S165" s="149">
        <v>0</v>
      </c>
      <c r="T165" s="150">
        <f t="shared" si="23"/>
        <v>0</v>
      </c>
      <c r="AR165" s="151" t="s">
        <v>94</v>
      </c>
      <c r="AT165" s="151" t="s">
        <v>222</v>
      </c>
      <c r="AU165" s="151" t="s">
        <v>82</v>
      </c>
      <c r="AY165" s="13" t="s">
        <v>220</v>
      </c>
      <c r="BE165" s="152">
        <f t="shared" si="24"/>
        <v>0</v>
      </c>
      <c r="BF165" s="152">
        <f t="shared" si="25"/>
        <v>0</v>
      </c>
      <c r="BG165" s="152">
        <f t="shared" si="26"/>
        <v>0</v>
      </c>
      <c r="BH165" s="152">
        <f t="shared" si="27"/>
        <v>0</v>
      </c>
      <c r="BI165" s="152">
        <f t="shared" si="28"/>
        <v>0</v>
      </c>
      <c r="BJ165" s="13" t="s">
        <v>87</v>
      </c>
      <c r="BK165" s="152">
        <f t="shared" si="29"/>
        <v>0</v>
      </c>
      <c r="BL165" s="13" t="s">
        <v>94</v>
      </c>
      <c r="BM165" s="151" t="s">
        <v>682</v>
      </c>
    </row>
    <row r="166" spans="2:65" s="1" customFormat="1" ht="16.5" customHeight="1">
      <c r="B166" s="139"/>
      <c r="C166" s="140" t="s">
        <v>365</v>
      </c>
      <c r="D166" s="140" t="s">
        <v>222</v>
      </c>
      <c r="E166" s="141" t="s">
        <v>2769</v>
      </c>
      <c r="F166" s="142" t="s">
        <v>2770</v>
      </c>
      <c r="G166" s="143" t="s">
        <v>259</v>
      </c>
      <c r="H166" s="144">
        <v>1</v>
      </c>
      <c r="I166" s="145"/>
      <c r="J166" s="144">
        <f t="shared" si="20"/>
        <v>0</v>
      </c>
      <c r="K166" s="146"/>
      <c r="L166" s="28"/>
      <c r="M166" s="147" t="s">
        <v>1</v>
      </c>
      <c r="N166" s="148" t="s">
        <v>41</v>
      </c>
      <c r="P166" s="149">
        <f t="shared" si="21"/>
        <v>0</v>
      </c>
      <c r="Q166" s="149">
        <v>0</v>
      </c>
      <c r="R166" s="149">
        <f t="shared" si="22"/>
        <v>0</v>
      </c>
      <c r="S166" s="149">
        <v>0</v>
      </c>
      <c r="T166" s="150">
        <f t="shared" si="23"/>
        <v>0</v>
      </c>
      <c r="AR166" s="151" t="s">
        <v>94</v>
      </c>
      <c r="AT166" s="151" t="s">
        <v>222</v>
      </c>
      <c r="AU166" s="151" t="s">
        <v>82</v>
      </c>
      <c r="AY166" s="13" t="s">
        <v>220</v>
      </c>
      <c r="BE166" s="152">
        <f t="shared" si="24"/>
        <v>0</v>
      </c>
      <c r="BF166" s="152">
        <f t="shared" si="25"/>
        <v>0</v>
      </c>
      <c r="BG166" s="152">
        <f t="shared" si="26"/>
        <v>0</v>
      </c>
      <c r="BH166" s="152">
        <f t="shared" si="27"/>
        <v>0</v>
      </c>
      <c r="BI166" s="152">
        <f t="shared" si="28"/>
        <v>0</v>
      </c>
      <c r="BJ166" s="13" t="s">
        <v>87</v>
      </c>
      <c r="BK166" s="152">
        <f t="shared" si="29"/>
        <v>0</v>
      </c>
      <c r="BL166" s="13" t="s">
        <v>94</v>
      </c>
      <c r="BM166" s="151" t="s">
        <v>690</v>
      </c>
    </row>
    <row r="167" spans="2:65" s="1" customFormat="1" ht="24.25" customHeight="1">
      <c r="B167" s="139"/>
      <c r="C167" s="140" t="s">
        <v>371</v>
      </c>
      <c r="D167" s="140" t="s">
        <v>222</v>
      </c>
      <c r="E167" s="141" t="s">
        <v>2820</v>
      </c>
      <c r="F167" s="142" t="s">
        <v>2821</v>
      </c>
      <c r="G167" s="143" t="s">
        <v>259</v>
      </c>
      <c r="H167" s="144">
        <v>1</v>
      </c>
      <c r="I167" s="145"/>
      <c r="J167" s="144">
        <f t="shared" si="20"/>
        <v>0</v>
      </c>
      <c r="K167" s="146"/>
      <c r="L167" s="28"/>
      <c r="M167" s="147" t="s">
        <v>1</v>
      </c>
      <c r="N167" s="148" t="s">
        <v>41</v>
      </c>
      <c r="P167" s="149">
        <f t="shared" si="21"/>
        <v>0</v>
      </c>
      <c r="Q167" s="149">
        <v>0</v>
      </c>
      <c r="R167" s="149">
        <f t="shared" si="22"/>
        <v>0</v>
      </c>
      <c r="S167" s="149">
        <v>0</v>
      </c>
      <c r="T167" s="150">
        <f t="shared" si="23"/>
        <v>0</v>
      </c>
      <c r="AR167" s="151" t="s">
        <v>94</v>
      </c>
      <c r="AT167" s="151" t="s">
        <v>222</v>
      </c>
      <c r="AU167" s="151" t="s">
        <v>82</v>
      </c>
      <c r="AY167" s="13" t="s">
        <v>220</v>
      </c>
      <c r="BE167" s="152">
        <f t="shared" si="24"/>
        <v>0</v>
      </c>
      <c r="BF167" s="152">
        <f t="shared" si="25"/>
        <v>0</v>
      </c>
      <c r="BG167" s="152">
        <f t="shared" si="26"/>
        <v>0</v>
      </c>
      <c r="BH167" s="152">
        <f t="shared" si="27"/>
        <v>0</v>
      </c>
      <c r="BI167" s="152">
        <f t="shared" si="28"/>
        <v>0</v>
      </c>
      <c r="BJ167" s="13" t="s">
        <v>87</v>
      </c>
      <c r="BK167" s="152">
        <f t="shared" si="29"/>
        <v>0</v>
      </c>
      <c r="BL167" s="13" t="s">
        <v>94</v>
      </c>
      <c r="BM167" s="151" t="s">
        <v>698</v>
      </c>
    </row>
    <row r="168" spans="2:65" s="1" customFormat="1" ht="16.5" customHeight="1">
      <c r="B168" s="139"/>
      <c r="C168" s="140" t="s">
        <v>377</v>
      </c>
      <c r="D168" s="140" t="s">
        <v>222</v>
      </c>
      <c r="E168" s="141" t="s">
        <v>2769</v>
      </c>
      <c r="F168" s="142" t="s">
        <v>2770</v>
      </c>
      <c r="G168" s="143" t="s">
        <v>259</v>
      </c>
      <c r="H168" s="144">
        <v>1</v>
      </c>
      <c r="I168" s="145"/>
      <c r="J168" s="144">
        <f t="shared" si="20"/>
        <v>0</v>
      </c>
      <c r="K168" s="146"/>
      <c r="L168" s="28"/>
      <c r="M168" s="147" t="s">
        <v>1</v>
      </c>
      <c r="N168" s="148" t="s">
        <v>41</v>
      </c>
      <c r="P168" s="149">
        <f t="shared" si="21"/>
        <v>0</v>
      </c>
      <c r="Q168" s="149">
        <v>0</v>
      </c>
      <c r="R168" s="149">
        <f t="shared" si="22"/>
        <v>0</v>
      </c>
      <c r="S168" s="149">
        <v>0</v>
      </c>
      <c r="T168" s="150">
        <f t="shared" si="23"/>
        <v>0</v>
      </c>
      <c r="AR168" s="151" t="s">
        <v>94</v>
      </c>
      <c r="AT168" s="151" t="s">
        <v>222</v>
      </c>
      <c r="AU168" s="151" t="s">
        <v>82</v>
      </c>
      <c r="AY168" s="13" t="s">
        <v>220</v>
      </c>
      <c r="BE168" s="152">
        <f t="shared" si="24"/>
        <v>0</v>
      </c>
      <c r="BF168" s="152">
        <f t="shared" si="25"/>
        <v>0</v>
      </c>
      <c r="BG168" s="152">
        <f t="shared" si="26"/>
        <v>0</v>
      </c>
      <c r="BH168" s="152">
        <f t="shared" si="27"/>
        <v>0</v>
      </c>
      <c r="BI168" s="152">
        <f t="shared" si="28"/>
        <v>0</v>
      </c>
      <c r="BJ168" s="13" t="s">
        <v>87</v>
      </c>
      <c r="BK168" s="152">
        <f t="shared" si="29"/>
        <v>0</v>
      </c>
      <c r="BL168" s="13" t="s">
        <v>94</v>
      </c>
      <c r="BM168" s="151" t="s">
        <v>706</v>
      </c>
    </row>
    <row r="169" spans="2:65" s="1" customFormat="1" ht="24.25" customHeight="1">
      <c r="B169" s="139"/>
      <c r="C169" s="140" t="s">
        <v>381</v>
      </c>
      <c r="D169" s="140" t="s">
        <v>222</v>
      </c>
      <c r="E169" s="141" t="s">
        <v>2822</v>
      </c>
      <c r="F169" s="142" t="s">
        <v>2774</v>
      </c>
      <c r="G169" s="143" t="s">
        <v>259</v>
      </c>
      <c r="H169" s="144">
        <v>1</v>
      </c>
      <c r="I169" s="145"/>
      <c r="J169" s="144">
        <f t="shared" si="20"/>
        <v>0</v>
      </c>
      <c r="K169" s="146"/>
      <c r="L169" s="28"/>
      <c r="M169" s="147" t="s">
        <v>1</v>
      </c>
      <c r="N169" s="148" t="s">
        <v>41</v>
      </c>
      <c r="P169" s="149">
        <f t="shared" si="21"/>
        <v>0</v>
      </c>
      <c r="Q169" s="149">
        <v>0</v>
      </c>
      <c r="R169" s="149">
        <f t="shared" si="22"/>
        <v>0</v>
      </c>
      <c r="S169" s="149">
        <v>0</v>
      </c>
      <c r="T169" s="150">
        <f t="shared" si="23"/>
        <v>0</v>
      </c>
      <c r="AR169" s="151" t="s">
        <v>94</v>
      </c>
      <c r="AT169" s="151" t="s">
        <v>222</v>
      </c>
      <c r="AU169" s="151" t="s">
        <v>82</v>
      </c>
      <c r="AY169" s="13" t="s">
        <v>220</v>
      </c>
      <c r="BE169" s="152">
        <f t="shared" si="24"/>
        <v>0</v>
      </c>
      <c r="BF169" s="152">
        <f t="shared" si="25"/>
        <v>0</v>
      </c>
      <c r="BG169" s="152">
        <f t="shared" si="26"/>
        <v>0</v>
      </c>
      <c r="BH169" s="152">
        <f t="shared" si="27"/>
        <v>0</v>
      </c>
      <c r="BI169" s="152">
        <f t="shared" si="28"/>
        <v>0</v>
      </c>
      <c r="BJ169" s="13" t="s">
        <v>87</v>
      </c>
      <c r="BK169" s="152">
        <f t="shared" si="29"/>
        <v>0</v>
      </c>
      <c r="BL169" s="13" t="s">
        <v>94</v>
      </c>
      <c r="BM169" s="151" t="s">
        <v>714</v>
      </c>
    </row>
    <row r="170" spans="2:65" s="1" customFormat="1" ht="16.5" customHeight="1">
      <c r="B170" s="139"/>
      <c r="C170" s="140" t="s">
        <v>385</v>
      </c>
      <c r="D170" s="140" t="s">
        <v>222</v>
      </c>
      <c r="E170" s="141" t="s">
        <v>2823</v>
      </c>
      <c r="F170" s="142" t="s">
        <v>2776</v>
      </c>
      <c r="G170" s="143" t="s">
        <v>259</v>
      </c>
      <c r="H170" s="144">
        <v>1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0</v>
      </c>
      <c r="R170" s="149">
        <f t="shared" si="22"/>
        <v>0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82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722</v>
      </c>
    </row>
    <row r="171" spans="2:65" s="1" customFormat="1" ht="16.5" customHeight="1">
      <c r="B171" s="139"/>
      <c r="C171" s="140" t="s">
        <v>389</v>
      </c>
      <c r="D171" s="140" t="s">
        <v>222</v>
      </c>
      <c r="E171" s="141" t="s">
        <v>2824</v>
      </c>
      <c r="F171" s="142" t="s">
        <v>2778</v>
      </c>
      <c r="G171" s="143" t="s">
        <v>259</v>
      </c>
      <c r="H171" s="144">
        <v>1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82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730</v>
      </c>
    </row>
    <row r="172" spans="2:65" s="1" customFormat="1" ht="33" customHeight="1">
      <c r="B172" s="139"/>
      <c r="C172" s="140" t="s">
        <v>393</v>
      </c>
      <c r="D172" s="140" t="s">
        <v>222</v>
      </c>
      <c r="E172" s="141" t="s">
        <v>2825</v>
      </c>
      <c r="F172" s="142" t="s">
        <v>2826</v>
      </c>
      <c r="G172" s="143" t="s">
        <v>2478</v>
      </c>
      <c r="H172" s="144">
        <v>2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82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738</v>
      </c>
    </row>
    <row r="173" spans="2:65" s="1" customFormat="1" ht="24.25" customHeight="1">
      <c r="B173" s="139"/>
      <c r="C173" s="140" t="s">
        <v>399</v>
      </c>
      <c r="D173" s="140" t="s">
        <v>222</v>
      </c>
      <c r="E173" s="141" t="s">
        <v>2827</v>
      </c>
      <c r="F173" s="142" t="s">
        <v>2792</v>
      </c>
      <c r="G173" s="143" t="s">
        <v>259</v>
      </c>
      <c r="H173" s="144">
        <v>19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746</v>
      </c>
    </row>
    <row r="174" spans="2:65" s="1" customFormat="1" ht="16.5" customHeight="1">
      <c r="B174" s="139"/>
      <c r="C174" s="140" t="s">
        <v>403</v>
      </c>
      <c r="D174" s="140" t="s">
        <v>222</v>
      </c>
      <c r="E174" s="141" t="s">
        <v>2828</v>
      </c>
      <c r="F174" s="142" t="s">
        <v>2798</v>
      </c>
      <c r="G174" s="143" t="s">
        <v>259</v>
      </c>
      <c r="H174" s="144">
        <v>2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82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754</v>
      </c>
    </row>
    <row r="175" spans="2:65" s="11" customFormat="1" ht="22.9" customHeight="1">
      <c r="B175" s="127"/>
      <c r="D175" s="128" t="s">
        <v>74</v>
      </c>
      <c r="E175" s="137" t="s">
        <v>1110</v>
      </c>
      <c r="F175" s="137" t="s">
        <v>2799</v>
      </c>
      <c r="I175" s="130"/>
      <c r="J175" s="138">
        <f>BK175</f>
        <v>0</v>
      </c>
      <c r="L175" s="127"/>
      <c r="M175" s="132"/>
      <c r="P175" s="133">
        <f>P176</f>
        <v>0</v>
      </c>
      <c r="R175" s="133">
        <f>R176</f>
        <v>0</v>
      </c>
      <c r="T175" s="134">
        <f>T176</f>
        <v>0</v>
      </c>
      <c r="AR175" s="128" t="s">
        <v>82</v>
      </c>
      <c r="AT175" s="135" t="s">
        <v>74</v>
      </c>
      <c r="AU175" s="135" t="s">
        <v>82</v>
      </c>
      <c r="AY175" s="128" t="s">
        <v>220</v>
      </c>
      <c r="BK175" s="136">
        <f>BK176</f>
        <v>0</v>
      </c>
    </row>
    <row r="176" spans="2:65" s="1" customFormat="1" ht="21.75" customHeight="1">
      <c r="B176" s="139"/>
      <c r="C176" s="140" t="s">
        <v>409</v>
      </c>
      <c r="D176" s="140" t="s">
        <v>222</v>
      </c>
      <c r="E176" s="141" t="s">
        <v>2800</v>
      </c>
      <c r="F176" s="142" t="s">
        <v>2801</v>
      </c>
      <c r="G176" s="143" t="s">
        <v>225</v>
      </c>
      <c r="H176" s="144">
        <v>5</v>
      </c>
      <c r="I176" s="145"/>
      <c r="J176" s="144">
        <f>ROUND(I176*H176,2)</f>
        <v>0</v>
      </c>
      <c r="K176" s="146"/>
      <c r="L176" s="28"/>
      <c r="M176" s="147" t="s">
        <v>1</v>
      </c>
      <c r="N176" s="148" t="s">
        <v>41</v>
      </c>
      <c r="P176" s="149">
        <f>O176*H176</f>
        <v>0</v>
      </c>
      <c r="Q176" s="149">
        <v>0</v>
      </c>
      <c r="R176" s="149">
        <f>Q176*H176</f>
        <v>0</v>
      </c>
      <c r="S176" s="149">
        <v>0</v>
      </c>
      <c r="T176" s="150">
        <f>S176*H176</f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87</v>
      </c>
      <c r="BK176" s="152">
        <f>ROUND(I176*H176,2)</f>
        <v>0</v>
      </c>
      <c r="BL176" s="13" t="s">
        <v>94</v>
      </c>
      <c r="BM176" s="151" t="s">
        <v>762</v>
      </c>
    </row>
    <row r="177" spans="2:65" s="11" customFormat="1" ht="22.9" customHeight="1">
      <c r="B177" s="127"/>
      <c r="D177" s="128" t="s">
        <v>74</v>
      </c>
      <c r="E177" s="137" t="s">
        <v>1128</v>
      </c>
      <c r="F177" s="137" t="s">
        <v>2802</v>
      </c>
      <c r="I177" s="130"/>
      <c r="J177" s="138">
        <f>BK177</f>
        <v>0</v>
      </c>
      <c r="L177" s="127"/>
      <c r="M177" s="132"/>
      <c r="P177" s="133">
        <f>SUM(P178:P181)</f>
        <v>0</v>
      </c>
      <c r="R177" s="133">
        <f>SUM(R178:R181)</f>
        <v>0</v>
      </c>
      <c r="T177" s="134">
        <f>SUM(T178:T181)</f>
        <v>0</v>
      </c>
      <c r="AR177" s="128" t="s">
        <v>82</v>
      </c>
      <c r="AT177" s="135" t="s">
        <v>74</v>
      </c>
      <c r="AU177" s="135" t="s">
        <v>82</v>
      </c>
      <c r="AY177" s="128" t="s">
        <v>220</v>
      </c>
      <c r="BK177" s="136">
        <f>SUM(BK178:BK181)</f>
        <v>0</v>
      </c>
    </row>
    <row r="178" spans="2:65" s="1" customFormat="1" ht="16.5" customHeight="1">
      <c r="B178" s="139"/>
      <c r="C178" s="140" t="s">
        <v>413</v>
      </c>
      <c r="D178" s="140" t="s">
        <v>222</v>
      </c>
      <c r="E178" s="141" t="s">
        <v>2803</v>
      </c>
      <c r="F178" s="142" t="s">
        <v>2804</v>
      </c>
      <c r="G178" s="143" t="s">
        <v>234</v>
      </c>
      <c r="H178" s="144">
        <v>2</v>
      </c>
      <c r="I178" s="145"/>
      <c r="J178" s="144">
        <f>ROUND(I178*H178,2)</f>
        <v>0</v>
      </c>
      <c r="K178" s="146"/>
      <c r="L178" s="28"/>
      <c r="M178" s="147" t="s">
        <v>1</v>
      </c>
      <c r="N178" s="148" t="s">
        <v>41</v>
      </c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>IF(N178="základná",J178,0)</f>
        <v>0</v>
      </c>
      <c r="BF178" s="152">
        <f>IF(N178="znížená",J178,0)</f>
        <v>0</v>
      </c>
      <c r="BG178" s="152">
        <f>IF(N178="zákl. prenesená",J178,0)</f>
        <v>0</v>
      </c>
      <c r="BH178" s="152">
        <f>IF(N178="zníž. prenesená",J178,0)</f>
        <v>0</v>
      </c>
      <c r="BI178" s="152">
        <f>IF(N178="nulová",J178,0)</f>
        <v>0</v>
      </c>
      <c r="BJ178" s="13" t="s">
        <v>87</v>
      </c>
      <c r="BK178" s="152">
        <f>ROUND(I178*H178,2)</f>
        <v>0</v>
      </c>
      <c r="BL178" s="13" t="s">
        <v>94</v>
      </c>
      <c r="BM178" s="151" t="s">
        <v>770</v>
      </c>
    </row>
    <row r="179" spans="2:65" s="1" customFormat="1" ht="16.5" customHeight="1">
      <c r="B179" s="139"/>
      <c r="C179" s="140" t="s">
        <v>417</v>
      </c>
      <c r="D179" s="140" t="s">
        <v>222</v>
      </c>
      <c r="E179" s="141" t="s">
        <v>2805</v>
      </c>
      <c r="F179" s="142" t="s">
        <v>2806</v>
      </c>
      <c r="G179" s="143" t="s">
        <v>234</v>
      </c>
      <c r="H179" s="144">
        <v>10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0</v>
      </c>
      <c r="T179" s="150">
        <f>S179*H179</f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94</v>
      </c>
      <c r="BM179" s="151" t="s">
        <v>778</v>
      </c>
    </row>
    <row r="180" spans="2:65" s="1" customFormat="1" ht="24.25" customHeight="1">
      <c r="B180" s="139"/>
      <c r="C180" s="140" t="s">
        <v>423</v>
      </c>
      <c r="D180" s="140" t="s">
        <v>222</v>
      </c>
      <c r="E180" s="141" t="s">
        <v>2811</v>
      </c>
      <c r="F180" s="142" t="s">
        <v>2812</v>
      </c>
      <c r="G180" s="143" t="s">
        <v>234</v>
      </c>
      <c r="H180" s="144">
        <v>165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94</v>
      </c>
      <c r="BM180" s="151" t="s">
        <v>786</v>
      </c>
    </row>
    <row r="181" spans="2:65" s="1" customFormat="1" ht="16.5" customHeight="1">
      <c r="B181" s="139"/>
      <c r="C181" s="140" t="s">
        <v>427</v>
      </c>
      <c r="D181" s="140" t="s">
        <v>222</v>
      </c>
      <c r="E181" s="141" t="s">
        <v>2815</v>
      </c>
      <c r="F181" s="142" t="s">
        <v>2816</v>
      </c>
      <c r="G181" s="143" t="s">
        <v>2478</v>
      </c>
      <c r="H181" s="144">
        <v>1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0</v>
      </c>
      <c r="T181" s="150">
        <f>S181*H181</f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94</v>
      </c>
      <c r="BM181" s="151" t="s">
        <v>794</v>
      </c>
    </row>
    <row r="182" spans="2:65" s="11" customFormat="1" ht="25.9" customHeight="1">
      <c r="B182" s="127"/>
      <c r="D182" s="128" t="s">
        <v>74</v>
      </c>
      <c r="E182" s="129" t="s">
        <v>1143</v>
      </c>
      <c r="F182" s="129" t="s">
        <v>2829</v>
      </c>
      <c r="I182" s="130"/>
      <c r="J182" s="131">
        <f>BK182</f>
        <v>0</v>
      </c>
      <c r="L182" s="127"/>
      <c r="M182" s="132"/>
      <c r="P182" s="133">
        <f>SUM(P183:P185)</f>
        <v>0</v>
      </c>
      <c r="R182" s="133">
        <f>SUM(R183:R185)</f>
        <v>0</v>
      </c>
      <c r="T182" s="134">
        <f>SUM(T183:T185)</f>
        <v>0</v>
      </c>
      <c r="AR182" s="128" t="s">
        <v>82</v>
      </c>
      <c r="AT182" s="135" t="s">
        <v>74</v>
      </c>
      <c r="AU182" s="135" t="s">
        <v>75</v>
      </c>
      <c r="AY182" s="128" t="s">
        <v>220</v>
      </c>
      <c r="BK182" s="136">
        <f>SUM(BK183:BK185)</f>
        <v>0</v>
      </c>
    </row>
    <row r="183" spans="2:65" s="1" customFormat="1" ht="16.5" customHeight="1">
      <c r="B183" s="139"/>
      <c r="C183" s="140" t="s">
        <v>433</v>
      </c>
      <c r="D183" s="140" t="s">
        <v>222</v>
      </c>
      <c r="E183" s="141" t="s">
        <v>2830</v>
      </c>
      <c r="F183" s="142" t="s">
        <v>2831</v>
      </c>
      <c r="G183" s="143" t="s">
        <v>2478</v>
      </c>
      <c r="H183" s="144">
        <v>1</v>
      </c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94</v>
      </c>
      <c r="AT183" s="151" t="s">
        <v>222</v>
      </c>
      <c r="AU183" s="151" t="s">
        <v>82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94</v>
      </c>
      <c r="BM183" s="151" t="s">
        <v>802</v>
      </c>
    </row>
    <row r="184" spans="2:65" s="1" customFormat="1" ht="16.5" customHeight="1">
      <c r="B184" s="139"/>
      <c r="C184" s="140" t="s">
        <v>437</v>
      </c>
      <c r="D184" s="140" t="s">
        <v>222</v>
      </c>
      <c r="E184" s="141" t="s">
        <v>2832</v>
      </c>
      <c r="F184" s="142" t="s">
        <v>2833</v>
      </c>
      <c r="G184" s="143" t="s">
        <v>2478</v>
      </c>
      <c r="H184" s="144">
        <v>1</v>
      </c>
      <c r="I184" s="145"/>
      <c r="J184" s="144">
        <f>ROUND(I184*H184,2)</f>
        <v>0</v>
      </c>
      <c r="K184" s="146"/>
      <c r="L184" s="28"/>
      <c r="M184" s="147" t="s">
        <v>1</v>
      </c>
      <c r="N184" s="148" t="s">
        <v>41</v>
      </c>
      <c r="P184" s="149">
        <f>O184*H184</f>
        <v>0</v>
      </c>
      <c r="Q184" s="149">
        <v>0</v>
      </c>
      <c r="R184" s="149">
        <f>Q184*H184</f>
        <v>0</v>
      </c>
      <c r="S184" s="149">
        <v>0</v>
      </c>
      <c r="T184" s="150">
        <f>S184*H184</f>
        <v>0</v>
      </c>
      <c r="AR184" s="151" t="s">
        <v>94</v>
      </c>
      <c r="AT184" s="151" t="s">
        <v>222</v>
      </c>
      <c r="AU184" s="151" t="s">
        <v>82</v>
      </c>
      <c r="AY184" s="13" t="s">
        <v>220</v>
      </c>
      <c r="BE184" s="152">
        <f>IF(N184="základná",J184,0)</f>
        <v>0</v>
      </c>
      <c r="BF184" s="152">
        <f>IF(N184="znížená",J184,0)</f>
        <v>0</v>
      </c>
      <c r="BG184" s="152">
        <f>IF(N184="zákl. prenesená",J184,0)</f>
        <v>0</v>
      </c>
      <c r="BH184" s="152">
        <f>IF(N184="zníž. prenesená",J184,0)</f>
        <v>0</v>
      </c>
      <c r="BI184" s="152">
        <f>IF(N184="nulová",J184,0)</f>
        <v>0</v>
      </c>
      <c r="BJ184" s="13" t="s">
        <v>87</v>
      </c>
      <c r="BK184" s="152">
        <f>ROUND(I184*H184,2)</f>
        <v>0</v>
      </c>
      <c r="BL184" s="13" t="s">
        <v>94</v>
      </c>
      <c r="BM184" s="151" t="s">
        <v>809</v>
      </c>
    </row>
    <row r="185" spans="2:65" s="1" customFormat="1" ht="16.5" customHeight="1">
      <c r="B185" s="139"/>
      <c r="C185" s="140" t="s">
        <v>611</v>
      </c>
      <c r="D185" s="140" t="s">
        <v>222</v>
      </c>
      <c r="E185" s="141" t="s">
        <v>2834</v>
      </c>
      <c r="F185" s="142" t="s">
        <v>2835</v>
      </c>
      <c r="G185" s="143" t="s">
        <v>2478</v>
      </c>
      <c r="H185" s="144">
        <v>1</v>
      </c>
      <c r="I185" s="145"/>
      <c r="J185" s="144">
        <f>ROUND(I185*H185,2)</f>
        <v>0</v>
      </c>
      <c r="K185" s="146"/>
      <c r="L185" s="28"/>
      <c r="M185" s="153" t="s">
        <v>1</v>
      </c>
      <c r="N185" s="154" t="s">
        <v>41</v>
      </c>
      <c r="O185" s="155"/>
      <c r="P185" s="156">
        <f>O185*H185</f>
        <v>0</v>
      </c>
      <c r="Q185" s="156">
        <v>0</v>
      </c>
      <c r="R185" s="156">
        <f>Q185*H185</f>
        <v>0</v>
      </c>
      <c r="S185" s="156">
        <v>0</v>
      </c>
      <c r="T185" s="157">
        <f>S185*H185</f>
        <v>0</v>
      </c>
      <c r="AR185" s="151" t="s">
        <v>94</v>
      </c>
      <c r="AT185" s="151" t="s">
        <v>222</v>
      </c>
      <c r="AU185" s="151" t="s">
        <v>82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94</v>
      </c>
      <c r="BM185" s="151" t="s">
        <v>817</v>
      </c>
    </row>
    <row r="186" spans="2:65" s="1" customFormat="1" ht="7" customHeight="1">
      <c r="B186" s="43"/>
      <c r="C186" s="44"/>
      <c r="D186" s="44"/>
      <c r="E186" s="44"/>
      <c r="F186" s="44"/>
      <c r="G186" s="44"/>
      <c r="H186" s="44"/>
      <c r="I186" s="44"/>
      <c r="J186" s="44"/>
      <c r="K186" s="44"/>
      <c r="L186" s="28"/>
    </row>
  </sheetData>
  <autoFilter ref="C126:K185" xr:uid="{00000000-0009-0000-0000-00000E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8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123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1645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2836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32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tr">
        <f>IF('Rekapitulácia stavby'!AN10="","",'Rekapitulácia stavby'!AN10)</f>
        <v/>
      </c>
      <c r="L16" s="28"/>
    </row>
    <row r="17" spans="2:12" s="1" customFormat="1" ht="18" customHeight="1">
      <c r="B17" s="28"/>
      <c r="E17" s="21" t="str">
        <f>IF('Rekapitulácia stavby'!E11="","",'Rekapitulácia stavby'!E11)</f>
        <v>BBSK, Námestie SNP 23/23, 974 01 BB</v>
      </c>
      <c r="I17" s="23" t="s">
        <v>25</v>
      </c>
      <c r="J17" s="21" t="str">
        <f>IF('Rekapitulácia stavby'!AN11="","",'Rekapitulácia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tr">
        <f>IF('Rekapitulácia stavby'!AN16="","",'Rekapitulácia stavby'!AN16)</f>
        <v/>
      </c>
      <c r="L22" s="28"/>
    </row>
    <row r="23" spans="2:12" s="1" customFormat="1" ht="18" customHeight="1">
      <c r="B23" s="28"/>
      <c r="E23" s="21" t="str">
        <f>IF('Rekapitulácia stavby'!E17="","",'Rekapitulácia stavby'!E17)</f>
        <v>Ing. Ladislav Chatrnúch,Sládkovičova 2052/50A Šala</v>
      </c>
      <c r="I23" s="23" t="s">
        <v>25</v>
      </c>
      <c r="J23" s="21" t="str">
        <f>IF('Rekapitulácia stavby'!AN17="","",'Rekapitulácia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ROUND((SUM(BE125:BE179)),  2)</f>
        <v>0</v>
      </c>
      <c r="G35" s="96"/>
      <c r="H35" s="96"/>
      <c r="I35" s="97">
        <v>0.23</v>
      </c>
      <c r="J35" s="95">
        <f>ROUND(((SUM(BE125:BE179))*I35),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ROUND((SUM(BF125:BF179)),  2)</f>
        <v>0</v>
      </c>
      <c r="G36" s="96"/>
      <c r="H36" s="96"/>
      <c r="I36" s="97">
        <v>0.23</v>
      </c>
      <c r="J36" s="95">
        <f>ROUND(((SUM(BF125:BF179))*I36),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ROUND((SUM(BG125:BG179)),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ROUND((SUM(BH125:BH179)),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ROUND((SUM(BI125:BI179)),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1645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5 - FVZ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 xml:space="preserve"> 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2837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2838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8" customFormat="1" ht="25" customHeight="1">
      <c r="B101" s="110"/>
      <c r="D101" s="111" t="s">
        <v>2839</v>
      </c>
      <c r="E101" s="112"/>
      <c r="F101" s="112"/>
      <c r="G101" s="112"/>
      <c r="H101" s="112"/>
      <c r="I101" s="112"/>
      <c r="J101" s="113">
        <f>J140</f>
        <v>0</v>
      </c>
      <c r="L101" s="110"/>
    </row>
    <row r="102" spans="2:47" s="8" customFormat="1" ht="25" customHeight="1">
      <c r="B102" s="110"/>
      <c r="D102" s="111" t="s">
        <v>2840</v>
      </c>
      <c r="E102" s="112"/>
      <c r="F102" s="112"/>
      <c r="G102" s="112"/>
      <c r="H102" s="112"/>
      <c r="I102" s="112"/>
      <c r="J102" s="113">
        <f>J164</f>
        <v>0</v>
      </c>
      <c r="L102" s="110"/>
    </row>
    <row r="103" spans="2:47" s="8" customFormat="1" ht="25" customHeight="1">
      <c r="B103" s="110"/>
      <c r="D103" s="111" t="s">
        <v>2841</v>
      </c>
      <c r="E103" s="112"/>
      <c r="F103" s="112"/>
      <c r="G103" s="112"/>
      <c r="H103" s="112"/>
      <c r="I103" s="112"/>
      <c r="J103" s="113">
        <f>J169</f>
        <v>0</v>
      </c>
      <c r="L103" s="110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1645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218" t="str">
        <f>E11</f>
        <v>5 - FVZ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 xml:space="preserve"> 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BK125</f>
        <v>0</v>
      </c>
      <c r="L125" s="28"/>
      <c r="M125" s="61"/>
      <c r="N125" s="52"/>
      <c r="O125" s="52"/>
      <c r="P125" s="124">
        <f>P126+P140+P164+P169</f>
        <v>0</v>
      </c>
      <c r="Q125" s="52"/>
      <c r="R125" s="124">
        <f>R126+R140+R164+R169</f>
        <v>0</v>
      </c>
      <c r="S125" s="52"/>
      <c r="T125" s="125">
        <f>T126+T140+T164+T169</f>
        <v>0</v>
      </c>
      <c r="AT125" s="13" t="s">
        <v>74</v>
      </c>
      <c r="AU125" s="13" t="s">
        <v>192</v>
      </c>
      <c r="BK125" s="126">
        <f>BK126+BK140+BK164+BK169</f>
        <v>0</v>
      </c>
    </row>
    <row r="126" spans="2:65" s="11" customFormat="1" ht="25.9" customHeight="1">
      <c r="B126" s="127"/>
      <c r="D126" s="128" t="s">
        <v>74</v>
      </c>
      <c r="E126" s="129" t="s">
        <v>1110</v>
      </c>
      <c r="F126" s="129" t="s">
        <v>2842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0</v>
      </c>
      <c r="T126" s="134">
        <f>T127</f>
        <v>0</v>
      </c>
      <c r="AR126" s="128" t="s">
        <v>82</v>
      </c>
      <c r="AT126" s="135" t="s">
        <v>74</v>
      </c>
      <c r="AU126" s="135" t="s">
        <v>75</v>
      </c>
      <c r="AY126" s="128" t="s">
        <v>220</v>
      </c>
      <c r="BK126" s="136">
        <f>BK127</f>
        <v>0</v>
      </c>
    </row>
    <row r="127" spans="2:65" s="11" customFormat="1" ht="22.9" customHeight="1">
      <c r="B127" s="127"/>
      <c r="D127" s="128" t="s">
        <v>74</v>
      </c>
      <c r="E127" s="137" t="s">
        <v>1128</v>
      </c>
      <c r="F127" s="137" t="s">
        <v>2843</v>
      </c>
      <c r="I127" s="130"/>
      <c r="J127" s="138">
        <f>BK127</f>
        <v>0</v>
      </c>
      <c r="L127" s="127"/>
      <c r="M127" s="132"/>
      <c r="P127" s="133">
        <f>SUM(P128:P139)</f>
        <v>0</v>
      </c>
      <c r="R127" s="133">
        <f>SUM(R128:R139)</f>
        <v>0</v>
      </c>
      <c r="T127" s="134">
        <f>SUM(T128:T139)</f>
        <v>0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SUM(BK128:BK139)</f>
        <v>0</v>
      </c>
    </row>
    <row r="128" spans="2:65" s="1" customFormat="1" ht="24.25" customHeight="1">
      <c r="B128" s="139"/>
      <c r="C128" s="158" t="s">
        <v>82</v>
      </c>
      <c r="D128" s="158" t="s">
        <v>571</v>
      </c>
      <c r="E128" s="159" t="s">
        <v>1161</v>
      </c>
      <c r="F128" s="160" t="s">
        <v>2844</v>
      </c>
      <c r="G128" s="161" t="s">
        <v>259</v>
      </c>
      <c r="H128" s="162">
        <v>12</v>
      </c>
      <c r="I128" s="163"/>
      <c r="J128" s="162">
        <f t="shared" ref="J128:J139" si="0">ROUND(I128*H128,2)</f>
        <v>0</v>
      </c>
      <c r="K128" s="164"/>
      <c r="L128" s="165"/>
      <c r="M128" s="166" t="s">
        <v>1</v>
      </c>
      <c r="N128" s="167" t="s">
        <v>41</v>
      </c>
      <c r="P128" s="149">
        <f t="shared" ref="P128:P139" si="1">O128*H128</f>
        <v>0</v>
      </c>
      <c r="Q128" s="149">
        <v>0</v>
      </c>
      <c r="R128" s="149">
        <f t="shared" ref="R128:R139" si="2">Q128*H128</f>
        <v>0</v>
      </c>
      <c r="S128" s="149">
        <v>0</v>
      </c>
      <c r="T128" s="150">
        <f t="shared" ref="T128:T139" si="3">S128*H128</f>
        <v>0</v>
      </c>
      <c r="AR128" s="151" t="s">
        <v>248</v>
      </c>
      <c r="AT128" s="151" t="s">
        <v>571</v>
      </c>
      <c r="AU128" s="151" t="s">
        <v>87</v>
      </c>
      <c r="AY128" s="13" t="s">
        <v>220</v>
      </c>
      <c r="BE128" s="152">
        <f t="shared" ref="BE128:BE139" si="4">IF(N128="základná",J128,0)</f>
        <v>0</v>
      </c>
      <c r="BF128" s="152">
        <f t="shared" ref="BF128:BF139" si="5">IF(N128="znížená",J128,0)</f>
        <v>0</v>
      </c>
      <c r="BG128" s="152">
        <f t="shared" ref="BG128:BG139" si="6">IF(N128="zákl. prenesená",J128,0)</f>
        <v>0</v>
      </c>
      <c r="BH128" s="152">
        <f t="shared" ref="BH128:BH139" si="7">IF(N128="zníž. prenesená",J128,0)</f>
        <v>0</v>
      </c>
      <c r="BI128" s="152">
        <f t="shared" ref="BI128:BI139" si="8">IF(N128="nulová",J128,0)</f>
        <v>0</v>
      </c>
      <c r="BJ128" s="13" t="s">
        <v>87</v>
      </c>
      <c r="BK128" s="152">
        <f t="shared" ref="BK128:BK139" si="9">ROUND(I128*H128,2)</f>
        <v>0</v>
      </c>
      <c r="BL128" s="13" t="s">
        <v>94</v>
      </c>
      <c r="BM128" s="151" t="s">
        <v>87</v>
      </c>
    </row>
    <row r="129" spans="2:65" s="1" customFormat="1" ht="16.5" customHeight="1">
      <c r="B129" s="139"/>
      <c r="C129" s="140" t="s">
        <v>87</v>
      </c>
      <c r="D129" s="140" t="s">
        <v>222</v>
      </c>
      <c r="E129" s="141" t="s">
        <v>1163</v>
      </c>
      <c r="F129" s="142" t="s">
        <v>2845</v>
      </c>
      <c r="G129" s="143" t="s">
        <v>259</v>
      </c>
      <c r="H129" s="144">
        <v>12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94</v>
      </c>
    </row>
    <row r="130" spans="2:65" s="1" customFormat="1" ht="21.75" customHeight="1">
      <c r="B130" s="139"/>
      <c r="C130" s="158" t="s">
        <v>91</v>
      </c>
      <c r="D130" s="158" t="s">
        <v>571</v>
      </c>
      <c r="E130" s="159" t="s">
        <v>1165</v>
      </c>
      <c r="F130" s="160" t="s">
        <v>2846</v>
      </c>
      <c r="G130" s="161" t="s">
        <v>259</v>
      </c>
      <c r="H130" s="162">
        <v>12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124</v>
      </c>
    </row>
    <row r="131" spans="2:65" s="1" customFormat="1" ht="16.5" customHeight="1">
      <c r="B131" s="139"/>
      <c r="C131" s="140" t="s">
        <v>94</v>
      </c>
      <c r="D131" s="140" t="s">
        <v>222</v>
      </c>
      <c r="E131" s="141" t="s">
        <v>1167</v>
      </c>
      <c r="F131" s="142" t="s">
        <v>2847</v>
      </c>
      <c r="G131" s="143" t="s">
        <v>259</v>
      </c>
      <c r="H131" s="144">
        <v>12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248</v>
      </c>
    </row>
    <row r="132" spans="2:65" s="1" customFormat="1" ht="16.5" customHeight="1">
      <c r="B132" s="139"/>
      <c r="C132" s="158" t="s">
        <v>97</v>
      </c>
      <c r="D132" s="158" t="s">
        <v>571</v>
      </c>
      <c r="E132" s="159" t="s">
        <v>1171</v>
      </c>
      <c r="F132" s="160" t="s">
        <v>2848</v>
      </c>
      <c r="G132" s="161" t="s">
        <v>259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256</v>
      </c>
    </row>
    <row r="133" spans="2:65" s="1" customFormat="1" ht="16.5" customHeight="1">
      <c r="B133" s="139"/>
      <c r="C133" s="140" t="s">
        <v>124</v>
      </c>
      <c r="D133" s="140" t="s">
        <v>222</v>
      </c>
      <c r="E133" s="141" t="s">
        <v>1175</v>
      </c>
      <c r="F133" s="142" t="s">
        <v>2849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265</v>
      </c>
    </row>
    <row r="134" spans="2:65" s="1" customFormat="1" ht="24.25" customHeight="1">
      <c r="B134" s="139"/>
      <c r="C134" s="158" t="s">
        <v>132</v>
      </c>
      <c r="D134" s="158" t="s">
        <v>571</v>
      </c>
      <c r="E134" s="159" t="s">
        <v>1183</v>
      </c>
      <c r="F134" s="160" t="s">
        <v>2850</v>
      </c>
      <c r="G134" s="161" t="s">
        <v>259</v>
      </c>
      <c r="H134" s="162">
        <v>1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273</v>
      </c>
    </row>
    <row r="135" spans="2:65" s="1" customFormat="1" ht="16.5" customHeight="1">
      <c r="B135" s="139"/>
      <c r="C135" s="140" t="s">
        <v>248</v>
      </c>
      <c r="D135" s="140" t="s">
        <v>222</v>
      </c>
      <c r="E135" s="141" t="s">
        <v>1635</v>
      </c>
      <c r="F135" s="142" t="s">
        <v>2851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281</v>
      </c>
    </row>
    <row r="136" spans="2:65" s="1" customFormat="1" ht="24.25" customHeight="1">
      <c r="B136" s="139"/>
      <c r="C136" s="158" t="s">
        <v>230</v>
      </c>
      <c r="D136" s="158" t="s">
        <v>571</v>
      </c>
      <c r="E136" s="159" t="s">
        <v>1191</v>
      </c>
      <c r="F136" s="160" t="s">
        <v>2852</v>
      </c>
      <c r="G136" s="161" t="s">
        <v>1</v>
      </c>
      <c r="H136" s="162">
        <v>1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289</v>
      </c>
    </row>
    <row r="137" spans="2:65" s="1" customFormat="1" ht="16.5" customHeight="1">
      <c r="B137" s="139"/>
      <c r="C137" s="140" t="s">
        <v>256</v>
      </c>
      <c r="D137" s="140" t="s">
        <v>222</v>
      </c>
      <c r="E137" s="141" t="s">
        <v>1194</v>
      </c>
      <c r="F137" s="142" t="s">
        <v>2853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297</v>
      </c>
    </row>
    <row r="138" spans="2:65" s="1" customFormat="1" ht="16.5" customHeight="1">
      <c r="B138" s="139"/>
      <c r="C138" s="158" t="s">
        <v>261</v>
      </c>
      <c r="D138" s="158" t="s">
        <v>571</v>
      </c>
      <c r="E138" s="159" t="s">
        <v>1636</v>
      </c>
      <c r="F138" s="160" t="s">
        <v>2854</v>
      </c>
      <c r="G138" s="161" t="s">
        <v>259</v>
      </c>
      <c r="H138" s="162">
        <v>12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306</v>
      </c>
    </row>
    <row r="139" spans="2:65" s="1" customFormat="1" ht="16.5" customHeight="1">
      <c r="B139" s="139"/>
      <c r="C139" s="140" t="s">
        <v>265</v>
      </c>
      <c r="D139" s="140" t="s">
        <v>222</v>
      </c>
      <c r="E139" s="141" t="s">
        <v>1638</v>
      </c>
      <c r="F139" s="142" t="s">
        <v>2855</v>
      </c>
      <c r="G139" s="143" t="s">
        <v>259</v>
      </c>
      <c r="H139" s="144">
        <v>12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313</v>
      </c>
    </row>
    <row r="140" spans="2:65" s="11" customFormat="1" ht="25.9" customHeight="1">
      <c r="B140" s="127"/>
      <c r="D140" s="128" t="s">
        <v>74</v>
      </c>
      <c r="E140" s="129" t="s">
        <v>1143</v>
      </c>
      <c r="F140" s="129" t="s">
        <v>2856</v>
      </c>
      <c r="I140" s="130"/>
      <c r="J140" s="131">
        <f>BK140</f>
        <v>0</v>
      </c>
      <c r="L140" s="127"/>
      <c r="M140" s="132"/>
      <c r="P140" s="133">
        <f>SUM(P141:P163)</f>
        <v>0</v>
      </c>
      <c r="R140" s="133">
        <f>SUM(R141:R163)</f>
        <v>0</v>
      </c>
      <c r="T140" s="134">
        <f>SUM(T141:T163)</f>
        <v>0</v>
      </c>
      <c r="AR140" s="128" t="s">
        <v>82</v>
      </c>
      <c r="AT140" s="135" t="s">
        <v>74</v>
      </c>
      <c r="AU140" s="135" t="s">
        <v>75</v>
      </c>
      <c r="AY140" s="128" t="s">
        <v>220</v>
      </c>
      <c r="BK140" s="136">
        <f>SUM(BK141:BK163)</f>
        <v>0</v>
      </c>
    </row>
    <row r="141" spans="2:65" s="1" customFormat="1" ht="16.5" customHeight="1">
      <c r="B141" s="139"/>
      <c r="C141" s="158" t="s">
        <v>269</v>
      </c>
      <c r="D141" s="158" t="s">
        <v>571</v>
      </c>
      <c r="E141" s="159" t="s">
        <v>1200</v>
      </c>
      <c r="F141" s="160" t="s">
        <v>2857</v>
      </c>
      <c r="G141" s="161" t="s">
        <v>234</v>
      </c>
      <c r="H141" s="162">
        <v>15</v>
      </c>
      <c r="I141" s="163"/>
      <c r="J141" s="162">
        <f t="shared" ref="J141:J163" si="10">ROUND(I141*H141,2)</f>
        <v>0</v>
      </c>
      <c r="K141" s="164"/>
      <c r="L141" s="165"/>
      <c r="M141" s="166" t="s">
        <v>1</v>
      </c>
      <c r="N141" s="167" t="s">
        <v>41</v>
      </c>
      <c r="P141" s="149">
        <f t="shared" ref="P141:P163" si="11">O141*H141</f>
        <v>0</v>
      </c>
      <c r="Q141" s="149">
        <v>0</v>
      </c>
      <c r="R141" s="149">
        <f t="shared" ref="R141:R163" si="12">Q141*H141</f>
        <v>0</v>
      </c>
      <c r="S141" s="149">
        <v>0</v>
      </c>
      <c r="T141" s="150">
        <f t="shared" ref="T141:T163" si="13">S141*H141</f>
        <v>0</v>
      </c>
      <c r="AR141" s="151" t="s">
        <v>248</v>
      </c>
      <c r="AT141" s="151" t="s">
        <v>571</v>
      </c>
      <c r="AU141" s="151" t="s">
        <v>82</v>
      </c>
      <c r="AY141" s="13" t="s">
        <v>220</v>
      </c>
      <c r="BE141" s="152">
        <f t="shared" ref="BE141:BE163" si="14">IF(N141="základná",J141,0)</f>
        <v>0</v>
      </c>
      <c r="BF141" s="152">
        <f t="shared" ref="BF141:BF163" si="15">IF(N141="znížená",J141,0)</f>
        <v>0</v>
      </c>
      <c r="BG141" s="152">
        <f t="shared" ref="BG141:BG163" si="16">IF(N141="zákl. prenesená",J141,0)</f>
        <v>0</v>
      </c>
      <c r="BH141" s="152">
        <f t="shared" ref="BH141:BH163" si="17">IF(N141="zníž. prenesená",J141,0)</f>
        <v>0</v>
      </c>
      <c r="BI141" s="152">
        <f t="shared" ref="BI141:BI163" si="18">IF(N141="nulová",J141,0)</f>
        <v>0</v>
      </c>
      <c r="BJ141" s="13" t="s">
        <v>87</v>
      </c>
      <c r="BK141" s="152">
        <f t="shared" ref="BK141:BK163" si="19">ROUND(I141*H141,2)</f>
        <v>0</v>
      </c>
      <c r="BL141" s="13" t="s">
        <v>94</v>
      </c>
      <c r="BM141" s="151" t="s">
        <v>321</v>
      </c>
    </row>
    <row r="142" spans="2:65" s="1" customFormat="1" ht="16.5" customHeight="1">
      <c r="B142" s="139"/>
      <c r="C142" s="140" t="s">
        <v>273</v>
      </c>
      <c r="D142" s="140" t="s">
        <v>222</v>
      </c>
      <c r="E142" s="141" t="s">
        <v>1206</v>
      </c>
      <c r="F142" s="142" t="s">
        <v>2858</v>
      </c>
      <c r="G142" s="143" t="s">
        <v>234</v>
      </c>
      <c r="H142" s="144">
        <v>15</v>
      </c>
      <c r="I142" s="145"/>
      <c r="J142" s="144">
        <f t="shared" si="10"/>
        <v>0</v>
      </c>
      <c r="K142" s="146"/>
      <c r="L142" s="28"/>
      <c r="M142" s="147" t="s">
        <v>1</v>
      </c>
      <c r="N142" s="148" t="s">
        <v>41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87</v>
      </c>
      <c r="BK142" s="152">
        <f t="shared" si="19"/>
        <v>0</v>
      </c>
      <c r="BL142" s="13" t="s">
        <v>94</v>
      </c>
      <c r="BM142" s="151" t="s">
        <v>329</v>
      </c>
    </row>
    <row r="143" spans="2:65" s="1" customFormat="1" ht="16.5" customHeight="1">
      <c r="B143" s="139"/>
      <c r="C143" s="158" t="s">
        <v>277</v>
      </c>
      <c r="D143" s="158" t="s">
        <v>571</v>
      </c>
      <c r="E143" s="159" t="s">
        <v>1208</v>
      </c>
      <c r="F143" s="160" t="s">
        <v>2859</v>
      </c>
      <c r="G143" s="161" t="s">
        <v>234</v>
      </c>
      <c r="H143" s="162">
        <v>41</v>
      </c>
      <c r="I143" s="163"/>
      <c r="J143" s="162">
        <f t="shared" si="10"/>
        <v>0</v>
      </c>
      <c r="K143" s="164"/>
      <c r="L143" s="165"/>
      <c r="M143" s="166" t="s">
        <v>1</v>
      </c>
      <c r="N143" s="167" t="s">
        <v>41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AR143" s="151" t="s">
        <v>248</v>
      </c>
      <c r="AT143" s="151" t="s">
        <v>571</v>
      </c>
      <c r="AU143" s="151" t="s">
        <v>82</v>
      </c>
      <c r="AY143" s="13" t="s">
        <v>220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87</v>
      </c>
      <c r="BK143" s="152">
        <f t="shared" si="19"/>
        <v>0</v>
      </c>
      <c r="BL143" s="13" t="s">
        <v>94</v>
      </c>
      <c r="BM143" s="151" t="s">
        <v>341</v>
      </c>
    </row>
    <row r="144" spans="2:65" s="1" customFormat="1" ht="16.5" customHeight="1">
      <c r="B144" s="139"/>
      <c r="C144" s="158" t="s">
        <v>281</v>
      </c>
      <c r="D144" s="158" t="s">
        <v>571</v>
      </c>
      <c r="E144" s="159" t="s">
        <v>1208</v>
      </c>
      <c r="F144" s="160" t="s">
        <v>2859</v>
      </c>
      <c r="G144" s="161" t="s">
        <v>234</v>
      </c>
      <c r="H144" s="162">
        <v>41</v>
      </c>
      <c r="I144" s="163"/>
      <c r="J144" s="162">
        <f t="shared" si="10"/>
        <v>0</v>
      </c>
      <c r="K144" s="164"/>
      <c r="L144" s="165"/>
      <c r="M144" s="166" t="s">
        <v>1</v>
      </c>
      <c r="N144" s="167" t="s">
        <v>41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248</v>
      </c>
      <c r="AT144" s="151" t="s">
        <v>571</v>
      </c>
      <c r="AU144" s="151" t="s">
        <v>82</v>
      </c>
      <c r="AY144" s="13" t="s">
        <v>220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87</v>
      </c>
      <c r="BK144" s="152">
        <f t="shared" si="19"/>
        <v>0</v>
      </c>
      <c r="BL144" s="13" t="s">
        <v>94</v>
      </c>
      <c r="BM144" s="151" t="s">
        <v>353</v>
      </c>
    </row>
    <row r="145" spans="2:65" s="1" customFormat="1" ht="16.5" customHeight="1">
      <c r="B145" s="139"/>
      <c r="C145" s="140" t="s">
        <v>285</v>
      </c>
      <c r="D145" s="140" t="s">
        <v>222</v>
      </c>
      <c r="E145" s="141" t="s">
        <v>1640</v>
      </c>
      <c r="F145" s="142" t="s">
        <v>2860</v>
      </c>
      <c r="G145" s="143" t="s">
        <v>234</v>
      </c>
      <c r="H145" s="144">
        <v>82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94</v>
      </c>
      <c r="AT145" s="151" t="s">
        <v>222</v>
      </c>
      <c r="AU145" s="151" t="s">
        <v>82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94</v>
      </c>
      <c r="BM145" s="151" t="s">
        <v>361</v>
      </c>
    </row>
    <row r="146" spans="2:65" s="1" customFormat="1" ht="16.5" customHeight="1">
      <c r="B146" s="139"/>
      <c r="C146" s="158" t="s">
        <v>289</v>
      </c>
      <c r="D146" s="158" t="s">
        <v>571</v>
      </c>
      <c r="E146" s="159" t="s">
        <v>1218</v>
      </c>
      <c r="F146" s="160" t="s">
        <v>2861</v>
      </c>
      <c r="G146" s="161" t="s">
        <v>259</v>
      </c>
      <c r="H146" s="162">
        <v>9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248</v>
      </c>
      <c r="AT146" s="151" t="s">
        <v>571</v>
      </c>
      <c r="AU146" s="151" t="s">
        <v>82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371</v>
      </c>
    </row>
    <row r="147" spans="2:65" s="1" customFormat="1" ht="16.5" customHeight="1">
      <c r="B147" s="139"/>
      <c r="C147" s="158" t="s">
        <v>293</v>
      </c>
      <c r="D147" s="158" t="s">
        <v>571</v>
      </c>
      <c r="E147" s="159" t="s">
        <v>1220</v>
      </c>
      <c r="F147" s="160" t="s">
        <v>2862</v>
      </c>
      <c r="G147" s="161" t="s">
        <v>259</v>
      </c>
      <c r="H147" s="162">
        <v>9</v>
      </c>
      <c r="I147" s="163"/>
      <c r="J147" s="162">
        <f t="shared" si="10"/>
        <v>0</v>
      </c>
      <c r="K147" s="164"/>
      <c r="L147" s="165"/>
      <c r="M147" s="166" t="s">
        <v>1</v>
      </c>
      <c r="N147" s="167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248</v>
      </c>
      <c r="AT147" s="151" t="s">
        <v>571</v>
      </c>
      <c r="AU147" s="151" t="s">
        <v>82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381</v>
      </c>
    </row>
    <row r="148" spans="2:65" s="1" customFormat="1" ht="16.5" customHeight="1">
      <c r="B148" s="139"/>
      <c r="C148" s="140" t="s">
        <v>297</v>
      </c>
      <c r="D148" s="140" t="s">
        <v>222</v>
      </c>
      <c r="E148" s="141" t="s">
        <v>1224</v>
      </c>
      <c r="F148" s="142" t="s">
        <v>2863</v>
      </c>
      <c r="G148" s="143" t="s">
        <v>259</v>
      </c>
      <c r="H148" s="144">
        <v>18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82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389</v>
      </c>
    </row>
    <row r="149" spans="2:65" s="1" customFormat="1" ht="16.5" customHeight="1">
      <c r="B149" s="139"/>
      <c r="C149" s="158" t="s">
        <v>301</v>
      </c>
      <c r="D149" s="158" t="s">
        <v>571</v>
      </c>
      <c r="E149" s="159" t="s">
        <v>1226</v>
      </c>
      <c r="F149" s="160" t="s">
        <v>2864</v>
      </c>
      <c r="G149" s="161" t="s">
        <v>234</v>
      </c>
      <c r="H149" s="162">
        <v>23</v>
      </c>
      <c r="I149" s="163"/>
      <c r="J149" s="162">
        <f t="shared" si="10"/>
        <v>0</v>
      </c>
      <c r="K149" s="164"/>
      <c r="L149" s="165"/>
      <c r="M149" s="166" t="s">
        <v>1</v>
      </c>
      <c r="N149" s="167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248</v>
      </c>
      <c r="AT149" s="151" t="s">
        <v>571</v>
      </c>
      <c r="AU149" s="151" t="s">
        <v>82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399</v>
      </c>
    </row>
    <row r="150" spans="2:65" s="1" customFormat="1" ht="16.5" customHeight="1">
      <c r="B150" s="139"/>
      <c r="C150" s="140" t="s">
        <v>306</v>
      </c>
      <c r="D150" s="140" t="s">
        <v>222</v>
      </c>
      <c r="E150" s="141" t="s">
        <v>1228</v>
      </c>
      <c r="F150" s="142" t="s">
        <v>2865</v>
      </c>
      <c r="G150" s="143" t="s">
        <v>234</v>
      </c>
      <c r="H150" s="144">
        <v>23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82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409</v>
      </c>
    </row>
    <row r="151" spans="2:65" s="1" customFormat="1" ht="16.5" customHeight="1">
      <c r="B151" s="139"/>
      <c r="C151" s="158" t="s">
        <v>7</v>
      </c>
      <c r="D151" s="158" t="s">
        <v>571</v>
      </c>
      <c r="E151" s="159" t="s">
        <v>1230</v>
      </c>
      <c r="F151" s="160" t="s">
        <v>2866</v>
      </c>
      <c r="G151" s="161" t="s">
        <v>225</v>
      </c>
      <c r="H151" s="162">
        <v>1</v>
      </c>
      <c r="I151" s="163"/>
      <c r="J151" s="162">
        <f t="shared" si="10"/>
        <v>0</v>
      </c>
      <c r="K151" s="164"/>
      <c r="L151" s="165"/>
      <c r="M151" s="166" t="s">
        <v>1</v>
      </c>
      <c r="N151" s="167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248</v>
      </c>
      <c r="AT151" s="151" t="s">
        <v>571</v>
      </c>
      <c r="AU151" s="151" t="s">
        <v>82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417</v>
      </c>
    </row>
    <row r="152" spans="2:65" s="1" customFormat="1" ht="16.5" customHeight="1">
      <c r="B152" s="139"/>
      <c r="C152" s="140" t="s">
        <v>313</v>
      </c>
      <c r="D152" s="140" t="s">
        <v>222</v>
      </c>
      <c r="E152" s="141" t="s">
        <v>1232</v>
      </c>
      <c r="F152" s="142" t="s">
        <v>2867</v>
      </c>
      <c r="G152" s="143" t="s">
        <v>225</v>
      </c>
      <c r="H152" s="144">
        <v>1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82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427</v>
      </c>
    </row>
    <row r="153" spans="2:65" s="1" customFormat="1" ht="16.5" customHeight="1">
      <c r="B153" s="139"/>
      <c r="C153" s="158" t="s">
        <v>317</v>
      </c>
      <c r="D153" s="158" t="s">
        <v>571</v>
      </c>
      <c r="E153" s="159" t="s">
        <v>1642</v>
      </c>
      <c r="F153" s="160" t="s">
        <v>2868</v>
      </c>
      <c r="G153" s="161" t="s">
        <v>259</v>
      </c>
      <c r="H153" s="162">
        <v>20</v>
      </c>
      <c r="I153" s="163"/>
      <c r="J153" s="162">
        <f t="shared" si="10"/>
        <v>0</v>
      </c>
      <c r="K153" s="164"/>
      <c r="L153" s="165"/>
      <c r="M153" s="166" t="s">
        <v>1</v>
      </c>
      <c r="N153" s="167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248</v>
      </c>
      <c r="AT153" s="151" t="s">
        <v>571</v>
      </c>
      <c r="AU153" s="151" t="s">
        <v>82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437</v>
      </c>
    </row>
    <row r="154" spans="2:65" s="1" customFormat="1" ht="16.5" customHeight="1">
      <c r="B154" s="139"/>
      <c r="C154" s="140" t="s">
        <v>321</v>
      </c>
      <c r="D154" s="140" t="s">
        <v>222</v>
      </c>
      <c r="E154" s="141" t="s">
        <v>1240</v>
      </c>
      <c r="F154" s="142" t="s">
        <v>2869</v>
      </c>
      <c r="G154" s="143" t="s">
        <v>259</v>
      </c>
      <c r="H154" s="144">
        <v>20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82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616</v>
      </c>
    </row>
    <row r="155" spans="2:65" s="1" customFormat="1" ht="24.25" customHeight="1">
      <c r="B155" s="139"/>
      <c r="C155" s="158" t="s">
        <v>325</v>
      </c>
      <c r="D155" s="158" t="s">
        <v>571</v>
      </c>
      <c r="E155" s="159" t="s">
        <v>1242</v>
      </c>
      <c r="F155" s="160" t="s">
        <v>2870</v>
      </c>
      <c r="G155" s="161" t="s">
        <v>234</v>
      </c>
      <c r="H155" s="162">
        <v>56</v>
      </c>
      <c r="I155" s="163"/>
      <c r="J155" s="162">
        <f t="shared" si="10"/>
        <v>0</v>
      </c>
      <c r="K155" s="164"/>
      <c r="L155" s="165"/>
      <c r="M155" s="166" t="s">
        <v>1</v>
      </c>
      <c r="N155" s="167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248</v>
      </c>
      <c r="AT155" s="151" t="s">
        <v>571</v>
      </c>
      <c r="AU155" s="151" t="s">
        <v>82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624</v>
      </c>
    </row>
    <row r="156" spans="2:65" s="1" customFormat="1" ht="16.5" customHeight="1">
      <c r="B156" s="139"/>
      <c r="C156" s="140" t="s">
        <v>329</v>
      </c>
      <c r="D156" s="140" t="s">
        <v>222</v>
      </c>
      <c r="E156" s="141" t="s">
        <v>1244</v>
      </c>
      <c r="F156" s="142" t="s">
        <v>2871</v>
      </c>
      <c r="G156" s="143" t="s">
        <v>234</v>
      </c>
      <c r="H156" s="144">
        <v>56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82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632</v>
      </c>
    </row>
    <row r="157" spans="2:65" s="1" customFormat="1" ht="24.25" customHeight="1">
      <c r="B157" s="139"/>
      <c r="C157" s="158" t="s">
        <v>333</v>
      </c>
      <c r="D157" s="158" t="s">
        <v>571</v>
      </c>
      <c r="E157" s="159" t="s">
        <v>1250</v>
      </c>
      <c r="F157" s="160" t="s">
        <v>2872</v>
      </c>
      <c r="G157" s="161" t="s">
        <v>2873</v>
      </c>
      <c r="H157" s="162">
        <v>5</v>
      </c>
      <c r="I157" s="163"/>
      <c r="J157" s="162">
        <f t="shared" si="10"/>
        <v>0</v>
      </c>
      <c r="K157" s="164"/>
      <c r="L157" s="165"/>
      <c r="M157" s="166" t="s">
        <v>1</v>
      </c>
      <c r="N157" s="167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248</v>
      </c>
      <c r="AT157" s="151" t="s">
        <v>571</v>
      </c>
      <c r="AU157" s="151" t="s">
        <v>82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640</v>
      </c>
    </row>
    <row r="158" spans="2:65" s="1" customFormat="1" ht="24.25" customHeight="1">
      <c r="B158" s="139"/>
      <c r="C158" s="158" t="s">
        <v>341</v>
      </c>
      <c r="D158" s="158" t="s">
        <v>571</v>
      </c>
      <c r="E158" s="159" t="s">
        <v>1253</v>
      </c>
      <c r="F158" s="160" t="s">
        <v>2874</v>
      </c>
      <c r="G158" s="161" t="s">
        <v>259</v>
      </c>
      <c r="H158" s="162">
        <v>1</v>
      </c>
      <c r="I158" s="163"/>
      <c r="J158" s="162">
        <f t="shared" si="10"/>
        <v>0</v>
      </c>
      <c r="K158" s="164"/>
      <c r="L158" s="165"/>
      <c r="M158" s="166" t="s">
        <v>1</v>
      </c>
      <c r="N158" s="167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248</v>
      </c>
      <c r="AT158" s="151" t="s">
        <v>571</v>
      </c>
      <c r="AU158" s="151" t="s">
        <v>82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648</v>
      </c>
    </row>
    <row r="159" spans="2:65" s="1" customFormat="1" ht="24.25" customHeight="1">
      <c r="B159" s="139"/>
      <c r="C159" s="140" t="s">
        <v>347</v>
      </c>
      <c r="D159" s="140" t="s">
        <v>222</v>
      </c>
      <c r="E159" s="141" t="s">
        <v>1255</v>
      </c>
      <c r="F159" s="142" t="s">
        <v>2875</v>
      </c>
      <c r="G159" s="143" t="s">
        <v>259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82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656</v>
      </c>
    </row>
    <row r="160" spans="2:65" s="1" customFormat="1" ht="16.5" customHeight="1">
      <c r="B160" s="139"/>
      <c r="C160" s="158" t="s">
        <v>353</v>
      </c>
      <c r="D160" s="158" t="s">
        <v>571</v>
      </c>
      <c r="E160" s="159" t="s">
        <v>1157</v>
      </c>
      <c r="F160" s="160" t="s">
        <v>2876</v>
      </c>
      <c r="G160" s="161" t="s">
        <v>259</v>
      </c>
      <c r="H160" s="162">
        <v>36</v>
      </c>
      <c r="I160" s="163"/>
      <c r="J160" s="162">
        <f t="shared" si="10"/>
        <v>0</v>
      </c>
      <c r="K160" s="164"/>
      <c r="L160" s="165"/>
      <c r="M160" s="166" t="s">
        <v>1</v>
      </c>
      <c r="N160" s="167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248</v>
      </c>
      <c r="AT160" s="151" t="s">
        <v>571</v>
      </c>
      <c r="AU160" s="151" t="s">
        <v>82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666</v>
      </c>
    </row>
    <row r="161" spans="2:65" s="1" customFormat="1" ht="16.5" customHeight="1">
      <c r="B161" s="139"/>
      <c r="C161" s="140" t="s">
        <v>357</v>
      </c>
      <c r="D161" s="140" t="s">
        <v>222</v>
      </c>
      <c r="E161" s="141" t="s">
        <v>1159</v>
      </c>
      <c r="F161" s="142" t="s">
        <v>2877</v>
      </c>
      <c r="G161" s="143" t="s">
        <v>259</v>
      </c>
      <c r="H161" s="144">
        <v>36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674</v>
      </c>
    </row>
    <row r="162" spans="2:65" s="1" customFormat="1" ht="24.25" customHeight="1">
      <c r="B162" s="139"/>
      <c r="C162" s="158" t="s">
        <v>361</v>
      </c>
      <c r="D162" s="158" t="s">
        <v>571</v>
      </c>
      <c r="E162" s="159" t="s">
        <v>1169</v>
      </c>
      <c r="F162" s="160" t="s">
        <v>2878</v>
      </c>
      <c r="G162" s="161" t="s">
        <v>259</v>
      </c>
      <c r="H162" s="162">
        <v>1</v>
      </c>
      <c r="I162" s="163"/>
      <c r="J162" s="162">
        <f t="shared" si="10"/>
        <v>0</v>
      </c>
      <c r="K162" s="164"/>
      <c r="L162" s="165"/>
      <c r="M162" s="166" t="s">
        <v>1</v>
      </c>
      <c r="N162" s="167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248</v>
      </c>
      <c r="AT162" s="151" t="s">
        <v>571</v>
      </c>
      <c r="AU162" s="151" t="s">
        <v>82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682</v>
      </c>
    </row>
    <row r="163" spans="2:65" s="1" customFormat="1" ht="24.25" customHeight="1">
      <c r="B163" s="139"/>
      <c r="C163" s="140" t="s">
        <v>365</v>
      </c>
      <c r="D163" s="140" t="s">
        <v>222</v>
      </c>
      <c r="E163" s="141" t="s">
        <v>1173</v>
      </c>
      <c r="F163" s="142" t="s">
        <v>2879</v>
      </c>
      <c r="G163" s="143" t="s">
        <v>259</v>
      </c>
      <c r="H163" s="144">
        <v>1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82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690</v>
      </c>
    </row>
    <row r="164" spans="2:65" s="11" customFormat="1" ht="25.9" customHeight="1">
      <c r="B164" s="127"/>
      <c r="D164" s="128" t="s">
        <v>74</v>
      </c>
      <c r="E164" s="129" t="s">
        <v>1147</v>
      </c>
      <c r="F164" s="129" t="s">
        <v>2880</v>
      </c>
      <c r="I164" s="130"/>
      <c r="J164" s="131">
        <f>BK164</f>
        <v>0</v>
      </c>
      <c r="L164" s="127"/>
      <c r="M164" s="132"/>
      <c r="P164" s="133">
        <f>SUM(P165:P168)</f>
        <v>0</v>
      </c>
      <c r="R164" s="133">
        <f>SUM(R165:R168)</f>
        <v>0</v>
      </c>
      <c r="T164" s="134">
        <f>SUM(T165:T168)</f>
        <v>0</v>
      </c>
      <c r="AR164" s="128" t="s">
        <v>82</v>
      </c>
      <c r="AT164" s="135" t="s">
        <v>74</v>
      </c>
      <c r="AU164" s="135" t="s">
        <v>75</v>
      </c>
      <c r="AY164" s="128" t="s">
        <v>220</v>
      </c>
      <c r="BK164" s="136">
        <f>SUM(BK165:BK168)</f>
        <v>0</v>
      </c>
    </row>
    <row r="165" spans="2:65" s="1" customFormat="1" ht="21.75" customHeight="1">
      <c r="B165" s="139"/>
      <c r="C165" s="158" t="s">
        <v>371</v>
      </c>
      <c r="D165" s="158" t="s">
        <v>571</v>
      </c>
      <c r="E165" s="159" t="s">
        <v>1177</v>
      </c>
      <c r="F165" s="160" t="s">
        <v>2881</v>
      </c>
      <c r="G165" s="161" t="s">
        <v>259</v>
      </c>
      <c r="H165" s="162">
        <v>1</v>
      </c>
      <c r="I165" s="163"/>
      <c r="J165" s="162">
        <f>ROUND(I165*H165,2)</f>
        <v>0</v>
      </c>
      <c r="K165" s="164"/>
      <c r="L165" s="165"/>
      <c r="M165" s="166" t="s">
        <v>1</v>
      </c>
      <c r="N165" s="167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248</v>
      </c>
      <c r="AT165" s="151" t="s">
        <v>571</v>
      </c>
      <c r="AU165" s="151" t="s">
        <v>82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94</v>
      </c>
      <c r="BM165" s="151" t="s">
        <v>698</v>
      </c>
    </row>
    <row r="166" spans="2:65" s="1" customFormat="1" ht="16.5" customHeight="1">
      <c r="B166" s="139"/>
      <c r="C166" s="140" t="s">
        <v>377</v>
      </c>
      <c r="D166" s="140" t="s">
        <v>222</v>
      </c>
      <c r="E166" s="141" t="s">
        <v>1179</v>
      </c>
      <c r="F166" s="142" t="s">
        <v>2882</v>
      </c>
      <c r="G166" s="143" t="s">
        <v>259</v>
      </c>
      <c r="H166" s="144">
        <v>1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82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706</v>
      </c>
    </row>
    <row r="167" spans="2:65" s="1" customFormat="1" ht="16.5" customHeight="1">
      <c r="B167" s="139"/>
      <c r="C167" s="158" t="s">
        <v>381</v>
      </c>
      <c r="D167" s="158" t="s">
        <v>571</v>
      </c>
      <c r="E167" s="159" t="s">
        <v>1181</v>
      </c>
      <c r="F167" s="160" t="s">
        <v>2883</v>
      </c>
      <c r="G167" s="161" t="s">
        <v>259</v>
      </c>
      <c r="H167" s="162">
        <v>1</v>
      </c>
      <c r="I167" s="163"/>
      <c r="J167" s="162">
        <f>ROUND(I167*H167,2)</f>
        <v>0</v>
      </c>
      <c r="K167" s="164"/>
      <c r="L167" s="165"/>
      <c r="M167" s="166" t="s">
        <v>1</v>
      </c>
      <c r="N167" s="167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248</v>
      </c>
      <c r="AT167" s="151" t="s">
        <v>571</v>
      </c>
      <c r="AU167" s="151" t="s">
        <v>82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714</v>
      </c>
    </row>
    <row r="168" spans="2:65" s="1" customFormat="1" ht="16.5" customHeight="1">
      <c r="B168" s="139"/>
      <c r="C168" s="140" t="s">
        <v>385</v>
      </c>
      <c r="D168" s="140" t="s">
        <v>222</v>
      </c>
      <c r="E168" s="141" t="s">
        <v>1185</v>
      </c>
      <c r="F168" s="142" t="s">
        <v>2884</v>
      </c>
      <c r="G168" s="143" t="s">
        <v>259</v>
      </c>
      <c r="H168" s="144">
        <v>1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82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722</v>
      </c>
    </row>
    <row r="169" spans="2:65" s="11" customFormat="1" ht="25.9" customHeight="1">
      <c r="B169" s="127"/>
      <c r="D169" s="128" t="s">
        <v>74</v>
      </c>
      <c r="E169" s="129" t="s">
        <v>1042</v>
      </c>
      <c r="F169" s="129" t="s">
        <v>2885</v>
      </c>
      <c r="I169" s="130"/>
      <c r="J169" s="131">
        <f>BK169</f>
        <v>0</v>
      </c>
      <c r="L169" s="127"/>
      <c r="M169" s="132"/>
      <c r="P169" s="133">
        <f>SUM(P170:P179)</f>
        <v>0</v>
      </c>
      <c r="R169" s="133">
        <f>SUM(R170:R179)</f>
        <v>0</v>
      </c>
      <c r="T169" s="134">
        <f>SUM(T170:T179)</f>
        <v>0</v>
      </c>
      <c r="AR169" s="128" t="s">
        <v>82</v>
      </c>
      <c r="AT169" s="135" t="s">
        <v>74</v>
      </c>
      <c r="AU169" s="135" t="s">
        <v>75</v>
      </c>
      <c r="AY169" s="128" t="s">
        <v>220</v>
      </c>
      <c r="BK169" s="136">
        <f>SUM(BK170:BK179)</f>
        <v>0</v>
      </c>
    </row>
    <row r="170" spans="2:65" s="1" customFormat="1" ht="16.5" customHeight="1">
      <c r="B170" s="139"/>
      <c r="C170" s="158" t="s">
        <v>389</v>
      </c>
      <c r="D170" s="158" t="s">
        <v>571</v>
      </c>
      <c r="E170" s="159" t="s">
        <v>1187</v>
      </c>
      <c r="F170" s="160" t="s">
        <v>2886</v>
      </c>
      <c r="G170" s="161" t="s">
        <v>259</v>
      </c>
      <c r="H170" s="162">
        <v>1</v>
      </c>
      <c r="I170" s="163"/>
      <c r="J170" s="162">
        <f t="shared" ref="J170:J179" si="20">ROUND(I170*H170,2)</f>
        <v>0</v>
      </c>
      <c r="K170" s="164"/>
      <c r="L170" s="165"/>
      <c r="M170" s="166" t="s">
        <v>1</v>
      </c>
      <c r="N170" s="167" t="s">
        <v>41</v>
      </c>
      <c r="P170" s="149">
        <f t="shared" ref="P170:P179" si="21">O170*H170</f>
        <v>0</v>
      </c>
      <c r="Q170" s="149">
        <v>0</v>
      </c>
      <c r="R170" s="149">
        <f t="shared" ref="R170:R179" si="22">Q170*H170</f>
        <v>0</v>
      </c>
      <c r="S170" s="149">
        <v>0</v>
      </c>
      <c r="T170" s="150">
        <f t="shared" ref="T170:T179" si="23">S170*H170</f>
        <v>0</v>
      </c>
      <c r="AR170" s="151" t="s">
        <v>248</v>
      </c>
      <c r="AT170" s="151" t="s">
        <v>571</v>
      </c>
      <c r="AU170" s="151" t="s">
        <v>82</v>
      </c>
      <c r="AY170" s="13" t="s">
        <v>220</v>
      </c>
      <c r="BE170" s="152">
        <f t="shared" ref="BE170:BE179" si="24">IF(N170="základná",J170,0)</f>
        <v>0</v>
      </c>
      <c r="BF170" s="152">
        <f t="shared" ref="BF170:BF179" si="25">IF(N170="znížená",J170,0)</f>
        <v>0</v>
      </c>
      <c r="BG170" s="152">
        <f t="shared" ref="BG170:BG179" si="26">IF(N170="zákl. prenesená",J170,0)</f>
        <v>0</v>
      </c>
      <c r="BH170" s="152">
        <f t="shared" ref="BH170:BH179" si="27">IF(N170="zníž. prenesená",J170,0)</f>
        <v>0</v>
      </c>
      <c r="BI170" s="152">
        <f t="shared" ref="BI170:BI179" si="28">IF(N170="nulová",J170,0)</f>
        <v>0</v>
      </c>
      <c r="BJ170" s="13" t="s">
        <v>87</v>
      </c>
      <c r="BK170" s="152">
        <f t="shared" ref="BK170:BK179" si="29">ROUND(I170*H170,2)</f>
        <v>0</v>
      </c>
      <c r="BL170" s="13" t="s">
        <v>94</v>
      </c>
      <c r="BM170" s="151" t="s">
        <v>730</v>
      </c>
    </row>
    <row r="171" spans="2:65" s="1" customFormat="1" ht="16.5" customHeight="1">
      <c r="B171" s="139"/>
      <c r="C171" s="158" t="s">
        <v>393</v>
      </c>
      <c r="D171" s="158" t="s">
        <v>571</v>
      </c>
      <c r="E171" s="159" t="s">
        <v>1189</v>
      </c>
      <c r="F171" s="160" t="s">
        <v>2887</v>
      </c>
      <c r="G171" s="161" t="s">
        <v>2888</v>
      </c>
      <c r="H171" s="162">
        <v>8</v>
      </c>
      <c r="I171" s="163"/>
      <c r="J171" s="162">
        <f t="shared" si="20"/>
        <v>0</v>
      </c>
      <c r="K171" s="164"/>
      <c r="L171" s="165"/>
      <c r="M171" s="166" t="s">
        <v>1</v>
      </c>
      <c r="N171" s="167" t="s">
        <v>41</v>
      </c>
      <c r="P171" s="149">
        <f t="shared" si="21"/>
        <v>0</v>
      </c>
      <c r="Q171" s="149">
        <v>0</v>
      </c>
      <c r="R171" s="149">
        <f t="shared" si="22"/>
        <v>0</v>
      </c>
      <c r="S171" s="149">
        <v>0</v>
      </c>
      <c r="T171" s="150">
        <f t="shared" si="23"/>
        <v>0</v>
      </c>
      <c r="AR171" s="151" t="s">
        <v>248</v>
      </c>
      <c r="AT171" s="151" t="s">
        <v>571</v>
      </c>
      <c r="AU171" s="151" t="s">
        <v>82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738</v>
      </c>
    </row>
    <row r="172" spans="2:65" s="1" customFormat="1" ht="16.5" customHeight="1">
      <c r="B172" s="139"/>
      <c r="C172" s="158" t="s">
        <v>399</v>
      </c>
      <c r="D172" s="158" t="s">
        <v>571</v>
      </c>
      <c r="E172" s="159" t="s">
        <v>1196</v>
      </c>
      <c r="F172" s="160" t="s">
        <v>2889</v>
      </c>
      <c r="G172" s="161" t="s">
        <v>259</v>
      </c>
      <c r="H172" s="162">
        <v>1</v>
      </c>
      <c r="I172" s="163"/>
      <c r="J172" s="162">
        <f t="shared" si="20"/>
        <v>0</v>
      </c>
      <c r="K172" s="164"/>
      <c r="L172" s="165"/>
      <c r="M172" s="166" t="s">
        <v>1</v>
      </c>
      <c r="N172" s="167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248</v>
      </c>
      <c r="AT172" s="151" t="s">
        <v>571</v>
      </c>
      <c r="AU172" s="151" t="s">
        <v>82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746</v>
      </c>
    </row>
    <row r="173" spans="2:65" s="1" customFormat="1" ht="16.5" customHeight="1">
      <c r="B173" s="139"/>
      <c r="C173" s="158" t="s">
        <v>403</v>
      </c>
      <c r="D173" s="158" t="s">
        <v>571</v>
      </c>
      <c r="E173" s="159" t="s">
        <v>1198</v>
      </c>
      <c r="F173" s="160" t="s">
        <v>2890</v>
      </c>
      <c r="G173" s="161" t="s">
        <v>259</v>
      </c>
      <c r="H173" s="162">
        <v>1</v>
      </c>
      <c r="I173" s="163"/>
      <c r="J173" s="162">
        <f t="shared" si="20"/>
        <v>0</v>
      </c>
      <c r="K173" s="164"/>
      <c r="L173" s="165"/>
      <c r="M173" s="166" t="s">
        <v>1</v>
      </c>
      <c r="N173" s="167" t="s">
        <v>41</v>
      </c>
      <c r="P173" s="149">
        <f t="shared" si="21"/>
        <v>0</v>
      </c>
      <c r="Q173" s="149">
        <v>0</v>
      </c>
      <c r="R173" s="149">
        <f t="shared" si="22"/>
        <v>0</v>
      </c>
      <c r="S173" s="149">
        <v>0</v>
      </c>
      <c r="T173" s="150">
        <f t="shared" si="23"/>
        <v>0</v>
      </c>
      <c r="AR173" s="151" t="s">
        <v>248</v>
      </c>
      <c r="AT173" s="151" t="s">
        <v>571</v>
      </c>
      <c r="AU173" s="151" t="s">
        <v>82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754</v>
      </c>
    </row>
    <row r="174" spans="2:65" s="1" customFormat="1" ht="24.25" customHeight="1">
      <c r="B174" s="139"/>
      <c r="C174" s="158" t="s">
        <v>409</v>
      </c>
      <c r="D174" s="158" t="s">
        <v>571</v>
      </c>
      <c r="E174" s="159" t="s">
        <v>1202</v>
      </c>
      <c r="F174" s="160" t="s">
        <v>2891</v>
      </c>
      <c r="G174" s="161" t="s">
        <v>259</v>
      </c>
      <c r="H174" s="162">
        <v>1</v>
      </c>
      <c r="I174" s="163"/>
      <c r="J174" s="162">
        <f t="shared" si="20"/>
        <v>0</v>
      </c>
      <c r="K174" s="164"/>
      <c r="L174" s="165"/>
      <c r="M174" s="166" t="s">
        <v>1</v>
      </c>
      <c r="N174" s="167" t="s">
        <v>41</v>
      </c>
      <c r="P174" s="149">
        <f t="shared" si="21"/>
        <v>0</v>
      </c>
      <c r="Q174" s="149">
        <v>0</v>
      </c>
      <c r="R174" s="149">
        <f t="shared" si="22"/>
        <v>0</v>
      </c>
      <c r="S174" s="149">
        <v>0</v>
      </c>
      <c r="T174" s="150">
        <f t="shared" si="23"/>
        <v>0</v>
      </c>
      <c r="AR174" s="151" t="s">
        <v>248</v>
      </c>
      <c r="AT174" s="151" t="s">
        <v>571</v>
      </c>
      <c r="AU174" s="151" t="s">
        <v>82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762</v>
      </c>
    </row>
    <row r="175" spans="2:65" s="1" customFormat="1" ht="16.5" customHeight="1">
      <c r="B175" s="139"/>
      <c r="C175" s="158" t="s">
        <v>413</v>
      </c>
      <c r="D175" s="158" t="s">
        <v>571</v>
      </c>
      <c r="E175" s="159" t="s">
        <v>1204</v>
      </c>
      <c r="F175" s="160" t="s">
        <v>2892</v>
      </c>
      <c r="G175" s="161" t="s">
        <v>259</v>
      </c>
      <c r="H175" s="162">
        <v>1</v>
      </c>
      <c r="I175" s="163"/>
      <c r="J175" s="162">
        <f t="shared" si="20"/>
        <v>0</v>
      </c>
      <c r="K175" s="164"/>
      <c r="L175" s="165"/>
      <c r="M175" s="166" t="s">
        <v>1</v>
      </c>
      <c r="N175" s="167" t="s">
        <v>41</v>
      </c>
      <c r="P175" s="149">
        <f t="shared" si="21"/>
        <v>0</v>
      </c>
      <c r="Q175" s="149">
        <v>0</v>
      </c>
      <c r="R175" s="149">
        <f t="shared" si="22"/>
        <v>0</v>
      </c>
      <c r="S175" s="149">
        <v>0</v>
      </c>
      <c r="T175" s="150">
        <f t="shared" si="23"/>
        <v>0</v>
      </c>
      <c r="AR175" s="151" t="s">
        <v>248</v>
      </c>
      <c r="AT175" s="151" t="s">
        <v>571</v>
      </c>
      <c r="AU175" s="151" t="s">
        <v>82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94</v>
      </c>
      <c r="BM175" s="151" t="s">
        <v>770</v>
      </c>
    </row>
    <row r="176" spans="2:65" s="1" customFormat="1" ht="16.5" customHeight="1">
      <c r="B176" s="139"/>
      <c r="C176" s="158" t="s">
        <v>417</v>
      </c>
      <c r="D176" s="158" t="s">
        <v>571</v>
      </c>
      <c r="E176" s="159" t="s">
        <v>1210</v>
      </c>
      <c r="F176" s="160" t="s">
        <v>2893</v>
      </c>
      <c r="G176" s="161" t="s">
        <v>259</v>
      </c>
      <c r="H176" s="162">
        <v>1</v>
      </c>
      <c r="I176" s="163"/>
      <c r="J176" s="162">
        <f t="shared" si="20"/>
        <v>0</v>
      </c>
      <c r="K176" s="164"/>
      <c r="L176" s="165"/>
      <c r="M176" s="166" t="s">
        <v>1</v>
      </c>
      <c r="N176" s="167" t="s">
        <v>41</v>
      </c>
      <c r="P176" s="149">
        <f t="shared" si="21"/>
        <v>0</v>
      </c>
      <c r="Q176" s="149">
        <v>0</v>
      </c>
      <c r="R176" s="149">
        <f t="shared" si="22"/>
        <v>0</v>
      </c>
      <c r="S176" s="149">
        <v>0</v>
      </c>
      <c r="T176" s="150">
        <f t="shared" si="23"/>
        <v>0</v>
      </c>
      <c r="AR176" s="151" t="s">
        <v>248</v>
      </c>
      <c r="AT176" s="151" t="s">
        <v>571</v>
      </c>
      <c r="AU176" s="151" t="s">
        <v>82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94</v>
      </c>
      <c r="BM176" s="151" t="s">
        <v>778</v>
      </c>
    </row>
    <row r="177" spans="2:65" s="1" customFormat="1" ht="16.5" customHeight="1">
      <c r="B177" s="139"/>
      <c r="C177" s="158" t="s">
        <v>423</v>
      </c>
      <c r="D177" s="158" t="s">
        <v>571</v>
      </c>
      <c r="E177" s="159" t="s">
        <v>1212</v>
      </c>
      <c r="F177" s="160" t="s">
        <v>2894</v>
      </c>
      <c r="G177" s="161" t="s">
        <v>259</v>
      </c>
      <c r="H177" s="162">
        <v>1</v>
      </c>
      <c r="I177" s="163"/>
      <c r="J177" s="162">
        <f t="shared" si="20"/>
        <v>0</v>
      </c>
      <c r="K177" s="164"/>
      <c r="L177" s="165"/>
      <c r="M177" s="166" t="s">
        <v>1</v>
      </c>
      <c r="N177" s="167" t="s">
        <v>41</v>
      </c>
      <c r="P177" s="149">
        <f t="shared" si="21"/>
        <v>0</v>
      </c>
      <c r="Q177" s="149">
        <v>0</v>
      </c>
      <c r="R177" s="149">
        <f t="shared" si="22"/>
        <v>0</v>
      </c>
      <c r="S177" s="149">
        <v>0</v>
      </c>
      <c r="T177" s="150">
        <f t="shared" si="23"/>
        <v>0</v>
      </c>
      <c r="AR177" s="151" t="s">
        <v>248</v>
      </c>
      <c r="AT177" s="151" t="s">
        <v>571</v>
      </c>
      <c r="AU177" s="151" t="s">
        <v>82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94</v>
      </c>
      <c r="BM177" s="151" t="s">
        <v>786</v>
      </c>
    </row>
    <row r="178" spans="2:65" s="1" customFormat="1" ht="16.5" customHeight="1">
      <c r="B178" s="139"/>
      <c r="C178" s="158" t="s">
        <v>427</v>
      </c>
      <c r="D178" s="158" t="s">
        <v>571</v>
      </c>
      <c r="E178" s="159" t="s">
        <v>1214</v>
      </c>
      <c r="F178" s="160" t="s">
        <v>2895</v>
      </c>
      <c r="G178" s="161" t="s">
        <v>259</v>
      </c>
      <c r="H178" s="162">
        <v>1</v>
      </c>
      <c r="I178" s="163"/>
      <c r="J178" s="162">
        <f t="shared" si="20"/>
        <v>0</v>
      </c>
      <c r="K178" s="164"/>
      <c r="L178" s="165"/>
      <c r="M178" s="166" t="s">
        <v>1</v>
      </c>
      <c r="N178" s="167" t="s">
        <v>41</v>
      </c>
      <c r="P178" s="149">
        <f t="shared" si="21"/>
        <v>0</v>
      </c>
      <c r="Q178" s="149">
        <v>0</v>
      </c>
      <c r="R178" s="149">
        <f t="shared" si="22"/>
        <v>0</v>
      </c>
      <c r="S178" s="149">
        <v>0</v>
      </c>
      <c r="T178" s="150">
        <f t="shared" si="23"/>
        <v>0</v>
      </c>
      <c r="AR178" s="151" t="s">
        <v>248</v>
      </c>
      <c r="AT178" s="151" t="s">
        <v>571</v>
      </c>
      <c r="AU178" s="151" t="s">
        <v>82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94</v>
      </c>
      <c r="BM178" s="151" t="s">
        <v>794</v>
      </c>
    </row>
    <row r="179" spans="2:65" s="1" customFormat="1" ht="16.5" customHeight="1">
      <c r="B179" s="139"/>
      <c r="C179" s="158" t="s">
        <v>433</v>
      </c>
      <c r="D179" s="158" t="s">
        <v>571</v>
      </c>
      <c r="E179" s="159" t="s">
        <v>1216</v>
      </c>
      <c r="F179" s="160" t="s">
        <v>2896</v>
      </c>
      <c r="G179" s="161" t="s">
        <v>259</v>
      </c>
      <c r="H179" s="162">
        <v>1</v>
      </c>
      <c r="I179" s="163"/>
      <c r="J179" s="162">
        <f t="shared" si="20"/>
        <v>0</v>
      </c>
      <c r="K179" s="164"/>
      <c r="L179" s="165"/>
      <c r="M179" s="168" t="s">
        <v>1</v>
      </c>
      <c r="N179" s="169" t="s">
        <v>41</v>
      </c>
      <c r="O179" s="155"/>
      <c r="P179" s="156">
        <f t="shared" si="21"/>
        <v>0</v>
      </c>
      <c r="Q179" s="156">
        <v>0</v>
      </c>
      <c r="R179" s="156">
        <f t="shared" si="22"/>
        <v>0</v>
      </c>
      <c r="S179" s="156">
        <v>0</v>
      </c>
      <c r="T179" s="157">
        <f t="shared" si="23"/>
        <v>0</v>
      </c>
      <c r="AR179" s="151" t="s">
        <v>248</v>
      </c>
      <c r="AT179" s="151" t="s">
        <v>571</v>
      </c>
      <c r="AU179" s="151" t="s">
        <v>82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94</v>
      </c>
      <c r="BM179" s="151" t="s">
        <v>802</v>
      </c>
    </row>
    <row r="180" spans="2:65" s="1" customFormat="1" ht="7" customHeight="1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28"/>
    </row>
  </sheetData>
  <autoFilter ref="C124:K179" xr:uid="{00000000-0009-0000-0000-00000F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41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128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2897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2898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32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/>
      </c>
      <c r="L18" s="28"/>
    </row>
    <row r="19" spans="2:12" s="1" customFormat="1" ht="18" customHeight="1">
      <c r="B19" s="28"/>
      <c r="E19" s="21" t="str">
        <f>IF('Rekapitulácia stavby'!E11="","",'Rekapitulácia stavby'!E11)</f>
        <v>BBSK, Námestie SNP 23/23, 974 01 BB</v>
      </c>
      <c r="I19" s="23" t="s">
        <v>25</v>
      </c>
      <c r="J19" s="21" t="str">
        <f>IF('Rekapitulácia stavby'!AN11="","",'Rekapitulácia stavby'!AN11)</f>
        <v/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>Ing. Ladislav Chatrnúch,Sládkovičova 2052/50A Šala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ROUND(J150,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ROUND((SUM(BE150:BE410)),  2)</f>
        <v>0</v>
      </c>
      <c r="G37" s="96"/>
      <c r="H37" s="96"/>
      <c r="I37" s="97">
        <v>0.23</v>
      </c>
      <c r="J37" s="95">
        <f>ROUND(((SUM(BE150:BE410))*I37),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ROUND((SUM(BF150:BF410)),  2)</f>
        <v>0</v>
      </c>
      <c r="G38" s="96"/>
      <c r="H38" s="96"/>
      <c r="I38" s="97">
        <v>0.23</v>
      </c>
      <c r="J38" s="95">
        <f>ROUND(((SUM(BF150:BF410))*I38),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ROUND((SUM(BG150:BG410)),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ROUND((SUM(BH150:BH410)),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ROUND((SUM(BI150:BI410)),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2897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6.1 - Elektroinštalácia a bleskozvod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J150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2837</v>
      </c>
      <c r="E101" s="112"/>
      <c r="F101" s="112"/>
      <c r="G101" s="112"/>
      <c r="H101" s="112"/>
      <c r="I101" s="112"/>
      <c r="J101" s="113">
        <f>J151</f>
        <v>0</v>
      </c>
      <c r="L101" s="110"/>
    </row>
    <row r="102" spans="2:47" s="9" customFormat="1" ht="19.899999999999999" customHeight="1">
      <c r="B102" s="114"/>
      <c r="D102" s="115" t="s">
        <v>2899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47" s="8" customFormat="1" ht="25" customHeight="1">
      <c r="B103" s="110"/>
      <c r="D103" s="111" t="s">
        <v>2900</v>
      </c>
      <c r="E103" s="112"/>
      <c r="F103" s="112"/>
      <c r="G103" s="112"/>
      <c r="H103" s="112"/>
      <c r="I103" s="112"/>
      <c r="J103" s="113">
        <f>J165</f>
        <v>0</v>
      </c>
      <c r="L103" s="110"/>
    </row>
    <row r="104" spans="2:47" s="8" customFormat="1" ht="25" customHeight="1">
      <c r="B104" s="110"/>
      <c r="D104" s="111" t="s">
        <v>2901</v>
      </c>
      <c r="E104" s="112"/>
      <c r="F104" s="112"/>
      <c r="G104" s="112"/>
      <c r="H104" s="112"/>
      <c r="I104" s="112"/>
      <c r="J104" s="113">
        <f>J197</f>
        <v>0</v>
      </c>
      <c r="L104" s="110"/>
    </row>
    <row r="105" spans="2:47" s="9" customFormat="1" ht="19.899999999999999" customHeight="1">
      <c r="B105" s="114"/>
      <c r="D105" s="115" t="s">
        <v>2902</v>
      </c>
      <c r="E105" s="116"/>
      <c r="F105" s="116"/>
      <c r="G105" s="116"/>
      <c r="H105" s="116"/>
      <c r="I105" s="116"/>
      <c r="J105" s="117">
        <f>J198</f>
        <v>0</v>
      </c>
      <c r="L105" s="114"/>
    </row>
    <row r="106" spans="2:47" s="9" customFormat="1" ht="19.899999999999999" customHeight="1">
      <c r="B106" s="114"/>
      <c r="D106" s="115" t="s">
        <v>2903</v>
      </c>
      <c r="E106" s="116"/>
      <c r="F106" s="116"/>
      <c r="G106" s="116"/>
      <c r="H106" s="116"/>
      <c r="I106" s="116"/>
      <c r="J106" s="117">
        <f>J221</f>
        <v>0</v>
      </c>
      <c r="L106" s="114"/>
    </row>
    <row r="107" spans="2:47" s="9" customFormat="1" ht="19.899999999999999" customHeight="1">
      <c r="B107" s="114"/>
      <c r="D107" s="115" t="s">
        <v>2904</v>
      </c>
      <c r="E107" s="116"/>
      <c r="F107" s="116"/>
      <c r="G107" s="116"/>
      <c r="H107" s="116"/>
      <c r="I107" s="116"/>
      <c r="J107" s="117">
        <f>J229</f>
        <v>0</v>
      </c>
      <c r="L107" s="114"/>
    </row>
    <row r="108" spans="2:47" s="9" customFormat="1" ht="19.899999999999999" customHeight="1">
      <c r="B108" s="114"/>
      <c r="D108" s="115" t="s">
        <v>2905</v>
      </c>
      <c r="E108" s="116"/>
      <c r="F108" s="116"/>
      <c r="G108" s="116"/>
      <c r="H108" s="116"/>
      <c r="I108" s="116"/>
      <c r="J108" s="117">
        <f>J234</f>
        <v>0</v>
      </c>
      <c r="L108" s="114"/>
    </row>
    <row r="109" spans="2:47" s="9" customFormat="1" ht="19.899999999999999" customHeight="1">
      <c r="B109" s="114"/>
      <c r="D109" s="115" t="s">
        <v>2906</v>
      </c>
      <c r="E109" s="116"/>
      <c r="F109" s="116"/>
      <c r="G109" s="116"/>
      <c r="H109" s="116"/>
      <c r="I109" s="116"/>
      <c r="J109" s="117">
        <f>J239</f>
        <v>0</v>
      </c>
      <c r="L109" s="114"/>
    </row>
    <row r="110" spans="2:47" s="9" customFormat="1" ht="19.899999999999999" customHeight="1">
      <c r="B110" s="114"/>
      <c r="D110" s="115" t="s">
        <v>2907</v>
      </c>
      <c r="E110" s="116"/>
      <c r="F110" s="116"/>
      <c r="G110" s="116"/>
      <c r="H110" s="116"/>
      <c r="I110" s="116"/>
      <c r="J110" s="117">
        <f>J244</f>
        <v>0</v>
      </c>
      <c r="L110" s="114"/>
    </row>
    <row r="111" spans="2:47" s="9" customFormat="1" ht="19.899999999999999" customHeight="1">
      <c r="B111" s="114"/>
      <c r="D111" s="115" t="s">
        <v>2908</v>
      </c>
      <c r="E111" s="116"/>
      <c r="F111" s="116"/>
      <c r="G111" s="116"/>
      <c r="H111" s="116"/>
      <c r="I111" s="116"/>
      <c r="J111" s="117">
        <f>J268</f>
        <v>0</v>
      </c>
      <c r="L111" s="114"/>
    </row>
    <row r="112" spans="2:47" s="9" customFormat="1" ht="19.899999999999999" customHeight="1">
      <c r="B112" s="114"/>
      <c r="D112" s="115" t="s">
        <v>2909</v>
      </c>
      <c r="E112" s="116"/>
      <c r="F112" s="116"/>
      <c r="G112" s="116"/>
      <c r="H112" s="116"/>
      <c r="I112" s="116"/>
      <c r="J112" s="117">
        <f>J273</f>
        <v>0</v>
      </c>
      <c r="L112" s="114"/>
    </row>
    <row r="113" spans="2:12" s="9" customFormat="1" ht="19.899999999999999" customHeight="1">
      <c r="B113" s="114"/>
      <c r="D113" s="115" t="s">
        <v>2910</v>
      </c>
      <c r="E113" s="116"/>
      <c r="F113" s="116"/>
      <c r="G113" s="116"/>
      <c r="H113" s="116"/>
      <c r="I113" s="116"/>
      <c r="J113" s="117">
        <f>J279</f>
        <v>0</v>
      </c>
      <c r="L113" s="114"/>
    </row>
    <row r="114" spans="2:12" s="9" customFormat="1" ht="19.899999999999999" customHeight="1">
      <c r="B114" s="114"/>
      <c r="D114" s="115" t="s">
        <v>2911</v>
      </c>
      <c r="E114" s="116"/>
      <c r="F114" s="116"/>
      <c r="G114" s="116"/>
      <c r="H114" s="116"/>
      <c r="I114" s="116"/>
      <c r="J114" s="117">
        <f>J282</f>
        <v>0</v>
      </c>
      <c r="L114" s="114"/>
    </row>
    <row r="115" spans="2:12" s="9" customFormat="1" ht="19.899999999999999" customHeight="1">
      <c r="B115" s="114"/>
      <c r="D115" s="115" t="s">
        <v>2912</v>
      </c>
      <c r="E115" s="116"/>
      <c r="F115" s="116"/>
      <c r="G115" s="116"/>
      <c r="H115" s="116"/>
      <c r="I115" s="116"/>
      <c r="J115" s="117">
        <f>J287</f>
        <v>0</v>
      </c>
      <c r="L115" s="114"/>
    </row>
    <row r="116" spans="2:12" s="9" customFormat="1" ht="19.899999999999999" customHeight="1">
      <c r="B116" s="114"/>
      <c r="D116" s="115" t="s">
        <v>2913</v>
      </c>
      <c r="E116" s="116"/>
      <c r="F116" s="116"/>
      <c r="G116" s="116"/>
      <c r="H116" s="116"/>
      <c r="I116" s="116"/>
      <c r="J116" s="117">
        <f>J290</f>
        <v>0</v>
      </c>
      <c r="L116" s="114"/>
    </row>
    <row r="117" spans="2:12" s="9" customFormat="1" ht="19.899999999999999" customHeight="1">
      <c r="B117" s="114"/>
      <c r="D117" s="115" t="s">
        <v>2914</v>
      </c>
      <c r="E117" s="116"/>
      <c r="F117" s="116"/>
      <c r="G117" s="116"/>
      <c r="H117" s="116"/>
      <c r="I117" s="116"/>
      <c r="J117" s="117">
        <f>J297</f>
        <v>0</v>
      </c>
      <c r="L117" s="114"/>
    </row>
    <row r="118" spans="2:12" s="9" customFormat="1" ht="19.899999999999999" customHeight="1">
      <c r="B118" s="114"/>
      <c r="D118" s="115" t="s">
        <v>2915</v>
      </c>
      <c r="E118" s="116"/>
      <c r="F118" s="116"/>
      <c r="G118" s="116"/>
      <c r="H118" s="116"/>
      <c r="I118" s="116"/>
      <c r="J118" s="117">
        <f>J304</f>
        <v>0</v>
      </c>
      <c r="L118" s="114"/>
    </row>
    <row r="119" spans="2:12" s="9" customFormat="1" ht="19.899999999999999" customHeight="1">
      <c r="B119" s="114"/>
      <c r="D119" s="115" t="s">
        <v>2916</v>
      </c>
      <c r="E119" s="116"/>
      <c r="F119" s="116"/>
      <c r="G119" s="116"/>
      <c r="H119" s="116"/>
      <c r="I119" s="116"/>
      <c r="J119" s="117">
        <f>J311</f>
        <v>0</v>
      </c>
      <c r="L119" s="114"/>
    </row>
    <row r="120" spans="2:12" s="9" customFormat="1" ht="19.899999999999999" customHeight="1">
      <c r="B120" s="114"/>
      <c r="D120" s="115" t="s">
        <v>2917</v>
      </c>
      <c r="E120" s="116"/>
      <c r="F120" s="116"/>
      <c r="G120" s="116"/>
      <c r="H120" s="116"/>
      <c r="I120" s="116"/>
      <c r="J120" s="117">
        <f>J332</f>
        <v>0</v>
      </c>
      <c r="L120" s="114"/>
    </row>
    <row r="121" spans="2:12" s="9" customFormat="1" ht="19.899999999999999" customHeight="1">
      <c r="B121" s="114"/>
      <c r="D121" s="115" t="s">
        <v>2918</v>
      </c>
      <c r="E121" s="116"/>
      <c r="F121" s="116"/>
      <c r="G121" s="116"/>
      <c r="H121" s="116"/>
      <c r="I121" s="116"/>
      <c r="J121" s="117">
        <f>J345</f>
        <v>0</v>
      </c>
      <c r="L121" s="114"/>
    </row>
    <row r="122" spans="2:12" s="9" customFormat="1" ht="19.899999999999999" customHeight="1">
      <c r="B122" s="114"/>
      <c r="D122" s="115" t="s">
        <v>2919</v>
      </c>
      <c r="E122" s="116"/>
      <c r="F122" s="116"/>
      <c r="G122" s="116"/>
      <c r="H122" s="116"/>
      <c r="I122" s="116"/>
      <c r="J122" s="117">
        <f>J354</f>
        <v>0</v>
      </c>
      <c r="L122" s="114"/>
    </row>
    <row r="123" spans="2:12" s="9" customFormat="1" ht="19.899999999999999" customHeight="1">
      <c r="B123" s="114"/>
      <c r="D123" s="115" t="s">
        <v>2920</v>
      </c>
      <c r="E123" s="116"/>
      <c r="F123" s="116"/>
      <c r="G123" s="116"/>
      <c r="H123" s="116"/>
      <c r="I123" s="116"/>
      <c r="J123" s="117">
        <f>J382</f>
        <v>0</v>
      </c>
      <c r="L123" s="114"/>
    </row>
    <row r="124" spans="2:12" s="8" customFormat="1" ht="25" customHeight="1">
      <c r="B124" s="110"/>
      <c r="D124" s="111" t="s">
        <v>2921</v>
      </c>
      <c r="E124" s="112"/>
      <c r="F124" s="112"/>
      <c r="G124" s="112"/>
      <c r="H124" s="112"/>
      <c r="I124" s="112"/>
      <c r="J124" s="113">
        <f>J390</f>
        <v>0</v>
      </c>
      <c r="L124" s="110"/>
    </row>
    <row r="125" spans="2:12" s="9" customFormat="1" ht="19.899999999999999" customHeight="1">
      <c r="B125" s="114"/>
      <c r="D125" s="115" t="s">
        <v>2922</v>
      </c>
      <c r="E125" s="116"/>
      <c r="F125" s="116"/>
      <c r="G125" s="116"/>
      <c r="H125" s="116"/>
      <c r="I125" s="116"/>
      <c r="J125" s="117">
        <f>J395</f>
        <v>0</v>
      </c>
      <c r="L125" s="114"/>
    </row>
    <row r="126" spans="2:12" s="8" customFormat="1" ht="25" customHeight="1">
      <c r="B126" s="110"/>
      <c r="D126" s="111" t="s">
        <v>2923</v>
      </c>
      <c r="E126" s="112"/>
      <c r="F126" s="112"/>
      <c r="G126" s="112"/>
      <c r="H126" s="112"/>
      <c r="I126" s="112"/>
      <c r="J126" s="113">
        <f>J401</f>
        <v>0</v>
      </c>
      <c r="L126" s="110"/>
    </row>
    <row r="127" spans="2:12" s="1" customFormat="1" ht="21.75" customHeight="1">
      <c r="B127" s="28"/>
      <c r="L127" s="28"/>
    </row>
    <row r="128" spans="2:12" s="1" customFormat="1" ht="7" customHeight="1">
      <c r="B128" s="43"/>
      <c r="C128" s="44"/>
      <c r="D128" s="44"/>
      <c r="E128" s="44"/>
      <c r="F128" s="44"/>
      <c r="G128" s="44"/>
      <c r="H128" s="44"/>
      <c r="I128" s="44"/>
      <c r="J128" s="44"/>
      <c r="K128" s="44"/>
      <c r="L128" s="28"/>
    </row>
    <row r="132" spans="2:12" s="1" customFormat="1" ht="7" customHeight="1"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28"/>
    </row>
    <row r="133" spans="2:12" s="1" customFormat="1" ht="25" customHeight="1">
      <c r="B133" s="28"/>
      <c r="C133" s="17" t="s">
        <v>206</v>
      </c>
      <c r="L133" s="28"/>
    </row>
    <row r="134" spans="2:12" s="1" customFormat="1" ht="7" customHeight="1">
      <c r="B134" s="28"/>
      <c r="L134" s="28"/>
    </row>
    <row r="135" spans="2:12" s="1" customFormat="1" ht="12" customHeight="1">
      <c r="B135" s="28"/>
      <c r="C135" s="23" t="s">
        <v>14</v>
      </c>
      <c r="L135" s="28"/>
    </row>
    <row r="136" spans="2:12" s="1" customFormat="1" ht="26.25" customHeight="1">
      <c r="B136" s="28"/>
      <c r="E136" s="224" t="str">
        <f>E7</f>
        <v>SOŠ technická Lučenec - novostavba edukačného centra, rekonštrukcia objektu školy a spoločenského objektu</v>
      </c>
      <c r="F136" s="225"/>
      <c r="G136" s="225"/>
      <c r="H136" s="225"/>
      <c r="L136" s="28"/>
    </row>
    <row r="137" spans="2:12" ht="12" customHeight="1">
      <c r="B137" s="16"/>
      <c r="C137" s="23" t="s">
        <v>184</v>
      </c>
      <c r="L137" s="16"/>
    </row>
    <row r="138" spans="2:12" ht="16.5" customHeight="1">
      <c r="B138" s="16"/>
      <c r="E138" s="224" t="s">
        <v>1645</v>
      </c>
      <c r="F138" s="182"/>
      <c r="G138" s="182"/>
      <c r="H138" s="182"/>
      <c r="L138" s="16"/>
    </row>
    <row r="139" spans="2:12" ht="12" customHeight="1">
      <c r="B139" s="16"/>
      <c r="C139" s="23" t="s">
        <v>186</v>
      </c>
      <c r="L139" s="16"/>
    </row>
    <row r="140" spans="2:12" s="1" customFormat="1" ht="16.5" customHeight="1">
      <c r="B140" s="28"/>
      <c r="E140" s="207" t="s">
        <v>2897</v>
      </c>
      <c r="F140" s="223"/>
      <c r="G140" s="223"/>
      <c r="H140" s="223"/>
      <c r="L140" s="28"/>
    </row>
    <row r="141" spans="2:12" s="1" customFormat="1" ht="12" customHeight="1">
      <c r="B141" s="28"/>
      <c r="C141" s="23" t="s">
        <v>2640</v>
      </c>
      <c r="L141" s="28"/>
    </row>
    <row r="142" spans="2:12" s="1" customFormat="1" ht="16.5" customHeight="1">
      <c r="B142" s="28"/>
      <c r="E142" s="218" t="str">
        <f>E13</f>
        <v>6.1 - Elektroinštalácia a bleskozvod</v>
      </c>
      <c r="F142" s="223"/>
      <c r="G142" s="223"/>
      <c r="H142" s="223"/>
      <c r="L142" s="28"/>
    </row>
    <row r="143" spans="2:12" s="1" customFormat="1" ht="7" customHeight="1">
      <c r="B143" s="28"/>
      <c r="L143" s="28"/>
    </row>
    <row r="144" spans="2:12" s="1" customFormat="1" ht="12" customHeight="1">
      <c r="B144" s="28"/>
      <c r="C144" s="23" t="s">
        <v>18</v>
      </c>
      <c r="F144" s="21" t="str">
        <f>F16</f>
        <v xml:space="preserve"> </v>
      </c>
      <c r="I144" s="23" t="s">
        <v>20</v>
      </c>
      <c r="J144" s="51" t="str">
        <f>IF(J16="","",J16)</f>
        <v>30. 9. 2024</v>
      </c>
      <c r="L144" s="28"/>
    </row>
    <row r="145" spans="2:65" s="1" customFormat="1" ht="7" customHeight="1">
      <c r="B145" s="28"/>
      <c r="L145" s="28"/>
    </row>
    <row r="146" spans="2:65" s="1" customFormat="1" ht="40.15" customHeight="1">
      <c r="B146" s="28"/>
      <c r="C146" s="23" t="s">
        <v>22</v>
      </c>
      <c r="F146" s="21" t="str">
        <f>E19</f>
        <v>BBSK, Námestie SNP 23/23, 974 01 BB</v>
      </c>
      <c r="I146" s="23" t="s">
        <v>28</v>
      </c>
      <c r="J146" s="26" t="str">
        <f>E25</f>
        <v>Ing. Ladislav Chatrnúch,Sládkovičova 2052/50A Šala</v>
      </c>
      <c r="L146" s="28"/>
    </row>
    <row r="147" spans="2:65" s="1" customFormat="1" ht="15.25" customHeight="1">
      <c r="B147" s="28"/>
      <c r="C147" s="23" t="s">
        <v>26</v>
      </c>
      <c r="F147" s="21" t="str">
        <f>IF(E22="","",E22)</f>
        <v>Vyplň údaj</v>
      </c>
      <c r="I147" s="23" t="s">
        <v>31</v>
      </c>
      <c r="J147" s="26" t="str">
        <f>E28</f>
        <v xml:space="preserve"> </v>
      </c>
      <c r="L147" s="28"/>
    </row>
    <row r="148" spans="2:65" s="1" customFormat="1" ht="10.4" customHeight="1">
      <c r="B148" s="28"/>
      <c r="L148" s="28"/>
    </row>
    <row r="149" spans="2:65" s="10" customFormat="1" ht="29.25" customHeight="1">
      <c r="B149" s="118"/>
      <c r="C149" s="119" t="s">
        <v>207</v>
      </c>
      <c r="D149" s="120" t="s">
        <v>60</v>
      </c>
      <c r="E149" s="120" t="s">
        <v>56</v>
      </c>
      <c r="F149" s="120" t="s">
        <v>57</v>
      </c>
      <c r="G149" s="120" t="s">
        <v>208</v>
      </c>
      <c r="H149" s="120" t="s">
        <v>209</v>
      </c>
      <c r="I149" s="120" t="s">
        <v>210</v>
      </c>
      <c r="J149" s="121" t="s">
        <v>190</v>
      </c>
      <c r="K149" s="122" t="s">
        <v>211</v>
      </c>
      <c r="L149" s="118"/>
      <c r="M149" s="58" t="s">
        <v>1</v>
      </c>
      <c r="N149" s="59" t="s">
        <v>39</v>
      </c>
      <c r="O149" s="59" t="s">
        <v>212</v>
      </c>
      <c r="P149" s="59" t="s">
        <v>213</v>
      </c>
      <c r="Q149" s="59" t="s">
        <v>214</v>
      </c>
      <c r="R149" s="59" t="s">
        <v>215</v>
      </c>
      <c r="S149" s="59" t="s">
        <v>216</v>
      </c>
      <c r="T149" s="60" t="s">
        <v>217</v>
      </c>
    </row>
    <row r="150" spans="2:65" s="1" customFormat="1" ht="22.9" customHeight="1">
      <c r="B150" s="28"/>
      <c r="C150" s="63" t="s">
        <v>191</v>
      </c>
      <c r="J150" s="123">
        <f>BK150</f>
        <v>0</v>
      </c>
      <c r="L150" s="28"/>
      <c r="M150" s="61"/>
      <c r="N150" s="52"/>
      <c r="O150" s="52"/>
      <c r="P150" s="124">
        <f>P151+P165+P197+P390+P401</f>
        <v>0</v>
      </c>
      <c r="Q150" s="52"/>
      <c r="R150" s="124">
        <f>R151+R165+R197+R390+R401</f>
        <v>0</v>
      </c>
      <c r="S150" s="52"/>
      <c r="T150" s="125">
        <f>T151+T165+T197+T390+T401</f>
        <v>0</v>
      </c>
      <c r="AT150" s="13" t="s">
        <v>74</v>
      </c>
      <c r="AU150" s="13" t="s">
        <v>192</v>
      </c>
      <c r="BK150" s="126">
        <f>BK151+BK165+BK197+BK390+BK401</f>
        <v>0</v>
      </c>
    </row>
    <row r="151" spans="2:65" s="11" customFormat="1" ht="25.9" customHeight="1">
      <c r="B151" s="127"/>
      <c r="D151" s="128" t="s">
        <v>74</v>
      </c>
      <c r="E151" s="129" t="s">
        <v>1110</v>
      </c>
      <c r="F151" s="129" t="s">
        <v>2842</v>
      </c>
      <c r="I151" s="130"/>
      <c r="J151" s="131">
        <f>BK151</f>
        <v>0</v>
      </c>
      <c r="L151" s="127"/>
      <c r="M151" s="132"/>
      <c r="P151" s="133">
        <f>P152</f>
        <v>0</v>
      </c>
      <c r="R151" s="133">
        <f>R152</f>
        <v>0</v>
      </c>
      <c r="T151" s="134">
        <f>T152</f>
        <v>0</v>
      </c>
      <c r="AR151" s="128" t="s">
        <v>82</v>
      </c>
      <c r="AT151" s="135" t="s">
        <v>74</v>
      </c>
      <c r="AU151" s="135" t="s">
        <v>75</v>
      </c>
      <c r="AY151" s="128" t="s">
        <v>220</v>
      </c>
      <c r="BK151" s="136">
        <f>BK152</f>
        <v>0</v>
      </c>
    </row>
    <row r="152" spans="2:65" s="11" customFormat="1" ht="22.9" customHeight="1">
      <c r="B152" s="127"/>
      <c r="D152" s="128" t="s">
        <v>74</v>
      </c>
      <c r="E152" s="137" t="s">
        <v>1128</v>
      </c>
      <c r="F152" s="137" t="s">
        <v>2924</v>
      </c>
      <c r="I152" s="130"/>
      <c r="J152" s="138">
        <f>BK152</f>
        <v>0</v>
      </c>
      <c r="L152" s="127"/>
      <c r="M152" s="132"/>
      <c r="P152" s="133">
        <f>SUM(P153:P164)</f>
        <v>0</v>
      </c>
      <c r="R152" s="133">
        <f>SUM(R153:R164)</f>
        <v>0</v>
      </c>
      <c r="T152" s="134">
        <f>SUM(T153:T164)</f>
        <v>0</v>
      </c>
      <c r="AR152" s="128" t="s">
        <v>82</v>
      </c>
      <c r="AT152" s="135" t="s">
        <v>74</v>
      </c>
      <c r="AU152" s="135" t="s">
        <v>82</v>
      </c>
      <c r="AY152" s="128" t="s">
        <v>220</v>
      </c>
      <c r="BK152" s="136">
        <f>SUM(BK153:BK164)</f>
        <v>0</v>
      </c>
    </row>
    <row r="153" spans="2:65" s="1" customFormat="1" ht="16.5" customHeight="1">
      <c r="B153" s="139"/>
      <c r="C153" s="158" t="s">
        <v>82</v>
      </c>
      <c r="D153" s="158" t="s">
        <v>571</v>
      </c>
      <c r="E153" s="159" t="s">
        <v>2925</v>
      </c>
      <c r="F153" s="160" t="s">
        <v>2926</v>
      </c>
      <c r="G153" s="161" t="s">
        <v>259</v>
      </c>
      <c r="H153" s="162">
        <v>1</v>
      </c>
      <c r="I153" s="163"/>
      <c r="J153" s="162">
        <f t="shared" ref="J153:J164" si="0">ROUND(I153*H153,2)</f>
        <v>0</v>
      </c>
      <c r="K153" s="164"/>
      <c r="L153" s="165"/>
      <c r="M153" s="166" t="s">
        <v>1</v>
      </c>
      <c r="N153" s="167" t="s">
        <v>41</v>
      </c>
      <c r="P153" s="149">
        <f t="shared" ref="P153:P164" si="1">O153*H153</f>
        <v>0</v>
      </c>
      <c r="Q153" s="149">
        <v>0</v>
      </c>
      <c r="R153" s="149">
        <f t="shared" ref="R153:R164" si="2">Q153*H153</f>
        <v>0</v>
      </c>
      <c r="S153" s="149">
        <v>0</v>
      </c>
      <c r="T153" s="150">
        <f t="shared" ref="T153:T164" si="3">S153*H153</f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ref="BE153:BE164" si="4">IF(N153="základná",J153,0)</f>
        <v>0</v>
      </c>
      <c r="BF153" s="152">
        <f t="shared" ref="BF153:BF164" si="5">IF(N153="znížená",J153,0)</f>
        <v>0</v>
      </c>
      <c r="BG153" s="152">
        <f t="shared" ref="BG153:BG164" si="6">IF(N153="zákl. prenesená",J153,0)</f>
        <v>0</v>
      </c>
      <c r="BH153" s="152">
        <f t="shared" ref="BH153:BH164" si="7">IF(N153="zníž. prenesená",J153,0)</f>
        <v>0</v>
      </c>
      <c r="BI153" s="152">
        <f t="shared" ref="BI153:BI164" si="8">IF(N153="nulová",J153,0)</f>
        <v>0</v>
      </c>
      <c r="BJ153" s="13" t="s">
        <v>87</v>
      </c>
      <c r="BK153" s="152">
        <f t="shared" ref="BK153:BK164" si="9">ROUND(I153*H153,2)</f>
        <v>0</v>
      </c>
      <c r="BL153" s="13" t="s">
        <v>94</v>
      </c>
      <c r="BM153" s="151" t="s">
        <v>87</v>
      </c>
    </row>
    <row r="154" spans="2:65" s="1" customFormat="1" ht="16.5" customHeight="1">
      <c r="B154" s="139"/>
      <c r="C154" s="158" t="s">
        <v>87</v>
      </c>
      <c r="D154" s="158" t="s">
        <v>571</v>
      </c>
      <c r="E154" s="159" t="s">
        <v>2927</v>
      </c>
      <c r="F154" s="160" t="s">
        <v>2928</v>
      </c>
      <c r="G154" s="161" t="s">
        <v>259</v>
      </c>
      <c r="H154" s="162">
        <v>1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94</v>
      </c>
    </row>
    <row r="155" spans="2:65" s="1" customFormat="1" ht="16.5" customHeight="1">
      <c r="B155" s="139"/>
      <c r="C155" s="158" t="s">
        <v>91</v>
      </c>
      <c r="D155" s="158" t="s">
        <v>571</v>
      </c>
      <c r="E155" s="159" t="s">
        <v>2929</v>
      </c>
      <c r="F155" s="160" t="s">
        <v>2930</v>
      </c>
      <c r="G155" s="161" t="s">
        <v>259</v>
      </c>
      <c r="H155" s="162">
        <v>2</v>
      </c>
      <c r="I155" s="163"/>
      <c r="J155" s="162">
        <f t="shared" si="0"/>
        <v>0</v>
      </c>
      <c r="K155" s="164"/>
      <c r="L155" s="165"/>
      <c r="M155" s="166" t="s">
        <v>1</v>
      </c>
      <c r="N155" s="167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124</v>
      </c>
    </row>
    <row r="156" spans="2:65" s="1" customFormat="1" ht="16.5" customHeight="1">
      <c r="B156" s="139"/>
      <c r="C156" s="158" t="s">
        <v>94</v>
      </c>
      <c r="D156" s="158" t="s">
        <v>571</v>
      </c>
      <c r="E156" s="159" t="s">
        <v>2931</v>
      </c>
      <c r="F156" s="160" t="s">
        <v>2932</v>
      </c>
      <c r="G156" s="161" t="s">
        <v>259</v>
      </c>
      <c r="H156" s="162">
        <v>1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248</v>
      </c>
    </row>
    <row r="157" spans="2:65" s="1" customFormat="1" ht="16.5" customHeight="1">
      <c r="B157" s="139"/>
      <c r="C157" s="158" t="s">
        <v>97</v>
      </c>
      <c r="D157" s="158" t="s">
        <v>571</v>
      </c>
      <c r="E157" s="159" t="s">
        <v>2933</v>
      </c>
      <c r="F157" s="160" t="s">
        <v>2934</v>
      </c>
      <c r="G157" s="161" t="s">
        <v>259</v>
      </c>
      <c r="H157" s="162">
        <v>1</v>
      </c>
      <c r="I157" s="163"/>
      <c r="J157" s="162">
        <f t="shared" si="0"/>
        <v>0</v>
      </c>
      <c r="K157" s="164"/>
      <c r="L157" s="165"/>
      <c r="M157" s="166" t="s">
        <v>1</v>
      </c>
      <c r="N157" s="167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248</v>
      </c>
      <c r="AT157" s="151" t="s">
        <v>571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256</v>
      </c>
    </row>
    <row r="158" spans="2:65" s="1" customFormat="1" ht="16.5" customHeight="1">
      <c r="B158" s="139"/>
      <c r="C158" s="158" t="s">
        <v>124</v>
      </c>
      <c r="D158" s="158" t="s">
        <v>571</v>
      </c>
      <c r="E158" s="159" t="s">
        <v>2935</v>
      </c>
      <c r="F158" s="160" t="s">
        <v>2936</v>
      </c>
      <c r="G158" s="161" t="s">
        <v>259</v>
      </c>
      <c r="H158" s="162">
        <v>1</v>
      </c>
      <c r="I158" s="163"/>
      <c r="J158" s="162">
        <f t="shared" si="0"/>
        <v>0</v>
      </c>
      <c r="K158" s="164"/>
      <c r="L158" s="165"/>
      <c r="M158" s="166" t="s">
        <v>1</v>
      </c>
      <c r="N158" s="167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265</v>
      </c>
    </row>
    <row r="159" spans="2:65" s="1" customFormat="1" ht="16.5" customHeight="1">
      <c r="B159" s="139"/>
      <c r="C159" s="158" t="s">
        <v>132</v>
      </c>
      <c r="D159" s="158" t="s">
        <v>571</v>
      </c>
      <c r="E159" s="159" t="s">
        <v>2937</v>
      </c>
      <c r="F159" s="160" t="s">
        <v>2938</v>
      </c>
      <c r="G159" s="161" t="s">
        <v>259</v>
      </c>
      <c r="H159" s="162">
        <v>1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273</v>
      </c>
    </row>
    <row r="160" spans="2:65" s="1" customFormat="1" ht="16.5" customHeight="1">
      <c r="B160" s="139"/>
      <c r="C160" s="158" t="s">
        <v>248</v>
      </c>
      <c r="D160" s="158" t="s">
        <v>571</v>
      </c>
      <c r="E160" s="159" t="s">
        <v>2939</v>
      </c>
      <c r="F160" s="160" t="s">
        <v>2940</v>
      </c>
      <c r="G160" s="161" t="s">
        <v>259</v>
      </c>
      <c r="H160" s="162">
        <v>1</v>
      </c>
      <c r="I160" s="163"/>
      <c r="J160" s="162">
        <f t="shared" si="0"/>
        <v>0</v>
      </c>
      <c r="K160" s="164"/>
      <c r="L160" s="165"/>
      <c r="M160" s="166" t="s">
        <v>1</v>
      </c>
      <c r="N160" s="167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248</v>
      </c>
      <c r="AT160" s="151" t="s">
        <v>571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281</v>
      </c>
    </row>
    <row r="161" spans="2:65" s="1" customFormat="1" ht="16.5" customHeight="1">
      <c r="B161" s="139"/>
      <c r="C161" s="158" t="s">
        <v>230</v>
      </c>
      <c r="D161" s="158" t="s">
        <v>571</v>
      </c>
      <c r="E161" s="159" t="s">
        <v>2941</v>
      </c>
      <c r="F161" s="160" t="s">
        <v>2942</v>
      </c>
      <c r="G161" s="161" t="s">
        <v>259</v>
      </c>
      <c r="H161" s="162">
        <v>1</v>
      </c>
      <c r="I161" s="163"/>
      <c r="J161" s="162">
        <f t="shared" si="0"/>
        <v>0</v>
      </c>
      <c r="K161" s="164"/>
      <c r="L161" s="165"/>
      <c r="M161" s="166" t="s">
        <v>1</v>
      </c>
      <c r="N161" s="167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289</v>
      </c>
    </row>
    <row r="162" spans="2:65" s="1" customFormat="1" ht="16.5" customHeight="1">
      <c r="B162" s="139"/>
      <c r="C162" s="158" t="s">
        <v>256</v>
      </c>
      <c r="D162" s="158" t="s">
        <v>571</v>
      </c>
      <c r="E162" s="159" t="s">
        <v>2943</v>
      </c>
      <c r="F162" s="160" t="s">
        <v>2944</v>
      </c>
      <c r="G162" s="161" t="s">
        <v>259</v>
      </c>
      <c r="H162" s="162">
        <v>1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297</v>
      </c>
    </row>
    <row r="163" spans="2:65" s="1" customFormat="1" ht="16.5" customHeight="1">
      <c r="B163" s="139"/>
      <c r="C163" s="158" t="s">
        <v>261</v>
      </c>
      <c r="D163" s="158" t="s">
        <v>571</v>
      </c>
      <c r="E163" s="159" t="s">
        <v>2945</v>
      </c>
      <c r="F163" s="160" t="s">
        <v>2946</v>
      </c>
      <c r="G163" s="161" t="s">
        <v>259</v>
      </c>
      <c r="H163" s="162">
        <v>1</v>
      </c>
      <c r="I163" s="163"/>
      <c r="J163" s="162">
        <f t="shared" si="0"/>
        <v>0</v>
      </c>
      <c r="K163" s="164"/>
      <c r="L163" s="165"/>
      <c r="M163" s="166" t="s">
        <v>1</v>
      </c>
      <c r="N163" s="167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248</v>
      </c>
      <c r="AT163" s="151" t="s">
        <v>571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306</v>
      </c>
    </row>
    <row r="164" spans="2:65" s="1" customFormat="1" ht="16.5" customHeight="1">
      <c r="B164" s="139"/>
      <c r="C164" s="158" t="s">
        <v>265</v>
      </c>
      <c r="D164" s="158" t="s">
        <v>571</v>
      </c>
      <c r="E164" s="159" t="s">
        <v>2947</v>
      </c>
      <c r="F164" s="160" t="s">
        <v>2948</v>
      </c>
      <c r="G164" s="161" t="s">
        <v>259</v>
      </c>
      <c r="H164" s="162">
        <v>1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313</v>
      </c>
    </row>
    <row r="165" spans="2:65" s="11" customFormat="1" ht="25.9" customHeight="1">
      <c r="B165" s="127"/>
      <c r="D165" s="128" t="s">
        <v>74</v>
      </c>
      <c r="E165" s="129" t="s">
        <v>1143</v>
      </c>
      <c r="F165" s="129" t="s">
        <v>2949</v>
      </c>
      <c r="I165" s="130"/>
      <c r="J165" s="131">
        <f>BK165</f>
        <v>0</v>
      </c>
      <c r="L165" s="127"/>
      <c r="M165" s="132"/>
      <c r="P165" s="133">
        <f>SUM(P166:P196)</f>
        <v>0</v>
      </c>
      <c r="R165" s="133">
        <f>SUM(R166:R196)</f>
        <v>0</v>
      </c>
      <c r="T165" s="134">
        <f>SUM(T166:T196)</f>
        <v>0</v>
      </c>
      <c r="AR165" s="128" t="s">
        <v>82</v>
      </c>
      <c r="AT165" s="135" t="s">
        <v>74</v>
      </c>
      <c r="AU165" s="135" t="s">
        <v>75</v>
      </c>
      <c r="AY165" s="128" t="s">
        <v>220</v>
      </c>
      <c r="BK165" s="136">
        <f>SUM(BK166:BK196)</f>
        <v>0</v>
      </c>
    </row>
    <row r="166" spans="2:65" s="1" customFormat="1" ht="24.25" customHeight="1">
      <c r="B166" s="139"/>
      <c r="C166" s="158" t="s">
        <v>269</v>
      </c>
      <c r="D166" s="158" t="s">
        <v>571</v>
      </c>
      <c r="E166" s="159" t="s">
        <v>2950</v>
      </c>
      <c r="F166" s="160" t="s">
        <v>2951</v>
      </c>
      <c r="G166" s="161" t="s">
        <v>259</v>
      </c>
      <c r="H166" s="162">
        <v>8</v>
      </c>
      <c r="I166" s="163"/>
      <c r="J166" s="162">
        <f t="shared" ref="J166:J196" si="10">ROUND(I166*H166,2)</f>
        <v>0</v>
      </c>
      <c r="K166" s="164"/>
      <c r="L166" s="165"/>
      <c r="M166" s="166" t="s">
        <v>1</v>
      </c>
      <c r="N166" s="167" t="s">
        <v>41</v>
      </c>
      <c r="P166" s="149">
        <f t="shared" ref="P166:P196" si="11">O166*H166</f>
        <v>0</v>
      </c>
      <c r="Q166" s="149">
        <v>0</v>
      </c>
      <c r="R166" s="149">
        <f t="shared" ref="R166:R196" si="12">Q166*H166</f>
        <v>0</v>
      </c>
      <c r="S166" s="149">
        <v>0</v>
      </c>
      <c r="T166" s="150">
        <f t="shared" ref="T166:T196" si="13">S166*H166</f>
        <v>0</v>
      </c>
      <c r="AR166" s="151" t="s">
        <v>248</v>
      </c>
      <c r="AT166" s="151" t="s">
        <v>571</v>
      </c>
      <c r="AU166" s="151" t="s">
        <v>82</v>
      </c>
      <c r="AY166" s="13" t="s">
        <v>220</v>
      </c>
      <c r="BE166" s="152">
        <f t="shared" ref="BE166:BE196" si="14">IF(N166="základná",J166,0)</f>
        <v>0</v>
      </c>
      <c r="BF166" s="152">
        <f t="shared" ref="BF166:BF196" si="15">IF(N166="znížená",J166,0)</f>
        <v>0</v>
      </c>
      <c r="BG166" s="152">
        <f t="shared" ref="BG166:BG196" si="16">IF(N166="zákl. prenesená",J166,0)</f>
        <v>0</v>
      </c>
      <c r="BH166" s="152">
        <f t="shared" ref="BH166:BH196" si="17">IF(N166="zníž. prenesená",J166,0)</f>
        <v>0</v>
      </c>
      <c r="BI166" s="152">
        <f t="shared" ref="BI166:BI196" si="18">IF(N166="nulová",J166,0)</f>
        <v>0</v>
      </c>
      <c r="BJ166" s="13" t="s">
        <v>87</v>
      </c>
      <c r="BK166" s="152">
        <f t="shared" ref="BK166:BK196" si="19">ROUND(I166*H166,2)</f>
        <v>0</v>
      </c>
      <c r="BL166" s="13" t="s">
        <v>94</v>
      </c>
      <c r="BM166" s="151" t="s">
        <v>321</v>
      </c>
    </row>
    <row r="167" spans="2:65" s="1" customFormat="1" ht="24.25" customHeight="1">
      <c r="B167" s="139"/>
      <c r="C167" s="140" t="s">
        <v>273</v>
      </c>
      <c r="D167" s="140" t="s">
        <v>222</v>
      </c>
      <c r="E167" s="141" t="s">
        <v>2952</v>
      </c>
      <c r="F167" s="142" t="s">
        <v>2953</v>
      </c>
      <c r="G167" s="143" t="s">
        <v>259</v>
      </c>
      <c r="H167" s="144">
        <v>8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0</v>
      </c>
      <c r="R167" s="149">
        <f t="shared" si="12"/>
        <v>0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82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329</v>
      </c>
    </row>
    <row r="168" spans="2:65" s="1" customFormat="1" ht="24.25" customHeight="1">
      <c r="B168" s="139"/>
      <c r="C168" s="158" t="s">
        <v>277</v>
      </c>
      <c r="D168" s="158" t="s">
        <v>571</v>
      </c>
      <c r="E168" s="159" t="s">
        <v>2954</v>
      </c>
      <c r="F168" s="160" t="s">
        <v>2955</v>
      </c>
      <c r="G168" s="161" t="s">
        <v>259</v>
      </c>
      <c r="H168" s="162">
        <v>12</v>
      </c>
      <c r="I168" s="163"/>
      <c r="J168" s="162">
        <f t="shared" si="10"/>
        <v>0</v>
      </c>
      <c r="K168" s="164"/>
      <c r="L168" s="165"/>
      <c r="M168" s="166" t="s">
        <v>1</v>
      </c>
      <c r="N168" s="167" t="s">
        <v>41</v>
      </c>
      <c r="P168" s="149">
        <f t="shared" si="11"/>
        <v>0</v>
      </c>
      <c r="Q168" s="149">
        <v>0</v>
      </c>
      <c r="R168" s="149">
        <f t="shared" si="12"/>
        <v>0</v>
      </c>
      <c r="S168" s="149">
        <v>0</v>
      </c>
      <c r="T168" s="150">
        <f t="shared" si="13"/>
        <v>0</v>
      </c>
      <c r="AR168" s="151" t="s">
        <v>248</v>
      </c>
      <c r="AT168" s="151" t="s">
        <v>571</v>
      </c>
      <c r="AU168" s="151" t="s">
        <v>82</v>
      </c>
      <c r="AY168" s="13" t="s">
        <v>220</v>
      </c>
      <c r="BE168" s="152">
        <f t="shared" si="14"/>
        <v>0</v>
      </c>
      <c r="BF168" s="152">
        <f t="shared" si="15"/>
        <v>0</v>
      </c>
      <c r="BG168" s="152">
        <f t="shared" si="16"/>
        <v>0</v>
      </c>
      <c r="BH168" s="152">
        <f t="shared" si="17"/>
        <v>0</v>
      </c>
      <c r="BI168" s="152">
        <f t="shared" si="18"/>
        <v>0</v>
      </c>
      <c r="BJ168" s="13" t="s">
        <v>87</v>
      </c>
      <c r="BK168" s="152">
        <f t="shared" si="19"/>
        <v>0</v>
      </c>
      <c r="BL168" s="13" t="s">
        <v>94</v>
      </c>
      <c r="BM168" s="151" t="s">
        <v>341</v>
      </c>
    </row>
    <row r="169" spans="2:65" s="1" customFormat="1" ht="24.25" customHeight="1">
      <c r="B169" s="139"/>
      <c r="C169" s="140" t="s">
        <v>281</v>
      </c>
      <c r="D169" s="140" t="s">
        <v>222</v>
      </c>
      <c r="E169" s="141" t="s">
        <v>2956</v>
      </c>
      <c r="F169" s="142" t="s">
        <v>2957</v>
      </c>
      <c r="G169" s="143" t="s">
        <v>259</v>
      </c>
      <c r="H169" s="144">
        <v>12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82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353</v>
      </c>
    </row>
    <row r="170" spans="2:65" s="1" customFormat="1" ht="24.25" customHeight="1">
      <c r="B170" s="139"/>
      <c r="C170" s="158" t="s">
        <v>285</v>
      </c>
      <c r="D170" s="158" t="s">
        <v>571</v>
      </c>
      <c r="E170" s="159" t="s">
        <v>2958</v>
      </c>
      <c r="F170" s="160" t="s">
        <v>2959</v>
      </c>
      <c r="G170" s="161" t="s">
        <v>259</v>
      </c>
      <c r="H170" s="162">
        <v>6</v>
      </c>
      <c r="I170" s="163"/>
      <c r="J170" s="162">
        <f t="shared" si="10"/>
        <v>0</v>
      </c>
      <c r="K170" s="164"/>
      <c r="L170" s="165"/>
      <c r="M170" s="166" t="s">
        <v>1</v>
      </c>
      <c r="N170" s="167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248</v>
      </c>
      <c r="AT170" s="151" t="s">
        <v>571</v>
      </c>
      <c r="AU170" s="151" t="s">
        <v>82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361</v>
      </c>
    </row>
    <row r="171" spans="2:65" s="1" customFormat="1" ht="24.25" customHeight="1">
      <c r="B171" s="139"/>
      <c r="C171" s="140" t="s">
        <v>289</v>
      </c>
      <c r="D171" s="140" t="s">
        <v>222</v>
      </c>
      <c r="E171" s="141" t="s">
        <v>2960</v>
      </c>
      <c r="F171" s="142" t="s">
        <v>2961</v>
      </c>
      <c r="G171" s="143" t="s">
        <v>259</v>
      </c>
      <c r="H171" s="144">
        <v>6</v>
      </c>
      <c r="I171" s="145"/>
      <c r="J171" s="144">
        <f t="shared" si="10"/>
        <v>0</v>
      </c>
      <c r="K171" s="146"/>
      <c r="L171" s="28"/>
      <c r="M171" s="147" t="s">
        <v>1</v>
      </c>
      <c r="N171" s="148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94</v>
      </c>
      <c r="AT171" s="151" t="s">
        <v>222</v>
      </c>
      <c r="AU171" s="151" t="s">
        <v>82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371</v>
      </c>
    </row>
    <row r="172" spans="2:65" s="1" customFormat="1" ht="24.25" customHeight="1">
      <c r="B172" s="139"/>
      <c r="C172" s="158" t="s">
        <v>293</v>
      </c>
      <c r="D172" s="158" t="s">
        <v>571</v>
      </c>
      <c r="E172" s="159" t="s">
        <v>2962</v>
      </c>
      <c r="F172" s="160" t="s">
        <v>2963</v>
      </c>
      <c r="G172" s="161" t="s">
        <v>259</v>
      </c>
      <c r="H172" s="162">
        <v>10</v>
      </c>
      <c r="I172" s="163"/>
      <c r="J172" s="162">
        <f t="shared" si="10"/>
        <v>0</v>
      </c>
      <c r="K172" s="164"/>
      <c r="L172" s="165"/>
      <c r="M172" s="166" t="s">
        <v>1</v>
      </c>
      <c r="N172" s="167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248</v>
      </c>
      <c r="AT172" s="151" t="s">
        <v>571</v>
      </c>
      <c r="AU172" s="151" t="s">
        <v>82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381</v>
      </c>
    </row>
    <row r="173" spans="2:65" s="1" customFormat="1" ht="24.25" customHeight="1">
      <c r="B173" s="139"/>
      <c r="C173" s="140" t="s">
        <v>297</v>
      </c>
      <c r="D173" s="140" t="s">
        <v>222</v>
      </c>
      <c r="E173" s="141" t="s">
        <v>2964</v>
      </c>
      <c r="F173" s="142" t="s">
        <v>2965</v>
      </c>
      <c r="G173" s="143" t="s">
        <v>259</v>
      </c>
      <c r="H173" s="144">
        <v>10</v>
      </c>
      <c r="I173" s="145"/>
      <c r="J173" s="144">
        <f t="shared" si="10"/>
        <v>0</v>
      </c>
      <c r="K173" s="146"/>
      <c r="L173" s="28"/>
      <c r="M173" s="147" t="s">
        <v>1</v>
      </c>
      <c r="N173" s="148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389</v>
      </c>
    </row>
    <row r="174" spans="2:65" s="1" customFormat="1" ht="16.5" customHeight="1">
      <c r="B174" s="139"/>
      <c r="C174" s="158" t="s">
        <v>301</v>
      </c>
      <c r="D174" s="158" t="s">
        <v>571</v>
      </c>
      <c r="E174" s="159" t="s">
        <v>2966</v>
      </c>
      <c r="F174" s="160" t="s">
        <v>2967</v>
      </c>
      <c r="G174" s="161" t="s">
        <v>259</v>
      </c>
      <c r="H174" s="162">
        <v>2</v>
      </c>
      <c r="I174" s="163"/>
      <c r="J174" s="162">
        <f t="shared" si="10"/>
        <v>0</v>
      </c>
      <c r="K174" s="164"/>
      <c r="L174" s="165"/>
      <c r="M174" s="166" t="s">
        <v>1</v>
      </c>
      <c r="N174" s="167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248</v>
      </c>
      <c r="AT174" s="151" t="s">
        <v>571</v>
      </c>
      <c r="AU174" s="151" t="s">
        <v>82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399</v>
      </c>
    </row>
    <row r="175" spans="2:65" s="1" customFormat="1" ht="16.5" customHeight="1">
      <c r="B175" s="139"/>
      <c r="C175" s="140" t="s">
        <v>306</v>
      </c>
      <c r="D175" s="140" t="s">
        <v>222</v>
      </c>
      <c r="E175" s="141" t="s">
        <v>2968</v>
      </c>
      <c r="F175" s="142" t="s">
        <v>2969</v>
      </c>
      <c r="G175" s="143" t="s">
        <v>259</v>
      </c>
      <c r="H175" s="144">
        <v>2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82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409</v>
      </c>
    </row>
    <row r="176" spans="2:65" s="1" customFormat="1" ht="16.5" customHeight="1">
      <c r="B176" s="139"/>
      <c r="C176" s="158" t="s">
        <v>7</v>
      </c>
      <c r="D176" s="158" t="s">
        <v>571</v>
      </c>
      <c r="E176" s="159" t="s">
        <v>2970</v>
      </c>
      <c r="F176" s="160" t="s">
        <v>2971</v>
      </c>
      <c r="G176" s="161" t="s">
        <v>259</v>
      </c>
      <c r="H176" s="162">
        <v>1</v>
      </c>
      <c r="I176" s="163"/>
      <c r="J176" s="162">
        <f t="shared" si="10"/>
        <v>0</v>
      </c>
      <c r="K176" s="164"/>
      <c r="L176" s="165"/>
      <c r="M176" s="166" t="s">
        <v>1</v>
      </c>
      <c r="N176" s="167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248</v>
      </c>
      <c r="AT176" s="151" t="s">
        <v>571</v>
      </c>
      <c r="AU176" s="151" t="s">
        <v>82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417</v>
      </c>
    </row>
    <row r="177" spans="2:65" s="1" customFormat="1" ht="16.5" customHeight="1">
      <c r="B177" s="139"/>
      <c r="C177" s="140" t="s">
        <v>313</v>
      </c>
      <c r="D177" s="140" t="s">
        <v>222</v>
      </c>
      <c r="E177" s="141" t="s">
        <v>2972</v>
      </c>
      <c r="F177" s="142" t="s">
        <v>2973</v>
      </c>
      <c r="G177" s="143" t="s">
        <v>259</v>
      </c>
      <c r="H177" s="144">
        <v>1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94</v>
      </c>
      <c r="AT177" s="151" t="s">
        <v>222</v>
      </c>
      <c r="AU177" s="151" t="s">
        <v>82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427</v>
      </c>
    </row>
    <row r="178" spans="2:65" s="1" customFormat="1" ht="16.5" customHeight="1">
      <c r="B178" s="139"/>
      <c r="C178" s="158" t="s">
        <v>317</v>
      </c>
      <c r="D178" s="158" t="s">
        <v>571</v>
      </c>
      <c r="E178" s="159" t="s">
        <v>2974</v>
      </c>
      <c r="F178" s="160" t="s">
        <v>2975</v>
      </c>
      <c r="G178" s="161" t="s">
        <v>259</v>
      </c>
      <c r="H178" s="162">
        <v>1</v>
      </c>
      <c r="I178" s="163"/>
      <c r="J178" s="162">
        <f t="shared" si="10"/>
        <v>0</v>
      </c>
      <c r="K178" s="164"/>
      <c r="L178" s="165"/>
      <c r="M178" s="166" t="s">
        <v>1</v>
      </c>
      <c r="N178" s="167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248</v>
      </c>
      <c r="AT178" s="151" t="s">
        <v>571</v>
      </c>
      <c r="AU178" s="151" t="s">
        <v>82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437</v>
      </c>
    </row>
    <row r="179" spans="2:65" s="1" customFormat="1" ht="16.5" customHeight="1">
      <c r="B179" s="139"/>
      <c r="C179" s="140" t="s">
        <v>321</v>
      </c>
      <c r="D179" s="140" t="s">
        <v>222</v>
      </c>
      <c r="E179" s="141" t="s">
        <v>2976</v>
      </c>
      <c r="F179" s="142" t="s">
        <v>2977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82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616</v>
      </c>
    </row>
    <row r="180" spans="2:65" s="1" customFormat="1" ht="24.25" customHeight="1">
      <c r="B180" s="139"/>
      <c r="C180" s="158" t="s">
        <v>325</v>
      </c>
      <c r="D180" s="158" t="s">
        <v>571</v>
      </c>
      <c r="E180" s="159" t="s">
        <v>2978</v>
      </c>
      <c r="F180" s="160" t="s">
        <v>2979</v>
      </c>
      <c r="G180" s="161" t="s">
        <v>259</v>
      </c>
      <c r="H180" s="162">
        <v>1</v>
      </c>
      <c r="I180" s="163"/>
      <c r="J180" s="162">
        <f t="shared" si="10"/>
        <v>0</v>
      </c>
      <c r="K180" s="164"/>
      <c r="L180" s="165"/>
      <c r="M180" s="166" t="s">
        <v>1</v>
      </c>
      <c r="N180" s="167" t="s">
        <v>41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248</v>
      </c>
      <c r="AT180" s="151" t="s">
        <v>571</v>
      </c>
      <c r="AU180" s="151" t="s">
        <v>82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624</v>
      </c>
    </row>
    <row r="181" spans="2:65" s="1" customFormat="1" ht="24.25" customHeight="1">
      <c r="B181" s="139"/>
      <c r="C181" s="140" t="s">
        <v>329</v>
      </c>
      <c r="D181" s="140" t="s">
        <v>222</v>
      </c>
      <c r="E181" s="141" t="s">
        <v>2980</v>
      </c>
      <c r="F181" s="142" t="s">
        <v>2981</v>
      </c>
      <c r="G181" s="143" t="s">
        <v>259</v>
      </c>
      <c r="H181" s="144">
        <v>1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82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632</v>
      </c>
    </row>
    <row r="182" spans="2:65" s="1" customFormat="1" ht="16.5" customHeight="1">
      <c r="B182" s="139"/>
      <c r="C182" s="158" t="s">
        <v>333</v>
      </c>
      <c r="D182" s="158" t="s">
        <v>571</v>
      </c>
      <c r="E182" s="159" t="s">
        <v>2982</v>
      </c>
      <c r="F182" s="160" t="s">
        <v>2983</v>
      </c>
      <c r="G182" s="161" t="s">
        <v>259</v>
      </c>
      <c r="H182" s="162">
        <v>1</v>
      </c>
      <c r="I182" s="163"/>
      <c r="J182" s="162">
        <f t="shared" si="10"/>
        <v>0</v>
      </c>
      <c r="K182" s="164"/>
      <c r="L182" s="165"/>
      <c r="M182" s="166" t="s">
        <v>1</v>
      </c>
      <c r="N182" s="167" t="s">
        <v>41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248</v>
      </c>
      <c r="AT182" s="151" t="s">
        <v>571</v>
      </c>
      <c r="AU182" s="151" t="s">
        <v>82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640</v>
      </c>
    </row>
    <row r="183" spans="2:65" s="1" customFormat="1" ht="16.5" customHeight="1">
      <c r="B183" s="139"/>
      <c r="C183" s="140" t="s">
        <v>341</v>
      </c>
      <c r="D183" s="140" t="s">
        <v>222</v>
      </c>
      <c r="E183" s="141" t="s">
        <v>2984</v>
      </c>
      <c r="F183" s="142" t="s">
        <v>2985</v>
      </c>
      <c r="G183" s="143" t="s">
        <v>259</v>
      </c>
      <c r="H183" s="144">
        <v>1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82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648</v>
      </c>
    </row>
    <row r="184" spans="2:65" s="1" customFormat="1" ht="16.5" customHeight="1">
      <c r="B184" s="139"/>
      <c r="C184" s="158" t="s">
        <v>347</v>
      </c>
      <c r="D184" s="158" t="s">
        <v>571</v>
      </c>
      <c r="E184" s="159" t="s">
        <v>2986</v>
      </c>
      <c r="F184" s="160" t="s">
        <v>2987</v>
      </c>
      <c r="G184" s="161" t="s">
        <v>259</v>
      </c>
      <c r="H184" s="162">
        <v>1</v>
      </c>
      <c r="I184" s="163"/>
      <c r="J184" s="162">
        <f t="shared" si="10"/>
        <v>0</v>
      </c>
      <c r="K184" s="164"/>
      <c r="L184" s="165"/>
      <c r="M184" s="166" t="s">
        <v>1</v>
      </c>
      <c r="N184" s="167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248</v>
      </c>
      <c r="AT184" s="151" t="s">
        <v>571</v>
      </c>
      <c r="AU184" s="151" t="s">
        <v>82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656</v>
      </c>
    </row>
    <row r="185" spans="2:65" s="1" customFormat="1" ht="16.5" customHeight="1">
      <c r="B185" s="139"/>
      <c r="C185" s="140" t="s">
        <v>353</v>
      </c>
      <c r="D185" s="140" t="s">
        <v>222</v>
      </c>
      <c r="E185" s="141" t="s">
        <v>2988</v>
      </c>
      <c r="F185" s="142" t="s">
        <v>2989</v>
      </c>
      <c r="G185" s="143" t="s">
        <v>259</v>
      </c>
      <c r="H185" s="144">
        <v>1</v>
      </c>
      <c r="I185" s="145"/>
      <c r="J185" s="144">
        <f t="shared" si="10"/>
        <v>0</v>
      </c>
      <c r="K185" s="146"/>
      <c r="L185" s="28"/>
      <c r="M185" s="147" t="s">
        <v>1</v>
      </c>
      <c r="N185" s="148" t="s">
        <v>41</v>
      </c>
      <c r="P185" s="149">
        <f t="shared" si="11"/>
        <v>0</v>
      </c>
      <c r="Q185" s="149">
        <v>0</v>
      </c>
      <c r="R185" s="149">
        <f t="shared" si="12"/>
        <v>0</v>
      </c>
      <c r="S185" s="149">
        <v>0</v>
      </c>
      <c r="T185" s="150">
        <f t="shared" si="13"/>
        <v>0</v>
      </c>
      <c r="AR185" s="151" t="s">
        <v>94</v>
      </c>
      <c r="AT185" s="151" t="s">
        <v>222</v>
      </c>
      <c r="AU185" s="151" t="s">
        <v>82</v>
      </c>
      <c r="AY185" s="13" t="s">
        <v>220</v>
      </c>
      <c r="BE185" s="152">
        <f t="shared" si="14"/>
        <v>0</v>
      </c>
      <c r="BF185" s="152">
        <f t="shared" si="15"/>
        <v>0</v>
      </c>
      <c r="BG185" s="152">
        <f t="shared" si="16"/>
        <v>0</v>
      </c>
      <c r="BH185" s="152">
        <f t="shared" si="17"/>
        <v>0</v>
      </c>
      <c r="BI185" s="152">
        <f t="shared" si="18"/>
        <v>0</v>
      </c>
      <c r="BJ185" s="13" t="s">
        <v>87</v>
      </c>
      <c r="BK185" s="152">
        <f t="shared" si="19"/>
        <v>0</v>
      </c>
      <c r="BL185" s="13" t="s">
        <v>94</v>
      </c>
      <c r="BM185" s="151" t="s">
        <v>666</v>
      </c>
    </row>
    <row r="186" spans="2:65" s="1" customFormat="1" ht="16.5" customHeight="1">
      <c r="B186" s="139"/>
      <c r="C186" s="158" t="s">
        <v>357</v>
      </c>
      <c r="D186" s="158" t="s">
        <v>571</v>
      </c>
      <c r="E186" s="159" t="s">
        <v>2990</v>
      </c>
      <c r="F186" s="160" t="s">
        <v>2991</v>
      </c>
      <c r="G186" s="161" t="s">
        <v>259</v>
      </c>
      <c r="H186" s="162">
        <v>1</v>
      </c>
      <c r="I186" s="163"/>
      <c r="J186" s="162">
        <f t="shared" si="10"/>
        <v>0</v>
      </c>
      <c r="K186" s="164"/>
      <c r="L186" s="165"/>
      <c r="M186" s="166" t="s">
        <v>1</v>
      </c>
      <c r="N186" s="167" t="s">
        <v>41</v>
      </c>
      <c r="P186" s="149">
        <f t="shared" si="11"/>
        <v>0</v>
      </c>
      <c r="Q186" s="149">
        <v>0</v>
      </c>
      <c r="R186" s="149">
        <f t="shared" si="12"/>
        <v>0</v>
      </c>
      <c r="S186" s="149">
        <v>0</v>
      </c>
      <c r="T186" s="150">
        <f t="shared" si="13"/>
        <v>0</v>
      </c>
      <c r="AR186" s="151" t="s">
        <v>248</v>
      </c>
      <c r="AT186" s="151" t="s">
        <v>571</v>
      </c>
      <c r="AU186" s="151" t="s">
        <v>82</v>
      </c>
      <c r="AY186" s="13" t="s">
        <v>220</v>
      </c>
      <c r="BE186" s="152">
        <f t="shared" si="14"/>
        <v>0</v>
      </c>
      <c r="BF186" s="152">
        <f t="shared" si="15"/>
        <v>0</v>
      </c>
      <c r="BG186" s="152">
        <f t="shared" si="16"/>
        <v>0</v>
      </c>
      <c r="BH186" s="152">
        <f t="shared" si="17"/>
        <v>0</v>
      </c>
      <c r="BI186" s="152">
        <f t="shared" si="18"/>
        <v>0</v>
      </c>
      <c r="BJ186" s="13" t="s">
        <v>87</v>
      </c>
      <c r="BK186" s="152">
        <f t="shared" si="19"/>
        <v>0</v>
      </c>
      <c r="BL186" s="13" t="s">
        <v>94</v>
      </c>
      <c r="BM186" s="151" t="s">
        <v>674</v>
      </c>
    </row>
    <row r="187" spans="2:65" s="1" customFormat="1" ht="16.5" customHeight="1">
      <c r="B187" s="139"/>
      <c r="C187" s="140" t="s">
        <v>361</v>
      </c>
      <c r="D187" s="140" t="s">
        <v>222</v>
      </c>
      <c r="E187" s="141" t="s">
        <v>2761</v>
      </c>
      <c r="F187" s="142" t="s">
        <v>2992</v>
      </c>
      <c r="G187" s="143" t="s">
        <v>259</v>
      </c>
      <c r="H187" s="144">
        <v>1</v>
      </c>
      <c r="I187" s="145"/>
      <c r="J187" s="144">
        <f t="shared" si="10"/>
        <v>0</v>
      </c>
      <c r="K187" s="146"/>
      <c r="L187" s="28"/>
      <c r="M187" s="147" t="s">
        <v>1</v>
      </c>
      <c r="N187" s="148" t="s">
        <v>41</v>
      </c>
      <c r="P187" s="149">
        <f t="shared" si="11"/>
        <v>0</v>
      </c>
      <c r="Q187" s="149">
        <v>0</v>
      </c>
      <c r="R187" s="149">
        <f t="shared" si="12"/>
        <v>0</v>
      </c>
      <c r="S187" s="149">
        <v>0</v>
      </c>
      <c r="T187" s="150">
        <f t="shared" si="13"/>
        <v>0</v>
      </c>
      <c r="AR187" s="151" t="s">
        <v>94</v>
      </c>
      <c r="AT187" s="151" t="s">
        <v>222</v>
      </c>
      <c r="AU187" s="151" t="s">
        <v>82</v>
      </c>
      <c r="AY187" s="13" t="s">
        <v>220</v>
      </c>
      <c r="BE187" s="152">
        <f t="shared" si="14"/>
        <v>0</v>
      </c>
      <c r="BF187" s="152">
        <f t="shared" si="15"/>
        <v>0</v>
      </c>
      <c r="BG187" s="152">
        <f t="shared" si="16"/>
        <v>0</v>
      </c>
      <c r="BH187" s="152">
        <f t="shared" si="17"/>
        <v>0</v>
      </c>
      <c r="BI187" s="152">
        <f t="shared" si="18"/>
        <v>0</v>
      </c>
      <c r="BJ187" s="13" t="s">
        <v>87</v>
      </c>
      <c r="BK187" s="152">
        <f t="shared" si="19"/>
        <v>0</v>
      </c>
      <c r="BL187" s="13" t="s">
        <v>94</v>
      </c>
      <c r="BM187" s="151" t="s">
        <v>682</v>
      </c>
    </row>
    <row r="188" spans="2:65" s="1" customFormat="1" ht="16.5" customHeight="1">
      <c r="B188" s="139"/>
      <c r="C188" s="158" t="s">
        <v>365</v>
      </c>
      <c r="D188" s="158" t="s">
        <v>571</v>
      </c>
      <c r="E188" s="159" t="s">
        <v>2763</v>
      </c>
      <c r="F188" s="160" t="s">
        <v>2993</v>
      </c>
      <c r="G188" s="161" t="s">
        <v>259</v>
      </c>
      <c r="H188" s="162">
        <v>1</v>
      </c>
      <c r="I188" s="163"/>
      <c r="J188" s="162">
        <f t="shared" si="10"/>
        <v>0</v>
      </c>
      <c r="K188" s="164"/>
      <c r="L188" s="165"/>
      <c r="M188" s="166" t="s">
        <v>1</v>
      </c>
      <c r="N188" s="167" t="s">
        <v>41</v>
      </c>
      <c r="P188" s="149">
        <f t="shared" si="11"/>
        <v>0</v>
      </c>
      <c r="Q188" s="149">
        <v>0</v>
      </c>
      <c r="R188" s="149">
        <f t="shared" si="12"/>
        <v>0</v>
      </c>
      <c r="S188" s="149">
        <v>0</v>
      </c>
      <c r="T188" s="150">
        <f t="shared" si="13"/>
        <v>0</v>
      </c>
      <c r="AR188" s="151" t="s">
        <v>248</v>
      </c>
      <c r="AT188" s="151" t="s">
        <v>571</v>
      </c>
      <c r="AU188" s="151" t="s">
        <v>82</v>
      </c>
      <c r="AY188" s="13" t="s">
        <v>220</v>
      </c>
      <c r="BE188" s="152">
        <f t="shared" si="14"/>
        <v>0</v>
      </c>
      <c r="BF188" s="152">
        <f t="shared" si="15"/>
        <v>0</v>
      </c>
      <c r="BG188" s="152">
        <f t="shared" si="16"/>
        <v>0</v>
      </c>
      <c r="BH188" s="152">
        <f t="shared" si="17"/>
        <v>0</v>
      </c>
      <c r="BI188" s="152">
        <f t="shared" si="18"/>
        <v>0</v>
      </c>
      <c r="BJ188" s="13" t="s">
        <v>87</v>
      </c>
      <c r="BK188" s="152">
        <f t="shared" si="19"/>
        <v>0</v>
      </c>
      <c r="BL188" s="13" t="s">
        <v>94</v>
      </c>
      <c r="BM188" s="151" t="s">
        <v>690</v>
      </c>
    </row>
    <row r="189" spans="2:65" s="1" customFormat="1" ht="16.5" customHeight="1">
      <c r="B189" s="139"/>
      <c r="C189" s="140" t="s">
        <v>371</v>
      </c>
      <c r="D189" s="140" t="s">
        <v>222</v>
      </c>
      <c r="E189" s="141" t="s">
        <v>2765</v>
      </c>
      <c r="F189" s="142" t="s">
        <v>2994</v>
      </c>
      <c r="G189" s="143" t="s">
        <v>259</v>
      </c>
      <c r="H189" s="144">
        <v>1</v>
      </c>
      <c r="I189" s="145"/>
      <c r="J189" s="144">
        <f t="shared" si="10"/>
        <v>0</v>
      </c>
      <c r="K189" s="146"/>
      <c r="L189" s="28"/>
      <c r="M189" s="147" t="s">
        <v>1</v>
      </c>
      <c r="N189" s="148" t="s">
        <v>41</v>
      </c>
      <c r="P189" s="149">
        <f t="shared" si="11"/>
        <v>0</v>
      </c>
      <c r="Q189" s="149">
        <v>0</v>
      </c>
      <c r="R189" s="149">
        <f t="shared" si="12"/>
        <v>0</v>
      </c>
      <c r="S189" s="149">
        <v>0</v>
      </c>
      <c r="T189" s="150">
        <f t="shared" si="13"/>
        <v>0</v>
      </c>
      <c r="AR189" s="151" t="s">
        <v>94</v>
      </c>
      <c r="AT189" s="151" t="s">
        <v>222</v>
      </c>
      <c r="AU189" s="151" t="s">
        <v>82</v>
      </c>
      <c r="AY189" s="13" t="s">
        <v>220</v>
      </c>
      <c r="BE189" s="152">
        <f t="shared" si="14"/>
        <v>0</v>
      </c>
      <c r="BF189" s="152">
        <f t="shared" si="15"/>
        <v>0</v>
      </c>
      <c r="BG189" s="152">
        <f t="shared" si="16"/>
        <v>0</v>
      </c>
      <c r="BH189" s="152">
        <f t="shared" si="17"/>
        <v>0</v>
      </c>
      <c r="BI189" s="152">
        <f t="shared" si="18"/>
        <v>0</v>
      </c>
      <c r="BJ189" s="13" t="s">
        <v>87</v>
      </c>
      <c r="BK189" s="152">
        <f t="shared" si="19"/>
        <v>0</v>
      </c>
      <c r="BL189" s="13" t="s">
        <v>94</v>
      </c>
      <c r="BM189" s="151" t="s">
        <v>698</v>
      </c>
    </row>
    <row r="190" spans="2:65" s="1" customFormat="1" ht="16.5" customHeight="1">
      <c r="B190" s="139"/>
      <c r="C190" s="158" t="s">
        <v>377</v>
      </c>
      <c r="D190" s="158" t="s">
        <v>571</v>
      </c>
      <c r="E190" s="159" t="s">
        <v>2767</v>
      </c>
      <c r="F190" s="160" t="s">
        <v>2995</v>
      </c>
      <c r="G190" s="161" t="s">
        <v>259</v>
      </c>
      <c r="H190" s="162">
        <v>1</v>
      </c>
      <c r="I190" s="163"/>
      <c r="J190" s="162">
        <f t="shared" si="10"/>
        <v>0</v>
      </c>
      <c r="K190" s="164"/>
      <c r="L190" s="165"/>
      <c r="M190" s="166" t="s">
        <v>1</v>
      </c>
      <c r="N190" s="167" t="s">
        <v>41</v>
      </c>
      <c r="P190" s="149">
        <f t="shared" si="11"/>
        <v>0</v>
      </c>
      <c r="Q190" s="149">
        <v>0</v>
      </c>
      <c r="R190" s="149">
        <f t="shared" si="12"/>
        <v>0</v>
      </c>
      <c r="S190" s="149">
        <v>0</v>
      </c>
      <c r="T190" s="150">
        <f t="shared" si="13"/>
        <v>0</v>
      </c>
      <c r="AR190" s="151" t="s">
        <v>248</v>
      </c>
      <c r="AT190" s="151" t="s">
        <v>571</v>
      </c>
      <c r="AU190" s="151" t="s">
        <v>82</v>
      </c>
      <c r="AY190" s="13" t="s">
        <v>220</v>
      </c>
      <c r="BE190" s="152">
        <f t="shared" si="14"/>
        <v>0</v>
      </c>
      <c r="BF190" s="152">
        <f t="shared" si="15"/>
        <v>0</v>
      </c>
      <c r="BG190" s="152">
        <f t="shared" si="16"/>
        <v>0</v>
      </c>
      <c r="BH190" s="152">
        <f t="shared" si="17"/>
        <v>0</v>
      </c>
      <c r="BI190" s="152">
        <f t="shared" si="18"/>
        <v>0</v>
      </c>
      <c r="BJ190" s="13" t="s">
        <v>87</v>
      </c>
      <c r="BK190" s="152">
        <f t="shared" si="19"/>
        <v>0</v>
      </c>
      <c r="BL190" s="13" t="s">
        <v>94</v>
      </c>
      <c r="BM190" s="151" t="s">
        <v>706</v>
      </c>
    </row>
    <row r="191" spans="2:65" s="1" customFormat="1" ht="16.5" customHeight="1">
      <c r="B191" s="139"/>
      <c r="C191" s="140" t="s">
        <v>381</v>
      </c>
      <c r="D191" s="140" t="s">
        <v>222</v>
      </c>
      <c r="E191" s="141" t="s">
        <v>2769</v>
      </c>
      <c r="F191" s="142" t="s">
        <v>2996</v>
      </c>
      <c r="G191" s="143" t="s">
        <v>259</v>
      </c>
      <c r="H191" s="144">
        <v>1</v>
      </c>
      <c r="I191" s="145"/>
      <c r="J191" s="144">
        <f t="shared" si="10"/>
        <v>0</v>
      </c>
      <c r="K191" s="146"/>
      <c r="L191" s="28"/>
      <c r="M191" s="147" t="s">
        <v>1</v>
      </c>
      <c r="N191" s="148" t="s">
        <v>41</v>
      </c>
      <c r="P191" s="149">
        <f t="shared" si="11"/>
        <v>0</v>
      </c>
      <c r="Q191" s="149">
        <v>0</v>
      </c>
      <c r="R191" s="149">
        <f t="shared" si="12"/>
        <v>0</v>
      </c>
      <c r="S191" s="149">
        <v>0</v>
      </c>
      <c r="T191" s="150">
        <f t="shared" si="13"/>
        <v>0</v>
      </c>
      <c r="AR191" s="151" t="s">
        <v>94</v>
      </c>
      <c r="AT191" s="151" t="s">
        <v>222</v>
      </c>
      <c r="AU191" s="151" t="s">
        <v>82</v>
      </c>
      <c r="AY191" s="13" t="s">
        <v>220</v>
      </c>
      <c r="BE191" s="152">
        <f t="shared" si="14"/>
        <v>0</v>
      </c>
      <c r="BF191" s="152">
        <f t="shared" si="15"/>
        <v>0</v>
      </c>
      <c r="BG191" s="152">
        <f t="shared" si="16"/>
        <v>0</v>
      </c>
      <c r="BH191" s="152">
        <f t="shared" si="17"/>
        <v>0</v>
      </c>
      <c r="BI191" s="152">
        <f t="shared" si="18"/>
        <v>0</v>
      </c>
      <c r="BJ191" s="13" t="s">
        <v>87</v>
      </c>
      <c r="BK191" s="152">
        <f t="shared" si="19"/>
        <v>0</v>
      </c>
      <c r="BL191" s="13" t="s">
        <v>94</v>
      </c>
      <c r="BM191" s="151" t="s">
        <v>714</v>
      </c>
    </row>
    <row r="192" spans="2:65" s="1" customFormat="1" ht="16.5" customHeight="1">
      <c r="B192" s="139"/>
      <c r="C192" s="158" t="s">
        <v>385</v>
      </c>
      <c r="D192" s="158" t="s">
        <v>571</v>
      </c>
      <c r="E192" s="159" t="s">
        <v>2800</v>
      </c>
      <c r="F192" s="160" t="s">
        <v>2997</v>
      </c>
      <c r="G192" s="161" t="s">
        <v>259</v>
      </c>
      <c r="H192" s="162">
        <v>1</v>
      </c>
      <c r="I192" s="163"/>
      <c r="J192" s="162">
        <f t="shared" si="10"/>
        <v>0</v>
      </c>
      <c r="K192" s="164"/>
      <c r="L192" s="165"/>
      <c r="M192" s="166" t="s">
        <v>1</v>
      </c>
      <c r="N192" s="167" t="s">
        <v>41</v>
      </c>
      <c r="P192" s="149">
        <f t="shared" si="11"/>
        <v>0</v>
      </c>
      <c r="Q192" s="149">
        <v>0</v>
      </c>
      <c r="R192" s="149">
        <f t="shared" si="12"/>
        <v>0</v>
      </c>
      <c r="S192" s="149">
        <v>0</v>
      </c>
      <c r="T192" s="150">
        <f t="shared" si="13"/>
        <v>0</v>
      </c>
      <c r="AR192" s="151" t="s">
        <v>248</v>
      </c>
      <c r="AT192" s="151" t="s">
        <v>571</v>
      </c>
      <c r="AU192" s="151" t="s">
        <v>82</v>
      </c>
      <c r="AY192" s="13" t="s">
        <v>220</v>
      </c>
      <c r="BE192" s="152">
        <f t="shared" si="14"/>
        <v>0</v>
      </c>
      <c r="BF192" s="152">
        <f t="shared" si="15"/>
        <v>0</v>
      </c>
      <c r="BG192" s="152">
        <f t="shared" si="16"/>
        <v>0</v>
      </c>
      <c r="BH192" s="152">
        <f t="shared" si="17"/>
        <v>0</v>
      </c>
      <c r="BI192" s="152">
        <f t="shared" si="18"/>
        <v>0</v>
      </c>
      <c r="BJ192" s="13" t="s">
        <v>87</v>
      </c>
      <c r="BK192" s="152">
        <f t="shared" si="19"/>
        <v>0</v>
      </c>
      <c r="BL192" s="13" t="s">
        <v>94</v>
      </c>
      <c r="BM192" s="151" t="s">
        <v>722</v>
      </c>
    </row>
    <row r="193" spans="2:65" s="1" customFormat="1" ht="16.5" customHeight="1">
      <c r="B193" s="139"/>
      <c r="C193" s="140" t="s">
        <v>389</v>
      </c>
      <c r="D193" s="140" t="s">
        <v>222</v>
      </c>
      <c r="E193" s="141" t="s">
        <v>2803</v>
      </c>
      <c r="F193" s="142" t="s">
        <v>2998</v>
      </c>
      <c r="G193" s="143" t="s">
        <v>259</v>
      </c>
      <c r="H193" s="144">
        <v>1</v>
      </c>
      <c r="I193" s="145"/>
      <c r="J193" s="144">
        <f t="shared" si="10"/>
        <v>0</v>
      </c>
      <c r="K193" s="146"/>
      <c r="L193" s="28"/>
      <c r="M193" s="147" t="s">
        <v>1</v>
      </c>
      <c r="N193" s="148" t="s">
        <v>41</v>
      </c>
      <c r="P193" s="149">
        <f t="shared" si="11"/>
        <v>0</v>
      </c>
      <c r="Q193" s="149">
        <v>0</v>
      </c>
      <c r="R193" s="149">
        <f t="shared" si="12"/>
        <v>0</v>
      </c>
      <c r="S193" s="149">
        <v>0</v>
      </c>
      <c r="T193" s="150">
        <f t="shared" si="13"/>
        <v>0</v>
      </c>
      <c r="AR193" s="151" t="s">
        <v>94</v>
      </c>
      <c r="AT193" s="151" t="s">
        <v>222</v>
      </c>
      <c r="AU193" s="151" t="s">
        <v>82</v>
      </c>
      <c r="AY193" s="13" t="s">
        <v>220</v>
      </c>
      <c r="BE193" s="152">
        <f t="shared" si="14"/>
        <v>0</v>
      </c>
      <c r="BF193" s="152">
        <f t="shared" si="15"/>
        <v>0</v>
      </c>
      <c r="BG193" s="152">
        <f t="shared" si="16"/>
        <v>0</v>
      </c>
      <c r="BH193" s="152">
        <f t="shared" si="17"/>
        <v>0</v>
      </c>
      <c r="BI193" s="152">
        <f t="shared" si="18"/>
        <v>0</v>
      </c>
      <c r="BJ193" s="13" t="s">
        <v>87</v>
      </c>
      <c r="BK193" s="152">
        <f t="shared" si="19"/>
        <v>0</v>
      </c>
      <c r="BL193" s="13" t="s">
        <v>94</v>
      </c>
      <c r="BM193" s="151" t="s">
        <v>730</v>
      </c>
    </row>
    <row r="194" spans="2:65" s="1" customFormat="1" ht="16.5" customHeight="1">
      <c r="B194" s="139"/>
      <c r="C194" s="158" t="s">
        <v>393</v>
      </c>
      <c r="D194" s="158" t="s">
        <v>571</v>
      </c>
      <c r="E194" s="159" t="s">
        <v>2805</v>
      </c>
      <c r="F194" s="160" t="s">
        <v>2999</v>
      </c>
      <c r="G194" s="161" t="s">
        <v>259</v>
      </c>
      <c r="H194" s="162">
        <v>1</v>
      </c>
      <c r="I194" s="163"/>
      <c r="J194" s="162">
        <f t="shared" si="10"/>
        <v>0</v>
      </c>
      <c r="K194" s="164"/>
      <c r="L194" s="165"/>
      <c r="M194" s="166" t="s">
        <v>1</v>
      </c>
      <c r="N194" s="167" t="s">
        <v>41</v>
      </c>
      <c r="P194" s="149">
        <f t="shared" si="11"/>
        <v>0</v>
      </c>
      <c r="Q194" s="149">
        <v>0</v>
      </c>
      <c r="R194" s="149">
        <f t="shared" si="12"/>
        <v>0</v>
      </c>
      <c r="S194" s="149">
        <v>0</v>
      </c>
      <c r="T194" s="150">
        <f t="shared" si="13"/>
        <v>0</v>
      </c>
      <c r="AR194" s="151" t="s">
        <v>248</v>
      </c>
      <c r="AT194" s="151" t="s">
        <v>571</v>
      </c>
      <c r="AU194" s="151" t="s">
        <v>82</v>
      </c>
      <c r="AY194" s="13" t="s">
        <v>220</v>
      </c>
      <c r="BE194" s="152">
        <f t="shared" si="14"/>
        <v>0</v>
      </c>
      <c r="BF194" s="152">
        <f t="shared" si="15"/>
        <v>0</v>
      </c>
      <c r="BG194" s="152">
        <f t="shared" si="16"/>
        <v>0</v>
      </c>
      <c r="BH194" s="152">
        <f t="shared" si="17"/>
        <v>0</v>
      </c>
      <c r="BI194" s="152">
        <f t="shared" si="18"/>
        <v>0</v>
      </c>
      <c r="BJ194" s="13" t="s">
        <v>87</v>
      </c>
      <c r="BK194" s="152">
        <f t="shared" si="19"/>
        <v>0</v>
      </c>
      <c r="BL194" s="13" t="s">
        <v>94</v>
      </c>
      <c r="BM194" s="151" t="s">
        <v>738</v>
      </c>
    </row>
    <row r="195" spans="2:65" s="1" customFormat="1" ht="16.5" customHeight="1">
      <c r="B195" s="139"/>
      <c r="C195" s="158" t="s">
        <v>399</v>
      </c>
      <c r="D195" s="158" t="s">
        <v>571</v>
      </c>
      <c r="E195" s="159" t="s">
        <v>2807</v>
      </c>
      <c r="F195" s="160" t="s">
        <v>3000</v>
      </c>
      <c r="G195" s="161" t="s">
        <v>259</v>
      </c>
      <c r="H195" s="162">
        <v>1</v>
      </c>
      <c r="I195" s="163"/>
      <c r="J195" s="162">
        <f t="shared" si="10"/>
        <v>0</v>
      </c>
      <c r="K195" s="164"/>
      <c r="L195" s="165"/>
      <c r="M195" s="166" t="s">
        <v>1</v>
      </c>
      <c r="N195" s="167" t="s">
        <v>41</v>
      </c>
      <c r="P195" s="149">
        <f t="shared" si="11"/>
        <v>0</v>
      </c>
      <c r="Q195" s="149">
        <v>0</v>
      </c>
      <c r="R195" s="149">
        <f t="shared" si="12"/>
        <v>0</v>
      </c>
      <c r="S195" s="149">
        <v>0</v>
      </c>
      <c r="T195" s="150">
        <f t="shared" si="13"/>
        <v>0</v>
      </c>
      <c r="AR195" s="151" t="s">
        <v>248</v>
      </c>
      <c r="AT195" s="151" t="s">
        <v>571</v>
      </c>
      <c r="AU195" s="151" t="s">
        <v>82</v>
      </c>
      <c r="AY195" s="13" t="s">
        <v>220</v>
      </c>
      <c r="BE195" s="152">
        <f t="shared" si="14"/>
        <v>0</v>
      </c>
      <c r="BF195" s="152">
        <f t="shared" si="15"/>
        <v>0</v>
      </c>
      <c r="BG195" s="152">
        <f t="shared" si="16"/>
        <v>0</v>
      </c>
      <c r="BH195" s="152">
        <f t="shared" si="17"/>
        <v>0</v>
      </c>
      <c r="BI195" s="152">
        <f t="shared" si="18"/>
        <v>0</v>
      </c>
      <c r="BJ195" s="13" t="s">
        <v>87</v>
      </c>
      <c r="BK195" s="152">
        <f t="shared" si="19"/>
        <v>0</v>
      </c>
      <c r="BL195" s="13" t="s">
        <v>94</v>
      </c>
      <c r="BM195" s="151" t="s">
        <v>746</v>
      </c>
    </row>
    <row r="196" spans="2:65" s="1" customFormat="1" ht="16.5" customHeight="1">
      <c r="B196" s="139"/>
      <c r="C196" s="140" t="s">
        <v>403</v>
      </c>
      <c r="D196" s="140" t="s">
        <v>222</v>
      </c>
      <c r="E196" s="141" t="s">
        <v>2809</v>
      </c>
      <c r="F196" s="142" t="s">
        <v>3001</v>
      </c>
      <c r="G196" s="143" t="s">
        <v>259</v>
      </c>
      <c r="H196" s="144">
        <v>1</v>
      </c>
      <c r="I196" s="145"/>
      <c r="J196" s="144">
        <f t="shared" si="10"/>
        <v>0</v>
      </c>
      <c r="K196" s="146"/>
      <c r="L196" s="28"/>
      <c r="M196" s="147" t="s">
        <v>1</v>
      </c>
      <c r="N196" s="148" t="s">
        <v>41</v>
      </c>
      <c r="P196" s="149">
        <f t="shared" si="11"/>
        <v>0</v>
      </c>
      <c r="Q196" s="149">
        <v>0</v>
      </c>
      <c r="R196" s="149">
        <f t="shared" si="12"/>
        <v>0</v>
      </c>
      <c r="S196" s="149">
        <v>0</v>
      </c>
      <c r="T196" s="150">
        <f t="shared" si="13"/>
        <v>0</v>
      </c>
      <c r="AR196" s="151" t="s">
        <v>94</v>
      </c>
      <c r="AT196" s="151" t="s">
        <v>222</v>
      </c>
      <c r="AU196" s="151" t="s">
        <v>82</v>
      </c>
      <c r="AY196" s="13" t="s">
        <v>220</v>
      </c>
      <c r="BE196" s="152">
        <f t="shared" si="14"/>
        <v>0</v>
      </c>
      <c r="BF196" s="152">
        <f t="shared" si="15"/>
        <v>0</v>
      </c>
      <c r="BG196" s="152">
        <f t="shared" si="16"/>
        <v>0</v>
      </c>
      <c r="BH196" s="152">
        <f t="shared" si="17"/>
        <v>0</v>
      </c>
      <c r="BI196" s="152">
        <f t="shared" si="18"/>
        <v>0</v>
      </c>
      <c r="BJ196" s="13" t="s">
        <v>87</v>
      </c>
      <c r="BK196" s="152">
        <f t="shared" si="19"/>
        <v>0</v>
      </c>
      <c r="BL196" s="13" t="s">
        <v>94</v>
      </c>
      <c r="BM196" s="151" t="s">
        <v>754</v>
      </c>
    </row>
    <row r="197" spans="2:65" s="11" customFormat="1" ht="25.9" customHeight="1">
      <c r="B197" s="127"/>
      <c r="D197" s="128" t="s">
        <v>74</v>
      </c>
      <c r="E197" s="129" t="s">
        <v>1147</v>
      </c>
      <c r="F197" s="129" t="s">
        <v>2856</v>
      </c>
      <c r="I197" s="130"/>
      <c r="J197" s="131">
        <f>BK197</f>
        <v>0</v>
      </c>
      <c r="L197" s="127"/>
      <c r="M197" s="132"/>
      <c r="P197" s="133">
        <f>P198+P221+P229+P234+P239+P244+P268+P273+P279+P282+P287+P290+P297+P304+P311+P332+P345+P354+P382</f>
        <v>0</v>
      </c>
      <c r="R197" s="133">
        <f>R198+R221+R229+R234+R239+R244+R268+R273+R279+R282+R287+R290+R297+R304+R311+R332+R345+R354+R382</f>
        <v>0</v>
      </c>
      <c r="T197" s="134">
        <f>T198+T221+T229+T234+T239+T244+T268+T273+T279+T282+T287+T290+T297+T304+T311+T332+T345+T354+T382</f>
        <v>0</v>
      </c>
      <c r="AR197" s="128" t="s">
        <v>82</v>
      </c>
      <c r="AT197" s="135" t="s">
        <v>74</v>
      </c>
      <c r="AU197" s="135" t="s">
        <v>75</v>
      </c>
      <c r="AY197" s="128" t="s">
        <v>220</v>
      </c>
      <c r="BK197" s="136">
        <f>BK198+BK221+BK229+BK234+BK239+BK244+BK268+BK273+BK279+BK282+BK287+BK290+BK297+BK304+BK311+BK332+BK345+BK354+BK382</f>
        <v>0</v>
      </c>
    </row>
    <row r="198" spans="2:65" s="11" customFormat="1" ht="22.9" customHeight="1">
      <c r="B198" s="127"/>
      <c r="D198" s="128" t="s">
        <v>74</v>
      </c>
      <c r="E198" s="137" t="s">
        <v>1042</v>
      </c>
      <c r="F198" s="137" t="s">
        <v>3002</v>
      </c>
      <c r="I198" s="130"/>
      <c r="J198" s="138">
        <f>BK198</f>
        <v>0</v>
      </c>
      <c r="L198" s="127"/>
      <c r="M198" s="132"/>
      <c r="P198" s="133">
        <f>SUM(P199:P220)</f>
        <v>0</v>
      </c>
      <c r="R198" s="133">
        <f>SUM(R199:R220)</f>
        <v>0</v>
      </c>
      <c r="T198" s="134">
        <f>SUM(T199:T220)</f>
        <v>0</v>
      </c>
      <c r="AR198" s="128" t="s">
        <v>82</v>
      </c>
      <c r="AT198" s="135" t="s">
        <v>74</v>
      </c>
      <c r="AU198" s="135" t="s">
        <v>82</v>
      </c>
      <c r="AY198" s="128" t="s">
        <v>220</v>
      </c>
      <c r="BK198" s="136">
        <f>SUM(BK199:BK220)</f>
        <v>0</v>
      </c>
    </row>
    <row r="199" spans="2:65" s="1" customFormat="1" ht="24.25" customHeight="1">
      <c r="B199" s="139"/>
      <c r="C199" s="158" t="s">
        <v>409</v>
      </c>
      <c r="D199" s="158" t="s">
        <v>571</v>
      </c>
      <c r="E199" s="159" t="s">
        <v>2811</v>
      </c>
      <c r="F199" s="160" t="s">
        <v>3003</v>
      </c>
      <c r="G199" s="161" t="s">
        <v>259</v>
      </c>
      <c r="H199" s="162">
        <v>14</v>
      </c>
      <c r="I199" s="163"/>
      <c r="J199" s="162">
        <f t="shared" ref="J199:J220" si="20">ROUND(I199*H199,2)</f>
        <v>0</v>
      </c>
      <c r="K199" s="164"/>
      <c r="L199" s="165"/>
      <c r="M199" s="166" t="s">
        <v>1</v>
      </c>
      <c r="N199" s="167" t="s">
        <v>41</v>
      </c>
      <c r="P199" s="149">
        <f t="shared" ref="P199:P220" si="21">O199*H199</f>
        <v>0</v>
      </c>
      <c r="Q199" s="149">
        <v>0</v>
      </c>
      <c r="R199" s="149">
        <f t="shared" ref="R199:R220" si="22">Q199*H199</f>
        <v>0</v>
      </c>
      <c r="S199" s="149">
        <v>0</v>
      </c>
      <c r="T199" s="150">
        <f t="shared" ref="T199:T220" si="23">S199*H199</f>
        <v>0</v>
      </c>
      <c r="AR199" s="151" t="s">
        <v>248</v>
      </c>
      <c r="AT199" s="151" t="s">
        <v>571</v>
      </c>
      <c r="AU199" s="151" t="s">
        <v>87</v>
      </c>
      <c r="AY199" s="13" t="s">
        <v>220</v>
      </c>
      <c r="BE199" s="152">
        <f t="shared" ref="BE199:BE220" si="24">IF(N199="základná",J199,0)</f>
        <v>0</v>
      </c>
      <c r="BF199" s="152">
        <f t="shared" ref="BF199:BF220" si="25">IF(N199="znížená",J199,0)</f>
        <v>0</v>
      </c>
      <c r="BG199" s="152">
        <f t="shared" ref="BG199:BG220" si="26">IF(N199="zákl. prenesená",J199,0)</f>
        <v>0</v>
      </c>
      <c r="BH199" s="152">
        <f t="shared" ref="BH199:BH220" si="27">IF(N199="zníž. prenesená",J199,0)</f>
        <v>0</v>
      </c>
      <c r="BI199" s="152">
        <f t="shared" ref="BI199:BI220" si="28">IF(N199="nulová",J199,0)</f>
        <v>0</v>
      </c>
      <c r="BJ199" s="13" t="s">
        <v>87</v>
      </c>
      <c r="BK199" s="152">
        <f t="shared" ref="BK199:BK220" si="29">ROUND(I199*H199,2)</f>
        <v>0</v>
      </c>
      <c r="BL199" s="13" t="s">
        <v>94</v>
      </c>
      <c r="BM199" s="151" t="s">
        <v>762</v>
      </c>
    </row>
    <row r="200" spans="2:65" s="1" customFormat="1" ht="16.5" customHeight="1">
      <c r="B200" s="139"/>
      <c r="C200" s="158" t="s">
        <v>413</v>
      </c>
      <c r="D200" s="158" t="s">
        <v>571</v>
      </c>
      <c r="E200" s="159" t="s">
        <v>2813</v>
      </c>
      <c r="F200" s="160" t="s">
        <v>3004</v>
      </c>
      <c r="G200" s="161" t="s">
        <v>259</v>
      </c>
      <c r="H200" s="162">
        <v>28</v>
      </c>
      <c r="I200" s="163"/>
      <c r="J200" s="162">
        <f t="shared" si="20"/>
        <v>0</v>
      </c>
      <c r="K200" s="164"/>
      <c r="L200" s="165"/>
      <c r="M200" s="166" t="s">
        <v>1</v>
      </c>
      <c r="N200" s="167" t="s">
        <v>41</v>
      </c>
      <c r="P200" s="149">
        <f t="shared" si="21"/>
        <v>0</v>
      </c>
      <c r="Q200" s="149">
        <v>0</v>
      </c>
      <c r="R200" s="149">
        <f t="shared" si="22"/>
        <v>0</v>
      </c>
      <c r="S200" s="149">
        <v>0</v>
      </c>
      <c r="T200" s="150">
        <f t="shared" si="23"/>
        <v>0</v>
      </c>
      <c r="AR200" s="151" t="s">
        <v>248</v>
      </c>
      <c r="AT200" s="151" t="s">
        <v>571</v>
      </c>
      <c r="AU200" s="151" t="s">
        <v>87</v>
      </c>
      <c r="AY200" s="13" t="s">
        <v>220</v>
      </c>
      <c r="BE200" s="152">
        <f t="shared" si="24"/>
        <v>0</v>
      </c>
      <c r="BF200" s="152">
        <f t="shared" si="25"/>
        <v>0</v>
      </c>
      <c r="BG200" s="152">
        <f t="shared" si="26"/>
        <v>0</v>
      </c>
      <c r="BH200" s="152">
        <f t="shared" si="27"/>
        <v>0</v>
      </c>
      <c r="BI200" s="152">
        <f t="shared" si="28"/>
        <v>0</v>
      </c>
      <c r="BJ200" s="13" t="s">
        <v>87</v>
      </c>
      <c r="BK200" s="152">
        <f t="shared" si="29"/>
        <v>0</v>
      </c>
      <c r="BL200" s="13" t="s">
        <v>94</v>
      </c>
      <c r="BM200" s="151" t="s">
        <v>770</v>
      </c>
    </row>
    <row r="201" spans="2:65" s="1" customFormat="1" ht="33" customHeight="1">
      <c r="B201" s="139"/>
      <c r="C201" s="158" t="s">
        <v>417</v>
      </c>
      <c r="D201" s="158" t="s">
        <v>571</v>
      </c>
      <c r="E201" s="159" t="s">
        <v>2815</v>
      </c>
      <c r="F201" s="160" t="s">
        <v>3005</v>
      </c>
      <c r="G201" s="161" t="s">
        <v>259</v>
      </c>
      <c r="H201" s="162">
        <v>1</v>
      </c>
      <c r="I201" s="163"/>
      <c r="J201" s="162">
        <f t="shared" si="20"/>
        <v>0</v>
      </c>
      <c r="K201" s="164"/>
      <c r="L201" s="165"/>
      <c r="M201" s="166" t="s">
        <v>1</v>
      </c>
      <c r="N201" s="167" t="s">
        <v>41</v>
      </c>
      <c r="P201" s="149">
        <f t="shared" si="21"/>
        <v>0</v>
      </c>
      <c r="Q201" s="149">
        <v>0</v>
      </c>
      <c r="R201" s="149">
        <f t="shared" si="22"/>
        <v>0</v>
      </c>
      <c r="S201" s="149">
        <v>0</v>
      </c>
      <c r="T201" s="150">
        <f t="shared" si="23"/>
        <v>0</v>
      </c>
      <c r="AR201" s="151" t="s">
        <v>248</v>
      </c>
      <c r="AT201" s="151" t="s">
        <v>571</v>
      </c>
      <c r="AU201" s="151" t="s">
        <v>87</v>
      </c>
      <c r="AY201" s="13" t="s">
        <v>220</v>
      </c>
      <c r="BE201" s="152">
        <f t="shared" si="24"/>
        <v>0</v>
      </c>
      <c r="BF201" s="152">
        <f t="shared" si="25"/>
        <v>0</v>
      </c>
      <c r="BG201" s="152">
        <f t="shared" si="26"/>
        <v>0</v>
      </c>
      <c r="BH201" s="152">
        <f t="shared" si="27"/>
        <v>0</v>
      </c>
      <c r="BI201" s="152">
        <f t="shared" si="28"/>
        <v>0</v>
      </c>
      <c r="BJ201" s="13" t="s">
        <v>87</v>
      </c>
      <c r="BK201" s="152">
        <f t="shared" si="29"/>
        <v>0</v>
      </c>
      <c r="BL201" s="13" t="s">
        <v>94</v>
      </c>
      <c r="BM201" s="151" t="s">
        <v>778</v>
      </c>
    </row>
    <row r="202" spans="2:65" s="1" customFormat="1" ht="24.25" customHeight="1">
      <c r="B202" s="139"/>
      <c r="C202" s="158" t="s">
        <v>423</v>
      </c>
      <c r="D202" s="158" t="s">
        <v>571</v>
      </c>
      <c r="E202" s="159" t="s">
        <v>2830</v>
      </c>
      <c r="F202" s="160" t="s">
        <v>3006</v>
      </c>
      <c r="G202" s="161" t="s">
        <v>259</v>
      </c>
      <c r="H202" s="162">
        <v>1</v>
      </c>
      <c r="I202" s="163"/>
      <c r="J202" s="162">
        <f t="shared" si="20"/>
        <v>0</v>
      </c>
      <c r="K202" s="164"/>
      <c r="L202" s="165"/>
      <c r="M202" s="166" t="s">
        <v>1</v>
      </c>
      <c r="N202" s="167" t="s">
        <v>41</v>
      </c>
      <c r="P202" s="149">
        <f t="shared" si="21"/>
        <v>0</v>
      </c>
      <c r="Q202" s="149">
        <v>0</v>
      </c>
      <c r="R202" s="149">
        <f t="shared" si="22"/>
        <v>0</v>
      </c>
      <c r="S202" s="149">
        <v>0</v>
      </c>
      <c r="T202" s="150">
        <f t="shared" si="23"/>
        <v>0</v>
      </c>
      <c r="AR202" s="151" t="s">
        <v>248</v>
      </c>
      <c r="AT202" s="151" t="s">
        <v>571</v>
      </c>
      <c r="AU202" s="151" t="s">
        <v>87</v>
      </c>
      <c r="AY202" s="13" t="s">
        <v>220</v>
      </c>
      <c r="BE202" s="152">
        <f t="shared" si="24"/>
        <v>0</v>
      </c>
      <c r="BF202" s="152">
        <f t="shared" si="25"/>
        <v>0</v>
      </c>
      <c r="BG202" s="152">
        <f t="shared" si="26"/>
        <v>0</v>
      </c>
      <c r="BH202" s="152">
        <f t="shared" si="27"/>
        <v>0</v>
      </c>
      <c r="BI202" s="152">
        <f t="shared" si="28"/>
        <v>0</v>
      </c>
      <c r="BJ202" s="13" t="s">
        <v>87</v>
      </c>
      <c r="BK202" s="152">
        <f t="shared" si="29"/>
        <v>0</v>
      </c>
      <c r="BL202" s="13" t="s">
        <v>94</v>
      </c>
      <c r="BM202" s="151" t="s">
        <v>786</v>
      </c>
    </row>
    <row r="203" spans="2:65" s="1" customFormat="1" ht="24.25" customHeight="1">
      <c r="B203" s="139"/>
      <c r="C203" s="158" t="s">
        <v>427</v>
      </c>
      <c r="D203" s="158" t="s">
        <v>571</v>
      </c>
      <c r="E203" s="159" t="s">
        <v>2832</v>
      </c>
      <c r="F203" s="160" t="s">
        <v>3007</v>
      </c>
      <c r="G203" s="161" t="s">
        <v>259</v>
      </c>
      <c r="H203" s="162">
        <v>7</v>
      </c>
      <c r="I203" s="163"/>
      <c r="J203" s="162">
        <f t="shared" si="20"/>
        <v>0</v>
      </c>
      <c r="K203" s="164"/>
      <c r="L203" s="165"/>
      <c r="M203" s="166" t="s">
        <v>1</v>
      </c>
      <c r="N203" s="167" t="s">
        <v>41</v>
      </c>
      <c r="P203" s="149">
        <f t="shared" si="21"/>
        <v>0</v>
      </c>
      <c r="Q203" s="149">
        <v>0</v>
      </c>
      <c r="R203" s="149">
        <f t="shared" si="22"/>
        <v>0</v>
      </c>
      <c r="S203" s="149">
        <v>0</v>
      </c>
      <c r="T203" s="150">
        <f t="shared" si="23"/>
        <v>0</v>
      </c>
      <c r="AR203" s="151" t="s">
        <v>248</v>
      </c>
      <c r="AT203" s="151" t="s">
        <v>571</v>
      </c>
      <c r="AU203" s="151" t="s">
        <v>87</v>
      </c>
      <c r="AY203" s="13" t="s">
        <v>220</v>
      </c>
      <c r="BE203" s="152">
        <f t="shared" si="24"/>
        <v>0</v>
      </c>
      <c r="BF203" s="152">
        <f t="shared" si="25"/>
        <v>0</v>
      </c>
      <c r="BG203" s="152">
        <f t="shared" si="26"/>
        <v>0</v>
      </c>
      <c r="BH203" s="152">
        <f t="shared" si="27"/>
        <v>0</v>
      </c>
      <c r="BI203" s="152">
        <f t="shared" si="28"/>
        <v>0</v>
      </c>
      <c r="BJ203" s="13" t="s">
        <v>87</v>
      </c>
      <c r="BK203" s="152">
        <f t="shared" si="29"/>
        <v>0</v>
      </c>
      <c r="BL203" s="13" t="s">
        <v>94</v>
      </c>
      <c r="BM203" s="151" t="s">
        <v>794</v>
      </c>
    </row>
    <row r="204" spans="2:65" s="1" customFormat="1" ht="24.25" customHeight="1">
      <c r="B204" s="139"/>
      <c r="C204" s="158" t="s">
        <v>433</v>
      </c>
      <c r="D204" s="158" t="s">
        <v>571</v>
      </c>
      <c r="E204" s="159" t="s">
        <v>2834</v>
      </c>
      <c r="F204" s="160" t="s">
        <v>3008</v>
      </c>
      <c r="G204" s="161" t="s">
        <v>259</v>
      </c>
      <c r="H204" s="162">
        <v>2</v>
      </c>
      <c r="I204" s="163"/>
      <c r="J204" s="162">
        <f t="shared" si="20"/>
        <v>0</v>
      </c>
      <c r="K204" s="164"/>
      <c r="L204" s="165"/>
      <c r="M204" s="166" t="s">
        <v>1</v>
      </c>
      <c r="N204" s="167" t="s">
        <v>41</v>
      </c>
      <c r="P204" s="149">
        <f t="shared" si="21"/>
        <v>0</v>
      </c>
      <c r="Q204" s="149">
        <v>0</v>
      </c>
      <c r="R204" s="149">
        <f t="shared" si="22"/>
        <v>0</v>
      </c>
      <c r="S204" s="149">
        <v>0</v>
      </c>
      <c r="T204" s="150">
        <f t="shared" si="23"/>
        <v>0</v>
      </c>
      <c r="AR204" s="151" t="s">
        <v>248</v>
      </c>
      <c r="AT204" s="151" t="s">
        <v>571</v>
      </c>
      <c r="AU204" s="151" t="s">
        <v>87</v>
      </c>
      <c r="AY204" s="13" t="s">
        <v>220</v>
      </c>
      <c r="BE204" s="152">
        <f t="shared" si="24"/>
        <v>0</v>
      </c>
      <c r="BF204" s="152">
        <f t="shared" si="25"/>
        <v>0</v>
      </c>
      <c r="BG204" s="152">
        <f t="shared" si="26"/>
        <v>0</v>
      </c>
      <c r="BH204" s="152">
        <f t="shared" si="27"/>
        <v>0</v>
      </c>
      <c r="BI204" s="152">
        <f t="shared" si="28"/>
        <v>0</v>
      </c>
      <c r="BJ204" s="13" t="s">
        <v>87</v>
      </c>
      <c r="BK204" s="152">
        <f t="shared" si="29"/>
        <v>0</v>
      </c>
      <c r="BL204" s="13" t="s">
        <v>94</v>
      </c>
      <c r="BM204" s="151" t="s">
        <v>802</v>
      </c>
    </row>
    <row r="205" spans="2:65" s="1" customFormat="1" ht="33" customHeight="1">
      <c r="B205" s="139"/>
      <c r="C205" s="158" t="s">
        <v>437</v>
      </c>
      <c r="D205" s="158" t="s">
        <v>571</v>
      </c>
      <c r="E205" s="159" t="s">
        <v>3009</v>
      </c>
      <c r="F205" s="160" t="s">
        <v>3010</v>
      </c>
      <c r="G205" s="161" t="s">
        <v>259</v>
      </c>
      <c r="H205" s="162">
        <v>1</v>
      </c>
      <c r="I205" s="163"/>
      <c r="J205" s="162">
        <f t="shared" si="20"/>
        <v>0</v>
      </c>
      <c r="K205" s="164"/>
      <c r="L205" s="165"/>
      <c r="M205" s="166" t="s">
        <v>1</v>
      </c>
      <c r="N205" s="167" t="s">
        <v>41</v>
      </c>
      <c r="P205" s="149">
        <f t="shared" si="21"/>
        <v>0</v>
      </c>
      <c r="Q205" s="149">
        <v>0</v>
      </c>
      <c r="R205" s="149">
        <f t="shared" si="22"/>
        <v>0</v>
      </c>
      <c r="S205" s="149">
        <v>0</v>
      </c>
      <c r="T205" s="150">
        <f t="shared" si="23"/>
        <v>0</v>
      </c>
      <c r="AR205" s="151" t="s">
        <v>248</v>
      </c>
      <c r="AT205" s="151" t="s">
        <v>571</v>
      </c>
      <c r="AU205" s="151" t="s">
        <v>87</v>
      </c>
      <c r="AY205" s="13" t="s">
        <v>220</v>
      </c>
      <c r="BE205" s="152">
        <f t="shared" si="24"/>
        <v>0</v>
      </c>
      <c r="BF205" s="152">
        <f t="shared" si="25"/>
        <v>0</v>
      </c>
      <c r="BG205" s="152">
        <f t="shared" si="26"/>
        <v>0</v>
      </c>
      <c r="BH205" s="152">
        <f t="shared" si="27"/>
        <v>0</v>
      </c>
      <c r="BI205" s="152">
        <f t="shared" si="28"/>
        <v>0</v>
      </c>
      <c r="BJ205" s="13" t="s">
        <v>87</v>
      </c>
      <c r="BK205" s="152">
        <f t="shared" si="29"/>
        <v>0</v>
      </c>
      <c r="BL205" s="13" t="s">
        <v>94</v>
      </c>
      <c r="BM205" s="151" t="s">
        <v>809</v>
      </c>
    </row>
    <row r="206" spans="2:65" s="1" customFormat="1" ht="16.5" customHeight="1">
      <c r="B206" s="139"/>
      <c r="C206" s="140" t="s">
        <v>611</v>
      </c>
      <c r="D206" s="140" t="s">
        <v>222</v>
      </c>
      <c r="E206" s="141" t="s">
        <v>3011</v>
      </c>
      <c r="F206" s="142" t="s">
        <v>3012</v>
      </c>
      <c r="G206" s="143" t="s">
        <v>259</v>
      </c>
      <c r="H206" s="144">
        <v>26</v>
      </c>
      <c r="I206" s="145"/>
      <c r="J206" s="144">
        <f t="shared" si="20"/>
        <v>0</v>
      </c>
      <c r="K206" s="146"/>
      <c r="L206" s="28"/>
      <c r="M206" s="147" t="s">
        <v>1</v>
      </c>
      <c r="N206" s="148" t="s">
        <v>41</v>
      </c>
      <c r="P206" s="149">
        <f t="shared" si="21"/>
        <v>0</v>
      </c>
      <c r="Q206" s="149">
        <v>0</v>
      </c>
      <c r="R206" s="149">
        <f t="shared" si="22"/>
        <v>0</v>
      </c>
      <c r="S206" s="149">
        <v>0</v>
      </c>
      <c r="T206" s="150">
        <f t="shared" si="2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24"/>
        <v>0</v>
      </c>
      <c r="BF206" s="152">
        <f t="shared" si="25"/>
        <v>0</v>
      </c>
      <c r="BG206" s="152">
        <f t="shared" si="26"/>
        <v>0</v>
      </c>
      <c r="BH206" s="152">
        <f t="shared" si="27"/>
        <v>0</v>
      </c>
      <c r="BI206" s="152">
        <f t="shared" si="28"/>
        <v>0</v>
      </c>
      <c r="BJ206" s="13" t="s">
        <v>87</v>
      </c>
      <c r="BK206" s="152">
        <f t="shared" si="29"/>
        <v>0</v>
      </c>
      <c r="BL206" s="13" t="s">
        <v>94</v>
      </c>
      <c r="BM206" s="151" t="s">
        <v>817</v>
      </c>
    </row>
    <row r="207" spans="2:65" s="1" customFormat="1" ht="66.75" customHeight="1">
      <c r="B207" s="139"/>
      <c r="C207" s="158" t="s">
        <v>616</v>
      </c>
      <c r="D207" s="158" t="s">
        <v>571</v>
      </c>
      <c r="E207" s="159" t="s">
        <v>3013</v>
      </c>
      <c r="F207" s="160" t="s">
        <v>3014</v>
      </c>
      <c r="G207" s="161" t="s">
        <v>259</v>
      </c>
      <c r="H207" s="162">
        <v>1</v>
      </c>
      <c r="I207" s="163"/>
      <c r="J207" s="162">
        <f t="shared" si="20"/>
        <v>0</v>
      </c>
      <c r="K207" s="164"/>
      <c r="L207" s="165"/>
      <c r="M207" s="166" t="s">
        <v>1</v>
      </c>
      <c r="N207" s="167" t="s">
        <v>41</v>
      </c>
      <c r="P207" s="149">
        <f t="shared" si="21"/>
        <v>0</v>
      </c>
      <c r="Q207" s="149">
        <v>0</v>
      </c>
      <c r="R207" s="149">
        <f t="shared" si="22"/>
        <v>0</v>
      </c>
      <c r="S207" s="149">
        <v>0</v>
      </c>
      <c r="T207" s="150">
        <f t="shared" si="23"/>
        <v>0</v>
      </c>
      <c r="AR207" s="151" t="s">
        <v>248</v>
      </c>
      <c r="AT207" s="151" t="s">
        <v>571</v>
      </c>
      <c r="AU207" s="151" t="s">
        <v>87</v>
      </c>
      <c r="AY207" s="13" t="s">
        <v>220</v>
      </c>
      <c r="BE207" s="152">
        <f t="shared" si="24"/>
        <v>0</v>
      </c>
      <c r="BF207" s="152">
        <f t="shared" si="25"/>
        <v>0</v>
      </c>
      <c r="BG207" s="152">
        <f t="shared" si="26"/>
        <v>0</v>
      </c>
      <c r="BH207" s="152">
        <f t="shared" si="27"/>
        <v>0</v>
      </c>
      <c r="BI207" s="152">
        <f t="shared" si="28"/>
        <v>0</v>
      </c>
      <c r="BJ207" s="13" t="s">
        <v>87</v>
      </c>
      <c r="BK207" s="152">
        <f t="shared" si="29"/>
        <v>0</v>
      </c>
      <c r="BL207" s="13" t="s">
        <v>94</v>
      </c>
      <c r="BM207" s="151" t="s">
        <v>825</v>
      </c>
    </row>
    <row r="208" spans="2:65" s="1" customFormat="1" ht="16.5" customHeight="1">
      <c r="B208" s="139"/>
      <c r="C208" s="158" t="s">
        <v>620</v>
      </c>
      <c r="D208" s="158" t="s">
        <v>571</v>
      </c>
      <c r="E208" s="159" t="s">
        <v>3015</v>
      </c>
      <c r="F208" s="160" t="s">
        <v>3016</v>
      </c>
      <c r="G208" s="161" t="s">
        <v>259</v>
      </c>
      <c r="H208" s="162">
        <v>1</v>
      </c>
      <c r="I208" s="163"/>
      <c r="J208" s="162">
        <f t="shared" si="20"/>
        <v>0</v>
      </c>
      <c r="K208" s="164"/>
      <c r="L208" s="165"/>
      <c r="M208" s="166" t="s">
        <v>1</v>
      </c>
      <c r="N208" s="167" t="s">
        <v>41</v>
      </c>
      <c r="P208" s="149">
        <f t="shared" si="21"/>
        <v>0</v>
      </c>
      <c r="Q208" s="149">
        <v>0</v>
      </c>
      <c r="R208" s="149">
        <f t="shared" si="22"/>
        <v>0</v>
      </c>
      <c r="S208" s="149">
        <v>0</v>
      </c>
      <c r="T208" s="150">
        <f t="shared" si="23"/>
        <v>0</v>
      </c>
      <c r="AR208" s="151" t="s">
        <v>248</v>
      </c>
      <c r="AT208" s="151" t="s">
        <v>571</v>
      </c>
      <c r="AU208" s="151" t="s">
        <v>87</v>
      </c>
      <c r="AY208" s="13" t="s">
        <v>220</v>
      </c>
      <c r="BE208" s="152">
        <f t="shared" si="24"/>
        <v>0</v>
      </c>
      <c r="BF208" s="152">
        <f t="shared" si="25"/>
        <v>0</v>
      </c>
      <c r="BG208" s="152">
        <f t="shared" si="26"/>
        <v>0</v>
      </c>
      <c r="BH208" s="152">
        <f t="shared" si="27"/>
        <v>0</v>
      </c>
      <c r="BI208" s="152">
        <f t="shared" si="28"/>
        <v>0</v>
      </c>
      <c r="BJ208" s="13" t="s">
        <v>87</v>
      </c>
      <c r="BK208" s="152">
        <f t="shared" si="29"/>
        <v>0</v>
      </c>
      <c r="BL208" s="13" t="s">
        <v>94</v>
      </c>
      <c r="BM208" s="151" t="s">
        <v>833</v>
      </c>
    </row>
    <row r="209" spans="2:65" s="1" customFormat="1" ht="24.25" customHeight="1">
      <c r="B209" s="139"/>
      <c r="C209" s="158" t="s">
        <v>624</v>
      </c>
      <c r="D209" s="158" t="s">
        <v>571</v>
      </c>
      <c r="E209" s="159" t="s">
        <v>3017</v>
      </c>
      <c r="F209" s="160" t="s">
        <v>3018</v>
      </c>
      <c r="G209" s="161" t="s">
        <v>259</v>
      </c>
      <c r="H209" s="162">
        <v>1</v>
      </c>
      <c r="I209" s="163"/>
      <c r="J209" s="162">
        <f t="shared" si="20"/>
        <v>0</v>
      </c>
      <c r="K209" s="164"/>
      <c r="L209" s="165"/>
      <c r="M209" s="166" t="s">
        <v>1</v>
      </c>
      <c r="N209" s="167" t="s">
        <v>41</v>
      </c>
      <c r="P209" s="149">
        <f t="shared" si="21"/>
        <v>0</v>
      </c>
      <c r="Q209" s="149">
        <v>0</v>
      </c>
      <c r="R209" s="149">
        <f t="shared" si="22"/>
        <v>0</v>
      </c>
      <c r="S209" s="149">
        <v>0</v>
      </c>
      <c r="T209" s="150">
        <f t="shared" si="23"/>
        <v>0</v>
      </c>
      <c r="AR209" s="151" t="s">
        <v>248</v>
      </c>
      <c r="AT209" s="151" t="s">
        <v>571</v>
      </c>
      <c r="AU209" s="151" t="s">
        <v>87</v>
      </c>
      <c r="AY209" s="13" t="s">
        <v>220</v>
      </c>
      <c r="BE209" s="152">
        <f t="shared" si="24"/>
        <v>0</v>
      </c>
      <c r="BF209" s="152">
        <f t="shared" si="25"/>
        <v>0</v>
      </c>
      <c r="BG209" s="152">
        <f t="shared" si="26"/>
        <v>0</v>
      </c>
      <c r="BH209" s="152">
        <f t="shared" si="27"/>
        <v>0</v>
      </c>
      <c r="BI209" s="152">
        <f t="shared" si="28"/>
        <v>0</v>
      </c>
      <c r="BJ209" s="13" t="s">
        <v>87</v>
      </c>
      <c r="BK209" s="152">
        <f t="shared" si="29"/>
        <v>0</v>
      </c>
      <c r="BL209" s="13" t="s">
        <v>94</v>
      </c>
      <c r="BM209" s="151" t="s">
        <v>841</v>
      </c>
    </row>
    <row r="210" spans="2:65" s="1" customFormat="1" ht="24.25" customHeight="1">
      <c r="B210" s="139"/>
      <c r="C210" s="140" t="s">
        <v>628</v>
      </c>
      <c r="D210" s="140" t="s">
        <v>222</v>
      </c>
      <c r="E210" s="141" t="s">
        <v>3019</v>
      </c>
      <c r="F210" s="142" t="s">
        <v>3020</v>
      </c>
      <c r="G210" s="143" t="s">
        <v>259</v>
      </c>
      <c r="H210" s="144">
        <v>1</v>
      </c>
      <c r="I210" s="145"/>
      <c r="J210" s="144">
        <f t="shared" si="20"/>
        <v>0</v>
      </c>
      <c r="K210" s="146"/>
      <c r="L210" s="28"/>
      <c r="M210" s="147" t="s">
        <v>1</v>
      </c>
      <c r="N210" s="148" t="s">
        <v>41</v>
      </c>
      <c r="P210" s="149">
        <f t="shared" si="21"/>
        <v>0</v>
      </c>
      <c r="Q210" s="149">
        <v>0</v>
      </c>
      <c r="R210" s="149">
        <f t="shared" si="22"/>
        <v>0</v>
      </c>
      <c r="S210" s="149">
        <v>0</v>
      </c>
      <c r="T210" s="150">
        <f t="shared" si="2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24"/>
        <v>0</v>
      </c>
      <c r="BF210" s="152">
        <f t="shared" si="25"/>
        <v>0</v>
      </c>
      <c r="BG210" s="152">
        <f t="shared" si="26"/>
        <v>0</v>
      </c>
      <c r="BH210" s="152">
        <f t="shared" si="27"/>
        <v>0</v>
      </c>
      <c r="BI210" s="152">
        <f t="shared" si="28"/>
        <v>0</v>
      </c>
      <c r="BJ210" s="13" t="s">
        <v>87</v>
      </c>
      <c r="BK210" s="152">
        <f t="shared" si="29"/>
        <v>0</v>
      </c>
      <c r="BL210" s="13" t="s">
        <v>94</v>
      </c>
      <c r="BM210" s="151" t="s">
        <v>849</v>
      </c>
    </row>
    <row r="211" spans="2:65" s="1" customFormat="1" ht="24.25" customHeight="1">
      <c r="B211" s="139"/>
      <c r="C211" s="140" t="s">
        <v>632</v>
      </c>
      <c r="D211" s="140" t="s">
        <v>222</v>
      </c>
      <c r="E211" s="141" t="s">
        <v>3021</v>
      </c>
      <c r="F211" s="142" t="s">
        <v>3022</v>
      </c>
      <c r="G211" s="143" t="s">
        <v>259</v>
      </c>
      <c r="H211" s="144">
        <v>3</v>
      </c>
      <c r="I211" s="145"/>
      <c r="J211" s="144">
        <f t="shared" si="20"/>
        <v>0</v>
      </c>
      <c r="K211" s="146"/>
      <c r="L211" s="28"/>
      <c r="M211" s="147" t="s">
        <v>1</v>
      </c>
      <c r="N211" s="148" t="s">
        <v>41</v>
      </c>
      <c r="P211" s="149">
        <f t="shared" si="21"/>
        <v>0</v>
      </c>
      <c r="Q211" s="149">
        <v>0</v>
      </c>
      <c r="R211" s="149">
        <f t="shared" si="22"/>
        <v>0</v>
      </c>
      <c r="S211" s="149">
        <v>0</v>
      </c>
      <c r="T211" s="150">
        <f t="shared" si="2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24"/>
        <v>0</v>
      </c>
      <c r="BF211" s="152">
        <f t="shared" si="25"/>
        <v>0</v>
      </c>
      <c r="BG211" s="152">
        <f t="shared" si="26"/>
        <v>0</v>
      </c>
      <c r="BH211" s="152">
        <f t="shared" si="27"/>
        <v>0</v>
      </c>
      <c r="BI211" s="152">
        <f t="shared" si="28"/>
        <v>0</v>
      </c>
      <c r="BJ211" s="13" t="s">
        <v>87</v>
      </c>
      <c r="BK211" s="152">
        <f t="shared" si="29"/>
        <v>0</v>
      </c>
      <c r="BL211" s="13" t="s">
        <v>94</v>
      </c>
      <c r="BM211" s="151" t="s">
        <v>857</v>
      </c>
    </row>
    <row r="212" spans="2:65" s="1" customFormat="1" ht="76.400000000000006" customHeight="1">
      <c r="B212" s="139"/>
      <c r="C212" s="158" t="s">
        <v>636</v>
      </c>
      <c r="D212" s="158" t="s">
        <v>571</v>
      </c>
      <c r="E212" s="159" t="s">
        <v>3023</v>
      </c>
      <c r="F212" s="160" t="s">
        <v>3024</v>
      </c>
      <c r="G212" s="161" t="s">
        <v>259</v>
      </c>
      <c r="H212" s="162">
        <v>3</v>
      </c>
      <c r="I212" s="163"/>
      <c r="J212" s="162">
        <f t="shared" si="20"/>
        <v>0</v>
      </c>
      <c r="K212" s="164"/>
      <c r="L212" s="165"/>
      <c r="M212" s="166" t="s">
        <v>1</v>
      </c>
      <c r="N212" s="167" t="s">
        <v>41</v>
      </c>
      <c r="P212" s="149">
        <f t="shared" si="21"/>
        <v>0</v>
      </c>
      <c r="Q212" s="149">
        <v>0</v>
      </c>
      <c r="R212" s="149">
        <f t="shared" si="22"/>
        <v>0</v>
      </c>
      <c r="S212" s="149">
        <v>0</v>
      </c>
      <c r="T212" s="150">
        <f t="shared" si="23"/>
        <v>0</v>
      </c>
      <c r="AR212" s="151" t="s">
        <v>248</v>
      </c>
      <c r="AT212" s="151" t="s">
        <v>571</v>
      </c>
      <c r="AU212" s="151" t="s">
        <v>87</v>
      </c>
      <c r="AY212" s="13" t="s">
        <v>220</v>
      </c>
      <c r="BE212" s="152">
        <f t="shared" si="24"/>
        <v>0</v>
      </c>
      <c r="BF212" s="152">
        <f t="shared" si="25"/>
        <v>0</v>
      </c>
      <c r="BG212" s="152">
        <f t="shared" si="26"/>
        <v>0</v>
      </c>
      <c r="BH212" s="152">
        <f t="shared" si="27"/>
        <v>0</v>
      </c>
      <c r="BI212" s="152">
        <f t="shared" si="28"/>
        <v>0</v>
      </c>
      <c r="BJ212" s="13" t="s">
        <v>87</v>
      </c>
      <c r="BK212" s="152">
        <f t="shared" si="29"/>
        <v>0</v>
      </c>
      <c r="BL212" s="13" t="s">
        <v>94</v>
      </c>
      <c r="BM212" s="151" t="s">
        <v>865</v>
      </c>
    </row>
    <row r="213" spans="2:65" s="1" customFormat="1" ht="76.400000000000006" customHeight="1">
      <c r="B213" s="139"/>
      <c r="C213" s="158" t="s">
        <v>640</v>
      </c>
      <c r="D213" s="158" t="s">
        <v>571</v>
      </c>
      <c r="E213" s="159" t="s">
        <v>3025</v>
      </c>
      <c r="F213" s="160" t="s">
        <v>3026</v>
      </c>
      <c r="G213" s="161" t="s">
        <v>259</v>
      </c>
      <c r="H213" s="162">
        <v>1</v>
      </c>
      <c r="I213" s="163"/>
      <c r="J213" s="162">
        <f t="shared" si="20"/>
        <v>0</v>
      </c>
      <c r="K213" s="164"/>
      <c r="L213" s="165"/>
      <c r="M213" s="166" t="s">
        <v>1</v>
      </c>
      <c r="N213" s="167" t="s">
        <v>41</v>
      </c>
      <c r="P213" s="149">
        <f t="shared" si="21"/>
        <v>0</v>
      </c>
      <c r="Q213" s="149">
        <v>0</v>
      </c>
      <c r="R213" s="149">
        <f t="shared" si="22"/>
        <v>0</v>
      </c>
      <c r="S213" s="149">
        <v>0</v>
      </c>
      <c r="T213" s="150">
        <f t="shared" si="23"/>
        <v>0</v>
      </c>
      <c r="AR213" s="151" t="s">
        <v>248</v>
      </c>
      <c r="AT213" s="151" t="s">
        <v>571</v>
      </c>
      <c r="AU213" s="151" t="s">
        <v>87</v>
      </c>
      <c r="AY213" s="13" t="s">
        <v>220</v>
      </c>
      <c r="BE213" s="152">
        <f t="shared" si="24"/>
        <v>0</v>
      </c>
      <c r="BF213" s="152">
        <f t="shared" si="25"/>
        <v>0</v>
      </c>
      <c r="BG213" s="152">
        <f t="shared" si="26"/>
        <v>0</v>
      </c>
      <c r="BH213" s="152">
        <f t="shared" si="27"/>
        <v>0</v>
      </c>
      <c r="BI213" s="152">
        <f t="shared" si="28"/>
        <v>0</v>
      </c>
      <c r="BJ213" s="13" t="s">
        <v>87</v>
      </c>
      <c r="BK213" s="152">
        <f t="shared" si="29"/>
        <v>0</v>
      </c>
      <c r="BL213" s="13" t="s">
        <v>94</v>
      </c>
      <c r="BM213" s="151" t="s">
        <v>873</v>
      </c>
    </row>
    <row r="214" spans="2:65" s="1" customFormat="1" ht="66.75" customHeight="1">
      <c r="B214" s="139"/>
      <c r="C214" s="158" t="s">
        <v>644</v>
      </c>
      <c r="D214" s="158" t="s">
        <v>571</v>
      </c>
      <c r="E214" s="159" t="s">
        <v>3027</v>
      </c>
      <c r="F214" s="160" t="s">
        <v>3028</v>
      </c>
      <c r="G214" s="161" t="s">
        <v>259</v>
      </c>
      <c r="H214" s="162">
        <v>1</v>
      </c>
      <c r="I214" s="163"/>
      <c r="J214" s="162">
        <f t="shared" si="20"/>
        <v>0</v>
      </c>
      <c r="K214" s="164"/>
      <c r="L214" s="165"/>
      <c r="M214" s="166" t="s">
        <v>1</v>
      </c>
      <c r="N214" s="167" t="s">
        <v>41</v>
      </c>
      <c r="P214" s="149">
        <f t="shared" si="21"/>
        <v>0</v>
      </c>
      <c r="Q214" s="149">
        <v>0</v>
      </c>
      <c r="R214" s="149">
        <f t="shared" si="22"/>
        <v>0</v>
      </c>
      <c r="S214" s="149">
        <v>0</v>
      </c>
      <c r="T214" s="150">
        <f t="shared" si="23"/>
        <v>0</v>
      </c>
      <c r="AR214" s="151" t="s">
        <v>248</v>
      </c>
      <c r="AT214" s="151" t="s">
        <v>571</v>
      </c>
      <c r="AU214" s="151" t="s">
        <v>87</v>
      </c>
      <c r="AY214" s="13" t="s">
        <v>220</v>
      </c>
      <c r="BE214" s="152">
        <f t="shared" si="24"/>
        <v>0</v>
      </c>
      <c r="BF214" s="152">
        <f t="shared" si="25"/>
        <v>0</v>
      </c>
      <c r="BG214" s="152">
        <f t="shared" si="26"/>
        <v>0</v>
      </c>
      <c r="BH214" s="152">
        <f t="shared" si="27"/>
        <v>0</v>
      </c>
      <c r="BI214" s="152">
        <f t="shared" si="28"/>
        <v>0</v>
      </c>
      <c r="BJ214" s="13" t="s">
        <v>87</v>
      </c>
      <c r="BK214" s="152">
        <f t="shared" si="29"/>
        <v>0</v>
      </c>
      <c r="BL214" s="13" t="s">
        <v>94</v>
      </c>
      <c r="BM214" s="151" t="s">
        <v>880</v>
      </c>
    </row>
    <row r="215" spans="2:65" s="1" customFormat="1" ht="66.75" customHeight="1">
      <c r="B215" s="139"/>
      <c r="C215" s="158" t="s">
        <v>648</v>
      </c>
      <c r="D215" s="158" t="s">
        <v>571</v>
      </c>
      <c r="E215" s="159" t="s">
        <v>3029</v>
      </c>
      <c r="F215" s="160" t="s">
        <v>3030</v>
      </c>
      <c r="G215" s="161" t="s">
        <v>259</v>
      </c>
      <c r="H215" s="162">
        <v>2</v>
      </c>
      <c r="I215" s="163"/>
      <c r="J215" s="162">
        <f t="shared" si="20"/>
        <v>0</v>
      </c>
      <c r="K215" s="164"/>
      <c r="L215" s="165"/>
      <c r="M215" s="166" t="s">
        <v>1</v>
      </c>
      <c r="N215" s="167" t="s">
        <v>41</v>
      </c>
      <c r="P215" s="149">
        <f t="shared" si="21"/>
        <v>0</v>
      </c>
      <c r="Q215" s="149">
        <v>0</v>
      </c>
      <c r="R215" s="149">
        <f t="shared" si="22"/>
        <v>0</v>
      </c>
      <c r="S215" s="149">
        <v>0</v>
      </c>
      <c r="T215" s="150">
        <f t="shared" si="23"/>
        <v>0</v>
      </c>
      <c r="AR215" s="151" t="s">
        <v>248</v>
      </c>
      <c r="AT215" s="151" t="s">
        <v>571</v>
      </c>
      <c r="AU215" s="151" t="s">
        <v>87</v>
      </c>
      <c r="AY215" s="13" t="s">
        <v>220</v>
      </c>
      <c r="BE215" s="152">
        <f t="shared" si="24"/>
        <v>0</v>
      </c>
      <c r="BF215" s="152">
        <f t="shared" si="25"/>
        <v>0</v>
      </c>
      <c r="BG215" s="152">
        <f t="shared" si="26"/>
        <v>0</v>
      </c>
      <c r="BH215" s="152">
        <f t="shared" si="27"/>
        <v>0</v>
      </c>
      <c r="BI215" s="152">
        <f t="shared" si="28"/>
        <v>0</v>
      </c>
      <c r="BJ215" s="13" t="s">
        <v>87</v>
      </c>
      <c r="BK215" s="152">
        <f t="shared" si="29"/>
        <v>0</v>
      </c>
      <c r="BL215" s="13" t="s">
        <v>94</v>
      </c>
      <c r="BM215" s="151" t="s">
        <v>888</v>
      </c>
    </row>
    <row r="216" spans="2:65" s="1" customFormat="1" ht="76.400000000000006" customHeight="1">
      <c r="B216" s="139"/>
      <c r="C216" s="158" t="s">
        <v>652</v>
      </c>
      <c r="D216" s="158" t="s">
        <v>571</v>
      </c>
      <c r="E216" s="159" t="s">
        <v>3031</v>
      </c>
      <c r="F216" s="160" t="s">
        <v>3032</v>
      </c>
      <c r="G216" s="161" t="s">
        <v>259</v>
      </c>
      <c r="H216" s="162">
        <v>2</v>
      </c>
      <c r="I216" s="163"/>
      <c r="J216" s="162">
        <f t="shared" si="20"/>
        <v>0</v>
      </c>
      <c r="K216" s="164"/>
      <c r="L216" s="165"/>
      <c r="M216" s="166" t="s">
        <v>1</v>
      </c>
      <c r="N216" s="167" t="s">
        <v>41</v>
      </c>
      <c r="P216" s="149">
        <f t="shared" si="21"/>
        <v>0</v>
      </c>
      <c r="Q216" s="149">
        <v>0</v>
      </c>
      <c r="R216" s="149">
        <f t="shared" si="22"/>
        <v>0</v>
      </c>
      <c r="S216" s="149">
        <v>0</v>
      </c>
      <c r="T216" s="150">
        <f t="shared" si="23"/>
        <v>0</v>
      </c>
      <c r="AR216" s="151" t="s">
        <v>248</v>
      </c>
      <c r="AT216" s="151" t="s">
        <v>571</v>
      </c>
      <c r="AU216" s="151" t="s">
        <v>87</v>
      </c>
      <c r="AY216" s="13" t="s">
        <v>220</v>
      </c>
      <c r="BE216" s="152">
        <f t="shared" si="24"/>
        <v>0</v>
      </c>
      <c r="BF216" s="152">
        <f t="shared" si="25"/>
        <v>0</v>
      </c>
      <c r="BG216" s="152">
        <f t="shared" si="26"/>
        <v>0</v>
      </c>
      <c r="BH216" s="152">
        <f t="shared" si="27"/>
        <v>0</v>
      </c>
      <c r="BI216" s="152">
        <f t="shared" si="28"/>
        <v>0</v>
      </c>
      <c r="BJ216" s="13" t="s">
        <v>87</v>
      </c>
      <c r="BK216" s="152">
        <f t="shared" si="29"/>
        <v>0</v>
      </c>
      <c r="BL216" s="13" t="s">
        <v>94</v>
      </c>
      <c r="BM216" s="151" t="s">
        <v>896</v>
      </c>
    </row>
    <row r="217" spans="2:65" s="1" customFormat="1" ht="24.25" customHeight="1">
      <c r="B217" s="139"/>
      <c r="C217" s="158" t="s">
        <v>656</v>
      </c>
      <c r="D217" s="158" t="s">
        <v>571</v>
      </c>
      <c r="E217" s="159" t="s">
        <v>3033</v>
      </c>
      <c r="F217" s="160" t="s">
        <v>3034</v>
      </c>
      <c r="G217" s="161" t="s">
        <v>259</v>
      </c>
      <c r="H217" s="162">
        <v>9</v>
      </c>
      <c r="I217" s="163"/>
      <c r="J217" s="162">
        <f t="shared" si="20"/>
        <v>0</v>
      </c>
      <c r="K217" s="164"/>
      <c r="L217" s="165"/>
      <c r="M217" s="166" t="s">
        <v>1</v>
      </c>
      <c r="N217" s="167" t="s">
        <v>41</v>
      </c>
      <c r="P217" s="149">
        <f t="shared" si="21"/>
        <v>0</v>
      </c>
      <c r="Q217" s="149">
        <v>0</v>
      </c>
      <c r="R217" s="149">
        <f t="shared" si="22"/>
        <v>0</v>
      </c>
      <c r="S217" s="149">
        <v>0</v>
      </c>
      <c r="T217" s="150">
        <f t="shared" si="23"/>
        <v>0</v>
      </c>
      <c r="AR217" s="151" t="s">
        <v>248</v>
      </c>
      <c r="AT217" s="151" t="s">
        <v>571</v>
      </c>
      <c r="AU217" s="151" t="s">
        <v>87</v>
      </c>
      <c r="AY217" s="13" t="s">
        <v>220</v>
      </c>
      <c r="BE217" s="152">
        <f t="shared" si="24"/>
        <v>0</v>
      </c>
      <c r="BF217" s="152">
        <f t="shared" si="25"/>
        <v>0</v>
      </c>
      <c r="BG217" s="152">
        <f t="shared" si="26"/>
        <v>0</v>
      </c>
      <c r="BH217" s="152">
        <f t="shared" si="27"/>
        <v>0</v>
      </c>
      <c r="BI217" s="152">
        <f t="shared" si="28"/>
        <v>0</v>
      </c>
      <c r="BJ217" s="13" t="s">
        <v>87</v>
      </c>
      <c r="BK217" s="152">
        <f t="shared" si="29"/>
        <v>0</v>
      </c>
      <c r="BL217" s="13" t="s">
        <v>94</v>
      </c>
      <c r="BM217" s="151" t="s">
        <v>906</v>
      </c>
    </row>
    <row r="218" spans="2:65" s="1" customFormat="1" ht="24.25" customHeight="1">
      <c r="B218" s="139"/>
      <c r="C218" s="140" t="s">
        <v>662</v>
      </c>
      <c r="D218" s="140" t="s">
        <v>222</v>
      </c>
      <c r="E218" s="141" t="s">
        <v>3035</v>
      </c>
      <c r="F218" s="142" t="s">
        <v>3036</v>
      </c>
      <c r="G218" s="143" t="s">
        <v>259</v>
      </c>
      <c r="H218" s="144">
        <v>9</v>
      </c>
      <c r="I218" s="145"/>
      <c r="J218" s="144">
        <f t="shared" si="20"/>
        <v>0</v>
      </c>
      <c r="K218" s="146"/>
      <c r="L218" s="28"/>
      <c r="M218" s="147" t="s">
        <v>1</v>
      </c>
      <c r="N218" s="148" t="s">
        <v>41</v>
      </c>
      <c r="P218" s="149">
        <f t="shared" si="21"/>
        <v>0</v>
      </c>
      <c r="Q218" s="149">
        <v>0</v>
      </c>
      <c r="R218" s="149">
        <f t="shared" si="22"/>
        <v>0</v>
      </c>
      <c r="S218" s="149">
        <v>0</v>
      </c>
      <c r="T218" s="150">
        <f t="shared" si="23"/>
        <v>0</v>
      </c>
      <c r="AR218" s="151" t="s">
        <v>94</v>
      </c>
      <c r="AT218" s="151" t="s">
        <v>222</v>
      </c>
      <c r="AU218" s="151" t="s">
        <v>87</v>
      </c>
      <c r="AY218" s="13" t="s">
        <v>220</v>
      </c>
      <c r="BE218" s="152">
        <f t="shared" si="24"/>
        <v>0</v>
      </c>
      <c r="BF218" s="152">
        <f t="shared" si="25"/>
        <v>0</v>
      </c>
      <c r="BG218" s="152">
        <f t="shared" si="26"/>
        <v>0</v>
      </c>
      <c r="BH218" s="152">
        <f t="shared" si="27"/>
        <v>0</v>
      </c>
      <c r="BI218" s="152">
        <f t="shared" si="28"/>
        <v>0</v>
      </c>
      <c r="BJ218" s="13" t="s">
        <v>87</v>
      </c>
      <c r="BK218" s="152">
        <f t="shared" si="29"/>
        <v>0</v>
      </c>
      <c r="BL218" s="13" t="s">
        <v>94</v>
      </c>
      <c r="BM218" s="151" t="s">
        <v>916</v>
      </c>
    </row>
    <row r="219" spans="2:65" s="1" customFormat="1" ht="37.9" customHeight="1">
      <c r="B219" s="139"/>
      <c r="C219" s="158" t="s">
        <v>666</v>
      </c>
      <c r="D219" s="158" t="s">
        <v>571</v>
      </c>
      <c r="E219" s="159" t="s">
        <v>3037</v>
      </c>
      <c r="F219" s="160" t="s">
        <v>3038</v>
      </c>
      <c r="G219" s="161" t="s">
        <v>259</v>
      </c>
      <c r="H219" s="162">
        <v>5</v>
      </c>
      <c r="I219" s="163"/>
      <c r="J219" s="162">
        <f t="shared" si="20"/>
        <v>0</v>
      </c>
      <c r="K219" s="164"/>
      <c r="L219" s="165"/>
      <c r="M219" s="166" t="s">
        <v>1</v>
      </c>
      <c r="N219" s="167" t="s">
        <v>41</v>
      </c>
      <c r="P219" s="149">
        <f t="shared" si="21"/>
        <v>0</v>
      </c>
      <c r="Q219" s="149">
        <v>0</v>
      </c>
      <c r="R219" s="149">
        <f t="shared" si="22"/>
        <v>0</v>
      </c>
      <c r="S219" s="149">
        <v>0</v>
      </c>
      <c r="T219" s="150">
        <f t="shared" si="23"/>
        <v>0</v>
      </c>
      <c r="AR219" s="151" t="s">
        <v>248</v>
      </c>
      <c r="AT219" s="151" t="s">
        <v>571</v>
      </c>
      <c r="AU219" s="151" t="s">
        <v>87</v>
      </c>
      <c r="AY219" s="13" t="s">
        <v>220</v>
      </c>
      <c r="BE219" s="152">
        <f t="shared" si="24"/>
        <v>0</v>
      </c>
      <c r="BF219" s="152">
        <f t="shared" si="25"/>
        <v>0</v>
      </c>
      <c r="BG219" s="152">
        <f t="shared" si="26"/>
        <v>0</v>
      </c>
      <c r="BH219" s="152">
        <f t="shared" si="27"/>
        <v>0</v>
      </c>
      <c r="BI219" s="152">
        <f t="shared" si="28"/>
        <v>0</v>
      </c>
      <c r="BJ219" s="13" t="s">
        <v>87</v>
      </c>
      <c r="BK219" s="152">
        <f t="shared" si="29"/>
        <v>0</v>
      </c>
      <c r="BL219" s="13" t="s">
        <v>94</v>
      </c>
      <c r="BM219" s="151" t="s">
        <v>924</v>
      </c>
    </row>
    <row r="220" spans="2:65" s="1" customFormat="1" ht="16.5" customHeight="1">
      <c r="B220" s="139"/>
      <c r="C220" s="140" t="s">
        <v>670</v>
      </c>
      <c r="D220" s="140" t="s">
        <v>222</v>
      </c>
      <c r="E220" s="141" t="s">
        <v>3039</v>
      </c>
      <c r="F220" s="142" t="s">
        <v>3040</v>
      </c>
      <c r="G220" s="143" t="s">
        <v>259</v>
      </c>
      <c r="H220" s="144">
        <v>5</v>
      </c>
      <c r="I220" s="145"/>
      <c r="J220" s="144">
        <f t="shared" si="20"/>
        <v>0</v>
      </c>
      <c r="K220" s="146"/>
      <c r="L220" s="28"/>
      <c r="M220" s="147" t="s">
        <v>1</v>
      </c>
      <c r="N220" s="148" t="s">
        <v>41</v>
      </c>
      <c r="P220" s="149">
        <f t="shared" si="21"/>
        <v>0</v>
      </c>
      <c r="Q220" s="149">
        <v>0</v>
      </c>
      <c r="R220" s="149">
        <f t="shared" si="22"/>
        <v>0</v>
      </c>
      <c r="S220" s="149">
        <v>0</v>
      </c>
      <c r="T220" s="150">
        <f t="shared" si="23"/>
        <v>0</v>
      </c>
      <c r="AR220" s="151" t="s">
        <v>94</v>
      </c>
      <c r="AT220" s="151" t="s">
        <v>222</v>
      </c>
      <c r="AU220" s="151" t="s">
        <v>87</v>
      </c>
      <c r="AY220" s="13" t="s">
        <v>220</v>
      </c>
      <c r="BE220" s="152">
        <f t="shared" si="24"/>
        <v>0</v>
      </c>
      <c r="BF220" s="152">
        <f t="shared" si="25"/>
        <v>0</v>
      </c>
      <c r="BG220" s="152">
        <f t="shared" si="26"/>
        <v>0</v>
      </c>
      <c r="BH220" s="152">
        <f t="shared" si="27"/>
        <v>0</v>
      </c>
      <c r="BI220" s="152">
        <f t="shared" si="28"/>
        <v>0</v>
      </c>
      <c r="BJ220" s="13" t="s">
        <v>87</v>
      </c>
      <c r="BK220" s="152">
        <f t="shared" si="29"/>
        <v>0</v>
      </c>
      <c r="BL220" s="13" t="s">
        <v>94</v>
      </c>
      <c r="BM220" s="151" t="s">
        <v>932</v>
      </c>
    </row>
    <row r="221" spans="2:65" s="11" customFormat="1" ht="22.9" customHeight="1">
      <c r="B221" s="127"/>
      <c r="D221" s="128" t="s">
        <v>74</v>
      </c>
      <c r="E221" s="137" t="s">
        <v>1069</v>
      </c>
      <c r="F221" s="137" t="s">
        <v>3041</v>
      </c>
      <c r="I221" s="130"/>
      <c r="J221" s="138">
        <f>BK221</f>
        <v>0</v>
      </c>
      <c r="L221" s="127"/>
      <c r="M221" s="132"/>
      <c r="P221" s="133">
        <f>SUM(P222:P228)</f>
        <v>0</v>
      </c>
      <c r="R221" s="133">
        <f>SUM(R222:R228)</f>
        <v>0</v>
      </c>
      <c r="T221" s="134">
        <f>SUM(T222:T228)</f>
        <v>0</v>
      </c>
      <c r="AR221" s="128" t="s">
        <v>82</v>
      </c>
      <c r="AT221" s="135" t="s">
        <v>74</v>
      </c>
      <c r="AU221" s="135" t="s">
        <v>82</v>
      </c>
      <c r="AY221" s="128" t="s">
        <v>220</v>
      </c>
      <c r="BK221" s="136">
        <f>SUM(BK222:BK228)</f>
        <v>0</v>
      </c>
    </row>
    <row r="222" spans="2:65" s="1" customFormat="1" ht="21.75" customHeight="1">
      <c r="B222" s="139"/>
      <c r="C222" s="158" t="s">
        <v>674</v>
      </c>
      <c r="D222" s="158" t="s">
        <v>571</v>
      </c>
      <c r="E222" s="159" t="s">
        <v>3042</v>
      </c>
      <c r="F222" s="160" t="s">
        <v>3043</v>
      </c>
      <c r="G222" s="161" t="s">
        <v>259</v>
      </c>
      <c r="H222" s="162">
        <v>1</v>
      </c>
      <c r="I222" s="163"/>
      <c r="J222" s="162">
        <f t="shared" ref="J222:J228" si="30">ROUND(I222*H222,2)</f>
        <v>0</v>
      </c>
      <c r="K222" s="164"/>
      <c r="L222" s="165"/>
      <c r="M222" s="166" t="s">
        <v>1</v>
      </c>
      <c r="N222" s="167" t="s">
        <v>41</v>
      </c>
      <c r="P222" s="149">
        <f t="shared" ref="P222:P228" si="31">O222*H222</f>
        <v>0</v>
      </c>
      <c r="Q222" s="149">
        <v>0</v>
      </c>
      <c r="R222" s="149">
        <f t="shared" ref="R222:R228" si="32">Q222*H222</f>
        <v>0</v>
      </c>
      <c r="S222" s="149">
        <v>0</v>
      </c>
      <c r="T222" s="150">
        <f t="shared" ref="T222:T228" si="33">S222*H222</f>
        <v>0</v>
      </c>
      <c r="AR222" s="151" t="s">
        <v>248</v>
      </c>
      <c r="AT222" s="151" t="s">
        <v>571</v>
      </c>
      <c r="AU222" s="151" t="s">
        <v>87</v>
      </c>
      <c r="AY222" s="13" t="s">
        <v>220</v>
      </c>
      <c r="BE222" s="152">
        <f t="shared" ref="BE222:BE228" si="34">IF(N222="základná",J222,0)</f>
        <v>0</v>
      </c>
      <c r="BF222" s="152">
        <f t="shared" ref="BF222:BF228" si="35">IF(N222="znížená",J222,0)</f>
        <v>0</v>
      </c>
      <c r="BG222" s="152">
        <f t="shared" ref="BG222:BG228" si="36">IF(N222="zákl. prenesená",J222,0)</f>
        <v>0</v>
      </c>
      <c r="BH222" s="152">
        <f t="shared" ref="BH222:BH228" si="37">IF(N222="zníž. prenesená",J222,0)</f>
        <v>0</v>
      </c>
      <c r="BI222" s="152">
        <f t="shared" ref="BI222:BI228" si="38">IF(N222="nulová",J222,0)</f>
        <v>0</v>
      </c>
      <c r="BJ222" s="13" t="s">
        <v>87</v>
      </c>
      <c r="BK222" s="152">
        <f t="shared" ref="BK222:BK228" si="39">ROUND(I222*H222,2)</f>
        <v>0</v>
      </c>
      <c r="BL222" s="13" t="s">
        <v>94</v>
      </c>
      <c r="BM222" s="151" t="s">
        <v>940</v>
      </c>
    </row>
    <row r="223" spans="2:65" s="1" customFormat="1" ht="16.5" customHeight="1">
      <c r="B223" s="139"/>
      <c r="C223" s="140" t="s">
        <v>678</v>
      </c>
      <c r="D223" s="140" t="s">
        <v>222</v>
      </c>
      <c r="E223" s="141" t="s">
        <v>3044</v>
      </c>
      <c r="F223" s="142" t="s">
        <v>3045</v>
      </c>
      <c r="G223" s="143" t="s">
        <v>259</v>
      </c>
      <c r="H223" s="144">
        <v>1</v>
      </c>
      <c r="I223" s="145"/>
      <c r="J223" s="144">
        <f t="shared" si="30"/>
        <v>0</v>
      </c>
      <c r="K223" s="146"/>
      <c r="L223" s="28"/>
      <c r="M223" s="147" t="s">
        <v>1</v>
      </c>
      <c r="N223" s="148" t="s">
        <v>41</v>
      </c>
      <c r="P223" s="149">
        <f t="shared" si="31"/>
        <v>0</v>
      </c>
      <c r="Q223" s="149">
        <v>0</v>
      </c>
      <c r="R223" s="149">
        <f t="shared" si="32"/>
        <v>0</v>
      </c>
      <c r="S223" s="149">
        <v>0</v>
      </c>
      <c r="T223" s="150">
        <f t="shared" si="33"/>
        <v>0</v>
      </c>
      <c r="AR223" s="151" t="s">
        <v>94</v>
      </c>
      <c r="AT223" s="151" t="s">
        <v>222</v>
      </c>
      <c r="AU223" s="151" t="s">
        <v>87</v>
      </c>
      <c r="AY223" s="13" t="s">
        <v>220</v>
      </c>
      <c r="BE223" s="152">
        <f t="shared" si="34"/>
        <v>0</v>
      </c>
      <c r="BF223" s="152">
        <f t="shared" si="35"/>
        <v>0</v>
      </c>
      <c r="BG223" s="152">
        <f t="shared" si="36"/>
        <v>0</v>
      </c>
      <c r="BH223" s="152">
        <f t="shared" si="37"/>
        <v>0</v>
      </c>
      <c r="BI223" s="152">
        <f t="shared" si="38"/>
        <v>0</v>
      </c>
      <c r="BJ223" s="13" t="s">
        <v>87</v>
      </c>
      <c r="BK223" s="152">
        <f t="shared" si="39"/>
        <v>0</v>
      </c>
      <c r="BL223" s="13" t="s">
        <v>94</v>
      </c>
      <c r="BM223" s="151" t="s">
        <v>948</v>
      </c>
    </row>
    <row r="224" spans="2:65" s="1" customFormat="1" ht="16.5" customHeight="1">
      <c r="B224" s="139"/>
      <c r="C224" s="158" t="s">
        <v>682</v>
      </c>
      <c r="D224" s="158" t="s">
        <v>571</v>
      </c>
      <c r="E224" s="159" t="s">
        <v>3046</v>
      </c>
      <c r="F224" s="160" t="s">
        <v>3047</v>
      </c>
      <c r="G224" s="161" t="s">
        <v>259</v>
      </c>
      <c r="H224" s="162">
        <v>4</v>
      </c>
      <c r="I224" s="163"/>
      <c r="J224" s="162">
        <f t="shared" si="30"/>
        <v>0</v>
      </c>
      <c r="K224" s="164"/>
      <c r="L224" s="165"/>
      <c r="M224" s="166" t="s">
        <v>1</v>
      </c>
      <c r="N224" s="167" t="s">
        <v>41</v>
      </c>
      <c r="P224" s="149">
        <f t="shared" si="31"/>
        <v>0</v>
      </c>
      <c r="Q224" s="149">
        <v>0</v>
      </c>
      <c r="R224" s="149">
        <f t="shared" si="32"/>
        <v>0</v>
      </c>
      <c r="S224" s="149">
        <v>0</v>
      </c>
      <c r="T224" s="150">
        <f t="shared" si="33"/>
        <v>0</v>
      </c>
      <c r="AR224" s="151" t="s">
        <v>248</v>
      </c>
      <c r="AT224" s="151" t="s">
        <v>571</v>
      </c>
      <c r="AU224" s="151" t="s">
        <v>87</v>
      </c>
      <c r="AY224" s="13" t="s">
        <v>220</v>
      </c>
      <c r="BE224" s="152">
        <f t="shared" si="34"/>
        <v>0</v>
      </c>
      <c r="BF224" s="152">
        <f t="shared" si="35"/>
        <v>0</v>
      </c>
      <c r="BG224" s="152">
        <f t="shared" si="36"/>
        <v>0</v>
      </c>
      <c r="BH224" s="152">
        <f t="shared" si="37"/>
        <v>0</v>
      </c>
      <c r="BI224" s="152">
        <f t="shared" si="38"/>
        <v>0</v>
      </c>
      <c r="BJ224" s="13" t="s">
        <v>87</v>
      </c>
      <c r="BK224" s="152">
        <f t="shared" si="39"/>
        <v>0</v>
      </c>
      <c r="BL224" s="13" t="s">
        <v>94</v>
      </c>
      <c r="BM224" s="151" t="s">
        <v>956</v>
      </c>
    </row>
    <row r="225" spans="2:65" s="1" customFormat="1" ht="16.5" customHeight="1">
      <c r="B225" s="139"/>
      <c r="C225" s="158" t="s">
        <v>686</v>
      </c>
      <c r="D225" s="158" t="s">
        <v>571</v>
      </c>
      <c r="E225" s="159" t="s">
        <v>3048</v>
      </c>
      <c r="F225" s="160" t="s">
        <v>3049</v>
      </c>
      <c r="G225" s="161" t="s">
        <v>259</v>
      </c>
      <c r="H225" s="162">
        <v>1</v>
      </c>
      <c r="I225" s="163"/>
      <c r="J225" s="162">
        <f t="shared" si="30"/>
        <v>0</v>
      </c>
      <c r="K225" s="164"/>
      <c r="L225" s="165"/>
      <c r="M225" s="166" t="s">
        <v>1</v>
      </c>
      <c r="N225" s="167" t="s">
        <v>41</v>
      </c>
      <c r="P225" s="149">
        <f t="shared" si="31"/>
        <v>0</v>
      </c>
      <c r="Q225" s="149">
        <v>0</v>
      </c>
      <c r="R225" s="149">
        <f t="shared" si="32"/>
        <v>0</v>
      </c>
      <c r="S225" s="149">
        <v>0</v>
      </c>
      <c r="T225" s="150">
        <f t="shared" si="33"/>
        <v>0</v>
      </c>
      <c r="AR225" s="151" t="s">
        <v>248</v>
      </c>
      <c r="AT225" s="151" t="s">
        <v>571</v>
      </c>
      <c r="AU225" s="151" t="s">
        <v>87</v>
      </c>
      <c r="AY225" s="13" t="s">
        <v>220</v>
      </c>
      <c r="BE225" s="152">
        <f t="shared" si="34"/>
        <v>0</v>
      </c>
      <c r="BF225" s="152">
        <f t="shared" si="35"/>
        <v>0</v>
      </c>
      <c r="BG225" s="152">
        <f t="shared" si="36"/>
        <v>0</v>
      </c>
      <c r="BH225" s="152">
        <f t="shared" si="37"/>
        <v>0</v>
      </c>
      <c r="BI225" s="152">
        <f t="shared" si="38"/>
        <v>0</v>
      </c>
      <c r="BJ225" s="13" t="s">
        <v>87</v>
      </c>
      <c r="BK225" s="152">
        <f t="shared" si="39"/>
        <v>0</v>
      </c>
      <c r="BL225" s="13" t="s">
        <v>94</v>
      </c>
      <c r="BM225" s="151" t="s">
        <v>964</v>
      </c>
    </row>
    <row r="226" spans="2:65" s="1" customFormat="1" ht="16.5" customHeight="1">
      <c r="B226" s="139"/>
      <c r="C226" s="140" t="s">
        <v>690</v>
      </c>
      <c r="D226" s="140" t="s">
        <v>222</v>
      </c>
      <c r="E226" s="141" t="s">
        <v>3050</v>
      </c>
      <c r="F226" s="142" t="s">
        <v>3051</v>
      </c>
      <c r="G226" s="143" t="s">
        <v>259</v>
      </c>
      <c r="H226" s="144">
        <v>5</v>
      </c>
      <c r="I226" s="145"/>
      <c r="J226" s="144">
        <f t="shared" si="30"/>
        <v>0</v>
      </c>
      <c r="K226" s="146"/>
      <c r="L226" s="28"/>
      <c r="M226" s="147" t="s">
        <v>1</v>
      </c>
      <c r="N226" s="148" t="s">
        <v>41</v>
      </c>
      <c r="P226" s="149">
        <f t="shared" si="31"/>
        <v>0</v>
      </c>
      <c r="Q226" s="149">
        <v>0</v>
      </c>
      <c r="R226" s="149">
        <f t="shared" si="32"/>
        <v>0</v>
      </c>
      <c r="S226" s="149">
        <v>0</v>
      </c>
      <c r="T226" s="150">
        <f t="shared" si="33"/>
        <v>0</v>
      </c>
      <c r="AR226" s="151" t="s">
        <v>94</v>
      </c>
      <c r="AT226" s="151" t="s">
        <v>222</v>
      </c>
      <c r="AU226" s="151" t="s">
        <v>87</v>
      </c>
      <c r="AY226" s="13" t="s">
        <v>220</v>
      </c>
      <c r="BE226" s="152">
        <f t="shared" si="34"/>
        <v>0</v>
      </c>
      <c r="BF226" s="152">
        <f t="shared" si="35"/>
        <v>0</v>
      </c>
      <c r="BG226" s="152">
        <f t="shared" si="36"/>
        <v>0</v>
      </c>
      <c r="BH226" s="152">
        <f t="shared" si="37"/>
        <v>0</v>
      </c>
      <c r="BI226" s="152">
        <f t="shared" si="38"/>
        <v>0</v>
      </c>
      <c r="BJ226" s="13" t="s">
        <v>87</v>
      </c>
      <c r="BK226" s="152">
        <f t="shared" si="39"/>
        <v>0</v>
      </c>
      <c r="BL226" s="13" t="s">
        <v>94</v>
      </c>
      <c r="BM226" s="151" t="s">
        <v>972</v>
      </c>
    </row>
    <row r="227" spans="2:65" s="1" customFormat="1" ht="16.5" customHeight="1">
      <c r="B227" s="139"/>
      <c r="C227" s="158" t="s">
        <v>694</v>
      </c>
      <c r="D227" s="158" t="s">
        <v>571</v>
      </c>
      <c r="E227" s="159" t="s">
        <v>3052</v>
      </c>
      <c r="F227" s="160" t="s">
        <v>3053</v>
      </c>
      <c r="G227" s="161" t="s">
        <v>259</v>
      </c>
      <c r="H227" s="162">
        <v>1</v>
      </c>
      <c r="I227" s="163"/>
      <c r="J227" s="162">
        <f t="shared" si="30"/>
        <v>0</v>
      </c>
      <c r="K227" s="164"/>
      <c r="L227" s="165"/>
      <c r="M227" s="166" t="s">
        <v>1</v>
      </c>
      <c r="N227" s="167" t="s">
        <v>41</v>
      </c>
      <c r="P227" s="149">
        <f t="shared" si="31"/>
        <v>0</v>
      </c>
      <c r="Q227" s="149">
        <v>0</v>
      </c>
      <c r="R227" s="149">
        <f t="shared" si="32"/>
        <v>0</v>
      </c>
      <c r="S227" s="149">
        <v>0</v>
      </c>
      <c r="T227" s="150">
        <f t="shared" si="33"/>
        <v>0</v>
      </c>
      <c r="AR227" s="151" t="s">
        <v>248</v>
      </c>
      <c r="AT227" s="151" t="s">
        <v>571</v>
      </c>
      <c r="AU227" s="151" t="s">
        <v>87</v>
      </c>
      <c r="AY227" s="13" t="s">
        <v>220</v>
      </c>
      <c r="BE227" s="152">
        <f t="shared" si="34"/>
        <v>0</v>
      </c>
      <c r="BF227" s="152">
        <f t="shared" si="35"/>
        <v>0</v>
      </c>
      <c r="BG227" s="152">
        <f t="shared" si="36"/>
        <v>0</v>
      </c>
      <c r="BH227" s="152">
        <f t="shared" si="37"/>
        <v>0</v>
      </c>
      <c r="BI227" s="152">
        <f t="shared" si="38"/>
        <v>0</v>
      </c>
      <c r="BJ227" s="13" t="s">
        <v>87</v>
      </c>
      <c r="BK227" s="152">
        <f t="shared" si="39"/>
        <v>0</v>
      </c>
      <c r="BL227" s="13" t="s">
        <v>94</v>
      </c>
      <c r="BM227" s="151" t="s">
        <v>982</v>
      </c>
    </row>
    <row r="228" spans="2:65" s="1" customFormat="1" ht="16.5" customHeight="1">
      <c r="B228" s="139"/>
      <c r="C228" s="140" t="s">
        <v>698</v>
      </c>
      <c r="D228" s="140" t="s">
        <v>222</v>
      </c>
      <c r="E228" s="141" t="s">
        <v>3054</v>
      </c>
      <c r="F228" s="142" t="s">
        <v>3055</v>
      </c>
      <c r="G228" s="143" t="s">
        <v>259</v>
      </c>
      <c r="H228" s="144">
        <v>1</v>
      </c>
      <c r="I228" s="145"/>
      <c r="J228" s="144">
        <f t="shared" si="30"/>
        <v>0</v>
      </c>
      <c r="K228" s="146"/>
      <c r="L228" s="28"/>
      <c r="M228" s="147" t="s">
        <v>1</v>
      </c>
      <c r="N228" s="148" t="s">
        <v>41</v>
      </c>
      <c r="P228" s="149">
        <f t="shared" si="31"/>
        <v>0</v>
      </c>
      <c r="Q228" s="149">
        <v>0</v>
      </c>
      <c r="R228" s="149">
        <f t="shared" si="32"/>
        <v>0</v>
      </c>
      <c r="S228" s="149">
        <v>0</v>
      </c>
      <c r="T228" s="150">
        <f t="shared" si="33"/>
        <v>0</v>
      </c>
      <c r="AR228" s="151" t="s">
        <v>94</v>
      </c>
      <c r="AT228" s="151" t="s">
        <v>222</v>
      </c>
      <c r="AU228" s="151" t="s">
        <v>87</v>
      </c>
      <c r="AY228" s="13" t="s">
        <v>220</v>
      </c>
      <c r="BE228" s="152">
        <f t="shared" si="34"/>
        <v>0</v>
      </c>
      <c r="BF228" s="152">
        <f t="shared" si="35"/>
        <v>0</v>
      </c>
      <c r="BG228" s="152">
        <f t="shared" si="36"/>
        <v>0</v>
      </c>
      <c r="BH228" s="152">
        <f t="shared" si="37"/>
        <v>0</v>
      </c>
      <c r="BI228" s="152">
        <f t="shared" si="38"/>
        <v>0</v>
      </c>
      <c r="BJ228" s="13" t="s">
        <v>87</v>
      </c>
      <c r="BK228" s="152">
        <f t="shared" si="39"/>
        <v>0</v>
      </c>
      <c r="BL228" s="13" t="s">
        <v>94</v>
      </c>
      <c r="BM228" s="151" t="s">
        <v>990</v>
      </c>
    </row>
    <row r="229" spans="2:65" s="11" customFormat="1" ht="22.9" customHeight="1">
      <c r="B229" s="127"/>
      <c r="D229" s="128" t="s">
        <v>74</v>
      </c>
      <c r="E229" s="137" t="s">
        <v>1148</v>
      </c>
      <c r="F229" s="137" t="s">
        <v>3056</v>
      </c>
      <c r="I229" s="130"/>
      <c r="J229" s="138">
        <f>BK229</f>
        <v>0</v>
      </c>
      <c r="L229" s="127"/>
      <c r="M229" s="132"/>
      <c r="P229" s="133">
        <f>SUM(P230:P233)</f>
        <v>0</v>
      </c>
      <c r="R229" s="133">
        <f>SUM(R230:R233)</f>
        <v>0</v>
      </c>
      <c r="T229" s="134">
        <f>SUM(T230:T233)</f>
        <v>0</v>
      </c>
      <c r="AR229" s="128" t="s">
        <v>82</v>
      </c>
      <c r="AT229" s="135" t="s">
        <v>74</v>
      </c>
      <c r="AU229" s="135" t="s">
        <v>82</v>
      </c>
      <c r="AY229" s="128" t="s">
        <v>220</v>
      </c>
      <c r="BK229" s="136">
        <f>SUM(BK230:BK233)</f>
        <v>0</v>
      </c>
    </row>
    <row r="230" spans="2:65" s="1" customFormat="1" ht="16.5" customHeight="1">
      <c r="B230" s="139"/>
      <c r="C230" s="158" t="s">
        <v>702</v>
      </c>
      <c r="D230" s="158" t="s">
        <v>571</v>
      </c>
      <c r="E230" s="159" t="s">
        <v>3057</v>
      </c>
      <c r="F230" s="160" t="s">
        <v>3058</v>
      </c>
      <c r="G230" s="161" t="s">
        <v>259</v>
      </c>
      <c r="H230" s="162">
        <v>2</v>
      </c>
      <c r="I230" s="163"/>
      <c r="J230" s="162">
        <f>ROUND(I230*H230,2)</f>
        <v>0</v>
      </c>
      <c r="K230" s="164"/>
      <c r="L230" s="165"/>
      <c r="M230" s="166" t="s">
        <v>1</v>
      </c>
      <c r="N230" s="167" t="s">
        <v>41</v>
      </c>
      <c r="P230" s="149">
        <f>O230*H230</f>
        <v>0</v>
      </c>
      <c r="Q230" s="149">
        <v>0</v>
      </c>
      <c r="R230" s="149">
        <f>Q230*H230</f>
        <v>0</v>
      </c>
      <c r="S230" s="149">
        <v>0</v>
      </c>
      <c r="T230" s="150">
        <f>S230*H230</f>
        <v>0</v>
      </c>
      <c r="AR230" s="151" t="s">
        <v>248</v>
      </c>
      <c r="AT230" s="151" t="s">
        <v>571</v>
      </c>
      <c r="AU230" s="151" t="s">
        <v>87</v>
      </c>
      <c r="AY230" s="13" t="s">
        <v>220</v>
      </c>
      <c r="BE230" s="152">
        <f>IF(N230="základná",J230,0)</f>
        <v>0</v>
      </c>
      <c r="BF230" s="152">
        <f>IF(N230="znížená",J230,0)</f>
        <v>0</v>
      </c>
      <c r="BG230" s="152">
        <f>IF(N230="zákl. prenesená",J230,0)</f>
        <v>0</v>
      </c>
      <c r="BH230" s="152">
        <f>IF(N230="zníž. prenesená",J230,0)</f>
        <v>0</v>
      </c>
      <c r="BI230" s="152">
        <f>IF(N230="nulová",J230,0)</f>
        <v>0</v>
      </c>
      <c r="BJ230" s="13" t="s">
        <v>87</v>
      </c>
      <c r="BK230" s="152">
        <f>ROUND(I230*H230,2)</f>
        <v>0</v>
      </c>
      <c r="BL230" s="13" t="s">
        <v>94</v>
      </c>
      <c r="BM230" s="151" t="s">
        <v>998</v>
      </c>
    </row>
    <row r="231" spans="2:65" s="1" customFormat="1" ht="16.5" customHeight="1">
      <c r="B231" s="139"/>
      <c r="C231" s="158" t="s">
        <v>706</v>
      </c>
      <c r="D231" s="158" t="s">
        <v>571</v>
      </c>
      <c r="E231" s="159" t="s">
        <v>3059</v>
      </c>
      <c r="F231" s="160" t="s">
        <v>3060</v>
      </c>
      <c r="G231" s="161" t="s">
        <v>259</v>
      </c>
      <c r="H231" s="162">
        <v>16</v>
      </c>
      <c r="I231" s="163"/>
      <c r="J231" s="162">
        <f>ROUND(I231*H231,2)</f>
        <v>0</v>
      </c>
      <c r="K231" s="164"/>
      <c r="L231" s="165"/>
      <c r="M231" s="166" t="s">
        <v>1</v>
      </c>
      <c r="N231" s="167" t="s">
        <v>41</v>
      </c>
      <c r="P231" s="149">
        <f>O231*H231</f>
        <v>0</v>
      </c>
      <c r="Q231" s="149">
        <v>0</v>
      </c>
      <c r="R231" s="149">
        <f>Q231*H231</f>
        <v>0</v>
      </c>
      <c r="S231" s="149">
        <v>0</v>
      </c>
      <c r="T231" s="150">
        <f>S231*H231</f>
        <v>0</v>
      </c>
      <c r="AR231" s="151" t="s">
        <v>248</v>
      </c>
      <c r="AT231" s="151" t="s">
        <v>571</v>
      </c>
      <c r="AU231" s="151" t="s">
        <v>87</v>
      </c>
      <c r="AY231" s="13" t="s">
        <v>220</v>
      </c>
      <c r="BE231" s="152">
        <f>IF(N231="základná",J231,0)</f>
        <v>0</v>
      </c>
      <c r="BF231" s="152">
        <f>IF(N231="znížená",J231,0)</f>
        <v>0</v>
      </c>
      <c r="BG231" s="152">
        <f>IF(N231="zákl. prenesená",J231,0)</f>
        <v>0</v>
      </c>
      <c r="BH231" s="152">
        <f>IF(N231="zníž. prenesená",J231,0)</f>
        <v>0</v>
      </c>
      <c r="BI231" s="152">
        <f>IF(N231="nulová",J231,0)</f>
        <v>0</v>
      </c>
      <c r="BJ231" s="13" t="s">
        <v>87</v>
      </c>
      <c r="BK231" s="152">
        <f>ROUND(I231*H231,2)</f>
        <v>0</v>
      </c>
      <c r="BL231" s="13" t="s">
        <v>94</v>
      </c>
      <c r="BM231" s="151" t="s">
        <v>1008</v>
      </c>
    </row>
    <row r="232" spans="2:65" s="1" customFormat="1" ht="16.5" customHeight="1">
      <c r="B232" s="139"/>
      <c r="C232" s="158" t="s">
        <v>710</v>
      </c>
      <c r="D232" s="158" t="s">
        <v>571</v>
      </c>
      <c r="E232" s="159" t="s">
        <v>3061</v>
      </c>
      <c r="F232" s="160" t="s">
        <v>3062</v>
      </c>
      <c r="G232" s="161" t="s">
        <v>259</v>
      </c>
      <c r="H232" s="162">
        <v>16</v>
      </c>
      <c r="I232" s="163"/>
      <c r="J232" s="162">
        <f>ROUND(I232*H232,2)</f>
        <v>0</v>
      </c>
      <c r="K232" s="164"/>
      <c r="L232" s="165"/>
      <c r="M232" s="166" t="s">
        <v>1</v>
      </c>
      <c r="N232" s="167" t="s">
        <v>41</v>
      </c>
      <c r="P232" s="149">
        <f>O232*H232</f>
        <v>0</v>
      </c>
      <c r="Q232" s="149">
        <v>0</v>
      </c>
      <c r="R232" s="149">
        <f>Q232*H232</f>
        <v>0</v>
      </c>
      <c r="S232" s="149">
        <v>0</v>
      </c>
      <c r="T232" s="150">
        <f>S232*H232</f>
        <v>0</v>
      </c>
      <c r="AR232" s="151" t="s">
        <v>248</v>
      </c>
      <c r="AT232" s="151" t="s">
        <v>571</v>
      </c>
      <c r="AU232" s="151" t="s">
        <v>87</v>
      </c>
      <c r="AY232" s="13" t="s">
        <v>220</v>
      </c>
      <c r="BE232" s="152">
        <f>IF(N232="základná",J232,0)</f>
        <v>0</v>
      </c>
      <c r="BF232" s="152">
        <f>IF(N232="znížená",J232,0)</f>
        <v>0</v>
      </c>
      <c r="BG232" s="152">
        <f>IF(N232="zákl. prenesená",J232,0)</f>
        <v>0</v>
      </c>
      <c r="BH232" s="152">
        <f>IF(N232="zníž. prenesená",J232,0)</f>
        <v>0</v>
      </c>
      <c r="BI232" s="152">
        <f>IF(N232="nulová",J232,0)</f>
        <v>0</v>
      </c>
      <c r="BJ232" s="13" t="s">
        <v>87</v>
      </c>
      <c r="BK232" s="152">
        <f>ROUND(I232*H232,2)</f>
        <v>0</v>
      </c>
      <c r="BL232" s="13" t="s">
        <v>94</v>
      </c>
      <c r="BM232" s="151" t="s">
        <v>1018</v>
      </c>
    </row>
    <row r="233" spans="2:65" s="1" customFormat="1" ht="21.75" customHeight="1">
      <c r="B233" s="139"/>
      <c r="C233" s="140" t="s">
        <v>714</v>
      </c>
      <c r="D233" s="140" t="s">
        <v>222</v>
      </c>
      <c r="E233" s="141" t="s">
        <v>3063</v>
      </c>
      <c r="F233" s="142" t="s">
        <v>3064</v>
      </c>
      <c r="G233" s="143" t="s">
        <v>259</v>
      </c>
      <c r="H233" s="144">
        <v>18</v>
      </c>
      <c r="I233" s="145"/>
      <c r="J233" s="144">
        <f>ROUND(I233*H233,2)</f>
        <v>0</v>
      </c>
      <c r="K233" s="146"/>
      <c r="L233" s="28"/>
      <c r="M233" s="147" t="s">
        <v>1</v>
      </c>
      <c r="N233" s="148" t="s">
        <v>41</v>
      </c>
      <c r="P233" s="149">
        <f>O233*H233</f>
        <v>0</v>
      </c>
      <c r="Q233" s="149">
        <v>0</v>
      </c>
      <c r="R233" s="149">
        <f>Q233*H233</f>
        <v>0</v>
      </c>
      <c r="S233" s="149">
        <v>0</v>
      </c>
      <c r="T233" s="150">
        <f>S233*H233</f>
        <v>0</v>
      </c>
      <c r="AR233" s="151" t="s">
        <v>94</v>
      </c>
      <c r="AT233" s="151" t="s">
        <v>222</v>
      </c>
      <c r="AU233" s="151" t="s">
        <v>87</v>
      </c>
      <c r="AY233" s="13" t="s">
        <v>220</v>
      </c>
      <c r="BE233" s="152">
        <f>IF(N233="základná",J233,0)</f>
        <v>0</v>
      </c>
      <c r="BF233" s="152">
        <f>IF(N233="znížená",J233,0)</f>
        <v>0</v>
      </c>
      <c r="BG233" s="152">
        <f>IF(N233="zákl. prenesená",J233,0)</f>
        <v>0</v>
      </c>
      <c r="BH233" s="152">
        <f>IF(N233="zníž. prenesená",J233,0)</f>
        <v>0</v>
      </c>
      <c r="BI233" s="152">
        <f>IF(N233="nulová",J233,0)</f>
        <v>0</v>
      </c>
      <c r="BJ233" s="13" t="s">
        <v>87</v>
      </c>
      <c r="BK233" s="152">
        <f>ROUND(I233*H233,2)</f>
        <v>0</v>
      </c>
      <c r="BL233" s="13" t="s">
        <v>94</v>
      </c>
      <c r="BM233" s="151" t="s">
        <v>1026</v>
      </c>
    </row>
    <row r="234" spans="2:65" s="11" customFormat="1" ht="22.9" customHeight="1">
      <c r="B234" s="127"/>
      <c r="D234" s="128" t="s">
        <v>74</v>
      </c>
      <c r="E234" s="137" t="s">
        <v>1154</v>
      </c>
      <c r="F234" s="137" t="s">
        <v>3065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82</v>
      </c>
      <c r="AT234" s="135" t="s">
        <v>74</v>
      </c>
      <c r="AU234" s="135" t="s">
        <v>82</v>
      </c>
      <c r="AY234" s="128" t="s">
        <v>220</v>
      </c>
      <c r="BK234" s="136">
        <f>SUM(BK235:BK238)</f>
        <v>0</v>
      </c>
    </row>
    <row r="235" spans="2:65" s="1" customFormat="1" ht="16.5" customHeight="1">
      <c r="B235" s="139"/>
      <c r="C235" s="158" t="s">
        <v>718</v>
      </c>
      <c r="D235" s="158" t="s">
        <v>571</v>
      </c>
      <c r="E235" s="159" t="s">
        <v>3066</v>
      </c>
      <c r="F235" s="160" t="s">
        <v>3067</v>
      </c>
      <c r="G235" s="161" t="s">
        <v>259</v>
      </c>
      <c r="H235" s="162">
        <v>4</v>
      </c>
      <c r="I235" s="163"/>
      <c r="J235" s="162">
        <f>ROUND(I235*H235,2)</f>
        <v>0</v>
      </c>
      <c r="K235" s="164"/>
      <c r="L235" s="165"/>
      <c r="M235" s="166" t="s">
        <v>1</v>
      </c>
      <c r="N235" s="167" t="s">
        <v>41</v>
      </c>
      <c r="P235" s="149">
        <f>O235*H235</f>
        <v>0</v>
      </c>
      <c r="Q235" s="149">
        <v>0</v>
      </c>
      <c r="R235" s="149">
        <f>Q235*H235</f>
        <v>0</v>
      </c>
      <c r="S235" s="149">
        <v>0</v>
      </c>
      <c r="T235" s="150">
        <f>S235*H235</f>
        <v>0</v>
      </c>
      <c r="AR235" s="151" t="s">
        <v>248</v>
      </c>
      <c r="AT235" s="151" t="s">
        <v>571</v>
      </c>
      <c r="AU235" s="151" t="s">
        <v>87</v>
      </c>
      <c r="AY235" s="13" t="s">
        <v>220</v>
      </c>
      <c r="BE235" s="152">
        <f>IF(N235="základná",J235,0)</f>
        <v>0</v>
      </c>
      <c r="BF235" s="152">
        <f>IF(N235="znížená",J235,0)</f>
        <v>0</v>
      </c>
      <c r="BG235" s="152">
        <f>IF(N235="zákl. prenesená",J235,0)</f>
        <v>0</v>
      </c>
      <c r="BH235" s="152">
        <f>IF(N235="zníž. prenesená",J235,0)</f>
        <v>0</v>
      </c>
      <c r="BI235" s="152">
        <f>IF(N235="nulová",J235,0)</f>
        <v>0</v>
      </c>
      <c r="BJ235" s="13" t="s">
        <v>87</v>
      </c>
      <c r="BK235" s="152">
        <f>ROUND(I235*H235,2)</f>
        <v>0</v>
      </c>
      <c r="BL235" s="13" t="s">
        <v>94</v>
      </c>
      <c r="BM235" s="151" t="s">
        <v>1102</v>
      </c>
    </row>
    <row r="236" spans="2:65" s="1" customFormat="1" ht="16.5" customHeight="1">
      <c r="B236" s="139"/>
      <c r="C236" s="158" t="s">
        <v>722</v>
      </c>
      <c r="D236" s="158" t="s">
        <v>571</v>
      </c>
      <c r="E236" s="159" t="s">
        <v>3068</v>
      </c>
      <c r="F236" s="160" t="s">
        <v>3069</v>
      </c>
      <c r="G236" s="161" t="s">
        <v>259</v>
      </c>
      <c r="H236" s="162">
        <v>1</v>
      </c>
      <c r="I236" s="163"/>
      <c r="J236" s="162">
        <f>ROUND(I236*H236,2)</f>
        <v>0</v>
      </c>
      <c r="K236" s="164"/>
      <c r="L236" s="165"/>
      <c r="M236" s="166" t="s">
        <v>1</v>
      </c>
      <c r="N236" s="167" t="s">
        <v>41</v>
      </c>
      <c r="P236" s="149">
        <f>O236*H236</f>
        <v>0</v>
      </c>
      <c r="Q236" s="149">
        <v>0</v>
      </c>
      <c r="R236" s="149">
        <f>Q236*H236</f>
        <v>0</v>
      </c>
      <c r="S236" s="149">
        <v>0</v>
      </c>
      <c r="T236" s="150">
        <f>S236*H236</f>
        <v>0</v>
      </c>
      <c r="AR236" s="151" t="s">
        <v>248</v>
      </c>
      <c r="AT236" s="151" t="s">
        <v>571</v>
      </c>
      <c r="AU236" s="151" t="s">
        <v>87</v>
      </c>
      <c r="AY236" s="13" t="s">
        <v>220</v>
      </c>
      <c r="BE236" s="152">
        <f>IF(N236="základná",J236,0)</f>
        <v>0</v>
      </c>
      <c r="BF236" s="152">
        <f>IF(N236="znížená",J236,0)</f>
        <v>0</v>
      </c>
      <c r="BG236" s="152">
        <f>IF(N236="zákl. prenesená",J236,0)</f>
        <v>0</v>
      </c>
      <c r="BH236" s="152">
        <f>IF(N236="zníž. prenesená",J236,0)</f>
        <v>0</v>
      </c>
      <c r="BI236" s="152">
        <f>IF(N236="nulová",J236,0)</f>
        <v>0</v>
      </c>
      <c r="BJ236" s="13" t="s">
        <v>87</v>
      </c>
      <c r="BK236" s="152">
        <f>ROUND(I236*H236,2)</f>
        <v>0</v>
      </c>
      <c r="BL236" s="13" t="s">
        <v>94</v>
      </c>
      <c r="BM236" s="151" t="s">
        <v>2064</v>
      </c>
    </row>
    <row r="237" spans="2:65" s="1" customFormat="1" ht="16.5" customHeight="1">
      <c r="B237" s="139"/>
      <c r="C237" s="158" t="s">
        <v>726</v>
      </c>
      <c r="D237" s="158" t="s">
        <v>571</v>
      </c>
      <c r="E237" s="159" t="s">
        <v>3070</v>
      </c>
      <c r="F237" s="160" t="s">
        <v>3071</v>
      </c>
      <c r="G237" s="161" t="s">
        <v>259</v>
      </c>
      <c r="H237" s="162">
        <v>4</v>
      </c>
      <c r="I237" s="163"/>
      <c r="J237" s="162">
        <f>ROUND(I237*H237,2)</f>
        <v>0</v>
      </c>
      <c r="K237" s="164"/>
      <c r="L237" s="165"/>
      <c r="M237" s="166" t="s">
        <v>1</v>
      </c>
      <c r="N237" s="167" t="s">
        <v>41</v>
      </c>
      <c r="P237" s="149">
        <f>O237*H237</f>
        <v>0</v>
      </c>
      <c r="Q237" s="149">
        <v>0</v>
      </c>
      <c r="R237" s="149">
        <f>Q237*H237</f>
        <v>0</v>
      </c>
      <c r="S237" s="149">
        <v>0</v>
      </c>
      <c r="T237" s="150">
        <f>S237*H237</f>
        <v>0</v>
      </c>
      <c r="AR237" s="151" t="s">
        <v>248</v>
      </c>
      <c r="AT237" s="151" t="s">
        <v>571</v>
      </c>
      <c r="AU237" s="151" t="s">
        <v>87</v>
      </c>
      <c r="AY237" s="13" t="s">
        <v>220</v>
      </c>
      <c r="BE237" s="152">
        <f>IF(N237="základná",J237,0)</f>
        <v>0</v>
      </c>
      <c r="BF237" s="152">
        <f>IF(N237="znížená",J237,0)</f>
        <v>0</v>
      </c>
      <c r="BG237" s="152">
        <f>IF(N237="zákl. prenesená",J237,0)</f>
        <v>0</v>
      </c>
      <c r="BH237" s="152">
        <f>IF(N237="zníž. prenesená",J237,0)</f>
        <v>0</v>
      </c>
      <c r="BI237" s="152">
        <f>IF(N237="nulová",J237,0)</f>
        <v>0</v>
      </c>
      <c r="BJ237" s="13" t="s">
        <v>87</v>
      </c>
      <c r="BK237" s="152">
        <f>ROUND(I237*H237,2)</f>
        <v>0</v>
      </c>
      <c r="BL237" s="13" t="s">
        <v>94</v>
      </c>
      <c r="BM237" s="151" t="s">
        <v>2072</v>
      </c>
    </row>
    <row r="238" spans="2:65" s="1" customFormat="1" ht="21.75" customHeight="1">
      <c r="B238" s="139"/>
      <c r="C238" s="140" t="s">
        <v>730</v>
      </c>
      <c r="D238" s="140" t="s">
        <v>222</v>
      </c>
      <c r="E238" s="141" t="s">
        <v>3072</v>
      </c>
      <c r="F238" s="142" t="s">
        <v>3073</v>
      </c>
      <c r="G238" s="143" t="s">
        <v>259</v>
      </c>
      <c r="H238" s="144">
        <v>9</v>
      </c>
      <c r="I238" s="145"/>
      <c r="J238" s="144">
        <f>ROUND(I238*H238,2)</f>
        <v>0</v>
      </c>
      <c r="K238" s="146"/>
      <c r="L238" s="28"/>
      <c r="M238" s="147" t="s">
        <v>1</v>
      </c>
      <c r="N238" s="148" t="s">
        <v>41</v>
      </c>
      <c r="P238" s="149">
        <f>O238*H238</f>
        <v>0</v>
      </c>
      <c r="Q238" s="149">
        <v>0</v>
      </c>
      <c r="R238" s="149">
        <f>Q238*H238</f>
        <v>0</v>
      </c>
      <c r="S238" s="149">
        <v>0</v>
      </c>
      <c r="T238" s="150">
        <f>S238*H238</f>
        <v>0</v>
      </c>
      <c r="AR238" s="151" t="s">
        <v>94</v>
      </c>
      <c r="AT238" s="151" t="s">
        <v>222</v>
      </c>
      <c r="AU238" s="151" t="s">
        <v>87</v>
      </c>
      <c r="AY238" s="13" t="s">
        <v>220</v>
      </c>
      <c r="BE238" s="152">
        <f>IF(N238="základná",J238,0)</f>
        <v>0</v>
      </c>
      <c r="BF238" s="152">
        <f>IF(N238="znížená",J238,0)</f>
        <v>0</v>
      </c>
      <c r="BG238" s="152">
        <f>IF(N238="zákl. prenesená",J238,0)</f>
        <v>0</v>
      </c>
      <c r="BH238" s="152">
        <f>IF(N238="zníž. prenesená",J238,0)</f>
        <v>0</v>
      </c>
      <c r="BI238" s="152">
        <f>IF(N238="nulová",J238,0)</f>
        <v>0</v>
      </c>
      <c r="BJ238" s="13" t="s">
        <v>87</v>
      </c>
      <c r="BK238" s="152">
        <f>ROUND(I238*H238,2)</f>
        <v>0</v>
      </c>
      <c r="BL238" s="13" t="s">
        <v>94</v>
      </c>
      <c r="BM238" s="151" t="s">
        <v>2080</v>
      </c>
    </row>
    <row r="239" spans="2:65" s="11" customFormat="1" ht="22.9" customHeight="1">
      <c r="B239" s="127"/>
      <c r="D239" s="128" t="s">
        <v>74</v>
      </c>
      <c r="E239" s="137" t="s">
        <v>1077</v>
      </c>
      <c r="F239" s="137" t="s">
        <v>3074</v>
      </c>
      <c r="I239" s="130"/>
      <c r="J239" s="138">
        <f>BK239</f>
        <v>0</v>
      </c>
      <c r="L239" s="127"/>
      <c r="M239" s="132"/>
      <c r="P239" s="133">
        <f>SUM(P240:P243)</f>
        <v>0</v>
      </c>
      <c r="R239" s="133">
        <f>SUM(R240:R243)</f>
        <v>0</v>
      </c>
      <c r="T239" s="134">
        <f>SUM(T240:T243)</f>
        <v>0</v>
      </c>
      <c r="AR239" s="128" t="s">
        <v>82</v>
      </c>
      <c r="AT239" s="135" t="s">
        <v>74</v>
      </c>
      <c r="AU239" s="135" t="s">
        <v>82</v>
      </c>
      <c r="AY239" s="128" t="s">
        <v>220</v>
      </c>
      <c r="BK239" s="136">
        <f>SUM(BK240:BK243)</f>
        <v>0</v>
      </c>
    </row>
    <row r="240" spans="2:65" s="1" customFormat="1" ht="24.25" customHeight="1">
      <c r="B240" s="139"/>
      <c r="C240" s="158" t="s">
        <v>734</v>
      </c>
      <c r="D240" s="158" t="s">
        <v>571</v>
      </c>
      <c r="E240" s="159" t="s">
        <v>3075</v>
      </c>
      <c r="F240" s="160" t="s">
        <v>3076</v>
      </c>
      <c r="G240" s="161" t="s">
        <v>259</v>
      </c>
      <c r="H240" s="162">
        <v>11</v>
      </c>
      <c r="I240" s="163"/>
      <c r="J240" s="162">
        <f>ROUND(I240*H240,2)</f>
        <v>0</v>
      </c>
      <c r="K240" s="164"/>
      <c r="L240" s="165"/>
      <c r="M240" s="166" t="s">
        <v>1</v>
      </c>
      <c r="N240" s="167" t="s">
        <v>41</v>
      </c>
      <c r="P240" s="149">
        <f>O240*H240</f>
        <v>0</v>
      </c>
      <c r="Q240" s="149">
        <v>0</v>
      </c>
      <c r="R240" s="149">
        <f>Q240*H240</f>
        <v>0</v>
      </c>
      <c r="S240" s="149">
        <v>0</v>
      </c>
      <c r="T240" s="150">
        <f>S240*H240</f>
        <v>0</v>
      </c>
      <c r="AR240" s="151" t="s">
        <v>248</v>
      </c>
      <c r="AT240" s="151" t="s">
        <v>571</v>
      </c>
      <c r="AU240" s="151" t="s">
        <v>87</v>
      </c>
      <c r="AY240" s="13" t="s">
        <v>220</v>
      </c>
      <c r="BE240" s="152">
        <f>IF(N240="základná",J240,0)</f>
        <v>0</v>
      </c>
      <c r="BF240" s="152">
        <f>IF(N240="znížená",J240,0)</f>
        <v>0</v>
      </c>
      <c r="BG240" s="152">
        <f>IF(N240="zákl. prenesená",J240,0)</f>
        <v>0</v>
      </c>
      <c r="BH240" s="152">
        <f>IF(N240="zníž. prenesená",J240,0)</f>
        <v>0</v>
      </c>
      <c r="BI240" s="152">
        <f>IF(N240="nulová",J240,0)</f>
        <v>0</v>
      </c>
      <c r="BJ240" s="13" t="s">
        <v>87</v>
      </c>
      <c r="BK240" s="152">
        <f>ROUND(I240*H240,2)</f>
        <v>0</v>
      </c>
      <c r="BL240" s="13" t="s">
        <v>94</v>
      </c>
      <c r="BM240" s="151" t="s">
        <v>2088</v>
      </c>
    </row>
    <row r="241" spans="2:65" s="1" customFormat="1" ht="24.25" customHeight="1">
      <c r="B241" s="139"/>
      <c r="C241" s="158" t="s">
        <v>738</v>
      </c>
      <c r="D241" s="158" t="s">
        <v>571</v>
      </c>
      <c r="E241" s="159" t="s">
        <v>3077</v>
      </c>
      <c r="F241" s="160" t="s">
        <v>3078</v>
      </c>
      <c r="G241" s="161" t="s">
        <v>259</v>
      </c>
      <c r="H241" s="162">
        <v>14</v>
      </c>
      <c r="I241" s="163"/>
      <c r="J241" s="162">
        <f>ROUND(I241*H241,2)</f>
        <v>0</v>
      </c>
      <c r="K241" s="164"/>
      <c r="L241" s="165"/>
      <c r="M241" s="166" t="s">
        <v>1</v>
      </c>
      <c r="N241" s="167" t="s">
        <v>41</v>
      </c>
      <c r="P241" s="149">
        <f>O241*H241</f>
        <v>0</v>
      </c>
      <c r="Q241" s="149">
        <v>0</v>
      </c>
      <c r="R241" s="149">
        <f>Q241*H241</f>
        <v>0</v>
      </c>
      <c r="S241" s="149">
        <v>0</v>
      </c>
      <c r="T241" s="150">
        <f>S241*H241</f>
        <v>0</v>
      </c>
      <c r="AR241" s="151" t="s">
        <v>248</v>
      </c>
      <c r="AT241" s="151" t="s">
        <v>571</v>
      </c>
      <c r="AU241" s="151" t="s">
        <v>87</v>
      </c>
      <c r="AY241" s="13" t="s">
        <v>220</v>
      </c>
      <c r="BE241" s="152">
        <f>IF(N241="základná",J241,0)</f>
        <v>0</v>
      </c>
      <c r="BF241" s="152">
        <f>IF(N241="znížená",J241,0)</f>
        <v>0</v>
      </c>
      <c r="BG241" s="152">
        <f>IF(N241="zákl. prenesená",J241,0)</f>
        <v>0</v>
      </c>
      <c r="BH241" s="152">
        <f>IF(N241="zníž. prenesená",J241,0)</f>
        <v>0</v>
      </c>
      <c r="BI241" s="152">
        <f>IF(N241="nulová",J241,0)</f>
        <v>0</v>
      </c>
      <c r="BJ241" s="13" t="s">
        <v>87</v>
      </c>
      <c r="BK241" s="152">
        <f>ROUND(I241*H241,2)</f>
        <v>0</v>
      </c>
      <c r="BL241" s="13" t="s">
        <v>94</v>
      </c>
      <c r="BM241" s="151" t="s">
        <v>2096</v>
      </c>
    </row>
    <row r="242" spans="2:65" s="1" customFormat="1" ht="16.5" customHeight="1">
      <c r="B242" s="139"/>
      <c r="C242" s="158" t="s">
        <v>742</v>
      </c>
      <c r="D242" s="158" t="s">
        <v>571</v>
      </c>
      <c r="E242" s="159" t="s">
        <v>3079</v>
      </c>
      <c r="F242" s="160" t="s">
        <v>3080</v>
      </c>
      <c r="G242" s="161" t="s">
        <v>259</v>
      </c>
      <c r="H242" s="162">
        <v>2</v>
      </c>
      <c r="I242" s="163"/>
      <c r="J242" s="162">
        <f>ROUND(I242*H242,2)</f>
        <v>0</v>
      </c>
      <c r="K242" s="164"/>
      <c r="L242" s="165"/>
      <c r="M242" s="166" t="s">
        <v>1</v>
      </c>
      <c r="N242" s="167" t="s">
        <v>41</v>
      </c>
      <c r="P242" s="149">
        <f>O242*H242</f>
        <v>0</v>
      </c>
      <c r="Q242" s="149">
        <v>0</v>
      </c>
      <c r="R242" s="149">
        <f>Q242*H242</f>
        <v>0</v>
      </c>
      <c r="S242" s="149">
        <v>0</v>
      </c>
      <c r="T242" s="150">
        <f>S242*H242</f>
        <v>0</v>
      </c>
      <c r="AR242" s="151" t="s">
        <v>248</v>
      </c>
      <c r="AT242" s="151" t="s">
        <v>571</v>
      </c>
      <c r="AU242" s="151" t="s">
        <v>87</v>
      </c>
      <c r="AY242" s="13" t="s">
        <v>220</v>
      </c>
      <c r="BE242" s="152">
        <f>IF(N242="základná",J242,0)</f>
        <v>0</v>
      </c>
      <c r="BF242" s="152">
        <f>IF(N242="znížená",J242,0)</f>
        <v>0</v>
      </c>
      <c r="BG242" s="152">
        <f>IF(N242="zákl. prenesená",J242,0)</f>
        <v>0</v>
      </c>
      <c r="BH242" s="152">
        <f>IF(N242="zníž. prenesená",J242,0)</f>
        <v>0</v>
      </c>
      <c r="BI242" s="152">
        <f>IF(N242="nulová",J242,0)</f>
        <v>0</v>
      </c>
      <c r="BJ242" s="13" t="s">
        <v>87</v>
      </c>
      <c r="BK242" s="152">
        <f>ROUND(I242*H242,2)</f>
        <v>0</v>
      </c>
      <c r="BL242" s="13" t="s">
        <v>94</v>
      </c>
      <c r="BM242" s="151" t="s">
        <v>2104</v>
      </c>
    </row>
    <row r="243" spans="2:65" s="1" customFormat="1" ht="16.5" customHeight="1">
      <c r="B243" s="139"/>
      <c r="C243" s="140" t="s">
        <v>746</v>
      </c>
      <c r="D243" s="140" t="s">
        <v>222</v>
      </c>
      <c r="E243" s="141" t="s">
        <v>3081</v>
      </c>
      <c r="F243" s="142" t="s">
        <v>3082</v>
      </c>
      <c r="G243" s="143" t="s">
        <v>259</v>
      </c>
      <c r="H243" s="144">
        <v>28</v>
      </c>
      <c r="I243" s="145"/>
      <c r="J243" s="144">
        <f>ROUND(I243*H243,2)</f>
        <v>0</v>
      </c>
      <c r="K243" s="146"/>
      <c r="L243" s="28"/>
      <c r="M243" s="147" t="s">
        <v>1</v>
      </c>
      <c r="N243" s="148" t="s">
        <v>41</v>
      </c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AR243" s="151" t="s">
        <v>94</v>
      </c>
      <c r="AT243" s="151" t="s">
        <v>222</v>
      </c>
      <c r="AU243" s="151" t="s">
        <v>87</v>
      </c>
      <c r="AY243" s="13" t="s">
        <v>220</v>
      </c>
      <c r="BE243" s="152">
        <f>IF(N243="základná",J243,0)</f>
        <v>0</v>
      </c>
      <c r="BF243" s="152">
        <f>IF(N243="znížená",J243,0)</f>
        <v>0</v>
      </c>
      <c r="BG243" s="152">
        <f>IF(N243="zákl. prenesená",J243,0)</f>
        <v>0</v>
      </c>
      <c r="BH243" s="152">
        <f>IF(N243="zníž. prenesená",J243,0)</f>
        <v>0</v>
      </c>
      <c r="BI243" s="152">
        <f>IF(N243="nulová",J243,0)</f>
        <v>0</v>
      </c>
      <c r="BJ243" s="13" t="s">
        <v>87</v>
      </c>
      <c r="BK243" s="152">
        <f>ROUND(I243*H243,2)</f>
        <v>0</v>
      </c>
      <c r="BL243" s="13" t="s">
        <v>94</v>
      </c>
      <c r="BM243" s="151" t="s">
        <v>2112</v>
      </c>
    </row>
    <row r="244" spans="2:65" s="11" customFormat="1" ht="22.9" customHeight="1">
      <c r="B244" s="127"/>
      <c r="D244" s="128" t="s">
        <v>74</v>
      </c>
      <c r="E244" s="137" t="s">
        <v>1095</v>
      </c>
      <c r="F244" s="137" t="s">
        <v>3083</v>
      </c>
      <c r="I244" s="130"/>
      <c r="J244" s="138">
        <f>BK244</f>
        <v>0</v>
      </c>
      <c r="L244" s="127"/>
      <c r="M244" s="132"/>
      <c r="P244" s="133">
        <f>SUM(P245:P267)</f>
        <v>0</v>
      </c>
      <c r="R244" s="133">
        <f>SUM(R245:R267)</f>
        <v>0</v>
      </c>
      <c r="T244" s="134">
        <f>SUM(T245:T267)</f>
        <v>0</v>
      </c>
      <c r="AR244" s="128" t="s">
        <v>82</v>
      </c>
      <c r="AT244" s="135" t="s">
        <v>74</v>
      </c>
      <c r="AU244" s="135" t="s">
        <v>82</v>
      </c>
      <c r="AY244" s="128" t="s">
        <v>220</v>
      </c>
      <c r="BK244" s="136">
        <f>SUM(BK245:BK267)</f>
        <v>0</v>
      </c>
    </row>
    <row r="245" spans="2:65" s="1" customFormat="1" ht="24.25" customHeight="1">
      <c r="B245" s="139"/>
      <c r="C245" s="158" t="s">
        <v>750</v>
      </c>
      <c r="D245" s="158" t="s">
        <v>571</v>
      </c>
      <c r="E245" s="159" t="s">
        <v>3084</v>
      </c>
      <c r="F245" s="160" t="s">
        <v>3085</v>
      </c>
      <c r="G245" s="161" t="s">
        <v>259</v>
      </c>
      <c r="H245" s="162">
        <v>29</v>
      </c>
      <c r="I245" s="163"/>
      <c r="J245" s="162">
        <f t="shared" ref="J245:J267" si="40">ROUND(I245*H245,2)</f>
        <v>0</v>
      </c>
      <c r="K245" s="164"/>
      <c r="L245" s="165"/>
      <c r="M245" s="166" t="s">
        <v>1</v>
      </c>
      <c r="N245" s="167" t="s">
        <v>41</v>
      </c>
      <c r="P245" s="149">
        <f t="shared" ref="P245:P267" si="41">O245*H245</f>
        <v>0</v>
      </c>
      <c r="Q245" s="149">
        <v>0</v>
      </c>
      <c r="R245" s="149">
        <f t="shared" ref="R245:R267" si="42">Q245*H245</f>
        <v>0</v>
      </c>
      <c r="S245" s="149">
        <v>0</v>
      </c>
      <c r="T245" s="150">
        <f t="shared" ref="T245:T267" si="43">S245*H245</f>
        <v>0</v>
      </c>
      <c r="AR245" s="151" t="s">
        <v>248</v>
      </c>
      <c r="AT245" s="151" t="s">
        <v>571</v>
      </c>
      <c r="AU245" s="151" t="s">
        <v>87</v>
      </c>
      <c r="AY245" s="13" t="s">
        <v>220</v>
      </c>
      <c r="BE245" s="152">
        <f t="shared" ref="BE245:BE267" si="44">IF(N245="základná",J245,0)</f>
        <v>0</v>
      </c>
      <c r="BF245" s="152">
        <f t="shared" ref="BF245:BF267" si="45">IF(N245="znížená",J245,0)</f>
        <v>0</v>
      </c>
      <c r="BG245" s="152">
        <f t="shared" ref="BG245:BG267" si="46">IF(N245="zákl. prenesená",J245,0)</f>
        <v>0</v>
      </c>
      <c r="BH245" s="152">
        <f t="shared" ref="BH245:BH267" si="47">IF(N245="zníž. prenesená",J245,0)</f>
        <v>0</v>
      </c>
      <c r="BI245" s="152">
        <f t="shared" ref="BI245:BI267" si="48">IF(N245="nulová",J245,0)</f>
        <v>0</v>
      </c>
      <c r="BJ245" s="13" t="s">
        <v>87</v>
      </c>
      <c r="BK245" s="152">
        <f t="shared" ref="BK245:BK267" si="49">ROUND(I245*H245,2)</f>
        <v>0</v>
      </c>
      <c r="BL245" s="13" t="s">
        <v>94</v>
      </c>
      <c r="BM245" s="151" t="s">
        <v>2120</v>
      </c>
    </row>
    <row r="246" spans="2:65" s="1" customFormat="1" ht="16.5" customHeight="1">
      <c r="B246" s="139"/>
      <c r="C246" s="158" t="s">
        <v>754</v>
      </c>
      <c r="D246" s="158" t="s">
        <v>571</v>
      </c>
      <c r="E246" s="159" t="s">
        <v>3086</v>
      </c>
      <c r="F246" s="160" t="s">
        <v>3087</v>
      </c>
      <c r="G246" s="161" t="s">
        <v>259</v>
      </c>
      <c r="H246" s="162">
        <v>29</v>
      </c>
      <c r="I246" s="163"/>
      <c r="J246" s="162">
        <f t="shared" si="40"/>
        <v>0</v>
      </c>
      <c r="K246" s="164"/>
      <c r="L246" s="165"/>
      <c r="M246" s="166" t="s">
        <v>1</v>
      </c>
      <c r="N246" s="167" t="s">
        <v>41</v>
      </c>
      <c r="P246" s="149">
        <f t="shared" si="41"/>
        <v>0</v>
      </c>
      <c r="Q246" s="149">
        <v>0</v>
      </c>
      <c r="R246" s="149">
        <f t="shared" si="42"/>
        <v>0</v>
      </c>
      <c r="S246" s="149">
        <v>0</v>
      </c>
      <c r="T246" s="150">
        <f t="shared" si="43"/>
        <v>0</v>
      </c>
      <c r="AR246" s="151" t="s">
        <v>248</v>
      </c>
      <c r="AT246" s="151" t="s">
        <v>571</v>
      </c>
      <c r="AU246" s="151" t="s">
        <v>87</v>
      </c>
      <c r="AY246" s="13" t="s">
        <v>220</v>
      </c>
      <c r="BE246" s="152">
        <f t="shared" si="44"/>
        <v>0</v>
      </c>
      <c r="BF246" s="152">
        <f t="shared" si="45"/>
        <v>0</v>
      </c>
      <c r="BG246" s="152">
        <f t="shared" si="46"/>
        <v>0</v>
      </c>
      <c r="BH246" s="152">
        <f t="shared" si="47"/>
        <v>0</v>
      </c>
      <c r="BI246" s="152">
        <f t="shared" si="48"/>
        <v>0</v>
      </c>
      <c r="BJ246" s="13" t="s">
        <v>87</v>
      </c>
      <c r="BK246" s="152">
        <f t="shared" si="49"/>
        <v>0</v>
      </c>
      <c r="BL246" s="13" t="s">
        <v>94</v>
      </c>
      <c r="BM246" s="151" t="s">
        <v>2128</v>
      </c>
    </row>
    <row r="247" spans="2:65" s="1" customFormat="1" ht="16.5" customHeight="1">
      <c r="B247" s="139"/>
      <c r="C247" s="158" t="s">
        <v>758</v>
      </c>
      <c r="D247" s="158" t="s">
        <v>571</v>
      </c>
      <c r="E247" s="159" t="s">
        <v>3088</v>
      </c>
      <c r="F247" s="160" t="s">
        <v>3089</v>
      </c>
      <c r="G247" s="161" t="s">
        <v>259</v>
      </c>
      <c r="H247" s="162">
        <v>15</v>
      </c>
      <c r="I247" s="163"/>
      <c r="J247" s="162">
        <f t="shared" si="40"/>
        <v>0</v>
      </c>
      <c r="K247" s="164"/>
      <c r="L247" s="165"/>
      <c r="M247" s="166" t="s">
        <v>1</v>
      </c>
      <c r="N247" s="167" t="s">
        <v>41</v>
      </c>
      <c r="P247" s="149">
        <f t="shared" si="41"/>
        <v>0</v>
      </c>
      <c r="Q247" s="149">
        <v>0</v>
      </c>
      <c r="R247" s="149">
        <f t="shared" si="42"/>
        <v>0</v>
      </c>
      <c r="S247" s="149">
        <v>0</v>
      </c>
      <c r="T247" s="150">
        <f t="shared" si="43"/>
        <v>0</v>
      </c>
      <c r="AR247" s="151" t="s">
        <v>248</v>
      </c>
      <c r="AT247" s="151" t="s">
        <v>571</v>
      </c>
      <c r="AU247" s="151" t="s">
        <v>87</v>
      </c>
      <c r="AY247" s="13" t="s">
        <v>220</v>
      </c>
      <c r="BE247" s="152">
        <f t="shared" si="44"/>
        <v>0</v>
      </c>
      <c r="BF247" s="152">
        <f t="shared" si="45"/>
        <v>0</v>
      </c>
      <c r="BG247" s="152">
        <f t="shared" si="46"/>
        <v>0</v>
      </c>
      <c r="BH247" s="152">
        <f t="shared" si="47"/>
        <v>0</v>
      </c>
      <c r="BI247" s="152">
        <f t="shared" si="48"/>
        <v>0</v>
      </c>
      <c r="BJ247" s="13" t="s">
        <v>87</v>
      </c>
      <c r="BK247" s="152">
        <f t="shared" si="49"/>
        <v>0</v>
      </c>
      <c r="BL247" s="13" t="s">
        <v>94</v>
      </c>
      <c r="BM247" s="151" t="s">
        <v>2136</v>
      </c>
    </row>
    <row r="248" spans="2:65" s="1" customFormat="1" ht="16.5" customHeight="1">
      <c r="B248" s="139"/>
      <c r="C248" s="158" t="s">
        <v>762</v>
      </c>
      <c r="D248" s="158" t="s">
        <v>571</v>
      </c>
      <c r="E248" s="159" t="s">
        <v>3090</v>
      </c>
      <c r="F248" s="160" t="s">
        <v>3091</v>
      </c>
      <c r="G248" s="161" t="s">
        <v>259</v>
      </c>
      <c r="H248" s="162">
        <v>8</v>
      </c>
      <c r="I248" s="163"/>
      <c r="J248" s="162">
        <f t="shared" si="40"/>
        <v>0</v>
      </c>
      <c r="K248" s="164"/>
      <c r="L248" s="165"/>
      <c r="M248" s="166" t="s">
        <v>1</v>
      </c>
      <c r="N248" s="167" t="s">
        <v>41</v>
      </c>
      <c r="P248" s="149">
        <f t="shared" si="41"/>
        <v>0</v>
      </c>
      <c r="Q248" s="149">
        <v>0</v>
      </c>
      <c r="R248" s="149">
        <f t="shared" si="42"/>
        <v>0</v>
      </c>
      <c r="S248" s="149">
        <v>0</v>
      </c>
      <c r="T248" s="150">
        <f t="shared" si="43"/>
        <v>0</v>
      </c>
      <c r="AR248" s="151" t="s">
        <v>248</v>
      </c>
      <c r="AT248" s="151" t="s">
        <v>571</v>
      </c>
      <c r="AU248" s="151" t="s">
        <v>87</v>
      </c>
      <c r="AY248" s="13" t="s">
        <v>220</v>
      </c>
      <c r="BE248" s="152">
        <f t="shared" si="44"/>
        <v>0</v>
      </c>
      <c r="BF248" s="152">
        <f t="shared" si="45"/>
        <v>0</v>
      </c>
      <c r="BG248" s="152">
        <f t="shared" si="46"/>
        <v>0</v>
      </c>
      <c r="BH248" s="152">
        <f t="shared" si="47"/>
        <v>0</v>
      </c>
      <c r="BI248" s="152">
        <f t="shared" si="48"/>
        <v>0</v>
      </c>
      <c r="BJ248" s="13" t="s">
        <v>87</v>
      </c>
      <c r="BK248" s="152">
        <f t="shared" si="49"/>
        <v>0</v>
      </c>
      <c r="BL248" s="13" t="s">
        <v>94</v>
      </c>
      <c r="BM248" s="151" t="s">
        <v>2144</v>
      </c>
    </row>
    <row r="249" spans="2:65" s="1" customFormat="1" ht="16.5" customHeight="1">
      <c r="B249" s="139"/>
      <c r="C249" s="158" t="s">
        <v>766</v>
      </c>
      <c r="D249" s="158" t="s">
        <v>571</v>
      </c>
      <c r="E249" s="159" t="s">
        <v>3092</v>
      </c>
      <c r="F249" s="160" t="s">
        <v>3093</v>
      </c>
      <c r="G249" s="161" t="s">
        <v>259</v>
      </c>
      <c r="H249" s="162">
        <v>6</v>
      </c>
      <c r="I249" s="163"/>
      <c r="J249" s="162">
        <f t="shared" si="40"/>
        <v>0</v>
      </c>
      <c r="K249" s="164"/>
      <c r="L249" s="165"/>
      <c r="M249" s="166" t="s">
        <v>1</v>
      </c>
      <c r="N249" s="167" t="s">
        <v>41</v>
      </c>
      <c r="P249" s="149">
        <f t="shared" si="41"/>
        <v>0</v>
      </c>
      <c r="Q249" s="149">
        <v>0</v>
      </c>
      <c r="R249" s="149">
        <f t="shared" si="42"/>
        <v>0</v>
      </c>
      <c r="S249" s="149">
        <v>0</v>
      </c>
      <c r="T249" s="150">
        <f t="shared" si="43"/>
        <v>0</v>
      </c>
      <c r="AR249" s="151" t="s">
        <v>248</v>
      </c>
      <c r="AT249" s="151" t="s">
        <v>571</v>
      </c>
      <c r="AU249" s="151" t="s">
        <v>87</v>
      </c>
      <c r="AY249" s="13" t="s">
        <v>220</v>
      </c>
      <c r="BE249" s="152">
        <f t="shared" si="44"/>
        <v>0</v>
      </c>
      <c r="BF249" s="152">
        <f t="shared" si="45"/>
        <v>0</v>
      </c>
      <c r="BG249" s="152">
        <f t="shared" si="46"/>
        <v>0</v>
      </c>
      <c r="BH249" s="152">
        <f t="shared" si="47"/>
        <v>0</v>
      </c>
      <c r="BI249" s="152">
        <f t="shared" si="48"/>
        <v>0</v>
      </c>
      <c r="BJ249" s="13" t="s">
        <v>87</v>
      </c>
      <c r="BK249" s="152">
        <f t="shared" si="49"/>
        <v>0</v>
      </c>
      <c r="BL249" s="13" t="s">
        <v>94</v>
      </c>
      <c r="BM249" s="151" t="s">
        <v>2152</v>
      </c>
    </row>
    <row r="250" spans="2:65" s="1" customFormat="1" ht="16.5" customHeight="1">
      <c r="B250" s="139"/>
      <c r="C250" s="158" t="s">
        <v>770</v>
      </c>
      <c r="D250" s="158" t="s">
        <v>571</v>
      </c>
      <c r="E250" s="159" t="s">
        <v>3094</v>
      </c>
      <c r="F250" s="160" t="s">
        <v>3095</v>
      </c>
      <c r="G250" s="161" t="s">
        <v>259</v>
      </c>
      <c r="H250" s="162">
        <v>12</v>
      </c>
      <c r="I250" s="163"/>
      <c r="J250" s="162">
        <f t="shared" si="40"/>
        <v>0</v>
      </c>
      <c r="K250" s="164"/>
      <c r="L250" s="165"/>
      <c r="M250" s="166" t="s">
        <v>1</v>
      </c>
      <c r="N250" s="167" t="s">
        <v>41</v>
      </c>
      <c r="P250" s="149">
        <f t="shared" si="41"/>
        <v>0</v>
      </c>
      <c r="Q250" s="149">
        <v>0</v>
      </c>
      <c r="R250" s="149">
        <f t="shared" si="42"/>
        <v>0</v>
      </c>
      <c r="S250" s="149">
        <v>0</v>
      </c>
      <c r="T250" s="150">
        <f t="shared" si="43"/>
        <v>0</v>
      </c>
      <c r="AR250" s="151" t="s">
        <v>248</v>
      </c>
      <c r="AT250" s="151" t="s">
        <v>571</v>
      </c>
      <c r="AU250" s="151" t="s">
        <v>87</v>
      </c>
      <c r="AY250" s="13" t="s">
        <v>220</v>
      </c>
      <c r="BE250" s="152">
        <f t="shared" si="44"/>
        <v>0</v>
      </c>
      <c r="BF250" s="152">
        <f t="shared" si="45"/>
        <v>0</v>
      </c>
      <c r="BG250" s="152">
        <f t="shared" si="46"/>
        <v>0</v>
      </c>
      <c r="BH250" s="152">
        <f t="shared" si="47"/>
        <v>0</v>
      </c>
      <c r="BI250" s="152">
        <f t="shared" si="48"/>
        <v>0</v>
      </c>
      <c r="BJ250" s="13" t="s">
        <v>87</v>
      </c>
      <c r="BK250" s="152">
        <f t="shared" si="49"/>
        <v>0</v>
      </c>
      <c r="BL250" s="13" t="s">
        <v>94</v>
      </c>
      <c r="BM250" s="151" t="s">
        <v>2160</v>
      </c>
    </row>
    <row r="251" spans="2:65" s="1" customFormat="1" ht="16.5" customHeight="1">
      <c r="B251" s="139"/>
      <c r="C251" s="158" t="s">
        <v>774</v>
      </c>
      <c r="D251" s="158" t="s">
        <v>571</v>
      </c>
      <c r="E251" s="159" t="s">
        <v>3096</v>
      </c>
      <c r="F251" s="160" t="s">
        <v>3097</v>
      </c>
      <c r="G251" s="161" t="s">
        <v>259</v>
      </c>
      <c r="H251" s="162">
        <v>2</v>
      </c>
      <c r="I251" s="163"/>
      <c r="J251" s="162">
        <f t="shared" si="40"/>
        <v>0</v>
      </c>
      <c r="K251" s="164"/>
      <c r="L251" s="165"/>
      <c r="M251" s="166" t="s">
        <v>1</v>
      </c>
      <c r="N251" s="167" t="s">
        <v>41</v>
      </c>
      <c r="P251" s="149">
        <f t="shared" si="41"/>
        <v>0</v>
      </c>
      <c r="Q251" s="149">
        <v>0</v>
      </c>
      <c r="R251" s="149">
        <f t="shared" si="42"/>
        <v>0</v>
      </c>
      <c r="S251" s="149">
        <v>0</v>
      </c>
      <c r="T251" s="150">
        <f t="shared" si="43"/>
        <v>0</v>
      </c>
      <c r="AR251" s="151" t="s">
        <v>248</v>
      </c>
      <c r="AT251" s="151" t="s">
        <v>571</v>
      </c>
      <c r="AU251" s="151" t="s">
        <v>87</v>
      </c>
      <c r="AY251" s="13" t="s">
        <v>220</v>
      </c>
      <c r="BE251" s="152">
        <f t="shared" si="44"/>
        <v>0</v>
      </c>
      <c r="BF251" s="152">
        <f t="shared" si="45"/>
        <v>0</v>
      </c>
      <c r="BG251" s="152">
        <f t="shared" si="46"/>
        <v>0</v>
      </c>
      <c r="BH251" s="152">
        <f t="shared" si="47"/>
        <v>0</v>
      </c>
      <c r="BI251" s="152">
        <f t="shared" si="48"/>
        <v>0</v>
      </c>
      <c r="BJ251" s="13" t="s">
        <v>87</v>
      </c>
      <c r="BK251" s="152">
        <f t="shared" si="49"/>
        <v>0</v>
      </c>
      <c r="BL251" s="13" t="s">
        <v>94</v>
      </c>
      <c r="BM251" s="151" t="s">
        <v>2168</v>
      </c>
    </row>
    <row r="252" spans="2:65" s="1" customFormat="1" ht="16.5" customHeight="1">
      <c r="B252" s="139"/>
      <c r="C252" s="158" t="s">
        <v>778</v>
      </c>
      <c r="D252" s="158" t="s">
        <v>571</v>
      </c>
      <c r="E252" s="159" t="s">
        <v>3098</v>
      </c>
      <c r="F252" s="160" t="s">
        <v>3099</v>
      </c>
      <c r="G252" s="161" t="s">
        <v>259</v>
      </c>
      <c r="H252" s="162">
        <v>2</v>
      </c>
      <c r="I252" s="163"/>
      <c r="J252" s="162">
        <f t="shared" si="40"/>
        <v>0</v>
      </c>
      <c r="K252" s="164"/>
      <c r="L252" s="165"/>
      <c r="M252" s="166" t="s">
        <v>1</v>
      </c>
      <c r="N252" s="167" t="s">
        <v>41</v>
      </c>
      <c r="P252" s="149">
        <f t="shared" si="41"/>
        <v>0</v>
      </c>
      <c r="Q252" s="149">
        <v>0</v>
      </c>
      <c r="R252" s="149">
        <f t="shared" si="42"/>
        <v>0</v>
      </c>
      <c r="S252" s="149">
        <v>0</v>
      </c>
      <c r="T252" s="150">
        <f t="shared" si="43"/>
        <v>0</v>
      </c>
      <c r="AR252" s="151" t="s">
        <v>248</v>
      </c>
      <c r="AT252" s="151" t="s">
        <v>571</v>
      </c>
      <c r="AU252" s="151" t="s">
        <v>87</v>
      </c>
      <c r="AY252" s="13" t="s">
        <v>220</v>
      </c>
      <c r="BE252" s="152">
        <f t="shared" si="44"/>
        <v>0</v>
      </c>
      <c r="BF252" s="152">
        <f t="shared" si="45"/>
        <v>0</v>
      </c>
      <c r="BG252" s="152">
        <f t="shared" si="46"/>
        <v>0</v>
      </c>
      <c r="BH252" s="152">
        <f t="shared" si="47"/>
        <v>0</v>
      </c>
      <c r="BI252" s="152">
        <f t="shared" si="48"/>
        <v>0</v>
      </c>
      <c r="BJ252" s="13" t="s">
        <v>87</v>
      </c>
      <c r="BK252" s="152">
        <f t="shared" si="49"/>
        <v>0</v>
      </c>
      <c r="BL252" s="13" t="s">
        <v>94</v>
      </c>
      <c r="BM252" s="151" t="s">
        <v>2176</v>
      </c>
    </row>
    <row r="253" spans="2:65" s="1" customFormat="1" ht="16.5" customHeight="1">
      <c r="B253" s="139"/>
      <c r="C253" s="158" t="s">
        <v>782</v>
      </c>
      <c r="D253" s="158" t="s">
        <v>571</v>
      </c>
      <c r="E253" s="159" t="s">
        <v>3100</v>
      </c>
      <c r="F253" s="160" t="s">
        <v>3101</v>
      </c>
      <c r="G253" s="161" t="s">
        <v>259</v>
      </c>
      <c r="H253" s="162">
        <v>5</v>
      </c>
      <c r="I253" s="163"/>
      <c r="J253" s="162">
        <f t="shared" si="40"/>
        <v>0</v>
      </c>
      <c r="K253" s="164"/>
      <c r="L253" s="165"/>
      <c r="M253" s="166" t="s">
        <v>1</v>
      </c>
      <c r="N253" s="167" t="s">
        <v>41</v>
      </c>
      <c r="P253" s="149">
        <f t="shared" si="41"/>
        <v>0</v>
      </c>
      <c r="Q253" s="149">
        <v>0</v>
      </c>
      <c r="R253" s="149">
        <f t="shared" si="42"/>
        <v>0</v>
      </c>
      <c r="S253" s="149">
        <v>0</v>
      </c>
      <c r="T253" s="150">
        <f t="shared" si="43"/>
        <v>0</v>
      </c>
      <c r="AR253" s="151" t="s">
        <v>248</v>
      </c>
      <c r="AT253" s="151" t="s">
        <v>571</v>
      </c>
      <c r="AU253" s="151" t="s">
        <v>87</v>
      </c>
      <c r="AY253" s="13" t="s">
        <v>220</v>
      </c>
      <c r="BE253" s="152">
        <f t="shared" si="44"/>
        <v>0</v>
      </c>
      <c r="BF253" s="152">
        <f t="shared" si="45"/>
        <v>0</v>
      </c>
      <c r="BG253" s="152">
        <f t="shared" si="46"/>
        <v>0</v>
      </c>
      <c r="BH253" s="152">
        <f t="shared" si="47"/>
        <v>0</v>
      </c>
      <c r="BI253" s="152">
        <f t="shared" si="48"/>
        <v>0</v>
      </c>
      <c r="BJ253" s="13" t="s">
        <v>87</v>
      </c>
      <c r="BK253" s="152">
        <f t="shared" si="49"/>
        <v>0</v>
      </c>
      <c r="BL253" s="13" t="s">
        <v>94</v>
      </c>
      <c r="BM253" s="151" t="s">
        <v>2183</v>
      </c>
    </row>
    <row r="254" spans="2:65" s="1" customFormat="1" ht="16.5" customHeight="1">
      <c r="B254" s="139"/>
      <c r="C254" s="158" t="s">
        <v>786</v>
      </c>
      <c r="D254" s="158" t="s">
        <v>571</v>
      </c>
      <c r="E254" s="159" t="s">
        <v>3102</v>
      </c>
      <c r="F254" s="160" t="s">
        <v>3103</v>
      </c>
      <c r="G254" s="161" t="s">
        <v>259</v>
      </c>
      <c r="H254" s="162">
        <v>3</v>
      </c>
      <c r="I254" s="163"/>
      <c r="J254" s="162">
        <f t="shared" si="40"/>
        <v>0</v>
      </c>
      <c r="K254" s="164"/>
      <c r="L254" s="165"/>
      <c r="M254" s="166" t="s">
        <v>1</v>
      </c>
      <c r="N254" s="167" t="s">
        <v>41</v>
      </c>
      <c r="P254" s="149">
        <f t="shared" si="41"/>
        <v>0</v>
      </c>
      <c r="Q254" s="149">
        <v>0</v>
      </c>
      <c r="R254" s="149">
        <f t="shared" si="42"/>
        <v>0</v>
      </c>
      <c r="S254" s="149">
        <v>0</v>
      </c>
      <c r="T254" s="150">
        <f t="shared" si="43"/>
        <v>0</v>
      </c>
      <c r="AR254" s="151" t="s">
        <v>248</v>
      </c>
      <c r="AT254" s="151" t="s">
        <v>571</v>
      </c>
      <c r="AU254" s="151" t="s">
        <v>87</v>
      </c>
      <c r="AY254" s="13" t="s">
        <v>220</v>
      </c>
      <c r="BE254" s="152">
        <f t="shared" si="44"/>
        <v>0</v>
      </c>
      <c r="BF254" s="152">
        <f t="shared" si="45"/>
        <v>0</v>
      </c>
      <c r="BG254" s="152">
        <f t="shared" si="46"/>
        <v>0</v>
      </c>
      <c r="BH254" s="152">
        <f t="shared" si="47"/>
        <v>0</v>
      </c>
      <c r="BI254" s="152">
        <f t="shared" si="48"/>
        <v>0</v>
      </c>
      <c r="BJ254" s="13" t="s">
        <v>87</v>
      </c>
      <c r="BK254" s="152">
        <f t="shared" si="49"/>
        <v>0</v>
      </c>
      <c r="BL254" s="13" t="s">
        <v>94</v>
      </c>
      <c r="BM254" s="151" t="s">
        <v>2191</v>
      </c>
    </row>
    <row r="255" spans="2:65" s="1" customFormat="1" ht="16.5" customHeight="1">
      <c r="B255" s="139"/>
      <c r="C255" s="158" t="s">
        <v>790</v>
      </c>
      <c r="D255" s="158" t="s">
        <v>571</v>
      </c>
      <c r="E255" s="159" t="s">
        <v>3104</v>
      </c>
      <c r="F255" s="160" t="s">
        <v>3105</v>
      </c>
      <c r="G255" s="161" t="s">
        <v>259</v>
      </c>
      <c r="H255" s="162">
        <v>5</v>
      </c>
      <c r="I255" s="163"/>
      <c r="J255" s="162">
        <f t="shared" si="40"/>
        <v>0</v>
      </c>
      <c r="K255" s="164"/>
      <c r="L255" s="165"/>
      <c r="M255" s="166" t="s">
        <v>1</v>
      </c>
      <c r="N255" s="167" t="s">
        <v>41</v>
      </c>
      <c r="P255" s="149">
        <f t="shared" si="41"/>
        <v>0</v>
      </c>
      <c r="Q255" s="149">
        <v>0</v>
      </c>
      <c r="R255" s="149">
        <f t="shared" si="42"/>
        <v>0</v>
      </c>
      <c r="S255" s="149">
        <v>0</v>
      </c>
      <c r="T255" s="150">
        <f t="shared" si="43"/>
        <v>0</v>
      </c>
      <c r="AR255" s="151" t="s">
        <v>248</v>
      </c>
      <c r="AT255" s="151" t="s">
        <v>571</v>
      </c>
      <c r="AU255" s="151" t="s">
        <v>87</v>
      </c>
      <c r="AY255" s="13" t="s">
        <v>220</v>
      </c>
      <c r="BE255" s="152">
        <f t="shared" si="44"/>
        <v>0</v>
      </c>
      <c r="BF255" s="152">
        <f t="shared" si="45"/>
        <v>0</v>
      </c>
      <c r="BG255" s="152">
        <f t="shared" si="46"/>
        <v>0</v>
      </c>
      <c r="BH255" s="152">
        <f t="shared" si="47"/>
        <v>0</v>
      </c>
      <c r="BI255" s="152">
        <f t="shared" si="48"/>
        <v>0</v>
      </c>
      <c r="BJ255" s="13" t="s">
        <v>87</v>
      </c>
      <c r="BK255" s="152">
        <f t="shared" si="49"/>
        <v>0</v>
      </c>
      <c r="BL255" s="13" t="s">
        <v>94</v>
      </c>
      <c r="BM255" s="151" t="s">
        <v>2197</v>
      </c>
    </row>
    <row r="256" spans="2:65" s="1" customFormat="1" ht="16.5" customHeight="1">
      <c r="B256" s="139"/>
      <c r="C256" s="158" t="s">
        <v>794</v>
      </c>
      <c r="D256" s="158" t="s">
        <v>571</v>
      </c>
      <c r="E256" s="159" t="s">
        <v>3106</v>
      </c>
      <c r="F256" s="160" t="s">
        <v>3107</v>
      </c>
      <c r="G256" s="161" t="s">
        <v>259</v>
      </c>
      <c r="H256" s="162">
        <v>7</v>
      </c>
      <c r="I256" s="163"/>
      <c r="J256" s="162">
        <f t="shared" si="40"/>
        <v>0</v>
      </c>
      <c r="K256" s="164"/>
      <c r="L256" s="165"/>
      <c r="M256" s="166" t="s">
        <v>1</v>
      </c>
      <c r="N256" s="167" t="s">
        <v>41</v>
      </c>
      <c r="P256" s="149">
        <f t="shared" si="41"/>
        <v>0</v>
      </c>
      <c r="Q256" s="149">
        <v>0</v>
      </c>
      <c r="R256" s="149">
        <f t="shared" si="42"/>
        <v>0</v>
      </c>
      <c r="S256" s="149">
        <v>0</v>
      </c>
      <c r="T256" s="150">
        <f t="shared" si="43"/>
        <v>0</v>
      </c>
      <c r="AR256" s="151" t="s">
        <v>248</v>
      </c>
      <c r="AT256" s="151" t="s">
        <v>571</v>
      </c>
      <c r="AU256" s="151" t="s">
        <v>87</v>
      </c>
      <c r="AY256" s="13" t="s">
        <v>220</v>
      </c>
      <c r="BE256" s="152">
        <f t="shared" si="44"/>
        <v>0</v>
      </c>
      <c r="BF256" s="152">
        <f t="shared" si="45"/>
        <v>0</v>
      </c>
      <c r="BG256" s="152">
        <f t="shared" si="46"/>
        <v>0</v>
      </c>
      <c r="BH256" s="152">
        <f t="shared" si="47"/>
        <v>0</v>
      </c>
      <c r="BI256" s="152">
        <f t="shared" si="48"/>
        <v>0</v>
      </c>
      <c r="BJ256" s="13" t="s">
        <v>87</v>
      </c>
      <c r="BK256" s="152">
        <f t="shared" si="49"/>
        <v>0</v>
      </c>
      <c r="BL256" s="13" t="s">
        <v>94</v>
      </c>
      <c r="BM256" s="151" t="s">
        <v>2205</v>
      </c>
    </row>
    <row r="257" spans="2:65" s="1" customFormat="1" ht="16.5" customHeight="1">
      <c r="B257" s="139"/>
      <c r="C257" s="158" t="s">
        <v>798</v>
      </c>
      <c r="D257" s="158" t="s">
        <v>571</v>
      </c>
      <c r="E257" s="159" t="s">
        <v>3108</v>
      </c>
      <c r="F257" s="160" t="s">
        <v>3109</v>
      </c>
      <c r="G257" s="161" t="s">
        <v>259</v>
      </c>
      <c r="H257" s="162">
        <v>5</v>
      </c>
      <c r="I257" s="163"/>
      <c r="J257" s="162">
        <f t="shared" si="40"/>
        <v>0</v>
      </c>
      <c r="K257" s="164"/>
      <c r="L257" s="165"/>
      <c r="M257" s="166" t="s">
        <v>1</v>
      </c>
      <c r="N257" s="167" t="s">
        <v>41</v>
      </c>
      <c r="P257" s="149">
        <f t="shared" si="41"/>
        <v>0</v>
      </c>
      <c r="Q257" s="149">
        <v>0</v>
      </c>
      <c r="R257" s="149">
        <f t="shared" si="42"/>
        <v>0</v>
      </c>
      <c r="S257" s="149">
        <v>0</v>
      </c>
      <c r="T257" s="150">
        <f t="shared" si="43"/>
        <v>0</v>
      </c>
      <c r="AR257" s="151" t="s">
        <v>248</v>
      </c>
      <c r="AT257" s="151" t="s">
        <v>571</v>
      </c>
      <c r="AU257" s="151" t="s">
        <v>87</v>
      </c>
      <c r="AY257" s="13" t="s">
        <v>220</v>
      </c>
      <c r="BE257" s="152">
        <f t="shared" si="44"/>
        <v>0</v>
      </c>
      <c r="BF257" s="152">
        <f t="shared" si="45"/>
        <v>0</v>
      </c>
      <c r="BG257" s="152">
        <f t="shared" si="46"/>
        <v>0</v>
      </c>
      <c r="BH257" s="152">
        <f t="shared" si="47"/>
        <v>0</v>
      </c>
      <c r="BI257" s="152">
        <f t="shared" si="48"/>
        <v>0</v>
      </c>
      <c r="BJ257" s="13" t="s">
        <v>87</v>
      </c>
      <c r="BK257" s="152">
        <f t="shared" si="49"/>
        <v>0</v>
      </c>
      <c r="BL257" s="13" t="s">
        <v>94</v>
      </c>
      <c r="BM257" s="151" t="s">
        <v>2213</v>
      </c>
    </row>
    <row r="258" spans="2:65" s="1" customFormat="1" ht="16.5" customHeight="1">
      <c r="B258" s="139"/>
      <c r="C258" s="158" t="s">
        <v>802</v>
      </c>
      <c r="D258" s="158" t="s">
        <v>571</v>
      </c>
      <c r="E258" s="159" t="s">
        <v>3110</v>
      </c>
      <c r="F258" s="160" t="s">
        <v>3111</v>
      </c>
      <c r="G258" s="161" t="s">
        <v>259</v>
      </c>
      <c r="H258" s="162">
        <v>3</v>
      </c>
      <c r="I258" s="163"/>
      <c r="J258" s="162">
        <f t="shared" si="40"/>
        <v>0</v>
      </c>
      <c r="K258" s="164"/>
      <c r="L258" s="165"/>
      <c r="M258" s="166" t="s">
        <v>1</v>
      </c>
      <c r="N258" s="167" t="s">
        <v>41</v>
      </c>
      <c r="P258" s="149">
        <f t="shared" si="41"/>
        <v>0</v>
      </c>
      <c r="Q258" s="149">
        <v>0</v>
      </c>
      <c r="R258" s="149">
        <f t="shared" si="42"/>
        <v>0</v>
      </c>
      <c r="S258" s="149">
        <v>0</v>
      </c>
      <c r="T258" s="150">
        <f t="shared" si="43"/>
        <v>0</v>
      </c>
      <c r="AR258" s="151" t="s">
        <v>248</v>
      </c>
      <c r="AT258" s="151" t="s">
        <v>571</v>
      </c>
      <c r="AU258" s="151" t="s">
        <v>87</v>
      </c>
      <c r="AY258" s="13" t="s">
        <v>220</v>
      </c>
      <c r="BE258" s="152">
        <f t="shared" si="44"/>
        <v>0</v>
      </c>
      <c r="BF258" s="152">
        <f t="shared" si="45"/>
        <v>0</v>
      </c>
      <c r="BG258" s="152">
        <f t="shared" si="46"/>
        <v>0</v>
      </c>
      <c r="BH258" s="152">
        <f t="shared" si="47"/>
        <v>0</v>
      </c>
      <c r="BI258" s="152">
        <f t="shared" si="48"/>
        <v>0</v>
      </c>
      <c r="BJ258" s="13" t="s">
        <v>87</v>
      </c>
      <c r="BK258" s="152">
        <f t="shared" si="49"/>
        <v>0</v>
      </c>
      <c r="BL258" s="13" t="s">
        <v>94</v>
      </c>
      <c r="BM258" s="151" t="s">
        <v>2221</v>
      </c>
    </row>
    <row r="259" spans="2:65" s="1" customFormat="1" ht="16.5" customHeight="1">
      <c r="B259" s="139"/>
      <c r="C259" s="158" t="s">
        <v>595</v>
      </c>
      <c r="D259" s="158" t="s">
        <v>571</v>
      </c>
      <c r="E259" s="159" t="s">
        <v>3112</v>
      </c>
      <c r="F259" s="160" t="s">
        <v>3113</v>
      </c>
      <c r="G259" s="161" t="s">
        <v>259</v>
      </c>
      <c r="H259" s="162">
        <v>5</v>
      </c>
      <c r="I259" s="163"/>
      <c r="J259" s="162">
        <f t="shared" si="40"/>
        <v>0</v>
      </c>
      <c r="K259" s="164"/>
      <c r="L259" s="165"/>
      <c r="M259" s="166" t="s">
        <v>1</v>
      </c>
      <c r="N259" s="167" t="s">
        <v>41</v>
      </c>
      <c r="P259" s="149">
        <f t="shared" si="41"/>
        <v>0</v>
      </c>
      <c r="Q259" s="149">
        <v>0</v>
      </c>
      <c r="R259" s="149">
        <f t="shared" si="42"/>
        <v>0</v>
      </c>
      <c r="S259" s="149">
        <v>0</v>
      </c>
      <c r="T259" s="150">
        <f t="shared" si="43"/>
        <v>0</v>
      </c>
      <c r="AR259" s="151" t="s">
        <v>248</v>
      </c>
      <c r="AT259" s="151" t="s">
        <v>571</v>
      </c>
      <c r="AU259" s="151" t="s">
        <v>87</v>
      </c>
      <c r="AY259" s="13" t="s">
        <v>220</v>
      </c>
      <c r="BE259" s="152">
        <f t="shared" si="44"/>
        <v>0</v>
      </c>
      <c r="BF259" s="152">
        <f t="shared" si="45"/>
        <v>0</v>
      </c>
      <c r="BG259" s="152">
        <f t="shared" si="46"/>
        <v>0</v>
      </c>
      <c r="BH259" s="152">
        <f t="shared" si="47"/>
        <v>0</v>
      </c>
      <c r="BI259" s="152">
        <f t="shared" si="48"/>
        <v>0</v>
      </c>
      <c r="BJ259" s="13" t="s">
        <v>87</v>
      </c>
      <c r="BK259" s="152">
        <f t="shared" si="49"/>
        <v>0</v>
      </c>
      <c r="BL259" s="13" t="s">
        <v>94</v>
      </c>
      <c r="BM259" s="151" t="s">
        <v>2227</v>
      </c>
    </row>
    <row r="260" spans="2:65" s="1" customFormat="1" ht="16.5" customHeight="1">
      <c r="B260" s="139"/>
      <c r="C260" s="158" t="s">
        <v>809</v>
      </c>
      <c r="D260" s="158" t="s">
        <v>571</v>
      </c>
      <c r="E260" s="159" t="s">
        <v>3114</v>
      </c>
      <c r="F260" s="160" t="s">
        <v>3115</v>
      </c>
      <c r="G260" s="161" t="s">
        <v>259</v>
      </c>
      <c r="H260" s="162">
        <v>7</v>
      </c>
      <c r="I260" s="163"/>
      <c r="J260" s="162">
        <f t="shared" si="40"/>
        <v>0</v>
      </c>
      <c r="K260" s="164"/>
      <c r="L260" s="165"/>
      <c r="M260" s="166" t="s">
        <v>1</v>
      </c>
      <c r="N260" s="167" t="s">
        <v>41</v>
      </c>
      <c r="P260" s="149">
        <f t="shared" si="41"/>
        <v>0</v>
      </c>
      <c r="Q260" s="149">
        <v>0</v>
      </c>
      <c r="R260" s="149">
        <f t="shared" si="42"/>
        <v>0</v>
      </c>
      <c r="S260" s="149">
        <v>0</v>
      </c>
      <c r="T260" s="150">
        <f t="shared" si="43"/>
        <v>0</v>
      </c>
      <c r="AR260" s="151" t="s">
        <v>248</v>
      </c>
      <c r="AT260" s="151" t="s">
        <v>571</v>
      </c>
      <c r="AU260" s="151" t="s">
        <v>87</v>
      </c>
      <c r="AY260" s="13" t="s">
        <v>220</v>
      </c>
      <c r="BE260" s="152">
        <f t="shared" si="44"/>
        <v>0</v>
      </c>
      <c r="BF260" s="152">
        <f t="shared" si="45"/>
        <v>0</v>
      </c>
      <c r="BG260" s="152">
        <f t="shared" si="46"/>
        <v>0</v>
      </c>
      <c r="BH260" s="152">
        <f t="shared" si="47"/>
        <v>0</v>
      </c>
      <c r="BI260" s="152">
        <f t="shared" si="48"/>
        <v>0</v>
      </c>
      <c r="BJ260" s="13" t="s">
        <v>87</v>
      </c>
      <c r="BK260" s="152">
        <f t="shared" si="49"/>
        <v>0</v>
      </c>
      <c r="BL260" s="13" t="s">
        <v>94</v>
      </c>
      <c r="BM260" s="151" t="s">
        <v>2235</v>
      </c>
    </row>
    <row r="261" spans="2:65" s="1" customFormat="1" ht="16.5" customHeight="1">
      <c r="B261" s="139"/>
      <c r="C261" s="158" t="s">
        <v>813</v>
      </c>
      <c r="D261" s="158" t="s">
        <v>571</v>
      </c>
      <c r="E261" s="159" t="s">
        <v>3116</v>
      </c>
      <c r="F261" s="160" t="s">
        <v>3117</v>
      </c>
      <c r="G261" s="161" t="s">
        <v>259</v>
      </c>
      <c r="H261" s="162">
        <v>5</v>
      </c>
      <c r="I261" s="163"/>
      <c r="J261" s="162">
        <f t="shared" si="40"/>
        <v>0</v>
      </c>
      <c r="K261" s="164"/>
      <c r="L261" s="165"/>
      <c r="M261" s="166" t="s">
        <v>1</v>
      </c>
      <c r="N261" s="167" t="s">
        <v>41</v>
      </c>
      <c r="P261" s="149">
        <f t="shared" si="41"/>
        <v>0</v>
      </c>
      <c r="Q261" s="149">
        <v>0</v>
      </c>
      <c r="R261" s="149">
        <f t="shared" si="42"/>
        <v>0</v>
      </c>
      <c r="S261" s="149">
        <v>0</v>
      </c>
      <c r="T261" s="150">
        <f t="shared" si="43"/>
        <v>0</v>
      </c>
      <c r="AR261" s="151" t="s">
        <v>248</v>
      </c>
      <c r="AT261" s="151" t="s">
        <v>571</v>
      </c>
      <c r="AU261" s="151" t="s">
        <v>87</v>
      </c>
      <c r="AY261" s="13" t="s">
        <v>220</v>
      </c>
      <c r="BE261" s="152">
        <f t="shared" si="44"/>
        <v>0</v>
      </c>
      <c r="BF261" s="152">
        <f t="shared" si="45"/>
        <v>0</v>
      </c>
      <c r="BG261" s="152">
        <f t="shared" si="46"/>
        <v>0</v>
      </c>
      <c r="BH261" s="152">
        <f t="shared" si="47"/>
        <v>0</v>
      </c>
      <c r="BI261" s="152">
        <f t="shared" si="48"/>
        <v>0</v>
      </c>
      <c r="BJ261" s="13" t="s">
        <v>87</v>
      </c>
      <c r="BK261" s="152">
        <f t="shared" si="49"/>
        <v>0</v>
      </c>
      <c r="BL261" s="13" t="s">
        <v>94</v>
      </c>
      <c r="BM261" s="151" t="s">
        <v>2241</v>
      </c>
    </row>
    <row r="262" spans="2:65" s="1" customFormat="1" ht="21.75" customHeight="1">
      <c r="B262" s="139"/>
      <c r="C262" s="158" t="s">
        <v>817</v>
      </c>
      <c r="D262" s="158" t="s">
        <v>571</v>
      </c>
      <c r="E262" s="159" t="s">
        <v>3118</v>
      </c>
      <c r="F262" s="160" t="s">
        <v>3119</v>
      </c>
      <c r="G262" s="161" t="s">
        <v>259</v>
      </c>
      <c r="H262" s="162">
        <v>3</v>
      </c>
      <c r="I262" s="163"/>
      <c r="J262" s="162">
        <f t="shared" si="40"/>
        <v>0</v>
      </c>
      <c r="K262" s="164"/>
      <c r="L262" s="165"/>
      <c r="M262" s="166" t="s">
        <v>1</v>
      </c>
      <c r="N262" s="167" t="s">
        <v>41</v>
      </c>
      <c r="P262" s="149">
        <f t="shared" si="41"/>
        <v>0</v>
      </c>
      <c r="Q262" s="149">
        <v>0</v>
      </c>
      <c r="R262" s="149">
        <f t="shared" si="42"/>
        <v>0</v>
      </c>
      <c r="S262" s="149">
        <v>0</v>
      </c>
      <c r="T262" s="150">
        <f t="shared" si="43"/>
        <v>0</v>
      </c>
      <c r="AR262" s="151" t="s">
        <v>248</v>
      </c>
      <c r="AT262" s="151" t="s">
        <v>571</v>
      </c>
      <c r="AU262" s="151" t="s">
        <v>87</v>
      </c>
      <c r="AY262" s="13" t="s">
        <v>220</v>
      </c>
      <c r="BE262" s="152">
        <f t="shared" si="44"/>
        <v>0</v>
      </c>
      <c r="BF262" s="152">
        <f t="shared" si="45"/>
        <v>0</v>
      </c>
      <c r="BG262" s="152">
        <f t="shared" si="46"/>
        <v>0</v>
      </c>
      <c r="BH262" s="152">
        <f t="shared" si="47"/>
        <v>0</v>
      </c>
      <c r="BI262" s="152">
        <f t="shared" si="48"/>
        <v>0</v>
      </c>
      <c r="BJ262" s="13" t="s">
        <v>87</v>
      </c>
      <c r="BK262" s="152">
        <f t="shared" si="49"/>
        <v>0</v>
      </c>
      <c r="BL262" s="13" t="s">
        <v>94</v>
      </c>
      <c r="BM262" s="151" t="s">
        <v>2248</v>
      </c>
    </row>
    <row r="263" spans="2:65" s="1" customFormat="1" ht="21.75" customHeight="1">
      <c r="B263" s="139"/>
      <c r="C263" s="158" t="s">
        <v>821</v>
      </c>
      <c r="D263" s="158" t="s">
        <v>571</v>
      </c>
      <c r="E263" s="159" t="s">
        <v>3120</v>
      </c>
      <c r="F263" s="160" t="s">
        <v>3121</v>
      </c>
      <c r="G263" s="161" t="s">
        <v>259</v>
      </c>
      <c r="H263" s="162">
        <v>5</v>
      </c>
      <c r="I263" s="163"/>
      <c r="J263" s="162">
        <f t="shared" si="40"/>
        <v>0</v>
      </c>
      <c r="K263" s="164"/>
      <c r="L263" s="165"/>
      <c r="M263" s="166" t="s">
        <v>1</v>
      </c>
      <c r="N263" s="167" t="s">
        <v>41</v>
      </c>
      <c r="P263" s="149">
        <f t="shared" si="41"/>
        <v>0</v>
      </c>
      <c r="Q263" s="149">
        <v>0</v>
      </c>
      <c r="R263" s="149">
        <f t="shared" si="42"/>
        <v>0</v>
      </c>
      <c r="S263" s="149">
        <v>0</v>
      </c>
      <c r="T263" s="150">
        <f t="shared" si="43"/>
        <v>0</v>
      </c>
      <c r="AR263" s="151" t="s">
        <v>248</v>
      </c>
      <c r="AT263" s="151" t="s">
        <v>571</v>
      </c>
      <c r="AU263" s="151" t="s">
        <v>87</v>
      </c>
      <c r="AY263" s="13" t="s">
        <v>220</v>
      </c>
      <c r="BE263" s="152">
        <f t="shared" si="44"/>
        <v>0</v>
      </c>
      <c r="BF263" s="152">
        <f t="shared" si="45"/>
        <v>0</v>
      </c>
      <c r="BG263" s="152">
        <f t="shared" si="46"/>
        <v>0</v>
      </c>
      <c r="BH263" s="152">
        <f t="shared" si="47"/>
        <v>0</v>
      </c>
      <c r="BI263" s="152">
        <f t="shared" si="48"/>
        <v>0</v>
      </c>
      <c r="BJ263" s="13" t="s">
        <v>87</v>
      </c>
      <c r="BK263" s="152">
        <f t="shared" si="49"/>
        <v>0</v>
      </c>
      <c r="BL263" s="13" t="s">
        <v>94</v>
      </c>
      <c r="BM263" s="151" t="s">
        <v>2254</v>
      </c>
    </row>
    <row r="264" spans="2:65" s="1" customFormat="1" ht="21.75" customHeight="1">
      <c r="B264" s="139"/>
      <c r="C264" s="158" t="s">
        <v>825</v>
      </c>
      <c r="D264" s="158" t="s">
        <v>571</v>
      </c>
      <c r="E264" s="159" t="s">
        <v>3122</v>
      </c>
      <c r="F264" s="160" t="s">
        <v>3123</v>
      </c>
      <c r="G264" s="161" t="s">
        <v>259</v>
      </c>
      <c r="H264" s="162">
        <v>7</v>
      </c>
      <c r="I264" s="163"/>
      <c r="J264" s="162">
        <f t="shared" si="40"/>
        <v>0</v>
      </c>
      <c r="K264" s="164"/>
      <c r="L264" s="165"/>
      <c r="M264" s="166" t="s">
        <v>1</v>
      </c>
      <c r="N264" s="167" t="s">
        <v>41</v>
      </c>
      <c r="P264" s="149">
        <f t="shared" si="41"/>
        <v>0</v>
      </c>
      <c r="Q264" s="149">
        <v>0</v>
      </c>
      <c r="R264" s="149">
        <f t="shared" si="42"/>
        <v>0</v>
      </c>
      <c r="S264" s="149">
        <v>0</v>
      </c>
      <c r="T264" s="150">
        <f t="shared" si="43"/>
        <v>0</v>
      </c>
      <c r="AR264" s="151" t="s">
        <v>248</v>
      </c>
      <c r="AT264" s="151" t="s">
        <v>571</v>
      </c>
      <c r="AU264" s="151" t="s">
        <v>87</v>
      </c>
      <c r="AY264" s="13" t="s">
        <v>220</v>
      </c>
      <c r="BE264" s="152">
        <f t="shared" si="44"/>
        <v>0</v>
      </c>
      <c r="BF264" s="152">
        <f t="shared" si="45"/>
        <v>0</v>
      </c>
      <c r="BG264" s="152">
        <f t="shared" si="46"/>
        <v>0</v>
      </c>
      <c r="BH264" s="152">
        <f t="shared" si="47"/>
        <v>0</v>
      </c>
      <c r="BI264" s="152">
        <f t="shared" si="48"/>
        <v>0</v>
      </c>
      <c r="BJ264" s="13" t="s">
        <v>87</v>
      </c>
      <c r="BK264" s="152">
        <f t="shared" si="49"/>
        <v>0</v>
      </c>
      <c r="BL264" s="13" t="s">
        <v>94</v>
      </c>
      <c r="BM264" s="151" t="s">
        <v>2262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3124</v>
      </c>
      <c r="F265" s="142" t="s">
        <v>3125</v>
      </c>
      <c r="G265" s="143" t="s">
        <v>259</v>
      </c>
      <c r="H265" s="144">
        <v>45</v>
      </c>
      <c r="I265" s="145"/>
      <c r="J265" s="144">
        <f t="shared" si="40"/>
        <v>0</v>
      </c>
      <c r="K265" s="146"/>
      <c r="L265" s="28"/>
      <c r="M265" s="147" t="s">
        <v>1</v>
      </c>
      <c r="N265" s="148" t="s">
        <v>41</v>
      </c>
      <c r="P265" s="149">
        <f t="shared" si="41"/>
        <v>0</v>
      </c>
      <c r="Q265" s="149">
        <v>0</v>
      </c>
      <c r="R265" s="149">
        <f t="shared" si="42"/>
        <v>0</v>
      </c>
      <c r="S265" s="149">
        <v>0</v>
      </c>
      <c r="T265" s="150">
        <f t="shared" si="43"/>
        <v>0</v>
      </c>
      <c r="AR265" s="151" t="s">
        <v>94</v>
      </c>
      <c r="AT265" s="151" t="s">
        <v>222</v>
      </c>
      <c r="AU265" s="151" t="s">
        <v>87</v>
      </c>
      <c r="AY265" s="13" t="s">
        <v>220</v>
      </c>
      <c r="BE265" s="152">
        <f t="shared" si="44"/>
        <v>0</v>
      </c>
      <c r="BF265" s="152">
        <f t="shared" si="45"/>
        <v>0</v>
      </c>
      <c r="BG265" s="152">
        <f t="shared" si="46"/>
        <v>0</v>
      </c>
      <c r="BH265" s="152">
        <f t="shared" si="47"/>
        <v>0</v>
      </c>
      <c r="BI265" s="152">
        <f t="shared" si="48"/>
        <v>0</v>
      </c>
      <c r="BJ265" s="13" t="s">
        <v>87</v>
      </c>
      <c r="BK265" s="152">
        <f t="shared" si="49"/>
        <v>0</v>
      </c>
      <c r="BL265" s="13" t="s">
        <v>94</v>
      </c>
      <c r="BM265" s="151" t="s">
        <v>2270</v>
      </c>
    </row>
    <row r="266" spans="2:65" s="1" customFormat="1" ht="16.5" customHeight="1">
      <c r="B266" s="139"/>
      <c r="C266" s="158" t="s">
        <v>833</v>
      </c>
      <c r="D266" s="158" t="s">
        <v>571</v>
      </c>
      <c r="E266" s="159" t="s">
        <v>3126</v>
      </c>
      <c r="F266" s="160" t="s">
        <v>3127</v>
      </c>
      <c r="G266" s="161" t="s">
        <v>259</v>
      </c>
      <c r="H266" s="162">
        <v>2</v>
      </c>
      <c r="I266" s="163"/>
      <c r="J266" s="162">
        <f t="shared" si="40"/>
        <v>0</v>
      </c>
      <c r="K266" s="164"/>
      <c r="L266" s="165"/>
      <c r="M266" s="166" t="s">
        <v>1</v>
      </c>
      <c r="N266" s="167" t="s">
        <v>41</v>
      </c>
      <c r="P266" s="149">
        <f t="shared" si="41"/>
        <v>0</v>
      </c>
      <c r="Q266" s="149">
        <v>0</v>
      </c>
      <c r="R266" s="149">
        <f t="shared" si="42"/>
        <v>0</v>
      </c>
      <c r="S266" s="149">
        <v>0</v>
      </c>
      <c r="T266" s="150">
        <f t="shared" si="43"/>
        <v>0</v>
      </c>
      <c r="AR266" s="151" t="s">
        <v>248</v>
      </c>
      <c r="AT266" s="151" t="s">
        <v>571</v>
      </c>
      <c r="AU266" s="151" t="s">
        <v>87</v>
      </c>
      <c r="AY266" s="13" t="s">
        <v>220</v>
      </c>
      <c r="BE266" s="152">
        <f t="shared" si="44"/>
        <v>0</v>
      </c>
      <c r="BF266" s="152">
        <f t="shared" si="45"/>
        <v>0</v>
      </c>
      <c r="BG266" s="152">
        <f t="shared" si="46"/>
        <v>0</v>
      </c>
      <c r="BH266" s="152">
        <f t="shared" si="47"/>
        <v>0</v>
      </c>
      <c r="BI266" s="152">
        <f t="shared" si="48"/>
        <v>0</v>
      </c>
      <c r="BJ266" s="13" t="s">
        <v>87</v>
      </c>
      <c r="BK266" s="152">
        <f t="shared" si="49"/>
        <v>0</v>
      </c>
      <c r="BL266" s="13" t="s">
        <v>94</v>
      </c>
      <c r="BM266" s="151" t="s">
        <v>2278</v>
      </c>
    </row>
    <row r="267" spans="2:65" s="1" customFormat="1" ht="16.5" customHeight="1">
      <c r="B267" s="139"/>
      <c r="C267" s="140" t="s">
        <v>837</v>
      </c>
      <c r="D267" s="140" t="s">
        <v>222</v>
      </c>
      <c r="E267" s="141" t="s">
        <v>3128</v>
      </c>
      <c r="F267" s="142" t="s">
        <v>3129</v>
      </c>
      <c r="G267" s="143" t="s">
        <v>259</v>
      </c>
      <c r="H267" s="144">
        <v>2</v>
      </c>
      <c r="I267" s="145"/>
      <c r="J267" s="144">
        <f t="shared" si="40"/>
        <v>0</v>
      </c>
      <c r="K267" s="146"/>
      <c r="L267" s="28"/>
      <c r="M267" s="147" t="s">
        <v>1</v>
      </c>
      <c r="N267" s="148" t="s">
        <v>41</v>
      </c>
      <c r="P267" s="149">
        <f t="shared" si="41"/>
        <v>0</v>
      </c>
      <c r="Q267" s="149">
        <v>0</v>
      </c>
      <c r="R267" s="149">
        <f t="shared" si="42"/>
        <v>0</v>
      </c>
      <c r="S267" s="149">
        <v>0</v>
      </c>
      <c r="T267" s="150">
        <f t="shared" si="43"/>
        <v>0</v>
      </c>
      <c r="AR267" s="151" t="s">
        <v>94</v>
      </c>
      <c r="AT267" s="151" t="s">
        <v>222</v>
      </c>
      <c r="AU267" s="151" t="s">
        <v>87</v>
      </c>
      <c r="AY267" s="13" t="s">
        <v>220</v>
      </c>
      <c r="BE267" s="152">
        <f t="shared" si="44"/>
        <v>0</v>
      </c>
      <c r="BF267" s="152">
        <f t="shared" si="45"/>
        <v>0</v>
      </c>
      <c r="BG267" s="152">
        <f t="shared" si="46"/>
        <v>0</v>
      </c>
      <c r="BH267" s="152">
        <f t="shared" si="47"/>
        <v>0</v>
      </c>
      <c r="BI267" s="152">
        <f t="shared" si="48"/>
        <v>0</v>
      </c>
      <c r="BJ267" s="13" t="s">
        <v>87</v>
      </c>
      <c r="BK267" s="152">
        <f t="shared" si="49"/>
        <v>0</v>
      </c>
      <c r="BL267" s="13" t="s">
        <v>94</v>
      </c>
      <c r="BM267" s="151" t="s">
        <v>2286</v>
      </c>
    </row>
    <row r="268" spans="2:65" s="11" customFormat="1" ht="22.9" customHeight="1">
      <c r="B268" s="127"/>
      <c r="D268" s="128" t="s">
        <v>74</v>
      </c>
      <c r="E268" s="137" t="s">
        <v>3130</v>
      </c>
      <c r="F268" s="137" t="s">
        <v>3131</v>
      </c>
      <c r="I268" s="130"/>
      <c r="J268" s="138">
        <f>BK268</f>
        <v>0</v>
      </c>
      <c r="L268" s="127"/>
      <c r="M268" s="132"/>
      <c r="P268" s="133">
        <f>SUM(P269:P272)</f>
        <v>0</v>
      </c>
      <c r="R268" s="133">
        <f>SUM(R269:R272)</f>
        <v>0</v>
      </c>
      <c r="T268" s="134">
        <f>SUM(T269:T272)</f>
        <v>0</v>
      </c>
      <c r="AR268" s="128" t="s">
        <v>82</v>
      </c>
      <c r="AT268" s="135" t="s">
        <v>74</v>
      </c>
      <c r="AU268" s="135" t="s">
        <v>82</v>
      </c>
      <c r="AY268" s="128" t="s">
        <v>220</v>
      </c>
      <c r="BK268" s="136">
        <f>SUM(BK269:BK272)</f>
        <v>0</v>
      </c>
    </row>
    <row r="269" spans="2:65" s="1" customFormat="1" ht="16.5" customHeight="1">
      <c r="B269" s="139"/>
      <c r="C269" s="158" t="s">
        <v>841</v>
      </c>
      <c r="D269" s="158" t="s">
        <v>571</v>
      </c>
      <c r="E269" s="159" t="s">
        <v>3132</v>
      </c>
      <c r="F269" s="160" t="s">
        <v>3133</v>
      </c>
      <c r="G269" s="161" t="s">
        <v>259</v>
      </c>
      <c r="H269" s="162">
        <v>200</v>
      </c>
      <c r="I269" s="163"/>
      <c r="J269" s="162">
        <f>ROUND(I269*H269,2)</f>
        <v>0</v>
      </c>
      <c r="K269" s="164"/>
      <c r="L269" s="165"/>
      <c r="M269" s="166" t="s">
        <v>1</v>
      </c>
      <c r="N269" s="167" t="s">
        <v>41</v>
      </c>
      <c r="P269" s="149">
        <f>O269*H269</f>
        <v>0</v>
      </c>
      <c r="Q269" s="149">
        <v>0</v>
      </c>
      <c r="R269" s="149">
        <f>Q269*H269</f>
        <v>0</v>
      </c>
      <c r="S269" s="149">
        <v>0</v>
      </c>
      <c r="T269" s="150">
        <f>S269*H269</f>
        <v>0</v>
      </c>
      <c r="AR269" s="151" t="s">
        <v>248</v>
      </c>
      <c r="AT269" s="151" t="s">
        <v>571</v>
      </c>
      <c r="AU269" s="151" t="s">
        <v>87</v>
      </c>
      <c r="AY269" s="13" t="s">
        <v>220</v>
      </c>
      <c r="BE269" s="152">
        <f>IF(N269="základná",J269,0)</f>
        <v>0</v>
      </c>
      <c r="BF269" s="152">
        <f>IF(N269="znížená",J269,0)</f>
        <v>0</v>
      </c>
      <c r="BG269" s="152">
        <f>IF(N269="zákl. prenesená",J269,0)</f>
        <v>0</v>
      </c>
      <c r="BH269" s="152">
        <f>IF(N269="zníž. prenesená",J269,0)</f>
        <v>0</v>
      </c>
      <c r="BI269" s="152">
        <f>IF(N269="nulová",J269,0)</f>
        <v>0</v>
      </c>
      <c r="BJ269" s="13" t="s">
        <v>87</v>
      </c>
      <c r="BK269" s="152">
        <f>ROUND(I269*H269,2)</f>
        <v>0</v>
      </c>
      <c r="BL269" s="13" t="s">
        <v>94</v>
      </c>
      <c r="BM269" s="151" t="s">
        <v>2294</v>
      </c>
    </row>
    <row r="270" spans="2:65" s="1" customFormat="1" ht="24.25" customHeight="1">
      <c r="B270" s="139"/>
      <c r="C270" s="158" t="s">
        <v>845</v>
      </c>
      <c r="D270" s="158" t="s">
        <v>571</v>
      </c>
      <c r="E270" s="159" t="s">
        <v>3134</v>
      </c>
      <c r="F270" s="160" t="s">
        <v>3135</v>
      </c>
      <c r="G270" s="161" t="s">
        <v>259</v>
      </c>
      <c r="H270" s="162">
        <v>300</v>
      </c>
      <c r="I270" s="163"/>
      <c r="J270" s="162">
        <f>ROUND(I270*H270,2)</f>
        <v>0</v>
      </c>
      <c r="K270" s="164"/>
      <c r="L270" s="165"/>
      <c r="M270" s="166" t="s">
        <v>1</v>
      </c>
      <c r="N270" s="167" t="s">
        <v>41</v>
      </c>
      <c r="P270" s="149">
        <f>O270*H270</f>
        <v>0</v>
      </c>
      <c r="Q270" s="149">
        <v>0</v>
      </c>
      <c r="R270" s="149">
        <f>Q270*H270</f>
        <v>0</v>
      </c>
      <c r="S270" s="149">
        <v>0</v>
      </c>
      <c r="T270" s="150">
        <f>S270*H270</f>
        <v>0</v>
      </c>
      <c r="AR270" s="151" t="s">
        <v>248</v>
      </c>
      <c r="AT270" s="151" t="s">
        <v>571</v>
      </c>
      <c r="AU270" s="151" t="s">
        <v>87</v>
      </c>
      <c r="AY270" s="13" t="s">
        <v>220</v>
      </c>
      <c r="BE270" s="152">
        <f>IF(N270="základná",J270,0)</f>
        <v>0</v>
      </c>
      <c r="BF270" s="152">
        <f>IF(N270="znížená",J270,0)</f>
        <v>0</v>
      </c>
      <c r="BG270" s="152">
        <f>IF(N270="zákl. prenesená",J270,0)</f>
        <v>0</v>
      </c>
      <c r="BH270" s="152">
        <f>IF(N270="zníž. prenesená",J270,0)</f>
        <v>0</v>
      </c>
      <c r="BI270" s="152">
        <f>IF(N270="nulová",J270,0)</f>
        <v>0</v>
      </c>
      <c r="BJ270" s="13" t="s">
        <v>87</v>
      </c>
      <c r="BK270" s="152">
        <f>ROUND(I270*H270,2)</f>
        <v>0</v>
      </c>
      <c r="BL270" s="13" t="s">
        <v>94</v>
      </c>
      <c r="BM270" s="151" t="s">
        <v>2302</v>
      </c>
    </row>
    <row r="271" spans="2:65" s="1" customFormat="1" ht="24.25" customHeight="1">
      <c r="B271" s="139"/>
      <c r="C271" s="158" t="s">
        <v>849</v>
      </c>
      <c r="D271" s="158" t="s">
        <v>571</v>
      </c>
      <c r="E271" s="159" t="s">
        <v>3136</v>
      </c>
      <c r="F271" s="160" t="s">
        <v>3137</v>
      </c>
      <c r="G271" s="161" t="s">
        <v>259</v>
      </c>
      <c r="H271" s="162">
        <v>30</v>
      </c>
      <c r="I271" s="163"/>
      <c r="J271" s="162">
        <f>ROUND(I271*H271,2)</f>
        <v>0</v>
      </c>
      <c r="K271" s="164"/>
      <c r="L271" s="165"/>
      <c r="M271" s="166" t="s">
        <v>1</v>
      </c>
      <c r="N271" s="167" t="s">
        <v>41</v>
      </c>
      <c r="P271" s="149">
        <f>O271*H271</f>
        <v>0</v>
      </c>
      <c r="Q271" s="149">
        <v>0</v>
      </c>
      <c r="R271" s="149">
        <f>Q271*H271</f>
        <v>0</v>
      </c>
      <c r="S271" s="149">
        <v>0</v>
      </c>
      <c r="T271" s="150">
        <f>S271*H271</f>
        <v>0</v>
      </c>
      <c r="AR271" s="151" t="s">
        <v>248</v>
      </c>
      <c r="AT271" s="151" t="s">
        <v>571</v>
      </c>
      <c r="AU271" s="151" t="s">
        <v>87</v>
      </c>
      <c r="AY271" s="13" t="s">
        <v>220</v>
      </c>
      <c r="BE271" s="152">
        <f>IF(N271="základná",J271,0)</f>
        <v>0</v>
      </c>
      <c r="BF271" s="152">
        <f>IF(N271="znížená",J271,0)</f>
        <v>0</v>
      </c>
      <c r="BG271" s="152">
        <f>IF(N271="zákl. prenesená",J271,0)</f>
        <v>0</v>
      </c>
      <c r="BH271" s="152">
        <f>IF(N271="zníž. prenesená",J271,0)</f>
        <v>0</v>
      </c>
      <c r="BI271" s="152">
        <f>IF(N271="nulová",J271,0)</f>
        <v>0</v>
      </c>
      <c r="BJ271" s="13" t="s">
        <v>87</v>
      </c>
      <c r="BK271" s="152">
        <f>ROUND(I271*H271,2)</f>
        <v>0</v>
      </c>
      <c r="BL271" s="13" t="s">
        <v>94</v>
      </c>
      <c r="BM271" s="151" t="s">
        <v>2310</v>
      </c>
    </row>
    <row r="272" spans="2:65" s="1" customFormat="1" ht="16.5" customHeight="1">
      <c r="B272" s="139"/>
      <c r="C272" s="140" t="s">
        <v>853</v>
      </c>
      <c r="D272" s="140" t="s">
        <v>222</v>
      </c>
      <c r="E272" s="141" t="s">
        <v>3138</v>
      </c>
      <c r="F272" s="142" t="s">
        <v>3139</v>
      </c>
      <c r="G272" s="143" t="s">
        <v>259</v>
      </c>
      <c r="H272" s="144">
        <v>530</v>
      </c>
      <c r="I272" s="145"/>
      <c r="J272" s="144">
        <f>ROUND(I272*H272,2)</f>
        <v>0</v>
      </c>
      <c r="K272" s="146"/>
      <c r="L272" s="28"/>
      <c r="M272" s="147" t="s">
        <v>1</v>
      </c>
      <c r="N272" s="148" t="s">
        <v>41</v>
      </c>
      <c r="P272" s="149">
        <f>O272*H272</f>
        <v>0</v>
      </c>
      <c r="Q272" s="149">
        <v>0</v>
      </c>
      <c r="R272" s="149">
        <f>Q272*H272</f>
        <v>0</v>
      </c>
      <c r="S272" s="149">
        <v>0</v>
      </c>
      <c r="T272" s="150">
        <f>S272*H272</f>
        <v>0</v>
      </c>
      <c r="AR272" s="151" t="s">
        <v>94</v>
      </c>
      <c r="AT272" s="151" t="s">
        <v>222</v>
      </c>
      <c r="AU272" s="151" t="s">
        <v>87</v>
      </c>
      <c r="AY272" s="13" t="s">
        <v>220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3" t="s">
        <v>87</v>
      </c>
      <c r="BK272" s="152">
        <f>ROUND(I272*H272,2)</f>
        <v>0</v>
      </c>
      <c r="BL272" s="13" t="s">
        <v>94</v>
      </c>
      <c r="BM272" s="151" t="s">
        <v>2318</v>
      </c>
    </row>
    <row r="273" spans="2:65" s="11" customFormat="1" ht="22.9" customHeight="1">
      <c r="B273" s="127"/>
      <c r="D273" s="128" t="s">
        <v>74</v>
      </c>
      <c r="E273" s="137" t="s">
        <v>3140</v>
      </c>
      <c r="F273" s="137" t="s">
        <v>3141</v>
      </c>
      <c r="I273" s="130"/>
      <c r="J273" s="138">
        <f>BK273</f>
        <v>0</v>
      </c>
      <c r="L273" s="127"/>
      <c r="M273" s="132"/>
      <c r="P273" s="133">
        <f>SUM(P274:P278)</f>
        <v>0</v>
      </c>
      <c r="R273" s="133">
        <f>SUM(R274:R278)</f>
        <v>0</v>
      </c>
      <c r="T273" s="134">
        <f>SUM(T274:T278)</f>
        <v>0</v>
      </c>
      <c r="AR273" s="128" t="s">
        <v>82</v>
      </c>
      <c r="AT273" s="135" t="s">
        <v>74</v>
      </c>
      <c r="AU273" s="135" t="s">
        <v>82</v>
      </c>
      <c r="AY273" s="128" t="s">
        <v>220</v>
      </c>
      <c r="BK273" s="136">
        <f>SUM(BK274:BK278)</f>
        <v>0</v>
      </c>
    </row>
    <row r="274" spans="2:65" s="1" customFormat="1" ht="16.5" customHeight="1">
      <c r="B274" s="139"/>
      <c r="C274" s="158" t="s">
        <v>857</v>
      </c>
      <c r="D274" s="158" t="s">
        <v>571</v>
      </c>
      <c r="E274" s="159" t="s">
        <v>3142</v>
      </c>
      <c r="F274" s="160" t="s">
        <v>3143</v>
      </c>
      <c r="G274" s="161" t="s">
        <v>259</v>
      </c>
      <c r="H274" s="162">
        <v>3</v>
      </c>
      <c r="I274" s="163"/>
      <c r="J274" s="162">
        <f>ROUND(I274*H274,2)</f>
        <v>0</v>
      </c>
      <c r="K274" s="164"/>
      <c r="L274" s="165"/>
      <c r="M274" s="166" t="s">
        <v>1</v>
      </c>
      <c r="N274" s="167" t="s">
        <v>41</v>
      </c>
      <c r="P274" s="149">
        <f>O274*H274</f>
        <v>0</v>
      </c>
      <c r="Q274" s="149">
        <v>0</v>
      </c>
      <c r="R274" s="149">
        <f>Q274*H274</f>
        <v>0</v>
      </c>
      <c r="S274" s="149">
        <v>0</v>
      </c>
      <c r="T274" s="150">
        <f>S274*H274</f>
        <v>0</v>
      </c>
      <c r="AR274" s="151" t="s">
        <v>248</v>
      </c>
      <c r="AT274" s="151" t="s">
        <v>571</v>
      </c>
      <c r="AU274" s="151" t="s">
        <v>87</v>
      </c>
      <c r="AY274" s="13" t="s">
        <v>220</v>
      </c>
      <c r="BE274" s="152">
        <f>IF(N274="základná",J274,0)</f>
        <v>0</v>
      </c>
      <c r="BF274" s="152">
        <f>IF(N274="znížená",J274,0)</f>
        <v>0</v>
      </c>
      <c r="BG274" s="152">
        <f>IF(N274="zákl. prenesená",J274,0)</f>
        <v>0</v>
      </c>
      <c r="BH274" s="152">
        <f>IF(N274="zníž. prenesená",J274,0)</f>
        <v>0</v>
      </c>
      <c r="BI274" s="152">
        <f>IF(N274="nulová",J274,0)</f>
        <v>0</v>
      </c>
      <c r="BJ274" s="13" t="s">
        <v>87</v>
      </c>
      <c r="BK274" s="152">
        <f>ROUND(I274*H274,2)</f>
        <v>0</v>
      </c>
      <c r="BL274" s="13" t="s">
        <v>94</v>
      </c>
      <c r="BM274" s="151" t="s">
        <v>2326</v>
      </c>
    </row>
    <row r="275" spans="2:65" s="1" customFormat="1" ht="16.5" customHeight="1">
      <c r="B275" s="139"/>
      <c r="C275" s="158" t="s">
        <v>861</v>
      </c>
      <c r="D275" s="158" t="s">
        <v>571</v>
      </c>
      <c r="E275" s="159" t="s">
        <v>3144</v>
      </c>
      <c r="F275" s="160" t="s">
        <v>3145</v>
      </c>
      <c r="G275" s="161" t="s">
        <v>259</v>
      </c>
      <c r="H275" s="162">
        <v>3</v>
      </c>
      <c r="I275" s="163"/>
      <c r="J275" s="162">
        <f>ROUND(I275*H275,2)</f>
        <v>0</v>
      </c>
      <c r="K275" s="164"/>
      <c r="L275" s="165"/>
      <c r="M275" s="166" t="s">
        <v>1</v>
      </c>
      <c r="N275" s="167" t="s">
        <v>41</v>
      </c>
      <c r="P275" s="149">
        <f>O275*H275</f>
        <v>0</v>
      </c>
      <c r="Q275" s="149">
        <v>0</v>
      </c>
      <c r="R275" s="149">
        <f>Q275*H275</f>
        <v>0</v>
      </c>
      <c r="S275" s="149">
        <v>0</v>
      </c>
      <c r="T275" s="150">
        <f>S275*H275</f>
        <v>0</v>
      </c>
      <c r="AR275" s="151" t="s">
        <v>248</v>
      </c>
      <c r="AT275" s="151" t="s">
        <v>571</v>
      </c>
      <c r="AU275" s="151" t="s">
        <v>87</v>
      </c>
      <c r="AY275" s="13" t="s">
        <v>220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87</v>
      </c>
      <c r="BK275" s="152">
        <f>ROUND(I275*H275,2)</f>
        <v>0</v>
      </c>
      <c r="BL275" s="13" t="s">
        <v>94</v>
      </c>
      <c r="BM275" s="151" t="s">
        <v>2333</v>
      </c>
    </row>
    <row r="276" spans="2:65" s="1" customFormat="1" ht="16.5" customHeight="1">
      <c r="B276" s="139"/>
      <c r="C276" s="158" t="s">
        <v>865</v>
      </c>
      <c r="D276" s="158" t="s">
        <v>571</v>
      </c>
      <c r="E276" s="159" t="s">
        <v>3146</v>
      </c>
      <c r="F276" s="160" t="s">
        <v>3147</v>
      </c>
      <c r="G276" s="161" t="s">
        <v>259</v>
      </c>
      <c r="H276" s="162">
        <v>3</v>
      </c>
      <c r="I276" s="163"/>
      <c r="J276" s="162">
        <f>ROUND(I276*H276,2)</f>
        <v>0</v>
      </c>
      <c r="K276" s="164"/>
      <c r="L276" s="165"/>
      <c r="M276" s="166" t="s">
        <v>1</v>
      </c>
      <c r="N276" s="167" t="s">
        <v>41</v>
      </c>
      <c r="P276" s="149">
        <f>O276*H276</f>
        <v>0</v>
      </c>
      <c r="Q276" s="149">
        <v>0</v>
      </c>
      <c r="R276" s="149">
        <f>Q276*H276</f>
        <v>0</v>
      </c>
      <c r="S276" s="149">
        <v>0</v>
      </c>
      <c r="T276" s="150">
        <f>S276*H276</f>
        <v>0</v>
      </c>
      <c r="AR276" s="151" t="s">
        <v>248</v>
      </c>
      <c r="AT276" s="151" t="s">
        <v>571</v>
      </c>
      <c r="AU276" s="151" t="s">
        <v>87</v>
      </c>
      <c r="AY276" s="13" t="s">
        <v>220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87</v>
      </c>
      <c r="BK276" s="152">
        <f>ROUND(I276*H276,2)</f>
        <v>0</v>
      </c>
      <c r="BL276" s="13" t="s">
        <v>94</v>
      </c>
      <c r="BM276" s="151" t="s">
        <v>2341</v>
      </c>
    </row>
    <row r="277" spans="2:65" s="1" customFormat="1" ht="16.5" customHeight="1">
      <c r="B277" s="139"/>
      <c r="C277" s="158" t="s">
        <v>869</v>
      </c>
      <c r="D277" s="158" t="s">
        <v>571</v>
      </c>
      <c r="E277" s="159" t="s">
        <v>3148</v>
      </c>
      <c r="F277" s="160" t="s">
        <v>3149</v>
      </c>
      <c r="G277" s="161" t="s">
        <v>259</v>
      </c>
      <c r="H277" s="162">
        <v>3</v>
      </c>
      <c r="I277" s="163"/>
      <c r="J277" s="162">
        <f>ROUND(I277*H277,2)</f>
        <v>0</v>
      </c>
      <c r="K277" s="164"/>
      <c r="L277" s="165"/>
      <c r="M277" s="166" t="s">
        <v>1</v>
      </c>
      <c r="N277" s="167" t="s">
        <v>41</v>
      </c>
      <c r="P277" s="149">
        <f>O277*H277</f>
        <v>0</v>
      </c>
      <c r="Q277" s="149">
        <v>0</v>
      </c>
      <c r="R277" s="149">
        <f>Q277*H277</f>
        <v>0</v>
      </c>
      <c r="S277" s="149">
        <v>0</v>
      </c>
      <c r="T277" s="150">
        <f>S277*H277</f>
        <v>0</v>
      </c>
      <c r="AR277" s="151" t="s">
        <v>248</v>
      </c>
      <c r="AT277" s="151" t="s">
        <v>571</v>
      </c>
      <c r="AU277" s="151" t="s">
        <v>87</v>
      </c>
      <c r="AY277" s="13" t="s">
        <v>220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87</v>
      </c>
      <c r="BK277" s="152">
        <f>ROUND(I277*H277,2)</f>
        <v>0</v>
      </c>
      <c r="BL277" s="13" t="s">
        <v>94</v>
      </c>
      <c r="BM277" s="151" t="s">
        <v>2348</v>
      </c>
    </row>
    <row r="278" spans="2:65" s="1" customFormat="1" ht="16.5" customHeight="1">
      <c r="B278" s="139"/>
      <c r="C278" s="140" t="s">
        <v>873</v>
      </c>
      <c r="D278" s="140" t="s">
        <v>222</v>
      </c>
      <c r="E278" s="141" t="s">
        <v>3150</v>
      </c>
      <c r="F278" s="142" t="s">
        <v>3151</v>
      </c>
      <c r="G278" s="143" t="s">
        <v>259</v>
      </c>
      <c r="H278" s="144">
        <v>3</v>
      </c>
      <c r="I278" s="145"/>
      <c r="J278" s="144">
        <f>ROUND(I278*H278,2)</f>
        <v>0</v>
      </c>
      <c r="K278" s="146"/>
      <c r="L278" s="28"/>
      <c r="M278" s="147" t="s">
        <v>1</v>
      </c>
      <c r="N278" s="148" t="s">
        <v>41</v>
      </c>
      <c r="P278" s="149">
        <f>O278*H278</f>
        <v>0</v>
      </c>
      <c r="Q278" s="149">
        <v>0</v>
      </c>
      <c r="R278" s="149">
        <f>Q278*H278</f>
        <v>0</v>
      </c>
      <c r="S278" s="149">
        <v>0</v>
      </c>
      <c r="T278" s="150">
        <f>S278*H278</f>
        <v>0</v>
      </c>
      <c r="AR278" s="151" t="s">
        <v>94</v>
      </c>
      <c r="AT278" s="151" t="s">
        <v>222</v>
      </c>
      <c r="AU278" s="151" t="s">
        <v>87</v>
      </c>
      <c r="AY278" s="13" t="s">
        <v>220</v>
      </c>
      <c r="BE278" s="152">
        <f>IF(N278="základná",J278,0)</f>
        <v>0</v>
      </c>
      <c r="BF278" s="152">
        <f>IF(N278="znížená",J278,0)</f>
        <v>0</v>
      </c>
      <c r="BG278" s="152">
        <f>IF(N278="zákl. prenesená",J278,0)</f>
        <v>0</v>
      </c>
      <c r="BH278" s="152">
        <f>IF(N278="zníž. prenesená",J278,0)</f>
        <v>0</v>
      </c>
      <c r="BI278" s="152">
        <f>IF(N278="nulová",J278,0)</f>
        <v>0</v>
      </c>
      <c r="BJ278" s="13" t="s">
        <v>87</v>
      </c>
      <c r="BK278" s="152">
        <f>ROUND(I278*H278,2)</f>
        <v>0</v>
      </c>
      <c r="BL278" s="13" t="s">
        <v>94</v>
      </c>
      <c r="BM278" s="151" t="s">
        <v>2356</v>
      </c>
    </row>
    <row r="279" spans="2:65" s="11" customFormat="1" ht="22.9" customHeight="1">
      <c r="B279" s="127"/>
      <c r="D279" s="128" t="s">
        <v>74</v>
      </c>
      <c r="E279" s="137" t="s">
        <v>3152</v>
      </c>
      <c r="F279" s="137" t="s">
        <v>3153</v>
      </c>
      <c r="I279" s="130"/>
      <c r="J279" s="138">
        <f>BK279</f>
        <v>0</v>
      </c>
      <c r="L279" s="127"/>
      <c r="M279" s="132"/>
      <c r="P279" s="133">
        <f>SUM(P280:P281)</f>
        <v>0</v>
      </c>
      <c r="R279" s="133">
        <f>SUM(R280:R281)</f>
        <v>0</v>
      </c>
      <c r="T279" s="134">
        <f>SUM(T280:T281)</f>
        <v>0</v>
      </c>
      <c r="AR279" s="128" t="s">
        <v>82</v>
      </c>
      <c r="AT279" s="135" t="s">
        <v>74</v>
      </c>
      <c r="AU279" s="135" t="s">
        <v>82</v>
      </c>
      <c r="AY279" s="128" t="s">
        <v>220</v>
      </c>
      <c r="BK279" s="136">
        <f>SUM(BK280:BK281)</f>
        <v>0</v>
      </c>
    </row>
    <row r="280" spans="2:65" s="1" customFormat="1" ht="24.25" customHeight="1">
      <c r="B280" s="139"/>
      <c r="C280" s="158" t="s">
        <v>877</v>
      </c>
      <c r="D280" s="158" t="s">
        <v>571</v>
      </c>
      <c r="E280" s="159" t="s">
        <v>3154</v>
      </c>
      <c r="F280" s="160" t="s">
        <v>3155</v>
      </c>
      <c r="G280" s="161" t="s">
        <v>259</v>
      </c>
      <c r="H280" s="162">
        <v>18</v>
      </c>
      <c r="I280" s="163"/>
      <c r="J280" s="162">
        <f>ROUND(I280*H280,2)</f>
        <v>0</v>
      </c>
      <c r="K280" s="164"/>
      <c r="L280" s="165"/>
      <c r="M280" s="166" t="s">
        <v>1</v>
      </c>
      <c r="N280" s="167" t="s">
        <v>41</v>
      </c>
      <c r="P280" s="149">
        <f>O280*H280</f>
        <v>0</v>
      </c>
      <c r="Q280" s="149">
        <v>0</v>
      </c>
      <c r="R280" s="149">
        <f>Q280*H280</f>
        <v>0</v>
      </c>
      <c r="S280" s="149">
        <v>0</v>
      </c>
      <c r="T280" s="150">
        <f>S280*H280</f>
        <v>0</v>
      </c>
      <c r="AR280" s="151" t="s">
        <v>248</v>
      </c>
      <c r="AT280" s="151" t="s">
        <v>571</v>
      </c>
      <c r="AU280" s="151" t="s">
        <v>87</v>
      </c>
      <c r="AY280" s="13" t="s">
        <v>220</v>
      </c>
      <c r="BE280" s="152">
        <f>IF(N280="základná",J280,0)</f>
        <v>0</v>
      </c>
      <c r="BF280" s="152">
        <f>IF(N280="znížená",J280,0)</f>
        <v>0</v>
      </c>
      <c r="BG280" s="152">
        <f>IF(N280="zákl. prenesená",J280,0)</f>
        <v>0</v>
      </c>
      <c r="BH280" s="152">
        <f>IF(N280="zníž. prenesená",J280,0)</f>
        <v>0</v>
      </c>
      <c r="BI280" s="152">
        <f>IF(N280="nulová",J280,0)</f>
        <v>0</v>
      </c>
      <c r="BJ280" s="13" t="s">
        <v>87</v>
      </c>
      <c r="BK280" s="152">
        <f>ROUND(I280*H280,2)</f>
        <v>0</v>
      </c>
      <c r="BL280" s="13" t="s">
        <v>94</v>
      </c>
      <c r="BM280" s="151" t="s">
        <v>2362</v>
      </c>
    </row>
    <row r="281" spans="2:65" s="1" customFormat="1" ht="21.75" customHeight="1">
      <c r="B281" s="139"/>
      <c r="C281" s="140" t="s">
        <v>880</v>
      </c>
      <c r="D281" s="140" t="s">
        <v>222</v>
      </c>
      <c r="E281" s="141" t="s">
        <v>3156</v>
      </c>
      <c r="F281" s="142" t="s">
        <v>3157</v>
      </c>
      <c r="G281" s="143" t="s">
        <v>259</v>
      </c>
      <c r="H281" s="144">
        <v>18</v>
      </c>
      <c r="I281" s="145"/>
      <c r="J281" s="144">
        <f>ROUND(I281*H281,2)</f>
        <v>0</v>
      </c>
      <c r="K281" s="146"/>
      <c r="L281" s="28"/>
      <c r="M281" s="147" t="s">
        <v>1</v>
      </c>
      <c r="N281" s="148" t="s">
        <v>41</v>
      </c>
      <c r="P281" s="149">
        <f>O281*H281</f>
        <v>0</v>
      </c>
      <c r="Q281" s="149">
        <v>0</v>
      </c>
      <c r="R281" s="149">
        <f>Q281*H281</f>
        <v>0</v>
      </c>
      <c r="S281" s="149">
        <v>0</v>
      </c>
      <c r="T281" s="150">
        <f>S281*H281</f>
        <v>0</v>
      </c>
      <c r="AR281" s="151" t="s">
        <v>94</v>
      </c>
      <c r="AT281" s="151" t="s">
        <v>222</v>
      </c>
      <c r="AU281" s="151" t="s">
        <v>87</v>
      </c>
      <c r="AY281" s="13" t="s">
        <v>220</v>
      </c>
      <c r="BE281" s="152">
        <f>IF(N281="základná",J281,0)</f>
        <v>0</v>
      </c>
      <c r="BF281" s="152">
        <f>IF(N281="znížená",J281,0)</f>
        <v>0</v>
      </c>
      <c r="BG281" s="152">
        <f>IF(N281="zákl. prenesená",J281,0)</f>
        <v>0</v>
      </c>
      <c r="BH281" s="152">
        <f>IF(N281="zníž. prenesená",J281,0)</f>
        <v>0</v>
      </c>
      <c r="BI281" s="152">
        <f>IF(N281="nulová",J281,0)</f>
        <v>0</v>
      </c>
      <c r="BJ281" s="13" t="s">
        <v>87</v>
      </c>
      <c r="BK281" s="152">
        <f>ROUND(I281*H281,2)</f>
        <v>0</v>
      </c>
      <c r="BL281" s="13" t="s">
        <v>94</v>
      </c>
      <c r="BM281" s="151" t="s">
        <v>2370</v>
      </c>
    </row>
    <row r="282" spans="2:65" s="11" customFormat="1" ht="22.9" customHeight="1">
      <c r="B282" s="127"/>
      <c r="D282" s="128" t="s">
        <v>74</v>
      </c>
      <c r="E282" s="137" t="s">
        <v>3158</v>
      </c>
      <c r="F282" s="137" t="s">
        <v>3159</v>
      </c>
      <c r="I282" s="130"/>
      <c r="J282" s="138">
        <f>BK282</f>
        <v>0</v>
      </c>
      <c r="L282" s="127"/>
      <c r="M282" s="132"/>
      <c r="P282" s="133">
        <f>SUM(P283:P286)</f>
        <v>0</v>
      </c>
      <c r="R282" s="133">
        <f>SUM(R283:R286)</f>
        <v>0</v>
      </c>
      <c r="T282" s="134">
        <f>SUM(T283:T286)</f>
        <v>0</v>
      </c>
      <c r="AR282" s="128" t="s">
        <v>82</v>
      </c>
      <c r="AT282" s="135" t="s">
        <v>74</v>
      </c>
      <c r="AU282" s="135" t="s">
        <v>82</v>
      </c>
      <c r="AY282" s="128" t="s">
        <v>220</v>
      </c>
      <c r="BK282" s="136">
        <f>SUM(BK283:BK286)</f>
        <v>0</v>
      </c>
    </row>
    <row r="283" spans="2:65" s="1" customFormat="1" ht="33" customHeight="1">
      <c r="B283" s="139"/>
      <c r="C283" s="158" t="s">
        <v>884</v>
      </c>
      <c r="D283" s="158" t="s">
        <v>571</v>
      </c>
      <c r="E283" s="159" t="s">
        <v>3160</v>
      </c>
      <c r="F283" s="160" t="s">
        <v>3161</v>
      </c>
      <c r="G283" s="161" t="s">
        <v>259</v>
      </c>
      <c r="H283" s="162">
        <v>3</v>
      </c>
      <c r="I283" s="163"/>
      <c r="J283" s="162">
        <f>ROUND(I283*H283,2)</f>
        <v>0</v>
      </c>
      <c r="K283" s="164"/>
      <c r="L283" s="165"/>
      <c r="M283" s="166" t="s">
        <v>1</v>
      </c>
      <c r="N283" s="167" t="s">
        <v>41</v>
      </c>
      <c r="P283" s="149">
        <f>O283*H283</f>
        <v>0</v>
      </c>
      <c r="Q283" s="149">
        <v>0</v>
      </c>
      <c r="R283" s="149">
        <f>Q283*H283</f>
        <v>0</v>
      </c>
      <c r="S283" s="149">
        <v>0</v>
      </c>
      <c r="T283" s="150">
        <f>S283*H283</f>
        <v>0</v>
      </c>
      <c r="AR283" s="151" t="s">
        <v>248</v>
      </c>
      <c r="AT283" s="151" t="s">
        <v>571</v>
      </c>
      <c r="AU283" s="151" t="s">
        <v>87</v>
      </c>
      <c r="AY283" s="13" t="s">
        <v>220</v>
      </c>
      <c r="BE283" s="152">
        <f>IF(N283="základná",J283,0)</f>
        <v>0</v>
      </c>
      <c r="BF283" s="152">
        <f>IF(N283="znížená",J283,0)</f>
        <v>0</v>
      </c>
      <c r="BG283" s="152">
        <f>IF(N283="zákl. prenesená",J283,0)</f>
        <v>0</v>
      </c>
      <c r="BH283" s="152">
        <f>IF(N283="zníž. prenesená",J283,0)</f>
        <v>0</v>
      </c>
      <c r="BI283" s="152">
        <f>IF(N283="nulová",J283,0)</f>
        <v>0</v>
      </c>
      <c r="BJ283" s="13" t="s">
        <v>87</v>
      </c>
      <c r="BK283" s="152">
        <f>ROUND(I283*H283,2)</f>
        <v>0</v>
      </c>
      <c r="BL283" s="13" t="s">
        <v>94</v>
      </c>
      <c r="BM283" s="151" t="s">
        <v>2378</v>
      </c>
    </row>
    <row r="284" spans="2:65" s="1" customFormat="1" ht="33" customHeight="1">
      <c r="B284" s="139"/>
      <c r="C284" s="158" t="s">
        <v>888</v>
      </c>
      <c r="D284" s="158" t="s">
        <v>571</v>
      </c>
      <c r="E284" s="159" t="s">
        <v>3162</v>
      </c>
      <c r="F284" s="160" t="s">
        <v>3163</v>
      </c>
      <c r="G284" s="161" t="s">
        <v>259</v>
      </c>
      <c r="H284" s="162">
        <v>2</v>
      </c>
      <c r="I284" s="163"/>
      <c r="J284" s="162">
        <f>ROUND(I284*H284,2)</f>
        <v>0</v>
      </c>
      <c r="K284" s="164"/>
      <c r="L284" s="165"/>
      <c r="M284" s="166" t="s">
        <v>1</v>
      </c>
      <c r="N284" s="167" t="s">
        <v>41</v>
      </c>
      <c r="P284" s="149">
        <f>O284*H284</f>
        <v>0</v>
      </c>
      <c r="Q284" s="149">
        <v>0</v>
      </c>
      <c r="R284" s="149">
        <f>Q284*H284</f>
        <v>0</v>
      </c>
      <c r="S284" s="149">
        <v>0</v>
      </c>
      <c r="T284" s="150">
        <f>S284*H284</f>
        <v>0</v>
      </c>
      <c r="AR284" s="151" t="s">
        <v>248</v>
      </c>
      <c r="AT284" s="151" t="s">
        <v>571</v>
      </c>
      <c r="AU284" s="151" t="s">
        <v>87</v>
      </c>
      <c r="AY284" s="13" t="s">
        <v>220</v>
      </c>
      <c r="BE284" s="152">
        <f>IF(N284="základná",J284,0)</f>
        <v>0</v>
      </c>
      <c r="BF284" s="152">
        <f>IF(N284="znížená",J284,0)</f>
        <v>0</v>
      </c>
      <c r="BG284" s="152">
        <f>IF(N284="zákl. prenesená",J284,0)</f>
        <v>0</v>
      </c>
      <c r="BH284" s="152">
        <f>IF(N284="zníž. prenesená",J284,0)</f>
        <v>0</v>
      </c>
      <c r="BI284" s="152">
        <f>IF(N284="nulová",J284,0)</f>
        <v>0</v>
      </c>
      <c r="BJ284" s="13" t="s">
        <v>87</v>
      </c>
      <c r="BK284" s="152">
        <f>ROUND(I284*H284,2)</f>
        <v>0</v>
      </c>
      <c r="BL284" s="13" t="s">
        <v>94</v>
      </c>
      <c r="BM284" s="151" t="s">
        <v>2385</v>
      </c>
    </row>
    <row r="285" spans="2:65" s="1" customFormat="1" ht="16.5" customHeight="1">
      <c r="B285" s="139"/>
      <c r="C285" s="158" t="s">
        <v>892</v>
      </c>
      <c r="D285" s="158" t="s">
        <v>571</v>
      </c>
      <c r="E285" s="159" t="s">
        <v>3164</v>
      </c>
      <c r="F285" s="160" t="s">
        <v>3165</v>
      </c>
      <c r="G285" s="161" t="s">
        <v>259</v>
      </c>
      <c r="H285" s="162">
        <v>60</v>
      </c>
      <c r="I285" s="163"/>
      <c r="J285" s="162">
        <f>ROUND(I285*H285,2)</f>
        <v>0</v>
      </c>
      <c r="K285" s="164"/>
      <c r="L285" s="165"/>
      <c r="M285" s="166" t="s">
        <v>1</v>
      </c>
      <c r="N285" s="167" t="s">
        <v>41</v>
      </c>
      <c r="P285" s="149">
        <f>O285*H285</f>
        <v>0</v>
      </c>
      <c r="Q285" s="149">
        <v>0</v>
      </c>
      <c r="R285" s="149">
        <f>Q285*H285</f>
        <v>0</v>
      </c>
      <c r="S285" s="149">
        <v>0</v>
      </c>
      <c r="T285" s="150">
        <f>S285*H285</f>
        <v>0</v>
      </c>
      <c r="AR285" s="151" t="s">
        <v>248</v>
      </c>
      <c r="AT285" s="151" t="s">
        <v>571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94</v>
      </c>
      <c r="BM285" s="151" t="s">
        <v>2393</v>
      </c>
    </row>
    <row r="286" spans="2:65" s="1" customFormat="1" ht="16.5" customHeight="1">
      <c r="B286" s="139"/>
      <c r="C286" s="140" t="s">
        <v>896</v>
      </c>
      <c r="D286" s="140" t="s">
        <v>222</v>
      </c>
      <c r="E286" s="141" t="s">
        <v>3166</v>
      </c>
      <c r="F286" s="142" t="s">
        <v>3167</v>
      </c>
      <c r="G286" s="143" t="s">
        <v>259</v>
      </c>
      <c r="H286" s="144">
        <v>5</v>
      </c>
      <c r="I286" s="145"/>
      <c r="J286" s="144">
        <f>ROUND(I286*H286,2)</f>
        <v>0</v>
      </c>
      <c r="K286" s="146"/>
      <c r="L286" s="28"/>
      <c r="M286" s="147" t="s">
        <v>1</v>
      </c>
      <c r="N286" s="148" t="s">
        <v>41</v>
      </c>
      <c r="P286" s="149">
        <f>O286*H286</f>
        <v>0</v>
      </c>
      <c r="Q286" s="149">
        <v>0</v>
      </c>
      <c r="R286" s="149">
        <f>Q286*H286</f>
        <v>0</v>
      </c>
      <c r="S286" s="149">
        <v>0</v>
      </c>
      <c r="T286" s="150">
        <f>S286*H286</f>
        <v>0</v>
      </c>
      <c r="AR286" s="151" t="s">
        <v>94</v>
      </c>
      <c r="AT286" s="151" t="s">
        <v>222</v>
      </c>
      <c r="AU286" s="151" t="s">
        <v>87</v>
      </c>
      <c r="AY286" s="13" t="s">
        <v>220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3" t="s">
        <v>87</v>
      </c>
      <c r="BK286" s="152">
        <f>ROUND(I286*H286,2)</f>
        <v>0</v>
      </c>
      <c r="BL286" s="13" t="s">
        <v>94</v>
      </c>
      <c r="BM286" s="151" t="s">
        <v>2401</v>
      </c>
    </row>
    <row r="287" spans="2:65" s="11" customFormat="1" ht="22.9" customHeight="1">
      <c r="B287" s="127"/>
      <c r="D287" s="128" t="s">
        <v>74</v>
      </c>
      <c r="E287" s="137" t="s">
        <v>3168</v>
      </c>
      <c r="F287" s="137" t="s">
        <v>3169</v>
      </c>
      <c r="I287" s="130"/>
      <c r="J287" s="138">
        <f>BK287</f>
        <v>0</v>
      </c>
      <c r="L287" s="127"/>
      <c r="M287" s="132"/>
      <c r="P287" s="133">
        <f>SUM(P288:P289)</f>
        <v>0</v>
      </c>
      <c r="R287" s="133">
        <f>SUM(R288:R289)</f>
        <v>0</v>
      </c>
      <c r="T287" s="134">
        <f>SUM(T288:T289)</f>
        <v>0</v>
      </c>
      <c r="AR287" s="128" t="s">
        <v>82</v>
      </c>
      <c r="AT287" s="135" t="s">
        <v>74</v>
      </c>
      <c r="AU287" s="135" t="s">
        <v>82</v>
      </c>
      <c r="AY287" s="128" t="s">
        <v>220</v>
      </c>
      <c r="BK287" s="136">
        <f>SUM(BK288:BK289)</f>
        <v>0</v>
      </c>
    </row>
    <row r="288" spans="2:65" s="1" customFormat="1" ht="21.75" customHeight="1">
      <c r="B288" s="139"/>
      <c r="C288" s="158" t="s">
        <v>902</v>
      </c>
      <c r="D288" s="158" t="s">
        <v>571</v>
      </c>
      <c r="E288" s="159" t="s">
        <v>3170</v>
      </c>
      <c r="F288" s="160" t="s">
        <v>3171</v>
      </c>
      <c r="G288" s="161" t="s">
        <v>259</v>
      </c>
      <c r="H288" s="162">
        <v>50</v>
      </c>
      <c r="I288" s="163"/>
      <c r="J288" s="162">
        <f>ROUND(I288*H288,2)</f>
        <v>0</v>
      </c>
      <c r="K288" s="164"/>
      <c r="L288" s="165"/>
      <c r="M288" s="166" t="s">
        <v>1</v>
      </c>
      <c r="N288" s="167" t="s">
        <v>41</v>
      </c>
      <c r="P288" s="149">
        <f>O288*H288</f>
        <v>0</v>
      </c>
      <c r="Q288" s="149">
        <v>0</v>
      </c>
      <c r="R288" s="149">
        <f>Q288*H288</f>
        <v>0</v>
      </c>
      <c r="S288" s="149">
        <v>0</v>
      </c>
      <c r="T288" s="150">
        <f>S288*H288</f>
        <v>0</v>
      </c>
      <c r="AR288" s="151" t="s">
        <v>248</v>
      </c>
      <c r="AT288" s="151" t="s">
        <v>571</v>
      </c>
      <c r="AU288" s="151" t="s">
        <v>87</v>
      </c>
      <c r="AY288" s="13" t="s">
        <v>220</v>
      </c>
      <c r="BE288" s="152">
        <f>IF(N288="základná",J288,0)</f>
        <v>0</v>
      </c>
      <c r="BF288" s="152">
        <f>IF(N288="znížená",J288,0)</f>
        <v>0</v>
      </c>
      <c r="BG288" s="152">
        <f>IF(N288="zákl. prenesená",J288,0)</f>
        <v>0</v>
      </c>
      <c r="BH288" s="152">
        <f>IF(N288="zníž. prenesená",J288,0)</f>
        <v>0</v>
      </c>
      <c r="BI288" s="152">
        <f>IF(N288="nulová",J288,0)</f>
        <v>0</v>
      </c>
      <c r="BJ288" s="13" t="s">
        <v>87</v>
      </c>
      <c r="BK288" s="152">
        <f>ROUND(I288*H288,2)</f>
        <v>0</v>
      </c>
      <c r="BL288" s="13" t="s">
        <v>94</v>
      </c>
      <c r="BM288" s="151" t="s">
        <v>2408</v>
      </c>
    </row>
    <row r="289" spans="2:65" s="1" customFormat="1" ht="16.5" customHeight="1">
      <c r="B289" s="139"/>
      <c r="C289" s="140" t="s">
        <v>906</v>
      </c>
      <c r="D289" s="140" t="s">
        <v>222</v>
      </c>
      <c r="E289" s="141" t="s">
        <v>3172</v>
      </c>
      <c r="F289" s="142" t="s">
        <v>3173</v>
      </c>
      <c r="G289" s="143" t="s">
        <v>259</v>
      </c>
      <c r="H289" s="144">
        <v>50</v>
      </c>
      <c r="I289" s="145"/>
      <c r="J289" s="144">
        <f>ROUND(I289*H289,2)</f>
        <v>0</v>
      </c>
      <c r="K289" s="146"/>
      <c r="L289" s="28"/>
      <c r="M289" s="147" t="s">
        <v>1</v>
      </c>
      <c r="N289" s="148" t="s">
        <v>41</v>
      </c>
      <c r="P289" s="149">
        <f>O289*H289</f>
        <v>0</v>
      </c>
      <c r="Q289" s="149">
        <v>0</v>
      </c>
      <c r="R289" s="149">
        <f>Q289*H289</f>
        <v>0</v>
      </c>
      <c r="S289" s="149">
        <v>0</v>
      </c>
      <c r="T289" s="150">
        <f>S289*H289</f>
        <v>0</v>
      </c>
      <c r="AR289" s="151" t="s">
        <v>94</v>
      </c>
      <c r="AT289" s="151" t="s">
        <v>222</v>
      </c>
      <c r="AU289" s="151" t="s">
        <v>87</v>
      </c>
      <c r="AY289" s="13" t="s">
        <v>220</v>
      </c>
      <c r="BE289" s="152">
        <f>IF(N289="základná",J289,0)</f>
        <v>0</v>
      </c>
      <c r="BF289" s="152">
        <f>IF(N289="znížená",J289,0)</f>
        <v>0</v>
      </c>
      <c r="BG289" s="152">
        <f>IF(N289="zákl. prenesená",J289,0)</f>
        <v>0</v>
      </c>
      <c r="BH289" s="152">
        <f>IF(N289="zníž. prenesená",J289,0)</f>
        <v>0</v>
      </c>
      <c r="BI289" s="152">
        <f>IF(N289="nulová",J289,0)</f>
        <v>0</v>
      </c>
      <c r="BJ289" s="13" t="s">
        <v>87</v>
      </c>
      <c r="BK289" s="152">
        <f>ROUND(I289*H289,2)</f>
        <v>0</v>
      </c>
      <c r="BL289" s="13" t="s">
        <v>94</v>
      </c>
      <c r="BM289" s="151" t="s">
        <v>2416</v>
      </c>
    </row>
    <row r="290" spans="2:65" s="11" customFormat="1" ht="22.9" customHeight="1">
      <c r="B290" s="127"/>
      <c r="D290" s="128" t="s">
        <v>74</v>
      </c>
      <c r="E290" s="137" t="s">
        <v>3174</v>
      </c>
      <c r="F290" s="137" t="s">
        <v>3175</v>
      </c>
      <c r="I290" s="130"/>
      <c r="J290" s="138">
        <f>BK290</f>
        <v>0</v>
      </c>
      <c r="L290" s="127"/>
      <c r="M290" s="132"/>
      <c r="P290" s="133">
        <f>SUM(P291:P296)</f>
        <v>0</v>
      </c>
      <c r="R290" s="133">
        <f>SUM(R291:R296)</f>
        <v>0</v>
      </c>
      <c r="T290" s="134">
        <f>SUM(T291:T296)</f>
        <v>0</v>
      </c>
      <c r="AR290" s="128" t="s">
        <v>82</v>
      </c>
      <c r="AT290" s="135" t="s">
        <v>74</v>
      </c>
      <c r="AU290" s="135" t="s">
        <v>82</v>
      </c>
      <c r="AY290" s="128" t="s">
        <v>220</v>
      </c>
      <c r="BK290" s="136">
        <f>SUM(BK291:BK296)</f>
        <v>0</v>
      </c>
    </row>
    <row r="291" spans="2:65" s="1" customFormat="1" ht="24.25" customHeight="1">
      <c r="B291" s="139"/>
      <c r="C291" s="158" t="s">
        <v>910</v>
      </c>
      <c r="D291" s="158" t="s">
        <v>571</v>
      </c>
      <c r="E291" s="159" t="s">
        <v>3176</v>
      </c>
      <c r="F291" s="160" t="s">
        <v>3177</v>
      </c>
      <c r="G291" s="161" t="s">
        <v>234</v>
      </c>
      <c r="H291" s="162">
        <v>100</v>
      </c>
      <c r="I291" s="163"/>
      <c r="J291" s="162">
        <f t="shared" ref="J291:J296" si="50">ROUND(I291*H291,2)</f>
        <v>0</v>
      </c>
      <c r="K291" s="164"/>
      <c r="L291" s="165"/>
      <c r="M291" s="166" t="s">
        <v>1</v>
      </c>
      <c r="N291" s="167" t="s">
        <v>41</v>
      </c>
      <c r="P291" s="149">
        <f t="shared" ref="P291:P296" si="51">O291*H291</f>
        <v>0</v>
      </c>
      <c r="Q291" s="149">
        <v>0</v>
      </c>
      <c r="R291" s="149">
        <f t="shared" ref="R291:R296" si="52">Q291*H291</f>
        <v>0</v>
      </c>
      <c r="S291" s="149">
        <v>0</v>
      </c>
      <c r="T291" s="150">
        <f t="shared" ref="T291:T296" si="53">S291*H291</f>
        <v>0</v>
      </c>
      <c r="AR291" s="151" t="s">
        <v>248</v>
      </c>
      <c r="AT291" s="151" t="s">
        <v>571</v>
      </c>
      <c r="AU291" s="151" t="s">
        <v>87</v>
      </c>
      <c r="AY291" s="13" t="s">
        <v>220</v>
      </c>
      <c r="BE291" s="152">
        <f t="shared" ref="BE291:BE296" si="54">IF(N291="základná",J291,0)</f>
        <v>0</v>
      </c>
      <c r="BF291" s="152">
        <f t="shared" ref="BF291:BF296" si="55">IF(N291="znížená",J291,0)</f>
        <v>0</v>
      </c>
      <c r="BG291" s="152">
        <f t="shared" ref="BG291:BG296" si="56">IF(N291="zákl. prenesená",J291,0)</f>
        <v>0</v>
      </c>
      <c r="BH291" s="152">
        <f t="shared" ref="BH291:BH296" si="57">IF(N291="zníž. prenesená",J291,0)</f>
        <v>0</v>
      </c>
      <c r="BI291" s="152">
        <f t="shared" ref="BI291:BI296" si="58">IF(N291="nulová",J291,0)</f>
        <v>0</v>
      </c>
      <c r="BJ291" s="13" t="s">
        <v>87</v>
      </c>
      <c r="BK291" s="152">
        <f t="shared" ref="BK291:BK296" si="59">ROUND(I291*H291,2)</f>
        <v>0</v>
      </c>
      <c r="BL291" s="13" t="s">
        <v>94</v>
      </c>
      <c r="BM291" s="151" t="s">
        <v>2422</v>
      </c>
    </row>
    <row r="292" spans="2:65" s="1" customFormat="1" ht="16.5" customHeight="1">
      <c r="B292" s="139"/>
      <c r="C292" s="140" t="s">
        <v>916</v>
      </c>
      <c r="D292" s="140" t="s">
        <v>222</v>
      </c>
      <c r="E292" s="141" t="s">
        <v>3178</v>
      </c>
      <c r="F292" s="142" t="s">
        <v>3179</v>
      </c>
      <c r="G292" s="143" t="s">
        <v>234</v>
      </c>
      <c r="H292" s="144">
        <v>100</v>
      </c>
      <c r="I292" s="145"/>
      <c r="J292" s="144">
        <f t="shared" si="50"/>
        <v>0</v>
      </c>
      <c r="K292" s="146"/>
      <c r="L292" s="28"/>
      <c r="M292" s="147" t="s">
        <v>1</v>
      </c>
      <c r="N292" s="148" t="s">
        <v>41</v>
      </c>
      <c r="P292" s="149">
        <f t="shared" si="51"/>
        <v>0</v>
      </c>
      <c r="Q292" s="149">
        <v>0</v>
      </c>
      <c r="R292" s="149">
        <f t="shared" si="52"/>
        <v>0</v>
      </c>
      <c r="S292" s="149">
        <v>0</v>
      </c>
      <c r="T292" s="150">
        <f t="shared" si="53"/>
        <v>0</v>
      </c>
      <c r="AR292" s="151" t="s">
        <v>94</v>
      </c>
      <c r="AT292" s="151" t="s">
        <v>222</v>
      </c>
      <c r="AU292" s="151" t="s">
        <v>87</v>
      </c>
      <c r="AY292" s="13" t="s">
        <v>220</v>
      </c>
      <c r="BE292" s="152">
        <f t="shared" si="54"/>
        <v>0</v>
      </c>
      <c r="BF292" s="152">
        <f t="shared" si="55"/>
        <v>0</v>
      </c>
      <c r="BG292" s="152">
        <f t="shared" si="56"/>
        <v>0</v>
      </c>
      <c r="BH292" s="152">
        <f t="shared" si="57"/>
        <v>0</v>
      </c>
      <c r="BI292" s="152">
        <f t="shared" si="58"/>
        <v>0</v>
      </c>
      <c r="BJ292" s="13" t="s">
        <v>87</v>
      </c>
      <c r="BK292" s="152">
        <f t="shared" si="59"/>
        <v>0</v>
      </c>
      <c r="BL292" s="13" t="s">
        <v>94</v>
      </c>
      <c r="BM292" s="151" t="s">
        <v>2428</v>
      </c>
    </row>
    <row r="293" spans="2:65" s="1" customFormat="1" ht="16.5" customHeight="1">
      <c r="B293" s="139"/>
      <c r="C293" s="158" t="s">
        <v>920</v>
      </c>
      <c r="D293" s="158" t="s">
        <v>571</v>
      </c>
      <c r="E293" s="159" t="s">
        <v>3180</v>
      </c>
      <c r="F293" s="160" t="s">
        <v>3181</v>
      </c>
      <c r="G293" s="161" t="s">
        <v>234</v>
      </c>
      <c r="H293" s="162">
        <v>55</v>
      </c>
      <c r="I293" s="163"/>
      <c r="J293" s="162">
        <f t="shared" si="50"/>
        <v>0</v>
      </c>
      <c r="K293" s="164"/>
      <c r="L293" s="165"/>
      <c r="M293" s="166" t="s">
        <v>1</v>
      </c>
      <c r="N293" s="167" t="s">
        <v>41</v>
      </c>
      <c r="P293" s="149">
        <f t="shared" si="51"/>
        <v>0</v>
      </c>
      <c r="Q293" s="149">
        <v>0</v>
      </c>
      <c r="R293" s="149">
        <f t="shared" si="52"/>
        <v>0</v>
      </c>
      <c r="S293" s="149">
        <v>0</v>
      </c>
      <c r="T293" s="150">
        <f t="shared" si="53"/>
        <v>0</v>
      </c>
      <c r="AR293" s="151" t="s">
        <v>248</v>
      </c>
      <c r="AT293" s="151" t="s">
        <v>571</v>
      </c>
      <c r="AU293" s="151" t="s">
        <v>87</v>
      </c>
      <c r="AY293" s="13" t="s">
        <v>220</v>
      </c>
      <c r="BE293" s="152">
        <f t="shared" si="54"/>
        <v>0</v>
      </c>
      <c r="BF293" s="152">
        <f t="shared" si="55"/>
        <v>0</v>
      </c>
      <c r="BG293" s="152">
        <f t="shared" si="56"/>
        <v>0</v>
      </c>
      <c r="BH293" s="152">
        <f t="shared" si="57"/>
        <v>0</v>
      </c>
      <c r="BI293" s="152">
        <f t="shared" si="58"/>
        <v>0</v>
      </c>
      <c r="BJ293" s="13" t="s">
        <v>87</v>
      </c>
      <c r="BK293" s="152">
        <f t="shared" si="59"/>
        <v>0</v>
      </c>
      <c r="BL293" s="13" t="s">
        <v>94</v>
      </c>
      <c r="BM293" s="151" t="s">
        <v>2436</v>
      </c>
    </row>
    <row r="294" spans="2:65" s="1" customFormat="1" ht="16.5" customHeight="1">
      <c r="B294" s="139"/>
      <c r="C294" s="140" t="s">
        <v>924</v>
      </c>
      <c r="D294" s="140" t="s">
        <v>222</v>
      </c>
      <c r="E294" s="141" t="s">
        <v>3182</v>
      </c>
      <c r="F294" s="142" t="s">
        <v>3183</v>
      </c>
      <c r="G294" s="143" t="s">
        <v>234</v>
      </c>
      <c r="H294" s="144">
        <v>55</v>
      </c>
      <c r="I294" s="145"/>
      <c r="J294" s="144">
        <f t="shared" si="50"/>
        <v>0</v>
      </c>
      <c r="K294" s="146"/>
      <c r="L294" s="28"/>
      <c r="M294" s="147" t="s">
        <v>1</v>
      </c>
      <c r="N294" s="148" t="s">
        <v>41</v>
      </c>
      <c r="P294" s="149">
        <f t="shared" si="51"/>
        <v>0</v>
      </c>
      <c r="Q294" s="149">
        <v>0</v>
      </c>
      <c r="R294" s="149">
        <f t="shared" si="52"/>
        <v>0</v>
      </c>
      <c r="S294" s="149">
        <v>0</v>
      </c>
      <c r="T294" s="150">
        <f t="shared" si="53"/>
        <v>0</v>
      </c>
      <c r="AR294" s="151" t="s">
        <v>94</v>
      </c>
      <c r="AT294" s="151" t="s">
        <v>222</v>
      </c>
      <c r="AU294" s="151" t="s">
        <v>87</v>
      </c>
      <c r="AY294" s="13" t="s">
        <v>220</v>
      </c>
      <c r="BE294" s="152">
        <f t="shared" si="54"/>
        <v>0</v>
      </c>
      <c r="BF294" s="152">
        <f t="shared" si="55"/>
        <v>0</v>
      </c>
      <c r="BG294" s="152">
        <f t="shared" si="56"/>
        <v>0</v>
      </c>
      <c r="BH294" s="152">
        <f t="shared" si="57"/>
        <v>0</v>
      </c>
      <c r="BI294" s="152">
        <f t="shared" si="58"/>
        <v>0</v>
      </c>
      <c r="BJ294" s="13" t="s">
        <v>87</v>
      </c>
      <c r="BK294" s="152">
        <f t="shared" si="59"/>
        <v>0</v>
      </c>
      <c r="BL294" s="13" t="s">
        <v>94</v>
      </c>
      <c r="BM294" s="151" t="s">
        <v>2449</v>
      </c>
    </row>
    <row r="295" spans="2:65" s="1" customFormat="1" ht="49.15" customHeight="1">
      <c r="B295" s="139"/>
      <c r="C295" s="158" t="s">
        <v>928</v>
      </c>
      <c r="D295" s="158" t="s">
        <v>571</v>
      </c>
      <c r="E295" s="159" t="s">
        <v>3184</v>
      </c>
      <c r="F295" s="160" t="s">
        <v>3185</v>
      </c>
      <c r="G295" s="161" t="s">
        <v>259</v>
      </c>
      <c r="H295" s="162">
        <v>1</v>
      </c>
      <c r="I295" s="163"/>
      <c r="J295" s="162">
        <f t="shared" si="50"/>
        <v>0</v>
      </c>
      <c r="K295" s="164"/>
      <c r="L295" s="165"/>
      <c r="M295" s="166" t="s">
        <v>1</v>
      </c>
      <c r="N295" s="167" t="s">
        <v>41</v>
      </c>
      <c r="P295" s="149">
        <f t="shared" si="51"/>
        <v>0</v>
      </c>
      <c r="Q295" s="149">
        <v>0</v>
      </c>
      <c r="R295" s="149">
        <f t="shared" si="52"/>
        <v>0</v>
      </c>
      <c r="S295" s="149">
        <v>0</v>
      </c>
      <c r="T295" s="150">
        <f t="shared" si="53"/>
        <v>0</v>
      </c>
      <c r="AR295" s="151" t="s">
        <v>248</v>
      </c>
      <c r="AT295" s="151" t="s">
        <v>571</v>
      </c>
      <c r="AU295" s="151" t="s">
        <v>87</v>
      </c>
      <c r="AY295" s="13" t="s">
        <v>220</v>
      </c>
      <c r="BE295" s="152">
        <f t="shared" si="54"/>
        <v>0</v>
      </c>
      <c r="BF295" s="152">
        <f t="shared" si="55"/>
        <v>0</v>
      </c>
      <c r="BG295" s="152">
        <f t="shared" si="56"/>
        <v>0</v>
      </c>
      <c r="BH295" s="152">
        <f t="shared" si="57"/>
        <v>0</v>
      </c>
      <c r="BI295" s="152">
        <f t="shared" si="58"/>
        <v>0</v>
      </c>
      <c r="BJ295" s="13" t="s">
        <v>87</v>
      </c>
      <c r="BK295" s="152">
        <f t="shared" si="59"/>
        <v>0</v>
      </c>
      <c r="BL295" s="13" t="s">
        <v>94</v>
      </c>
      <c r="BM295" s="151" t="s">
        <v>2459</v>
      </c>
    </row>
    <row r="296" spans="2:65" s="1" customFormat="1" ht="16.5" customHeight="1">
      <c r="B296" s="139"/>
      <c r="C296" s="140" t="s">
        <v>932</v>
      </c>
      <c r="D296" s="140" t="s">
        <v>222</v>
      </c>
      <c r="E296" s="141" t="s">
        <v>3186</v>
      </c>
      <c r="F296" s="142" t="s">
        <v>3187</v>
      </c>
      <c r="G296" s="143" t="s">
        <v>234</v>
      </c>
      <c r="H296" s="144">
        <v>1</v>
      </c>
      <c r="I296" s="145"/>
      <c r="J296" s="144">
        <f t="shared" si="50"/>
        <v>0</v>
      </c>
      <c r="K296" s="146"/>
      <c r="L296" s="28"/>
      <c r="M296" s="147" t="s">
        <v>1</v>
      </c>
      <c r="N296" s="148" t="s">
        <v>41</v>
      </c>
      <c r="P296" s="149">
        <f t="shared" si="51"/>
        <v>0</v>
      </c>
      <c r="Q296" s="149">
        <v>0</v>
      </c>
      <c r="R296" s="149">
        <f t="shared" si="52"/>
        <v>0</v>
      </c>
      <c r="S296" s="149">
        <v>0</v>
      </c>
      <c r="T296" s="150">
        <f t="shared" si="53"/>
        <v>0</v>
      </c>
      <c r="AR296" s="151" t="s">
        <v>94</v>
      </c>
      <c r="AT296" s="151" t="s">
        <v>222</v>
      </c>
      <c r="AU296" s="151" t="s">
        <v>87</v>
      </c>
      <c r="AY296" s="13" t="s">
        <v>220</v>
      </c>
      <c r="BE296" s="152">
        <f t="shared" si="54"/>
        <v>0</v>
      </c>
      <c r="BF296" s="152">
        <f t="shared" si="55"/>
        <v>0</v>
      </c>
      <c r="BG296" s="152">
        <f t="shared" si="56"/>
        <v>0</v>
      </c>
      <c r="BH296" s="152">
        <f t="shared" si="57"/>
        <v>0</v>
      </c>
      <c r="BI296" s="152">
        <f t="shared" si="58"/>
        <v>0</v>
      </c>
      <c r="BJ296" s="13" t="s">
        <v>87</v>
      </c>
      <c r="BK296" s="152">
        <f t="shared" si="59"/>
        <v>0</v>
      </c>
      <c r="BL296" s="13" t="s">
        <v>94</v>
      </c>
      <c r="BM296" s="151" t="s">
        <v>3188</v>
      </c>
    </row>
    <row r="297" spans="2:65" s="11" customFormat="1" ht="22.9" customHeight="1">
      <c r="B297" s="127"/>
      <c r="D297" s="128" t="s">
        <v>74</v>
      </c>
      <c r="E297" s="137" t="s">
        <v>3189</v>
      </c>
      <c r="F297" s="137" t="s">
        <v>3190</v>
      </c>
      <c r="I297" s="130"/>
      <c r="J297" s="138">
        <f>BK297</f>
        <v>0</v>
      </c>
      <c r="L297" s="127"/>
      <c r="M297" s="132"/>
      <c r="P297" s="133">
        <f>SUM(P298:P303)</f>
        <v>0</v>
      </c>
      <c r="R297" s="133">
        <f>SUM(R298:R303)</f>
        <v>0</v>
      </c>
      <c r="T297" s="134">
        <f>SUM(T298:T303)</f>
        <v>0</v>
      </c>
      <c r="AR297" s="128" t="s">
        <v>82</v>
      </c>
      <c r="AT297" s="135" t="s">
        <v>74</v>
      </c>
      <c r="AU297" s="135" t="s">
        <v>82</v>
      </c>
      <c r="AY297" s="128" t="s">
        <v>220</v>
      </c>
      <c r="BK297" s="136">
        <f>SUM(BK298:BK303)</f>
        <v>0</v>
      </c>
    </row>
    <row r="298" spans="2:65" s="1" customFormat="1" ht="33" customHeight="1">
      <c r="B298" s="139"/>
      <c r="C298" s="158" t="s">
        <v>936</v>
      </c>
      <c r="D298" s="158" t="s">
        <v>571</v>
      </c>
      <c r="E298" s="159" t="s">
        <v>3191</v>
      </c>
      <c r="F298" s="160" t="s">
        <v>3192</v>
      </c>
      <c r="G298" s="161" t="s">
        <v>234</v>
      </c>
      <c r="H298" s="162">
        <v>60</v>
      </c>
      <c r="I298" s="163"/>
      <c r="J298" s="162">
        <f t="shared" ref="J298:J303" si="60">ROUND(I298*H298,2)</f>
        <v>0</v>
      </c>
      <c r="K298" s="164"/>
      <c r="L298" s="165"/>
      <c r="M298" s="166" t="s">
        <v>1</v>
      </c>
      <c r="N298" s="167" t="s">
        <v>41</v>
      </c>
      <c r="P298" s="149">
        <f t="shared" ref="P298:P303" si="61">O298*H298</f>
        <v>0</v>
      </c>
      <c r="Q298" s="149">
        <v>0</v>
      </c>
      <c r="R298" s="149">
        <f t="shared" ref="R298:R303" si="62">Q298*H298</f>
        <v>0</v>
      </c>
      <c r="S298" s="149">
        <v>0</v>
      </c>
      <c r="T298" s="150">
        <f t="shared" ref="T298:T303" si="63">S298*H298</f>
        <v>0</v>
      </c>
      <c r="AR298" s="151" t="s">
        <v>248</v>
      </c>
      <c r="AT298" s="151" t="s">
        <v>571</v>
      </c>
      <c r="AU298" s="151" t="s">
        <v>87</v>
      </c>
      <c r="AY298" s="13" t="s">
        <v>220</v>
      </c>
      <c r="BE298" s="152">
        <f t="shared" ref="BE298:BE303" si="64">IF(N298="základná",J298,0)</f>
        <v>0</v>
      </c>
      <c r="BF298" s="152">
        <f t="shared" ref="BF298:BF303" si="65">IF(N298="znížená",J298,0)</f>
        <v>0</v>
      </c>
      <c r="BG298" s="152">
        <f t="shared" ref="BG298:BG303" si="66">IF(N298="zákl. prenesená",J298,0)</f>
        <v>0</v>
      </c>
      <c r="BH298" s="152">
        <f t="shared" ref="BH298:BH303" si="67">IF(N298="zníž. prenesená",J298,0)</f>
        <v>0</v>
      </c>
      <c r="BI298" s="152">
        <f t="shared" ref="BI298:BI303" si="68">IF(N298="nulová",J298,0)</f>
        <v>0</v>
      </c>
      <c r="BJ298" s="13" t="s">
        <v>87</v>
      </c>
      <c r="BK298" s="152">
        <f t="shared" ref="BK298:BK303" si="69">ROUND(I298*H298,2)</f>
        <v>0</v>
      </c>
      <c r="BL298" s="13" t="s">
        <v>94</v>
      </c>
      <c r="BM298" s="151" t="s">
        <v>3193</v>
      </c>
    </row>
    <row r="299" spans="2:65" s="1" customFormat="1" ht="16.5" customHeight="1">
      <c r="B299" s="139"/>
      <c r="C299" s="140" t="s">
        <v>940</v>
      </c>
      <c r="D299" s="140" t="s">
        <v>222</v>
      </c>
      <c r="E299" s="141" t="s">
        <v>3194</v>
      </c>
      <c r="F299" s="142" t="s">
        <v>3195</v>
      </c>
      <c r="G299" s="143" t="s">
        <v>234</v>
      </c>
      <c r="H299" s="144">
        <v>60</v>
      </c>
      <c r="I299" s="145"/>
      <c r="J299" s="144">
        <f t="shared" si="60"/>
        <v>0</v>
      </c>
      <c r="K299" s="146"/>
      <c r="L299" s="28"/>
      <c r="M299" s="147" t="s">
        <v>1</v>
      </c>
      <c r="N299" s="148" t="s">
        <v>41</v>
      </c>
      <c r="P299" s="149">
        <f t="shared" si="61"/>
        <v>0</v>
      </c>
      <c r="Q299" s="149">
        <v>0</v>
      </c>
      <c r="R299" s="149">
        <f t="shared" si="62"/>
        <v>0</v>
      </c>
      <c r="S299" s="149">
        <v>0</v>
      </c>
      <c r="T299" s="150">
        <f t="shared" si="63"/>
        <v>0</v>
      </c>
      <c r="AR299" s="151" t="s">
        <v>94</v>
      </c>
      <c r="AT299" s="151" t="s">
        <v>222</v>
      </c>
      <c r="AU299" s="151" t="s">
        <v>87</v>
      </c>
      <c r="AY299" s="13" t="s">
        <v>220</v>
      </c>
      <c r="BE299" s="152">
        <f t="shared" si="64"/>
        <v>0</v>
      </c>
      <c r="BF299" s="152">
        <f t="shared" si="65"/>
        <v>0</v>
      </c>
      <c r="BG299" s="152">
        <f t="shared" si="66"/>
        <v>0</v>
      </c>
      <c r="BH299" s="152">
        <f t="shared" si="67"/>
        <v>0</v>
      </c>
      <c r="BI299" s="152">
        <f t="shared" si="68"/>
        <v>0</v>
      </c>
      <c r="BJ299" s="13" t="s">
        <v>87</v>
      </c>
      <c r="BK299" s="152">
        <f t="shared" si="69"/>
        <v>0</v>
      </c>
      <c r="BL299" s="13" t="s">
        <v>94</v>
      </c>
      <c r="BM299" s="151" t="s">
        <v>3196</v>
      </c>
    </row>
    <row r="300" spans="2:65" s="1" customFormat="1" ht="16.5" customHeight="1">
      <c r="B300" s="139"/>
      <c r="C300" s="158" t="s">
        <v>944</v>
      </c>
      <c r="D300" s="158" t="s">
        <v>571</v>
      </c>
      <c r="E300" s="159" t="s">
        <v>3197</v>
      </c>
      <c r="F300" s="160" t="s">
        <v>3198</v>
      </c>
      <c r="G300" s="161" t="s">
        <v>234</v>
      </c>
      <c r="H300" s="162">
        <v>60</v>
      </c>
      <c r="I300" s="163"/>
      <c r="J300" s="162">
        <f t="shared" si="60"/>
        <v>0</v>
      </c>
      <c r="K300" s="164"/>
      <c r="L300" s="165"/>
      <c r="M300" s="166" t="s">
        <v>1</v>
      </c>
      <c r="N300" s="167" t="s">
        <v>41</v>
      </c>
      <c r="P300" s="149">
        <f t="shared" si="61"/>
        <v>0</v>
      </c>
      <c r="Q300" s="149">
        <v>0</v>
      </c>
      <c r="R300" s="149">
        <f t="shared" si="62"/>
        <v>0</v>
      </c>
      <c r="S300" s="149">
        <v>0</v>
      </c>
      <c r="T300" s="150">
        <f t="shared" si="63"/>
        <v>0</v>
      </c>
      <c r="AR300" s="151" t="s">
        <v>248</v>
      </c>
      <c r="AT300" s="151" t="s">
        <v>571</v>
      </c>
      <c r="AU300" s="151" t="s">
        <v>87</v>
      </c>
      <c r="AY300" s="13" t="s">
        <v>220</v>
      </c>
      <c r="BE300" s="152">
        <f t="shared" si="64"/>
        <v>0</v>
      </c>
      <c r="BF300" s="152">
        <f t="shared" si="65"/>
        <v>0</v>
      </c>
      <c r="BG300" s="152">
        <f t="shared" si="66"/>
        <v>0</v>
      </c>
      <c r="BH300" s="152">
        <f t="shared" si="67"/>
        <v>0</v>
      </c>
      <c r="BI300" s="152">
        <f t="shared" si="68"/>
        <v>0</v>
      </c>
      <c r="BJ300" s="13" t="s">
        <v>87</v>
      </c>
      <c r="BK300" s="152">
        <f t="shared" si="69"/>
        <v>0</v>
      </c>
      <c r="BL300" s="13" t="s">
        <v>94</v>
      </c>
      <c r="BM300" s="151" t="s">
        <v>3199</v>
      </c>
    </row>
    <row r="301" spans="2:65" s="1" customFormat="1" ht="16.5" customHeight="1">
      <c r="B301" s="139"/>
      <c r="C301" s="140" t="s">
        <v>948</v>
      </c>
      <c r="D301" s="140" t="s">
        <v>222</v>
      </c>
      <c r="E301" s="141" t="s">
        <v>3200</v>
      </c>
      <c r="F301" s="142" t="s">
        <v>3201</v>
      </c>
      <c r="G301" s="143" t="s">
        <v>234</v>
      </c>
      <c r="H301" s="144">
        <v>60</v>
      </c>
      <c r="I301" s="145"/>
      <c r="J301" s="144">
        <f t="shared" si="60"/>
        <v>0</v>
      </c>
      <c r="K301" s="146"/>
      <c r="L301" s="28"/>
      <c r="M301" s="147" t="s">
        <v>1</v>
      </c>
      <c r="N301" s="148" t="s">
        <v>41</v>
      </c>
      <c r="P301" s="149">
        <f t="shared" si="61"/>
        <v>0</v>
      </c>
      <c r="Q301" s="149">
        <v>0</v>
      </c>
      <c r="R301" s="149">
        <f t="shared" si="62"/>
        <v>0</v>
      </c>
      <c r="S301" s="149">
        <v>0</v>
      </c>
      <c r="T301" s="150">
        <f t="shared" si="63"/>
        <v>0</v>
      </c>
      <c r="AR301" s="151" t="s">
        <v>94</v>
      </c>
      <c r="AT301" s="151" t="s">
        <v>222</v>
      </c>
      <c r="AU301" s="151" t="s">
        <v>87</v>
      </c>
      <c r="AY301" s="13" t="s">
        <v>220</v>
      </c>
      <c r="BE301" s="152">
        <f t="shared" si="64"/>
        <v>0</v>
      </c>
      <c r="BF301" s="152">
        <f t="shared" si="65"/>
        <v>0</v>
      </c>
      <c r="BG301" s="152">
        <f t="shared" si="66"/>
        <v>0</v>
      </c>
      <c r="BH301" s="152">
        <f t="shared" si="67"/>
        <v>0</v>
      </c>
      <c r="BI301" s="152">
        <f t="shared" si="68"/>
        <v>0</v>
      </c>
      <c r="BJ301" s="13" t="s">
        <v>87</v>
      </c>
      <c r="BK301" s="152">
        <f t="shared" si="69"/>
        <v>0</v>
      </c>
      <c r="BL301" s="13" t="s">
        <v>94</v>
      </c>
      <c r="BM301" s="151" t="s">
        <v>3202</v>
      </c>
    </row>
    <row r="302" spans="2:65" s="1" customFormat="1" ht="24.25" customHeight="1">
      <c r="B302" s="139"/>
      <c r="C302" s="158" t="s">
        <v>952</v>
      </c>
      <c r="D302" s="158" t="s">
        <v>571</v>
      </c>
      <c r="E302" s="159" t="s">
        <v>3203</v>
      </c>
      <c r="F302" s="160" t="s">
        <v>3204</v>
      </c>
      <c r="G302" s="161" t="s">
        <v>234</v>
      </c>
      <c r="H302" s="162">
        <v>1</v>
      </c>
      <c r="I302" s="163"/>
      <c r="J302" s="162">
        <f t="shared" si="60"/>
        <v>0</v>
      </c>
      <c r="K302" s="164"/>
      <c r="L302" s="165"/>
      <c r="M302" s="166" t="s">
        <v>1</v>
      </c>
      <c r="N302" s="167" t="s">
        <v>41</v>
      </c>
      <c r="P302" s="149">
        <f t="shared" si="61"/>
        <v>0</v>
      </c>
      <c r="Q302" s="149">
        <v>0</v>
      </c>
      <c r="R302" s="149">
        <f t="shared" si="62"/>
        <v>0</v>
      </c>
      <c r="S302" s="149">
        <v>0</v>
      </c>
      <c r="T302" s="150">
        <f t="shared" si="63"/>
        <v>0</v>
      </c>
      <c r="AR302" s="151" t="s">
        <v>248</v>
      </c>
      <c r="AT302" s="151" t="s">
        <v>571</v>
      </c>
      <c r="AU302" s="151" t="s">
        <v>87</v>
      </c>
      <c r="AY302" s="13" t="s">
        <v>220</v>
      </c>
      <c r="BE302" s="152">
        <f t="shared" si="64"/>
        <v>0</v>
      </c>
      <c r="BF302" s="152">
        <f t="shared" si="65"/>
        <v>0</v>
      </c>
      <c r="BG302" s="152">
        <f t="shared" si="66"/>
        <v>0</v>
      </c>
      <c r="BH302" s="152">
        <f t="shared" si="67"/>
        <v>0</v>
      </c>
      <c r="BI302" s="152">
        <f t="shared" si="68"/>
        <v>0</v>
      </c>
      <c r="BJ302" s="13" t="s">
        <v>87</v>
      </c>
      <c r="BK302" s="152">
        <f t="shared" si="69"/>
        <v>0</v>
      </c>
      <c r="BL302" s="13" t="s">
        <v>94</v>
      </c>
      <c r="BM302" s="151" t="s">
        <v>3205</v>
      </c>
    </row>
    <row r="303" spans="2:65" s="1" customFormat="1" ht="16.5" customHeight="1">
      <c r="B303" s="139"/>
      <c r="C303" s="140" t="s">
        <v>956</v>
      </c>
      <c r="D303" s="140" t="s">
        <v>222</v>
      </c>
      <c r="E303" s="141" t="s">
        <v>3206</v>
      </c>
      <c r="F303" s="142" t="s">
        <v>3207</v>
      </c>
      <c r="G303" s="143" t="s">
        <v>234</v>
      </c>
      <c r="H303" s="144">
        <v>1</v>
      </c>
      <c r="I303" s="145"/>
      <c r="J303" s="144">
        <f t="shared" si="60"/>
        <v>0</v>
      </c>
      <c r="K303" s="146"/>
      <c r="L303" s="28"/>
      <c r="M303" s="147" t="s">
        <v>1</v>
      </c>
      <c r="N303" s="148" t="s">
        <v>41</v>
      </c>
      <c r="P303" s="149">
        <f t="shared" si="61"/>
        <v>0</v>
      </c>
      <c r="Q303" s="149">
        <v>0</v>
      </c>
      <c r="R303" s="149">
        <f t="shared" si="62"/>
        <v>0</v>
      </c>
      <c r="S303" s="149">
        <v>0</v>
      </c>
      <c r="T303" s="150">
        <f t="shared" si="63"/>
        <v>0</v>
      </c>
      <c r="AR303" s="151" t="s">
        <v>94</v>
      </c>
      <c r="AT303" s="151" t="s">
        <v>222</v>
      </c>
      <c r="AU303" s="151" t="s">
        <v>87</v>
      </c>
      <c r="AY303" s="13" t="s">
        <v>220</v>
      </c>
      <c r="BE303" s="152">
        <f t="shared" si="64"/>
        <v>0</v>
      </c>
      <c r="BF303" s="152">
        <f t="shared" si="65"/>
        <v>0</v>
      </c>
      <c r="BG303" s="152">
        <f t="shared" si="66"/>
        <v>0</v>
      </c>
      <c r="BH303" s="152">
        <f t="shared" si="67"/>
        <v>0</v>
      </c>
      <c r="BI303" s="152">
        <f t="shared" si="68"/>
        <v>0</v>
      </c>
      <c r="BJ303" s="13" t="s">
        <v>87</v>
      </c>
      <c r="BK303" s="152">
        <f t="shared" si="69"/>
        <v>0</v>
      </c>
      <c r="BL303" s="13" t="s">
        <v>94</v>
      </c>
      <c r="BM303" s="151" t="s">
        <v>3208</v>
      </c>
    </row>
    <row r="304" spans="2:65" s="11" customFormat="1" ht="22.9" customHeight="1">
      <c r="B304" s="127"/>
      <c r="D304" s="128" t="s">
        <v>74</v>
      </c>
      <c r="E304" s="137" t="s">
        <v>3209</v>
      </c>
      <c r="F304" s="137" t="s">
        <v>3210</v>
      </c>
      <c r="I304" s="130"/>
      <c r="J304" s="138">
        <f>BK304</f>
        <v>0</v>
      </c>
      <c r="L304" s="127"/>
      <c r="M304" s="132"/>
      <c r="P304" s="133">
        <f>SUM(P305:P310)</f>
        <v>0</v>
      </c>
      <c r="R304" s="133">
        <f>SUM(R305:R310)</f>
        <v>0</v>
      </c>
      <c r="T304" s="134">
        <f>SUM(T305:T310)</f>
        <v>0</v>
      </c>
      <c r="AR304" s="128" t="s">
        <v>82</v>
      </c>
      <c r="AT304" s="135" t="s">
        <v>74</v>
      </c>
      <c r="AU304" s="135" t="s">
        <v>82</v>
      </c>
      <c r="AY304" s="128" t="s">
        <v>220</v>
      </c>
      <c r="BK304" s="136">
        <f>SUM(BK305:BK310)</f>
        <v>0</v>
      </c>
    </row>
    <row r="305" spans="2:65" s="1" customFormat="1" ht="16.5" customHeight="1">
      <c r="B305" s="139"/>
      <c r="C305" s="140" t="s">
        <v>960</v>
      </c>
      <c r="D305" s="140" t="s">
        <v>222</v>
      </c>
      <c r="E305" s="141" t="s">
        <v>3211</v>
      </c>
      <c r="F305" s="142" t="s">
        <v>3212</v>
      </c>
      <c r="G305" s="143" t="s">
        <v>259</v>
      </c>
      <c r="H305" s="144">
        <v>1</v>
      </c>
      <c r="I305" s="145"/>
      <c r="J305" s="144">
        <f t="shared" ref="J305:J310" si="70">ROUND(I305*H305,2)</f>
        <v>0</v>
      </c>
      <c r="K305" s="146"/>
      <c r="L305" s="28"/>
      <c r="M305" s="147" t="s">
        <v>1</v>
      </c>
      <c r="N305" s="148" t="s">
        <v>41</v>
      </c>
      <c r="P305" s="149">
        <f t="shared" ref="P305:P310" si="71">O305*H305</f>
        <v>0</v>
      </c>
      <c r="Q305" s="149">
        <v>0</v>
      </c>
      <c r="R305" s="149">
        <f t="shared" ref="R305:R310" si="72">Q305*H305</f>
        <v>0</v>
      </c>
      <c r="S305" s="149">
        <v>0</v>
      </c>
      <c r="T305" s="150">
        <f t="shared" ref="T305:T310" si="73">S305*H305</f>
        <v>0</v>
      </c>
      <c r="AR305" s="151" t="s">
        <v>94</v>
      </c>
      <c r="AT305" s="151" t="s">
        <v>222</v>
      </c>
      <c r="AU305" s="151" t="s">
        <v>87</v>
      </c>
      <c r="AY305" s="13" t="s">
        <v>220</v>
      </c>
      <c r="BE305" s="152">
        <f t="shared" ref="BE305:BE310" si="74">IF(N305="základná",J305,0)</f>
        <v>0</v>
      </c>
      <c r="BF305" s="152">
        <f t="shared" ref="BF305:BF310" si="75">IF(N305="znížená",J305,0)</f>
        <v>0</v>
      </c>
      <c r="BG305" s="152">
        <f t="shared" ref="BG305:BG310" si="76">IF(N305="zákl. prenesená",J305,0)</f>
        <v>0</v>
      </c>
      <c r="BH305" s="152">
        <f t="shared" ref="BH305:BH310" si="77">IF(N305="zníž. prenesená",J305,0)</f>
        <v>0</v>
      </c>
      <c r="BI305" s="152">
        <f t="shared" ref="BI305:BI310" si="78">IF(N305="nulová",J305,0)</f>
        <v>0</v>
      </c>
      <c r="BJ305" s="13" t="s">
        <v>87</v>
      </c>
      <c r="BK305" s="152">
        <f t="shared" ref="BK305:BK310" si="79">ROUND(I305*H305,2)</f>
        <v>0</v>
      </c>
      <c r="BL305" s="13" t="s">
        <v>94</v>
      </c>
      <c r="BM305" s="151" t="s">
        <v>3213</v>
      </c>
    </row>
    <row r="306" spans="2:65" s="1" customFormat="1" ht="24.25" customHeight="1">
      <c r="B306" s="139"/>
      <c r="C306" s="140" t="s">
        <v>964</v>
      </c>
      <c r="D306" s="140" t="s">
        <v>222</v>
      </c>
      <c r="E306" s="141" t="s">
        <v>3214</v>
      </c>
      <c r="F306" s="142" t="s">
        <v>3215</v>
      </c>
      <c r="G306" s="143" t="s">
        <v>234</v>
      </c>
      <c r="H306" s="144">
        <v>35</v>
      </c>
      <c r="I306" s="145"/>
      <c r="J306" s="144">
        <f t="shared" si="70"/>
        <v>0</v>
      </c>
      <c r="K306" s="146"/>
      <c r="L306" s="28"/>
      <c r="M306" s="147" t="s">
        <v>1</v>
      </c>
      <c r="N306" s="148" t="s">
        <v>41</v>
      </c>
      <c r="P306" s="149">
        <f t="shared" si="71"/>
        <v>0</v>
      </c>
      <c r="Q306" s="149">
        <v>0</v>
      </c>
      <c r="R306" s="149">
        <f t="shared" si="72"/>
        <v>0</v>
      </c>
      <c r="S306" s="149">
        <v>0</v>
      </c>
      <c r="T306" s="150">
        <f t="shared" si="73"/>
        <v>0</v>
      </c>
      <c r="AR306" s="151" t="s">
        <v>94</v>
      </c>
      <c r="AT306" s="151" t="s">
        <v>222</v>
      </c>
      <c r="AU306" s="151" t="s">
        <v>87</v>
      </c>
      <c r="AY306" s="13" t="s">
        <v>220</v>
      </c>
      <c r="BE306" s="152">
        <f t="shared" si="74"/>
        <v>0</v>
      </c>
      <c r="BF306" s="152">
        <f t="shared" si="75"/>
        <v>0</v>
      </c>
      <c r="BG306" s="152">
        <f t="shared" si="76"/>
        <v>0</v>
      </c>
      <c r="BH306" s="152">
        <f t="shared" si="77"/>
        <v>0</v>
      </c>
      <c r="BI306" s="152">
        <f t="shared" si="78"/>
        <v>0</v>
      </c>
      <c r="BJ306" s="13" t="s">
        <v>87</v>
      </c>
      <c r="BK306" s="152">
        <f t="shared" si="79"/>
        <v>0</v>
      </c>
      <c r="BL306" s="13" t="s">
        <v>94</v>
      </c>
      <c r="BM306" s="151" t="s">
        <v>3216</v>
      </c>
    </row>
    <row r="307" spans="2:65" s="1" customFormat="1" ht="24.25" customHeight="1">
      <c r="B307" s="139"/>
      <c r="C307" s="140" t="s">
        <v>968</v>
      </c>
      <c r="D307" s="140" t="s">
        <v>222</v>
      </c>
      <c r="E307" s="141" t="s">
        <v>3217</v>
      </c>
      <c r="F307" s="142" t="s">
        <v>3218</v>
      </c>
      <c r="G307" s="143" t="s">
        <v>234</v>
      </c>
      <c r="H307" s="144">
        <v>35</v>
      </c>
      <c r="I307" s="145"/>
      <c r="J307" s="144">
        <f t="shared" si="70"/>
        <v>0</v>
      </c>
      <c r="K307" s="146"/>
      <c r="L307" s="28"/>
      <c r="M307" s="147" t="s">
        <v>1</v>
      </c>
      <c r="N307" s="148" t="s">
        <v>41</v>
      </c>
      <c r="P307" s="149">
        <f t="shared" si="71"/>
        <v>0</v>
      </c>
      <c r="Q307" s="149">
        <v>0</v>
      </c>
      <c r="R307" s="149">
        <f t="shared" si="72"/>
        <v>0</v>
      </c>
      <c r="S307" s="149">
        <v>0</v>
      </c>
      <c r="T307" s="150">
        <f t="shared" si="73"/>
        <v>0</v>
      </c>
      <c r="AR307" s="151" t="s">
        <v>94</v>
      </c>
      <c r="AT307" s="151" t="s">
        <v>222</v>
      </c>
      <c r="AU307" s="151" t="s">
        <v>87</v>
      </c>
      <c r="AY307" s="13" t="s">
        <v>220</v>
      </c>
      <c r="BE307" s="152">
        <f t="shared" si="74"/>
        <v>0</v>
      </c>
      <c r="BF307" s="152">
        <f t="shared" si="75"/>
        <v>0</v>
      </c>
      <c r="BG307" s="152">
        <f t="shared" si="76"/>
        <v>0</v>
      </c>
      <c r="BH307" s="152">
        <f t="shared" si="77"/>
        <v>0</v>
      </c>
      <c r="BI307" s="152">
        <f t="shared" si="78"/>
        <v>0</v>
      </c>
      <c r="BJ307" s="13" t="s">
        <v>87</v>
      </c>
      <c r="BK307" s="152">
        <f t="shared" si="79"/>
        <v>0</v>
      </c>
      <c r="BL307" s="13" t="s">
        <v>94</v>
      </c>
      <c r="BM307" s="151" t="s">
        <v>3219</v>
      </c>
    </row>
    <row r="308" spans="2:65" s="1" customFormat="1" ht="24.25" customHeight="1">
      <c r="B308" s="139"/>
      <c r="C308" s="140" t="s">
        <v>972</v>
      </c>
      <c r="D308" s="140" t="s">
        <v>222</v>
      </c>
      <c r="E308" s="141" t="s">
        <v>3220</v>
      </c>
      <c r="F308" s="142" t="s">
        <v>3221</v>
      </c>
      <c r="G308" s="143" t="s">
        <v>234</v>
      </c>
      <c r="H308" s="144">
        <v>35</v>
      </c>
      <c r="I308" s="145"/>
      <c r="J308" s="144">
        <f t="shared" si="70"/>
        <v>0</v>
      </c>
      <c r="K308" s="146"/>
      <c r="L308" s="28"/>
      <c r="M308" s="147" t="s">
        <v>1</v>
      </c>
      <c r="N308" s="148" t="s">
        <v>41</v>
      </c>
      <c r="P308" s="149">
        <f t="shared" si="71"/>
        <v>0</v>
      </c>
      <c r="Q308" s="149">
        <v>0</v>
      </c>
      <c r="R308" s="149">
        <f t="shared" si="72"/>
        <v>0</v>
      </c>
      <c r="S308" s="149">
        <v>0</v>
      </c>
      <c r="T308" s="150">
        <f t="shared" si="73"/>
        <v>0</v>
      </c>
      <c r="AR308" s="151" t="s">
        <v>94</v>
      </c>
      <c r="AT308" s="151" t="s">
        <v>222</v>
      </c>
      <c r="AU308" s="151" t="s">
        <v>87</v>
      </c>
      <c r="AY308" s="13" t="s">
        <v>220</v>
      </c>
      <c r="BE308" s="152">
        <f t="shared" si="74"/>
        <v>0</v>
      </c>
      <c r="BF308" s="152">
        <f t="shared" si="75"/>
        <v>0</v>
      </c>
      <c r="BG308" s="152">
        <f t="shared" si="76"/>
        <v>0</v>
      </c>
      <c r="BH308" s="152">
        <f t="shared" si="77"/>
        <v>0</v>
      </c>
      <c r="BI308" s="152">
        <f t="shared" si="78"/>
        <v>0</v>
      </c>
      <c r="BJ308" s="13" t="s">
        <v>87</v>
      </c>
      <c r="BK308" s="152">
        <f t="shared" si="79"/>
        <v>0</v>
      </c>
      <c r="BL308" s="13" t="s">
        <v>94</v>
      </c>
      <c r="BM308" s="151" t="s">
        <v>3222</v>
      </c>
    </row>
    <row r="309" spans="2:65" s="1" customFormat="1" ht="24.25" customHeight="1">
      <c r="B309" s="139"/>
      <c r="C309" s="140" t="s">
        <v>976</v>
      </c>
      <c r="D309" s="140" t="s">
        <v>222</v>
      </c>
      <c r="E309" s="141" t="s">
        <v>3223</v>
      </c>
      <c r="F309" s="142" t="s">
        <v>3224</v>
      </c>
      <c r="G309" s="143" t="s">
        <v>234</v>
      </c>
      <c r="H309" s="144">
        <v>35</v>
      </c>
      <c r="I309" s="145"/>
      <c r="J309" s="144">
        <f t="shared" si="70"/>
        <v>0</v>
      </c>
      <c r="K309" s="146"/>
      <c r="L309" s="28"/>
      <c r="M309" s="147" t="s">
        <v>1</v>
      </c>
      <c r="N309" s="148" t="s">
        <v>41</v>
      </c>
      <c r="P309" s="149">
        <f t="shared" si="71"/>
        <v>0</v>
      </c>
      <c r="Q309" s="149">
        <v>0</v>
      </c>
      <c r="R309" s="149">
        <f t="shared" si="72"/>
        <v>0</v>
      </c>
      <c r="S309" s="149">
        <v>0</v>
      </c>
      <c r="T309" s="150">
        <f t="shared" si="73"/>
        <v>0</v>
      </c>
      <c r="AR309" s="151" t="s">
        <v>94</v>
      </c>
      <c r="AT309" s="151" t="s">
        <v>222</v>
      </c>
      <c r="AU309" s="151" t="s">
        <v>87</v>
      </c>
      <c r="AY309" s="13" t="s">
        <v>220</v>
      </c>
      <c r="BE309" s="152">
        <f t="shared" si="74"/>
        <v>0</v>
      </c>
      <c r="BF309" s="152">
        <f t="shared" si="75"/>
        <v>0</v>
      </c>
      <c r="BG309" s="152">
        <f t="shared" si="76"/>
        <v>0</v>
      </c>
      <c r="BH309" s="152">
        <f t="shared" si="77"/>
        <v>0</v>
      </c>
      <c r="BI309" s="152">
        <f t="shared" si="78"/>
        <v>0</v>
      </c>
      <c r="BJ309" s="13" t="s">
        <v>87</v>
      </c>
      <c r="BK309" s="152">
        <f t="shared" si="79"/>
        <v>0</v>
      </c>
      <c r="BL309" s="13" t="s">
        <v>94</v>
      </c>
      <c r="BM309" s="151" t="s">
        <v>3225</v>
      </c>
    </row>
    <row r="310" spans="2:65" s="1" customFormat="1" ht="33" customHeight="1">
      <c r="B310" s="139"/>
      <c r="C310" s="140" t="s">
        <v>982</v>
      </c>
      <c r="D310" s="140" t="s">
        <v>222</v>
      </c>
      <c r="E310" s="141" t="s">
        <v>3226</v>
      </c>
      <c r="F310" s="142" t="s">
        <v>3227</v>
      </c>
      <c r="G310" s="143" t="s">
        <v>234</v>
      </c>
      <c r="H310" s="144">
        <v>35</v>
      </c>
      <c r="I310" s="145"/>
      <c r="J310" s="144">
        <f t="shared" si="70"/>
        <v>0</v>
      </c>
      <c r="K310" s="146"/>
      <c r="L310" s="28"/>
      <c r="M310" s="147" t="s">
        <v>1</v>
      </c>
      <c r="N310" s="148" t="s">
        <v>41</v>
      </c>
      <c r="P310" s="149">
        <f t="shared" si="71"/>
        <v>0</v>
      </c>
      <c r="Q310" s="149">
        <v>0</v>
      </c>
      <c r="R310" s="149">
        <f t="shared" si="72"/>
        <v>0</v>
      </c>
      <c r="S310" s="149">
        <v>0</v>
      </c>
      <c r="T310" s="150">
        <f t="shared" si="73"/>
        <v>0</v>
      </c>
      <c r="AR310" s="151" t="s">
        <v>94</v>
      </c>
      <c r="AT310" s="151" t="s">
        <v>222</v>
      </c>
      <c r="AU310" s="151" t="s">
        <v>87</v>
      </c>
      <c r="AY310" s="13" t="s">
        <v>220</v>
      </c>
      <c r="BE310" s="152">
        <f t="shared" si="74"/>
        <v>0</v>
      </c>
      <c r="BF310" s="152">
        <f t="shared" si="75"/>
        <v>0</v>
      </c>
      <c r="BG310" s="152">
        <f t="shared" si="76"/>
        <v>0</v>
      </c>
      <c r="BH310" s="152">
        <f t="shared" si="77"/>
        <v>0</v>
      </c>
      <c r="BI310" s="152">
        <f t="shared" si="78"/>
        <v>0</v>
      </c>
      <c r="BJ310" s="13" t="s">
        <v>87</v>
      </c>
      <c r="BK310" s="152">
        <f t="shared" si="79"/>
        <v>0</v>
      </c>
      <c r="BL310" s="13" t="s">
        <v>94</v>
      </c>
      <c r="BM310" s="151" t="s">
        <v>3228</v>
      </c>
    </row>
    <row r="311" spans="2:65" s="11" customFormat="1" ht="22.9" customHeight="1">
      <c r="B311" s="127"/>
      <c r="D311" s="128" t="s">
        <v>74</v>
      </c>
      <c r="E311" s="137" t="s">
        <v>3229</v>
      </c>
      <c r="F311" s="137" t="s">
        <v>3230</v>
      </c>
      <c r="I311" s="130"/>
      <c r="J311" s="138">
        <f>BK311</f>
        <v>0</v>
      </c>
      <c r="L311" s="127"/>
      <c r="M311" s="132"/>
      <c r="P311" s="133">
        <f>SUM(P312:P331)</f>
        <v>0</v>
      </c>
      <c r="R311" s="133">
        <f>SUM(R312:R331)</f>
        <v>0</v>
      </c>
      <c r="T311" s="134">
        <f>SUM(T312:T331)</f>
        <v>0</v>
      </c>
      <c r="AR311" s="128" t="s">
        <v>82</v>
      </c>
      <c r="AT311" s="135" t="s">
        <v>74</v>
      </c>
      <c r="AU311" s="135" t="s">
        <v>82</v>
      </c>
      <c r="AY311" s="128" t="s">
        <v>220</v>
      </c>
      <c r="BK311" s="136">
        <f>SUM(BK312:BK331)</f>
        <v>0</v>
      </c>
    </row>
    <row r="312" spans="2:65" s="1" customFormat="1" ht="24.25" customHeight="1">
      <c r="B312" s="139"/>
      <c r="C312" s="158" t="s">
        <v>986</v>
      </c>
      <c r="D312" s="158" t="s">
        <v>571</v>
      </c>
      <c r="E312" s="159" t="s">
        <v>3231</v>
      </c>
      <c r="F312" s="160" t="s">
        <v>3232</v>
      </c>
      <c r="G312" s="161" t="s">
        <v>234</v>
      </c>
      <c r="H312" s="162">
        <v>15</v>
      </c>
      <c r="I312" s="163"/>
      <c r="J312" s="162">
        <f t="shared" ref="J312:J331" si="80">ROUND(I312*H312,2)</f>
        <v>0</v>
      </c>
      <c r="K312" s="164"/>
      <c r="L312" s="165"/>
      <c r="M312" s="166" t="s">
        <v>1</v>
      </c>
      <c r="N312" s="167" t="s">
        <v>41</v>
      </c>
      <c r="P312" s="149">
        <f t="shared" ref="P312:P331" si="81">O312*H312</f>
        <v>0</v>
      </c>
      <c r="Q312" s="149">
        <v>0</v>
      </c>
      <c r="R312" s="149">
        <f t="shared" ref="R312:R331" si="82">Q312*H312</f>
        <v>0</v>
      </c>
      <c r="S312" s="149">
        <v>0</v>
      </c>
      <c r="T312" s="150">
        <f t="shared" ref="T312:T331" si="83">S312*H312</f>
        <v>0</v>
      </c>
      <c r="AR312" s="151" t="s">
        <v>248</v>
      </c>
      <c r="AT312" s="151" t="s">
        <v>571</v>
      </c>
      <c r="AU312" s="151" t="s">
        <v>87</v>
      </c>
      <c r="AY312" s="13" t="s">
        <v>220</v>
      </c>
      <c r="BE312" s="152">
        <f t="shared" ref="BE312:BE331" si="84">IF(N312="základná",J312,0)</f>
        <v>0</v>
      </c>
      <c r="BF312" s="152">
        <f t="shared" ref="BF312:BF331" si="85">IF(N312="znížená",J312,0)</f>
        <v>0</v>
      </c>
      <c r="BG312" s="152">
        <f t="shared" ref="BG312:BG331" si="86">IF(N312="zákl. prenesená",J312,0)</f>
        <v>0</v>
      </c>
      <c r="BH312" s="152">
        <f t="shared" ref="BH312:BH331" si="87">IF(N312="zníž. prenesená",J312,0)</f>
        <v>0</v>
      </c>
      <c r="BI312" s="152">
        <f t="shared" ref="BI312:BI331" si="88">IF(N312="nulová",J312,0)</f>
        <v>0</v>
      </c>
      <c r="BJ312" s="13" t="s">
        <v>87</v>
      </c>
      <c r="BK312" s="152">
        <f t="shared" ref="BK312:BK331" si="89">ROUND(I312*H312,2)</f>
        <v>0</v>
      </c>
      <c r="BL312" s="13" t="s">
        <v>94</v>
      </c>
      <c r="BM312" s="151" t="s">
        <v>3233</v>
      </c>
    </row>
    <row r="313" spans="2:65" s="1" customFormat="1" ht="16.5" customHeight="1">
      <c r="B313" s="139"/>
      <c r="C313" s="140" t="s">
        <v>990</v>
      </c>
      <c r="D313" s="140" t="s">
        <v>222</v>
      </c>
      <c r="E313" s="141" t="s">
        <v>3234</v>
      </c>
      <c r="F313" s="142" t="s">
        <v>3235</v>
      </c>
      <c r="G313" s="143" t="s">
        <v>234</v>
      </c>
      <c r="H313" s="144">
        <v>15</v>
      </c>
      <c r="I313" s="145"/>
      <c r="J313" s="144">
        <f t="shared" si="80"/>
        <v>0</v>
      </c>
      <c r="K313" s="146"/>
      <c r="L313" s="28"/>
      <c r="M313" s="147" t="s">
        <v>1</v>
      </c>
      <c r="N313" s="148" t="s">
        <v>41</v>
      </c>
      <c r="P313" s="149">
        <f t="shared" si="81"/>
        <v>0</v>
      </c>
      <c r="Q313" s="149">
        <v>0</v>
      </c>
      <c r="R313" s="149">
        <f t="shared" si="82"/>
        <v>0</v>
      </c>
      <c r="S313" s="149">
        <v>0</v>
      </c>
      <c r="T313" s="150">
        <f t="shared" si="83"/>
        <v>0</v>
      </c>
      <c r="AR313" s="151" t="s">
        <v>94</v>
      </c>
      <c r="AT313" s="151" t="s">
        <v>222</v>
      </c>
      <c r="AU313" s="151" t="s">
        <v>87</v>
      </c>
      <c r="AY313" s="13" t="s">
        <v>220</v>
      </c>
      <c r="BE313" s="152">
        <f t="shared" si="84"/>
        <v>0</v>
      </c>
      <c r="BF313" s="152">
        <f t="shared" si="85"/>
        <v>0</v>
      </c>
      <c r="BG313" s="152">
        <f t="shared" si="86"/>
        <v>0</v>
      </c>
      <c r="BH313" s="152">
        <f t="shared" si="87"/>
        <v>0</v>
      </c>
      <c r="BI313" s="152">
        <f t="shared" si="88"/>
        <v>0</v>
      </c>
      <c r="BJ313" s="13" t="s">
        <v>87</v>
      </c>
      <c r="BK313" s="152">
        <f t="shared" si="89"/>
        <v>0</v>
      </c>
      <c r="BL313" s="13" t="s">
        <v>94</v>
      </c>
      <c r="BM313" s="151" t="s">
        <v>3236</v>
      </c>
    </row>
    <row r="314" spans="2:65" s="1" customFormat="1" ht="16.5" customHeight="1">
      <c r="B314" s="139"/>
      <c r="C314" s="158" t="s">
        <v>994</v>
      </c>
      <c r="D314" s="158" t="s">
        <v>571</v>
      </c>
      <c r="E314" s="159" t="s">
        <v>3237</v>
      </c>
      <c r="F314" s="160" t="s">
        <v>3238</v>
      </c>
      <c r="G314" s="161" t="s">
        <v>234</v>
      </c>
      <c r="H314" s="162">
        <v>90</v>
      </c>
      <c r="I314" s="163"/>
      <c r="J314" s="162">
        <f t="shared" si="80"/>
        <v>0</v>
      </c>
      <c r="K314" s="164"/>
      <c r="L314" s="165"/>
      <c r="M314" s="166" t="s">
        <v>1</v>
      </c>
      <c r="N314" s="167" t="s">
        <v>41</v>
      </c>
      <c r="P314" s="149">
        <f t="shared" si="81"/>
        <v>0</v>
      </c>
      <c r="Q314" s="149">
        <v>0</v>
      </c>
      <c r="R314" s="149">
        <f t="shared" si="82"/>
        <v>0</v>
      </c>
      <c r="S314" s="149">
        <v>0</v>
      </c>
      <c r="T314" s="150">
        <f t="shared" si="83"/>
        <v>0</v>
      </c>
      <c r="AR314" s="151" t="s">
        <v>248</v>
      </c>
      <c r="AT314" s="151" t="s">
        <v>571</v>
      </c>
      <c r="AU314" s="151" t="s">
        <v>87</v>
      </c>
      <c r="AY314" s="13" t="s">
        <v>220</v>
      </c>
      <c r="BE314" s="152">
        <f t="shared" si="84"/>
        <v>0</v>
      </c>
      <c r="BF314" s="152">
        <f t="shared" si="85"/>
        <v>0</v>
      </c>
      <c r="BG314" s="152">
        <f t="shared" si="86"/>
        <v>0</v>
      </c>
      <c r="BH314" s="152">
        <f t="shared" si="87"/>
        <v>0</v>
      </c>
      <c r="BI314" s="152">
        <f t="shared" si="88"/>
        <v>0</v>
      </c>
      <c r="BJ314" s="13" t="s">
        <v>87</v>
      </c>
      <c r="BK314" s="152">
        <f t="shared" si="89"/>
        <v>0</v>
      </c>
      <c r="BL314" s="13" t="s">
        <v>94</v>
      </c>
      <c r="BM314" s="151" t="s">
        <v>3239</v>
      </c>
    </row>
    <row r="315" spans="2:65" s="1" customFormat="1" ht="16.5" customHeight="1">
      <c r="B315" s="139"/>
      <c r="C315" s="158" t="s">
        <v>998</v>
      </c>
      <c r="D315" s="158" t="s">
        <v>571</v>
      </c>
      <c r="E315" s="159" t="s">
        <v>3240</v>
      </c>
      <c r="F315" s="160" t="s">
        <v>3241</v>
      </c>
      <c r="G315" s="161" t="s">
        <v>234</v>
      </c>
      <c r="H315" s="162">
        <v>340</v>
      </c>
      <c r="I315" s="163"/>
      <c r="J315" s="162">
        <f t="shared" si="80"/>
        <v>0</v>
      </c>
      <c r="K315" s="164"/>
      <c r="L315" s="165"/>
      <c r="M315" s="166" t="s">
        <v>1</v>
      </c>
      <c r="N315" s="167" t="s">
        <v>41</v>
      </c>
      <c r="P315" s="149">
        <f t="shared" si="81"/>
        <v>0</v>
      </c>
      <c r="Q315" s="149">
        <v>0</v>
      </c>
      <c r="R315" s="149">
        <f t="shared" si="82"/>
        <v>0</v>
      </c>
      <c r="S315" s="149">
        <v>0</v>
      </c>
      <c r="T315" s="150">
        <f t="shared" si="83"/>
        <v>0</v>
      </c>
      <c r="AR315" s="151" t="s">
        <v>248</v>
      </c>
      <c r="AT315" s="151" t="s">
        <v>571</v>
      </c>
      <c r="AU315" s="151" t="s">
        <v>87</v>
      </c>
      <c r="AY315" s="13" t="s">
        <v>220</v>
      </c>
      <c r="BE315" s="152">
        <f t="shared" si="84"/>
        <v>0</v>
      </c>
      <c r="BF315" s="152">
        <f t="shared" si="85"/>
        <v>0</v>
      </c>
      <c r="BG315" s="152">
        <f t="shared" si="86"/>
        <v>0</v>
      </c>
      <c r="BH315" s="152">
        <f t="shared" si="87"/>
        <v>0</v>
      </c>
      <c r="BI315" s="152">
        <f t="shared" si="88"/>
        <v>0</v>
      </c>
      <c r="BJ315" s="13" t="s">
        <v>87</v>
      </c>
      <c r="BK315" s="152">
        <f t="shared" si="89"/>
        <v>0</v>
      </c>
      <c r="BL315" s="13" t="s">
        <v>94</v>
      </c>
      <c r="BM315" s="151" t="s">
        <v>3242</v>
      </c>
    </row>
    <row r="316" spans="2:65" s="1" customFormat="1" ht="16.5" customHeight="1">
      <c r="B316" s="139"/>
      <c r="C316" s="158" t="s">
        <v>1004</v>
      </c>
      <c r="D316" s="158" t="s">
        <v>571</v>
      </c>
      <c r="E316" s="159" t="s">
        <v>3243</v>
      </c>
      <c r="F316" s="160" t="s">
        <v>3244</v>
      </c>
      <c r="G316" s="161" t="s">
        <v>234</v>
      </c>
      <c r="H316" s="162">
        <v>355</v>
      </c>
      <c r="I316" s="163"/>
      <c r="J316" s="162">
        <f t="shared" si="80"/>
        <v>0</v>
      </c>
      <c r="K316" s="164"/>
      <c r="L316" s="165"/>
      <c r="M316" s="166" t="s">
        <v>1</v>
      </c>
      <c r="N316" s="167" t="s">
        <v>41</v>
      </c>
      <c r="P316" s="149">
        <f t="shared" si="81"/>
        <v>0</v>
      </c>
      <c r="Q316" s="149">
        <v>0</v>
      </c>
      <c r="R316" s="149">
        <f t="shared" si="82"/>
        <v>0</v>
      </c>
      <c r="S316" s="149">
        <v>0</v>
      </c>
      <c r="T316" s="150">
        <f t="shared" si="83"/>
        <v>0</v>
      </c>
      <c r="AR316" s="151" t="s">
        <v>248</v>
      </c>
      <c r="AT316" s="151" t="s">
        <v>571</v>
      </c>
      <c r="AU316" s="151" t="s">
        <v>87</v>
      </c>
      <c r="AY316" s="13" t="s">
        <v>220</v>
      </c>
      <c r="BE316" s="152">
        <f t="shared" si="84"/>
        <v>0</v>
      </c>
      <c r="BF316" s="152">
        <f t="shared" si="85"/>
        <v>0</v>
      </c>
      <c r="BG316" s="152">
        <f t="shared" si="86"/>
        <v>0</v>
      </c>
      <c r="BH316" s="152">
        <f t="shared" si="87"/>
        <v>0</v>
      </c>
      <c r="BI316" s="152">
        <f t="shared" si="88"/>
        <v>0</v>
      </c>
      <c r="BJ316" s="13" t="s">
        <v>87</v>
      </c>
      <c r="BK316" s="152">
        <f t="shared" si="89"/>
        <v>0</v>
      </c>
      <c r="BL316" s="13" t="s">
        <v>94</v>
      </c>
      <c r="BM316" s="151" t="s">
        <v>3245</v>
      </c>
    </row>
    <row r="317" spans="2:65" s="1" customFormat="1" ht="16.5" customHeight="1">
      <c r="B317" s="139"/>
      <c r="C317" s="158" t="s">
        <v>1008</v>
      </c>
      <c r="D317" s="158" t="s">
        <v>571</v>
      </c>
      <c r="E317" s="159" t="s">
        <v>3246</v>
      </c>
      <c r="F317" s="160" t="s">
        <v>3247</v>
      </c>
      <c r="G317" s="161" t="s">
        <v>234</v>
      </c>
      <c r="H317" s="162">
        <v>165</v>
      </c>
      <c r="I317" s="163"/>
      <c r="J317" s="162">
        <f t="shared" si="80"/>
        <v>0</v>
      </c>
      <c r="K317" s="164"/>
      <c r="L317" s="165"/>
      <c r="M317" s="166" t="s">
        <v>1</v>
      </c>
      <c r="N317" s="167" t="s">
        <v>41</v>
      </c>
      <c r="P317" s="149">
        <f t="shared" si="81"/>
        <v>0</v>
      </c>
      <c r="Q317" s="149">
        <v>0</v>
      </c>
      <c r="R317" s="149">
        <f t="shared" si="82"/>
        <v>0</v>
      </c>
      <c r="S317" s="149">
        <v>0</v>
      </c>
      <c r="T317" s="150">
        <f t="shared" si="83"/>
        <v>0</v>
      </c>
      <c r="AR317" s="151" t="s">
        <v>248</v>
      </c>
      <c r="AT317" s="151" t="s">
        <v>571</v>
      </c>
      <c r="AU317" s="151" t="s">
        <v>87</v>
      </c>
      <c r="AY317" s="13" t="s">
        <v>220</v>
      </c>
      <c r="BE317" s="152">
        <f t="shared" si="84"/>
        <v>0</v>
      </c>
      <c r="BF317" s="152">
        <f t="shared" si="85"/>
        <v>0</v>
      </c>
      <c r="BG317" s="152">
        <f t="shared" si="86"/>
        <v>0</v>
      </c>
      <c r="BH317" s="152">
        <f t="shared" si="87"/>
        <v>0</v>
      </c>
      <c r="BI317" s="152">
        <f t="shared" si="88"/>
        <v>0</v>
      </c>
      <c r="BJ317" s="13" t="s">
        <v>87</v>
      </c>
      <c r="BK317" s="152">
        <f t="shared" si="89"/>
        <v>0</v>
      </c>
      <c r="BL317" s="13" t="s">
        <v>94</v>
      </c>
      <c r="BM317" s="151" t="s">
        <v>3248</v>
      </c>
    </row>
    <row r="318" spans="2:65" s="1" customFormat="1" ht="16.5" customHeight="1">
      <c r="B318" s="139"/>
      <c r="C318" s="158" t="s">
        <v>1012</v>
      </c>
      <c r="D318" s="158" t="s">
        <v>571</v>
      </c>
      <c r="E318" s="159" t="s">
        <v>3249</v>
      </c>
      <c r="F318" s="160" t="s">
        <v>3250</v>
      </c>
      <c r="G318" s="161" t="s">
        <v>234</v>
      </c>
      <c r="H318" s="162">
        <v>520</v>
      </c>
      <c r="I318" s="163"/>
      <c r="J318" s="162">
        <f t="shared" si="80"/>
        <v>0</v>
      </c>
      <c r="K318" s="164"/>
      <c r="L318" s="165"/>
      <c r="M318" s="166" t="s">
        <v>1</v>
      </c>
      <c r="N318" s="167" t="s">
        <v>41</v>
      </c>
      <c r="P318" s="149">
        <f t="shared" si="81"/>
        <v>0</v>
      </c>
      <c r="Q318" s="149">
        <v>0</v>
      </c>
      <c r="R318" s="149">
        <f t="shared" si="82"/>
        <v>0</v>
      </c>
      <c r="S318" s="149">
        <v>0</v>
      </c>
      <c r="T318" s="150">
        <f t="shared" si="83"/>
        <v>0</v>
      </c>
      <c r="AR318" s="151" t="s">
        <v>248</v>
      </c>
      <c r="AT318" s="151" t="s">
        <v>571</v>
      </c>
      <c r="AU318" s="151" t="s">
        <v>87</v>
      </c>
      <c r="AY318" s="13" t="s">
        <v>220</v>
      </c>
      <c r="BE318" s="152">
        <f t="shared" si="84"/>
        <v>0</v>
      </c>
      <c r="BF318" s="152">
        <f t="shared" si="85"/>
        <v>0</v>
      </c>
      <c r="BG318" s="152">
        <f t="shared" si="86"/>
        <v>0</v>
      </c>
      <c r="BH318" s="152">
        <f t="shared" si="87"/>
        <v>0</v>
      </c>
      <c r="BI318" s="152">
        <f t="shared" si="88"/>
        <v>0</v>
      </c>
      <c r="BJ318" s="13" t="s">
        <v>87</v>
      </c>
      <c r="BK318" s="152">
        <f t="shared" si="89"/>
        <v>0</v>
      </c>
      <c r="BL318" s="13" t="s">
        <v>94</v>
      </c>
      <c r="BM318" s="151" t="s">
        <v>3251</v>
      </c>
    </row>
    <row r="319" spans="2:65" s="1" customFormat="1" ht="16.5" customHeight="1">
      <c r="B319" s="139"/>
      <c r="C319" s="158" t="s">
        <v>1018</v>
      </c>
      <c r="D319" s="158" t="s">
        <v>571</v>
      </c>
      <c r="E319" s="159" t="s">
        <v>3252</v>
      </c>
      <c r="F319" s="160" t="s">
        <v>3253</v>
      </c>
      <c r="G319" s="161" t="s">
        <v>234</v>
      </c>
      <c r="H319" s="162">
        <v>20</v>
      </c>
      <c r="I319" s="163"/>
      <c r="J319" s="162">
        <f t="shared" si="80"/>
        <v>0</v>
      </c>
      <c r="K319" s="164"/>
      <c r="L319" s="165"/>
      <c r="M319" s="166" t="s">
        <v>1</v>
      </c>
      <c r="N319" s="167" t="s">
        <v>41</v>
      </c>
      <c r="P319" s="149">
        <f t="shared" si="81"/>
        <v>0</v>
      </c>
      <c r="Q319" s="149">
        <v>0</v>
      </c>
      <c r="R319" s="149">
        <f t="shared" si="82"/>
        <v>0</v>
      </c>
      <c r="S319" s="149">
        <v>0</v>
      </c>
      <c r="T319" s="150">
        <f t="shared" si="83"/>
        <v>0</v>
      </c>
      <c r="AR319" s="151" t="s">
        <v>248</v>
      </c>
      <c r="AT319" s="151" t="s">
        <v>571</v>
      </c>
      <c r="AU319" s="151" t="s">
        <v>87</v>
      </c>
      <c r="AY319" s="13" t="s">
        <v>220</v>
      </c>
      <c r="BE319" s="152">
        <f t="shared" si="84"/>
        <v>0</v>
      </c>
      <c r="BF319" s="152">
        <f t="shared" si="85"/>
        <v>0</v>
      </c>
      <c r="BG319" s="152">
        <f t="shared" si="86"/>
        <v>0</v>
      </c>
      <c r="BH319" s="152">
        <f t="shared" si="87"/>
        <v>0</v>
      </c>
      <c r="BI319" s="152">
        <f t="shared" si="88"/>
        <v>0</v>
      </c>
      <c r="BJ319" s="13" t="s">
        <v>87</v>
      </c>
      <c r="BK319" s="152">
        <f t="shared" si="89"/>
        <v>0</v>
      </c>
      <c r="BL319" s="13" t="s">
        <v>94</v>
      </c>
      <c r="BM319" s="151" t="s">
        <v>3254</v>
      </c>
    </row>
    <row r="320" spans="2:65" s="1" customFormat="1" ht="16.5" customHeight="1">
      <c r="B320" s="139"/>
      <c r="C320" s="158" t="s">
        <v>1022</v>
      </c>
      <c r="D320" s="158" t="s">
        <v>571</v>
      </c>
      <c r="E320" s="159" t="s">
        <v>3255</v>
      </c>
      <c r="F320" s="160" t="s">
        <v>3256</v>
      </c>
      <c r="G320" s="161" t="s">
        <v>234</v>
      </c>
      <c r="H320" s="162">
        <v>70</v>
      </c>
      <c r="I320" s="163"/>
      <c r="J320" s="162">
        <f t="shared" si="80"/>
        <v>0</v>
      </c>
      <c r="K320" s="164"/>
      <c r="L320" s="165"/>
      <c r="M320" s="166" t="s">
        <v>1</v>
      </c>
      <c r="N320" s="167" t="s">
        <v>41</v>
      </c>
      <c r="P320" s="149">
        <f t="shared" si="81"/>
        <v>0</v>
      </c>
      <c r="Q320" s="149">
        <v>0</v>
      </c>
      <c r="R320" s="149">
        <f t="shared" si="82"/>
        <v>0</v>
      </c>
      <c r="S320" s="149">
        <v>0</v>
      </c>
      <c r="T320" s="150">
        <f t="shared" si="83"/>
        <v>0</v>
      </c>
      <c r="AR320" s="151" t="s">
        <v>248</v>
      </c>
      <c r="AT320" s="151" t="s">
        <v>571</v>
      </c>
      <c r="AU320" s="151" t="s">
        <v>87</v>
      </c>
      <c r="AY320" s="13" t="s">
        <v>220</v>
      </c>
      <c r="BE320" s="152">
        <f t="shared" si="84"/>
        <v>0</v>
      </c>
      <c r="BF320" s="152">
        <f t="shared" si="85"/>
        <v>0</v>
      </c>
      <c r="BG320" s="152">
        <f t="shared" si="86"/>
        <v>0</v>
      </c>
      <c r="BH320" s="152">
        <f t="shared" si="87"/>
        <v>0</v>
      </c>
      <c r="BI320" s="152">
        <f t="shared" si="88"/>
        <v>0</v>
      </c>
      <c r="BJ320" s="13" t="s">
        <v>87</v>
      </c>
      <c r="BK320" s="152">
        <f t="shared" si="89"/>
        <v>0</v>
      </c>
      <c r="BL320" s="13" t="s">
        <v>94</v>
      </c>
      <c r="BM320" s="151" t="s">
        <v>3257</v>
      </c>
    </row>
    <row r="321" spans="2:65" s="1" customFormat="1" ht="16.5" customHeight="1">
      <c r="B321" s="139"/>
      <c r="C321" s="158" t="s">
        <v>1026</v>
      </c>
      <c r="D321" s="158" t="s">
        <v>571</v>
      </c>
      <c r="E321" s="159" t="s">
        <v>3258</v>
      </c>
      <c r="F321" s="160" t="s">
        <v>3259</v>
      </c>
      <c r="G321" s="161" t="s">
        <v>234</v>
      </c>
      <c r="H321" s="162">
        <v>20</v>
      </c>
      <c r="I321" s="163"/>
      <c r="J321" s="162">
        <f t="shared" si="80"/>
        <v>0</v>
      </c>
      <c r="K321" s="164"/>
      <c r="L321" s="165"/>
      <c r="M321" s="166" t="s">
        <v>1</v>
      </c>
      <c r="N321" s="167" t="s">
        <v>41</v>
      </c>
      <c r="P321" s="149">
        <f t="shared" si="81"/>
        <v>0</v>
      </c>
      <c r="Q321" s="149">
        <v>0</v>
      </c>
      <c r="R321" s="149">
        <f t="shared" si="82"/>
        <v>0</v>
      </c>
      <c r="S321" s="149">
        <v>0</v>
      </c>
      <c r="T321" s="150">
        <f t="shared" si="83"/>
        <v>0</v>
      </c>
      <c r="AR321" s="151" t="s">
        <v>248</v>
      </c>
      <c r="AT321" s="151" t="s">
        <v>571</v>
      </c>
      <c r="AU321" s="151" t="s">
        <v>87</v>
      </c>
      <c r="AY321" s="13" t="s">
        <v>220</v>
      </c>
      <c r="BE321" s="152">
        <f t="shared" si="84"/>
        <v>0</v>
      </c>
      <c r="BF321" s="152">
        <f t="shared" si="85"/>
        <v>0</v>
      </c>
      <c r="BG321" s="152">
        <f t="shared" si="86"/>
        <v>0</v>
      </c>
      <c r="BH321" s="152">
        <f t="shared" si="87"/>
        <v>0</v>
      </c>
      <c r="BI321" s="152">
        <f t="shared" si="88"/>
        <v>0</v>
      </c>
      <c r="BJ321" s="13" t="s">
        <v>87</v>
      </c>
      <c r="BK321" s="152">
        <f t="shared" si="89"/>
        <v>0</v>
      </c>
      <c r="BL321" s="13" t="s">
        <v>94</v>
      </c>
      <c r="BM321" s="151" t="s">
        <v>3260</v>
      </c>
    </row>
    <row r="322" spans="2:65" s="1" customFormat="1" ht="16.5" customHeight="1">
      <c r="B322" s="139"/>
      <c r="C322" s="158" t="s">
        <v>1032</v>
      </c>
      <c r="D322" s="158" t="s">
        <v>571</v>
      </c>
      <c r="E322" s="159" t="s">
        <v>3261</v>
      </c>
      <c r="F322" s="160" t="s">
        <v>3262</v>
      </c>
      <c r="G322" s="161" t="s">
        <v>234</v>
      </c>
      <c r="H322" s="162">
        <v>70</v>
      </c>
      <c r="I322" s="163"/>
      <c r="J322" s="162">
        <f t="shared" si="80"/>
        <v>0</v>
      </c>
      <c r="K322" s="164"/>
      <c r="L322" s="165"/>
      <c r="M322" s="166" t="s">
        <v>1</v>
      </c>
      <c r="N322" s="167" t="s">
        <v>41</v>
      </c>
      <c r="P322" s="149">
        <f t="shared" si="81"/>
        <v>0</v>
      </c>
      <c r="Q322" s="149">
        <v>0</v>
      </c>
      <c r="R322" s="149">
        <f t="shared" si="82"/>
        <v>0</v>
      </c>
      <c r="S322" s="149">
        <v>0</v>
      </c>
      <c r="T322" s="150">
        <f t="shared" si="83"/>
        <v>0</v>
      </c>
      <c r="AR322" s="151" t="s">
        <v>248</v>
      </c>
      <c r="AT322" s="151" t="s">
        <v>571</v>
      </c>
      <c r="AU322" s="151" t="s">
        <v>87</v>
      </c>
      <c r="AY322" s="13" t="s">
        <v>220</v>
      </c>
      <c r="BE322" s="152">
        <f t="shared" si="84"/>
        <v>0</v>
      </c>
      <c r="BF322" s="152">
        <f t="shared" si="85"/>
        <v>0</v>
      </c>
      <c r="BG322" s="152">
        <f t="shared" si="86"/>
        <v>0</v>
      </c>
      <c r="BH322" s="152">
        <f t="shared" si="87"/>
        <v>0</v>
      </c>
      <c r="BI322" s="152">
        <f t="shared" si="88"/>
        <v>0</v>
      </c>
      <c r="BJ322" s="13" t="s">
        <v>87</v>
      </c>
      <c r="BK322" s="152">
        <f t="shared" si="89"/>
        <v>0</v>
      </c>
      <c r="BL322" s="13" t="s">
        <v>94</v>
      </c>
      <c r="BM322" s="151" t="s">
        <v>3263</v>
      </c>
    </row>
    <row r="323" spans="2:65" s="1" customFormat="1" ht="16.5" customHeight="1">
      <c r="B323" s="139"/>
      <c r="C323" s="158" t="s">
        <v>1102</v>
      </c>
      <c r="D323" s="158" t="s">
        <v>571</v>
      </c>
      <c r="E323" s="159" t="s">
        <v>3264</v>
      </c>
      <c r="F323" s="160" t="s">
        <v>3265</v>
      </c>
      <c r="G323" s="161" t="s">
        <v>234</v>
      </c>
      <c r="H323" s="162">
        <v>300</v>
      </c>
      <c r="I323" s="163"/>
      <c r="J323" s="162">
        <f t="shared" si="80"/>
        <v>0</v>
      </c>
      <c r="K323" s="164"/>
      <c r="L323" s="165"/>
      <c r="M323" s="166" t="s">
        <v>1</v>
      </c>
      <c r="N323" s="167" t="s">
        <v>41</v>
      </c>
      <c r="P323" s="149">
        <f t="shared" si="81"/>
        <v>0</v>
      </c>
      <c r="Q323" s="149">
        <v>0</v>
      </c>
      <c r="R323" s="149">
        <f t="shared" si="82"/>
        <v>0</v>
      </c>
      <c r="S323" s="149">
        <v>0</v>
      </c>
      <c r="T323" s="150">
        <f t="shared" si="83"/>
        <v>0</v>
      </c>
      <c r="AR323" s="151" t="s">
        <v>248</v>
      </c>
      <c r="AT323" s="151" t="s">
        <v>571</v>
      </c>
      <c r="AU323" s="151" t="s">
        <v>87</v>
      </c>
      <c r="AY323" s="13" t="s">
        <v>220</v>
      </c>
      <c r="BE323" s="152">
        <f t="shared" si="84"/>
        <v>0</v>
      </c>
      <c r="BF323" s="152">
        <f t="shared" si="85"/>
        <v>0</v>
      </c>
      <c r="BG323" s="152">
        <f t="shared" si="86"/>
        <v>0</v>
      </c>
      <c r="BH323" s="152">
        <f t="shared" si="87"/>
        <v>0</v>
      </c>
      <c r="BI323" s="152">
        <f t="shared" si="88"/>
        <v>0</v>
      </c>
      <c r="BJ323" s="13" t="s">
        <v>87</v>
      </c>
      <c r="BK323" s="152">
        <f t="shared" si="89"/>
        <v>0</v>
      </c>
      <c r="BL323" s="13" t="s">
        <v>94</v>
      </c>
      <c r="BM323" s="151" t="s">
        <v>3266</v>
      </c>
    </row>
    <row r="324" spans="2:65" s="1" customFormat="1" ht="16.5" customHeight="1">
      <c r="B324" s="139"/>
      <c r="C324" s="140" t="s">
        <v>2060</v>
      </c>
      <c r="D324" s="140" t="s">
        <v>222</v>
      </c>
      <c r="E324" s="141" t="s">
        <v>3267</v>
      </c>
      <c r="F324" s="142" t="s">
        <v>3268</v>
      </c>
      <c r="G324" s="143" t="s">
        <v>234</v>
      </c>
      <c r="H324" s="144">
        <v>1950</v>
      </c>
      <c r="I324" s="145"/>
      <c r="J324" s="144">
        <f t="shared" si="80"/>
        <v>0</v>
      </c>
      <c r="K324" s="146"/>
      <c r="L324" s="28"/>
      <c r="M324" s="147" t="s">
        <v>1</v>
      </c>
      <c r="N324" s="148" t="s">
        <v>41</v>
      </c>
      <c r="P324" s="149">
        <f t="shared" si="81"/>
        <v>0</v>
      </c>
      <c r="Q324" s="149">
        <v>0</v>
      </c>
      <c r="R324" s="149">
        <f t="shared" si="82"/>
        <v>0</v>
      </c>
      <c r="S324" s="149">
        <v>0</v>
      </c>
      <c r="T324" s="150">
        <f t="shared" si="83"/>
        <v>0</v>
      </c>
      <c r="AR324" s="151" t="s">
        <v>94</v>
      </c>
      <c r="AT324" s="151" t="s">
        <v>222</v>
      </c>
      <c r="AU324" s="151" t="s">
        <v>87</v>
      </c>
      <c r="AY324" s="13" t="s">
        <v>220</v>
      </c>
      <c r="BE324" s="152">
        <f t="shared" si="84"/>
        <v>0</v>
      </c>
      <c r="BF324" s="152">
        <f t="shared" si="85"/>
        <v>0</v>
      </c>
      <c r="BG324" s="152">
        <f t="shared" si="86"/>
        <v>0</v>
      </c>
      <c r="BH324" s="152">
        <f t="shared" si="87"/>
        <v>0</v>
      </c>
      <c r="BI324" s="152">
        <f t="shared" si="88"/>
        <v>0</v>
      </c>
      <c r="BJ324" s="13" t="s">
        <v>87</v>
      </c>
      <c r="BK324" s="152">
        <f t="shared" si="89"/>
        <v>0</v>
      </c>
      <c r="BL324" s="13" t="s">
        <v>94</v>
      </c>
      <c r="BM324" s="151" t="s">
        <v>3269</v>
      </c>
    </row>
    <row r="325" spans="2:65" s="1" customFormat="1" ht="24.25" customHeight="1">
      <c r="B325" s="139"/>
      <c r="C325" s="158" t="s">
        <v>2064</v>
      </c>
      <c r="D325" s="158" t="s">
        <v>571</v>
      </c>
      <c r="E325" s="159" t="s">
        <v>3270</v>
      </c>
      <c r="F325" s="160" t="s">
        <v>3271</v>
      </c>
      <c r="G325" s="161" t="s">
        <v>259</v>
      </c>
      <c r="H325" s="162">
        <v>1</v>
      </c>
      <c r="I325" s="163"/>
      <c r="J325" s="162">
        <f t="shared" si="80"/>
        <v>0</v>
      </c>
      <c r="K325" s="164"/>
      <c r="L325" s="165"/>
      <c r="M325" s="166" t="s">
        <v>1</v>
      </c>
      <c r="N325" s="167" t="s">
        <v>41</v>
      </c>
      <c r="P325" s="149">
        <f t="shared" si="81"/>
        <v>0</v>
      </c>
      <c r="Q325" s="149">
        <v>0</v>
      </c>
      <c r="R325" s="149">
        <f t="shared" si="82"/>
        <v>0</v>
      </c>
      <c r="S325" s="149">
        <v>0</v>
      </c>
      <c r="T325" s="150">
        <f t="shared" si="83"/>
        <v>0</v>
      </c>
      <c r="AR325" s="151" t="s">
        <v>248</v>
      </c>
      <c r="AT325" s="151" t="s">
        <v>571</v>
      </c>
      <c r="AU325" s="151" t="s">
        <v>87</v>
      </c>
      <c r="AY325" s="13" t="s">
        <v>220</v>
      </c>
      <c r="BE325" s="152">
        <f t="shared" si="84"/>
        <v>0</v>
      </c>
      <c r="BF325" s="152">
        <f t="shared" si="85"/>
        <v>0</v>
      </c>
      <c r="BG325" s="152">
        <f t="shared" si="86"/>
        <v>0</v>
      </c>
      <c r="BH325" s="152">
        <f t="shared" si="87"/>
        <v>0</v>
      </c>
      <c r="BI325" s="152">
        <f t="shared" si="88"/>
        <v>0</v>
      </c>
      <c r="BJ325" s="13" t="s">
        <v>87</v>
      </c>
      <c r="BK325" s="152">
        <f t="shared" si="89"/>
        <v>0</v>
      </c>
      <c r="BL325" s="13" t="s">
        <v>94</v>
      </c>
      <c r="BM325" s="151" t="s">
        <v>3272</v>
      </c>
    </row>
    <row r="326" spans="2:65" s="1" customFormat="1" ht="16.5" customHeight="1">
      <c r="B326" s="139"/>
      <c r="C326" s="140" t="s">
        <v>2068</v>
      </c>
      <c r="D326" s="140" t="s">
        <v>222</v>
      </c>
      <c r="E326" s="141" t="s">
        <v>3273</v>
      </c>
      <c r="F326" s="142" t="s">
        <v>3274</v>
      </c>
      <c r="G326" s="143" t="s">
        <v>234</v>
      </c>
      <c r="H326" s="144">
        <v>10</v>
      </c>
      <c r="I326" s="145"/>
      <c r="J326" s="144">
        <f t="shared" si="80"/>
        <v>0</v>
      </c>
      <c r="K326" s="146"/>
      <c r="L326" s="28"/>
      <c r="M326" s="147" t="s">
        <v>1</v>
      </c>
      <c r="N326" s="148" t="s">
        <v>41</v>
      </c>
      <c r="P326" s="149">
        <f t="shared" si="81"/>
        <v>0</v>
      </c>
      <c r="Q326" s="149">
        <v>0</v>
      </c>
      <c r="R326" s="149">
        <f t="shared" si="82"/>
        <v>0</v>
      </c>
      <c r="S326" s="149">
        <v>0</v>
      </c>
      <c r="T326" s="150">
        <f t="shared" si="83"/>
        <v>0</v>
      </c>
      <c r="AR326" s="151" t="s">
        <v>94</v>
      </c>
      <c r="AT326" s="151" t="s">
        <v>222</v>
      </c>
      <c r="AU326" s="151" t="s">
        <v>87</v>
      </c>
      <c r="AY326" s="13" t="s">
        <v>220</v>
      </c>
      <c r="BE326" s="152">
        <f t="shared" si="84"/>
        <v>0</v>
      </c>
      <c r="BF326" s="152">
        <f t="shared" si="85"/>
        <v>0</v>
      </c>
      <c r="BG326" s="152">
        <f t="shared" si="86"/>
        <v>0</v>
      </c>
      <c r="BH326" s="152">
        <f t="shared" si="87"/>
        <v>0</v>
      </c>
      <c r="BI326" s="152">
        <f t="shared" si="88"/>
        <v>0</v>
      </c>
      <c r="BJ326" s="13" t="s">
        <v>87</v>
      </c>
      <c r="BK326" s="152">
        <f t="shared" si="89"/>
        <v>0</v>
      </c>
      <c r="BL326" s="13" t="s">
        <v>94</v>
      </c>
      <c r="BM326" s="151" t="s">
        <v>3275</v>
      </c>
    </row>
    <row r="327" spans="2:65" s="1" customFormat="1" ht="16.5" customHeight="1">
      <c r="B327" s="139"/>
      <c r="C327" s="158" t="s">
        <v>2072</v>
      </c>
      <c r="D327" s="158" t="s">
        <v>571</v>
      </c>
      <c r="E327" s="159" t="s">
        <v>3276</v>
      </c>
      <c r="F327" s="160" t="s">
        <v>3277</v>
      </c>
      <c r="G327" s="161" t="s">
        <v>234</v>
      </c>
      <c r="H327" s="162">
        <v>10</v>
      </c>
      <c r="I327" s="163"/>
      <c r="J327" s="162">
        <f t="shared" si="80"/>
        <v>0</v>
      </c>
      <c r="K327" s="164"/>
      <c r="L327" s="165"/>
      <c r="M327" s="166" t="s">
        <v>1</v>
      </c>
      <c r="N327" s="167" t="s">
        <v>41</v>
      </c>
      <c r="P327" s="149">
        <f t="shared" si="81"/>
        <v>0</v>
      </c>
      <c r="Q327" s="149">
        <v>0</v>
      </c>
      <c r="R327" s="149">
        <f t="shared" si="82"/>
        <v>0</v>
      </c>
      <c r="S327" s="149">
        <v>0</v>
      </c>
      <c r="T327" s="150">
        <f t="shared" si="83"/>
        <v>0</v>
      </c>
      <c r="AR327" s="151" t="s">
        <v>248</v>
      </c>
      <c r="AT327" s="151" t="s">
        <v>571</v>
      </c>
      <c r="AU327" s="151" t="s">
        <v>87</v>
      </c>
      <c r="AY327" s="13" t="s">
        <v>220</v>
      </c>
      <c r="BE327" s="152">
        <f t="shared" si="84"/>
        <v>0</v>
      </c>
      <c r="BF327" s="152">
        <f t="shared" si="85"/>
        <v>0</v>
      </c>
      <c r="BG327" s="152">
        <f t="shared" si="86"/>
        <v>0</v>
      </c>
      <c r="BH327" s="152">
        <f t="shared" si="87"/>
        <v>0</v>
      </c>
      <c r="BI327" s="152">
        <f t="shared" si="88"/>
        <v>0</v>
      </c>
      <c r="BJ327" s="13" t="s">
        <v>87</v>
      </c>
      <c r="BK327" s="152">
        <f t="shared" si="89"/>
        <v>0</v>
      </c>
      <c r="BL327" s="13" t="s">
        <v>94</v>
      </c>
      <c r="BM327" s="151" t="s">
        <v>3278</v>
      </c>
    </row>
    <row r="328" spans="2:65" s="1" customFormat="1" ht="16.5" customHeight="1">
      <c r="B328" s="139"/>
      <c r="C328" s="158" t="s">
        <v>2076</v>
      </c>
      <c r="D328" s="158" t="s">
        <v>571</v>
      </c>
      <c r="E328" s="159" t="s">
        <v>3279</v>
      </c>
      <c r="F328" s="160" t="s">
        <v>3280</v>
      </c>
      <c r="G328" s="161" t="s">
        <v>234</v>
      </c>
      <c r="H328" s="162">
        <v>100</v>
      </c>
      <c r="I328" s="163"/>
      <c r="J328" s="162">
        <f t="shared" si="80"/>
        <v>0</v>
      </c>
      <c r="K328" s="164"/>
      <c r="L328" s="165"/>
      <c r="M328" s="166" t="s">
        <v>1</v>
      </c>
      <c r="N328" s="167" t="s">
        <v>41</v>
      </c>
      <c r="P328" s="149">
        <f t="shared" si="81"/>
        <v>0</v>
      </c>
      <c r="Q328" s="149">
        <v>0</v>
      </c>
      <c r="R328" s="149">
        <f t="shared" si="82"/>
        <v>0</v>
      </c>
      <c r="S328" s="149">
        <v>0</v>
      </c>
      <c r="T328" s="150">
        <f t="shared" si="83"/>
        <v>0</v>
      </c>
      <c r="AR328" s="151" t="s">
        <v>248</v>
      </c>
      <c r="AT328" s="151" t="s">
        <v>571</v>
      </c>
      <c r="AU328" s="151" t="s">
        <v>87</v>
      </c>
      <c r="AY328" s="13" t="s">
        <v>220</v>
      </c>
      <c r="BE328" s="152">
        <f t="shared" si="84"/>
        <v>0</v>
      </c>
      <c r="BF328" s="152">
        <f t="shared" si="85"/>
        <v>0</v>
      </c>
      <c r="BG328" s="152">
        <f t="shared" si="86"/>
        <v>0</v>
      </c>
      <c r="BH328" s="152">
        <f t="shared" si="87"/>
        <v>0</v>
      </c>
      <c r="BI328" s="152">
        <f t="shared" si="88"/>
        <v>0</v>
      </c>
      <c r="BJ328" s="13" t="s">
        <v>87</v>
      </c>
      <c r="BK328" s="152">
        <f t="shared" si="89"/>
        <v>0</v>
      </c>
      <c r="BL328" s="13" t="s">
        <v>94</v>
      </c>
      <c r="BM328" s="151" t="s">
        <v>3281</v>
      </c>
    </row>
    <row r="329" spans="2:65" s="1" customFormat="1" ht="16.5" customHeight="1">
      <c r="B329" s="139"/>
      <c r="C329" s="140" t="s">
        <v>2080</v>
      </c>
      <c r="D329" s="140" t="s">
        <v>222</v>
      </c>
      <c r="E329" s="141" t="s">
        <v>3282</v>
      </c>
      <c r="F329" s="142" t="s">
        <v>3283</v>
      </c>
      <c r="G329" s="143" t="s">
        <v>234</v>
      </c>
      <c r="H329" s="144">
        <v>110</v>
      </c>
      <c r="I329" s="145"/>
      <c r="J329" s="144">
        <f t="shared" si="80"/>
        <v>0</v>
      </c>
      <c r="K329" s="146"/>
      <c r="L329" s="28"/>
      <c r="M329" s="147" t="s">
        <v>1</v>
      </c>
      <c r="N329" s="148" t="s">
        <v>41</v>
      </c>
      <c r="P329" s="149">
        <f t="shared" si="81"/>
        <v>0</v>
      </c>
      <c r="Q329" s="149">
        <v>0</v>
      </c>
      <c r="R329" s="149">
        <f t="shared" si="82"/>
        <v>0</v>
      </c>
      <c r="S329" s="149">
        <v>0</v>
      </c>
      <c r="T329" s="150">
        <f t="shared" si="83"/>
        <v>0</v>
      </c>
      <c r="AR329" s="151" t="s">
        <v>94</v>
      </c>
      <c r="AT329" s="151" t="s">
        <v>222</v>
      </c>
      <c r="AU329" s="151" t="s">
        <v>87</v>
      </c>
      <c r="AY329" s="13" t="s">
        <v>220</v>
      </c>
      <c r="BE329" s="152">
        <f t="shared" si="84"/>
        <v>0</v>
      </c>
      <c r="BF329" s="152">
        <f t="shared" si="85"/>
        <v>0</v>
      </c>
      <c r="BG329" s="152">
        <f t="shared" si="86"/>
        <v>0</v>
      </c>
      <c r="BH329" s="152">
        <f t="shared" si="87"/>
        <v>0</v>
      </c>
      <c r="BI329" s="152">
        <f t="shared" si="88"/>
        <v>0</v>
      </c>
      <c r="BJ329" s="13" t="s">
        <v>87</v>
      </c>
      <c r="BK329" s="152">
        <f t="shared" si="89"/>
        <v>0</v>
      </c>
      <c r="BL329" s="13" t="s">
        <v>94</v>
      </c>
      <c r="BM329" s="151" t="s">
        <v>3284</v>
      </c>
    </row>
    <row r="330" spans="2:65" s="1" customFormat="1" ht="16.5" customHeight="1">
      <c r="B330" s="139"/>
      <c r="C330" s="158" t="s">
        <v>2084</v>
      </c>
      <c r="D330" s="158" t="s">
        <v>571</v>
      </c>
      <c r="E330" s="159" t="s">
        <v>3285</v>
      </c>
      <c r="F330" s="160" t="s">
        <v>3286</v>
      </c>
      <c r="G330" s="161" t="s">
        <v>234</v>
      </c>
      <c r="H330" s="162">
        <v>1490</v>
      </c>
      <c r="I330" s="163"/>
      <c r="J330" s="162">
        <f t="shared" si="80"/>
        <v>0</v>
      </c>
      <c r="K330" s="164"/>
      <c r="L330" s="165"/>
      <c r="M330" s="166" t="s">
        <v>1</v>
      </c>
      <c r="N330" s="167" t="s">
        <v>41</v>
      </c>
      <c r="P330" s="149">
        <f t="shared" si="81"/>
        <v>0</v>
      </c>
      <c r="Q330" s="149">
        <v>0</v>
      </c>
      <c r="R330" s="149">
        <f t="shared" si="82"/>
        <v>0</v>
      </c>
      <c r="S330" s="149">
        <v>0</v>
      </c>
      <c r="T330" s="150">
        <f t="shared" si="83"/>
        <v>0</v>
      </c>
      <c r="AR330" s="151" t="s">
        <v>248</v>
      </c>
      <c r="AT330" s="151" t="s">
        <v>571</v>
      </c>
      <c r="AU330" s="151" t="s">
        <v>87</v>
      </c>
      <c r="AY330" s="13" t="s">
        <v>220</v>
      </c>
      <c r="BE330" s="152">
        <f t="shared" si="84"/>
        <v>0</v>
      </c>
      <c r="BF330" s="152">
        <f t="shared" si="85"/>
        <v>0</v>
      </c>
      <c r="BG330" s="152">
        <f t="shared" si="86"/>
        <v>0</v>
      </c>
      <c r="BH330" s="152">
        <f t="shared" si="87"/>
        <v>0</v>
      </c>
      <c r="BI330" s="152">
        <f t="shared" si="88"/>
        <v>0</v>
      </c>
      <c r="BJ330" s="13" t="s">
        <v>87</v>
      </c>
      <c r="BK330" s="152">
        <f t="shared" si="89"/>
        <v>0</v>
      </c>
      <c r="BL330" s="13" t="s">
        <v>94</v>
      </c>
      <c r="BM330" s="151" t="s">
        <v>3287</v>
      </c>
    </row>
    <row r="331" spans="2:65" s="1" customFormat="1" ht="16.5" customHeight="1">
      <c r="B331" s="139"/>
      <c r="C331" s="140" t="s">
        <v>2088</v>
      </c>
      <c r="D331" s="140" t="s">
        <v>222</v>
      </c>
      <c r="E331" s="141" t="s">
        <v>3288</v>
      </c>
      <c r="F331" s="142" t="s">
        <v>3289</v>
      </c>
      <c r="G331" s="143" t="s">
        <v>234</v>
      </c>
      <c r="H331" s="144">
        <v>1490</v>
      </c>
      <c r="I331" s="145"/>
      <c r="J331" s="144">
        <f t="shared" si="80"/>
        <v>0</v>
      </c>
      <c r="K331" s="146"/>
      <c r="L331" s="28"/>
      <c r="M331" s="147" t="s">
        <v>1</v>
      </c>
      <c r="N331" s="148" t="s">
        <v>41</v>
      </c>
      <c r="P331" s="149">
        <f t="shared" si="81"/>
        <v>0</v>
      </c>
      <c r="Q331" s="149">
        <v>0</v>
      </c>
      <c r="R331" s="149">
        <f t="shared" si="82"/>
        <v>0</v>
      </c>
      <c r="S331" s="149">
        <v>0</v>
      </c>
      <c r="T331" s="150">
        <f t="shared" si="83"/>
        <v>0</v>
      </c>
      <c r="AR331" s="151" t="s">
        <v>94</v>
      </c>
      <c r="AT331" s="151" t="s">
        <v>222</v>
      </c>
      <c r="AU331" s="151" t="s">
        <v>87</v>
      </c>
      <c r="AY331" s="13" t="s">
        <v>220</v>
      </c>
      <c r="BE331" s="152">
        <f t="shared" si="84"/>
        <v>0</v>
      </c>
      <c r="BF331" s="152">
        <f t="shared" si="85"/>
        <v>0</v>
      </c>
      <c r="BG331" s="152">
        <f t="shared" si="86"/>
        <v>0</v>
      </c>
      <c r="BH331" s="152">
        <f t="shared" si="87"/>
        <v>0</v>
      </c>
      <c r="BI331" s="152">
        <f t="shared" si="88"/>
        <v>0</v>
      </c>
      <c r="BJ331" s="13" t="s">
        <v>87</v>
      </c>
      <c r="BK331" s="152">
        <f t="shared" si="89"/>
        <v>0</v>
      </c>
      <c r="BL331" s="13" t="s">
        <v>94</v>
      </c>
      <c r="BM331" s="151" t="s">
        <v>3290</v>
      </c>
    </row>
    <row r="332" spans="2:65" s="11" customFormat="1" ht="22.9" customHeight="1">
      <c r="B332" s="127"/>
      <c r="D332" s="128" t="s">
        <v>74</v>
      </c>
      <c r="E332" s="137" t="s">
        <v>3291</v>
      </c>
      <c r="F332" s="137" t="s">
        <v>3292</v>
      </c>
      <c r="I332" s="130"/>
      <c r="J332" s="138">
        <f>BK332</f>
        <v>0</v>
      </c>
      <c r="L332" s="127"/>
      <c r="M332" s="132"/>
      <c r="P332" s="133">
        <f>SUM(P333:P344)</f>
        <v>0</v>
      </c>
      <c r="R332" s="133">
        <f>SUM(R333:R344)</f>
        <v>0</v>
      </c>
      <c r="T332" s="134">
        <f>SUM(T333:T344)</f>
        <v>0</v>
      </c>
      <c r="AR332" s="128" t="s">
        <v>82</v>
      </c>
      <c r="AT332" s="135" t="s">
        <v>74</v>
      </c>
      <c r="AU332" s="135" t="s">
        <v>82</v>
      </c>
      <c r="AY332" s="128" t="s">
        <v>220</v>
      </c>
      <c r="BK332" s="136">
        <f>SUM(BK333:BK344)</f>
        <v>0</v>
      </c>
    </row>
    <row r="333" spans="2:65" s="1" customFormat="1" ht="16.5" customHeight="1">
      <c r="B333" s="139"/>
      <c r="C333" s="158" t="s">
        <v>2092</v>
      </c>
      <c r="D333" s="158" t="s">
        <v>571</v>
      </c>
      <c r="E333" s="159" t="s">
        <v>3293</v>
      </c>
      <c r="F333" s="160" t="s">
        <v>3294</v>
      </c>
      <c r="G333" s="161" t="s">
        <v>234</v>
      </c>
      <c r="H333" s="162">
        <v>3120</v>
      </c>
      <c r="I333" s="163"/>
      <c r="J333" s="162">
        <f t="shared" ref="J333:J344" si="90">ROUND(I333*H333,2)</f>
        <v>0</v>
      </c>
      <c r="K333" s="164"/>
      <c r="L333" s="165"/>
      <c r="M333" s="166" t="s">
        <v>1</v>
      </c>
      <c r="N333" s="167" t="s">
        <v>41</v>
      </c>
      <c r="P333" s="149">
        <f t="shared" ref="P333:P344" si="91">O333*H333</f>
        <v>0</v>
      </c>
      <c r="Q333" s="149">
        <v>0</v>
      </c>
      <c r="R333" s="149">
        <f t="shared" ref="R333:R344" si="92">Q333*H333</f>
        <v>0</v>
      </c>
      <c r="S333" s="149">
        <v>0</v>
      </c>
      <c r="T333" s="150">
        <f t="shared" ref="T333:T344" si="93">S333*H333</f>
        <v>0</v>
      </c>
      <c r="AR333" s="151" t="s">
        <v>248</v>
      </c>
      <c r="AT333" s="151" t="s">
        <v>571</v>
      </c>
      <c r="AU333" s="151" t="s">
        <v>87</v>
      </c>
      <c r="AY333" s="13" t="s">
        <v>220</v>
      </c>
      <c r="BE333" s="152">
        <f t="shared" ref="BE333:BE344" si="94">IF(N333="základná",J333,0)</f>
        <v>0</v>
      </c>
      <c r="BF333" s="152">
        <f t="shared" ref="BF333:BF344" si="95">IF(N333="znížená",J333,0)</f>
        <v>0</v>
      </c>
      <c r="BG333" s="152">
        <f t="shared" ref="BG333:BG344" si="96">IF(N333="zákl. prenesená",J333,0)</f>
        <v>0</v>
      </c>
      <c r="BH333" s="152">
        <f t="shared" ref="BH333:BH344" si="97">IF(N333="zníž. prenesená",J333,0)</f>
        <v>0</v>
      </c>
      <c r="BI333" s="152">
        <f t="shared" ref="BI333:BI344" si="98">IF(N333="nulová",J333,0)</f>
        <v>0</v>
      </c>
      <c r="BJ333" s="13" t="s">
        <v>87</v>
      </c>
      <c r="BK333" s="152">
        <f t="shared" ref="BK333:BK344" si="99">ROUND(I333*H333,2)</f>
        <v>0</v>
      </c>
      <c r="BL333" s="13" t="s">
        <v>94</v>
      </c>
      <c r="BM333" s="151" t="s">
        <v>3295</v>
      </c>
    </row>
    <row r="334" spans="2:65" s="1" customFormat="1" ht="16.5" customHeight="1">
      <c r="B334" s="139"/>
      <c r="C334" s="158" t="s">
        <v>2096</v>
      </c>
      <c r="D334" s="158" t="s">
        <v>571</v>
      </c>
      <c r="E334" s="159" t="s">
        <v>3296</v>
      </c>
      <c r="F334" s="160" t="s">
        <v>3297</v>
      </c>
      <c r="G334" s="161" t="s">
        <v>234</v>
      </c>
      <c r="H334" s="162">
        <v>20</v>
      </c>
      <c r="I334" s="163"/>
      <c r="J334" s="162">
        <f t="shared" si="90"/>
        <v>0</v>
      </c>
      <c r="K334" s="164"/>
      <c r="L334" s="165"/>
      <c r="M334" s="166" t="s">
        <v>1</v>
      </c>
      <c r="N334" s="167" t="s">
        <v>41</v>
      </c>
      <c r="P334" s="149">
        <f t="shared" si="91"/>
        <v>0</v>
      </c>
      <c r="Q334" s="149">
        <v>0</v>
      </c>
      <c r="R334" s="149">
        <f t="shared" si="92"/>
        <v>0</v>
      </c>
      <c r="S334" s="149">
        <v>0</v>
      </c>
      <c r="T334" s="150">
        <f t="shared" si="93"/>
        <v>0</v>
      </c>
      <c r="AR334" s="151" t="s">
        <v>248</v>
      </c>
      <c r="AT334" s="151" t="s">
        <v>571</v>
      </c>
      <c r="AU334" s="151" t="s">
        <v>87</v>
      </c>
      <c r="AY334" s="13" t="s">
        <v>220</v>
      </c>
      <c r="BE334" s="152">
        <f t="shared" si="94"/>
        <v>0</v>
      </c>
      <c r="BF334" s="152">
        <f t="shared" si="95"/>
        <v>0</v>
      </c>
      <c r="BG334" s="152">
        <f t="shared" si="96"/>
        <v>0</v>
      </c>
      <c r="BH334" s="152">
        <f t="shared" si="97"/>
        <v>0</v>
      </c>
      <c r="BI334" s="152">
        <f t="shared" si="98"/>
        <v>0</v>
      </c>
      <c r="BJ334" s="13" t="s">
        <v>87</v>
      </c>
      <c r="BK334" s="152">
        <f t="shared" si="99"/>
        <v>0</v>
      </c>
      <c r="BL334" s="13" t="s">
        <v>94</v>
      </c>
      <c r="BM334" s="151" t="s">
        <v>3298</v>
      </c>
    </row>
    <row r="335" spans="2:65" s="1" customFormat="1" ht="24.25" customHeight="1">
      <c r="B335" s="139"/>
      <c r="C335" s="158" t="s">
        <v>2100</v>
      </c>
      <c r="D335" s="158" t="s">
        <v>571</v>
      </c>
      <c r="E335" s="159" t="s">
        <v>3299</v>
      </c>
      <c r="F335" s="160" t="s">
        <v>3300</v>
      </c>
      <c r="G335" s="161" t="s">
        <v>234</v>
      </c>
      <c r="H335" s="162">
        <v>485</v>
      </c>
      <c r="I335" s="163"/>
      <c r="J335" s="162">
        <f t="shared" si="90"/>
        <v>0</v>
      </c>
      <c r="K335" s="164"/>
      <c r="L335" s="165"/>
      <c r="M335" s="166" t="s">
        <v>1</v>
      </c>
      <c r="N335" s="167" t="s">
        <v>41</v>
      </c>
      <c r="P335" s="149">
        <f t="shared" si="91"/>
        <v>0</v>
      </c>
      <c r="Q335" s="149">
        <v>0</v>
      </c>
      <c r="R335" s="149">
        <f t="shared" si="92"/>
        <v>0</v>
      </c>
      <c r="S335" s="149">
        <v>0</v>
      </c>
      <c r="T335" s="150">
        <f t="shared" si="93"/>
        <v>0</v>
      </c>
      <c r="AR335" s="151" t="s">
        <v>248</v>
      </c>
      <c r="AT335" s="151" t="s">
        <v>571</v>
      </c>
      <c r="AU335" s="151" t="s">
        <v>87</v>
      </c>
      <c r="AY335" s="13" t="s">
        <v>220</v>
      </c>
      <c r="BE335" s="152">
        <f t="shared" si="94"/>
        <v>0</v>
      </c>
      <c r="BF335" s="152">
        <f t="shared" si="95"/>
        <v>0</v>
      </c>
      <c r="BG335" s="152">
        <f t="shared" si="96"/>
        <v>0</v>
      </c>
      <c r="BH335" s="152">
        <f t="shared" si="97"/>
        <v>0</v>
      </c>
      <c r="BI335" s="152">
        <f t="shared" si="98"/>
        <v>0</v>
      </c>
      <c r="BJ335" s="13" t="s">
        <v>87</v>
      </c>
      <c r="BK335" s="152">
        <f t="shared" si="99"/>
        <v>0</v>
      </c>
      <c r="BL335" s="13" t="s">
        <v>94</v>
      </c>
      <c r="BM335" s="151" t="s">
        <v>3301</v>
      </c>
    </row>
    <row r="336" spans="2:65" s="1" customFormat="1" ht="16.5" customHeight="1">
      <c r="B336" s="139"/>
      <c r="C336" s="158" t="s">
        <v>2104</v>
      </c>
      <c r="D336" s="158" t="s">
        <v>571</v>
      </c>
      <c r="E336" s="159" t="s">
        <v>3302</v>
      </c>
      <c r="F336" s="160" t="s">
        <v>3303</v>
      </c>
      <c r="G336" s="161" t="s">
        <v>234</v>
      </c>
      <c r="H336" s="162">
        <v>15</v>
      </c>
      <c r="I336" s="163"/>
      <c r="J336" s="162">
        <f t="shared" si="90"/>
        <v>0</v>
      </c>
      <c r="K336" s="164"/>
      <c r="L336" s="165"/>
      <c r="M336" s="166" t="s">
        <v>1</v>
      </c>
      <c r="N336" s="167" t="s">
        <v>41</v>
      </c>
      <c r="P336" s="149">
        <f t="shared" si="91"/>
        <v>0</v>
      </c>
      <c r="Q336" s="149">
        <v>0</v>
      </c>
      <c r="R336" s="149">
        <f t="shared" si="92"/>
        <v>0</v>
      </c>
      <c r="S336" s="149">
        <v>0</v>
      </c>
      <c r="T336" s="150">
        <f t="shared" si="93"/>
        <v>0</v>
      </c>
      <c r="AR336" s="151" t="s">
        <v>248</v>
      </c>
      <c r="AT336" s="151" t="s">
        <v>571</v>
      </c>
      <c r="AU336" s="151" t="s">
        <v>87</v>
      </c>
      <c r="AY336" s="13" t="s">
        <v>220</v>
      </c>
      <c r="BE336" s="152">
        <f t="shared" si="94"/>
        <v>0</v>
      </c>
      <c r="BF336" s="152">
        <f t="shared" si="95"/>
        <v>0</v>
      </c>
      <c r="BG336" s="152">
        <f t="shared" si="96"/>
        <v>0</v>
      </c>
      <c r="BH336" s="152">
        <f t="shared" si="97"/>
        <v>0</v>
      </c>
      <c r="BI336" s="152">
        <f t="shared" si="98"/>
        <v>0</v>
      </c>
      <c r="BJ336" s="13" t="s">
        <v>87</v>
      </c>
      <c r="BK336" s="152">
        <f t="shared" si="99"/>
        <v>0</v>
      </c>
      <c r="BL336" s="13" t="s">
        <v>94</v>
      </c>
      <c r="BM336" s="151" t="s">
        <v>3304</v>
      </c>
    </row>
    <row r="337" spans="2:65" s="1" customFormat="1" ht="21.75" customHeight="1">
      <c r="B337" s="139"/>
      <c r="C337" s="158" t="s">
        <v>2108</v>
      </c>
      <c r="D337" s="158" t="s">
        <v>571</v>
      </c>
      <c r="E337" s="159" t="s">
        <v>3305</v>
      </c>
      <c r="F337" s="160" t="s">
        <v>3306</v>
      </c>
      <c r="G337" s="161" t="s">
        <v>234</v>
      </c>
      <c r="H337" s="162">
        <v>3</v>
      </c>
      <c r="I337" s="163"/>
      <c r="J337" s="162">
        <f t="shared" si="90"/>
        <v>0</v>
      </c>
      <c r="K337" s="164"/>
      <c r="L337" s="165"/>
      <c r="M337" s="166" t="s">
        <v>1</v>
      </c>
      <c r="N337" s="167" t="s">
        <v>41</v>
      </c>
      <c r="P337" s="149">
        <f t="shared" si="91"/>
        <v>0</v>
      </c>
      <c r="Q337" s="149">
        <v>0</v>
      </c>
      <c r="R337" s="149">
        <f t="shared" si="92"/>
        <v>0</v>
      </c>
      <c r="S337" s="149">
        <v>0</v>
      </c>
      <c r="T337" s="150">
        <f t="shared" si="93"/>
        <v>0</v>
      </c>
      <c r="AR337" s="151" t="s">
        <v>248</v>
      </c>
      <c r="AT337" s="151" t="s">
        <v>571</v>
      </c>
      <c r="AU337" s="151" t="s">
        <v>87</v>
      </c>
      <c r="AY337" s="13" t="s">
        <v>220</v>
      </c>
      <c r="BE337" s="152">
        <f t="shared" si="94"/>
        <v>0</v>
      </c>
      <c r="BF337" s="152">
        <f t="shared" si="95"/>
        <v>0</v>
      </c>
      <c r="BG337" s="152">
        <f t="shared" si="96"/>
        <v>0</v>
      </c>
      <c r="BH337" s="152">
        <f t="shared" si="97"/>
        <v>0</v>
      </c>
      <c r="BI337" s="152">
        <f t="shared" si="98"/>
        <v>0</v>
      </c>
      <c r="BJ337" s="13" t="s">
        <v>87</v>
      </c>
      <c r="BK337" s="152">
        <f t="shared" si="99"/>
        <v>0</v>
      </c>
      <c r="BL337" s="13" t="s">
        <v>94</v>
      </c>
      <c r="BM337" s="151" t="s">
        <v>3307</v>
      </c>
    </row>
    <row r="338" spans="2:65" s="1" customFormat="1" ht="16.5" customHeight="1">
      <c r="B338" s="139"/>
      <c r="C338" s="140" t="s">
        <v>2112</v>
      </c>
      <c r="D338" s="140" t="s">
        <v>222</v>
      </c>
      <c r="E338" s="141" t="s">
        <v>3308</v>
      </c>
      <c r="F338" s="142" t="s">
        <v>3183</v>
      </c>
      <c r="G338" s="143" t="s">
        <v>234</v>
      </c>
      <c r="H338" s="144">
        <v>3943</v>
      </c>
      <c r="I338" s="145"/>
      <c r="J338" s="144">
        <f t="shared" si="90"/>
        <v>0</v>
      </c>
      <c r="K338" s="146"/>
      <c r="L338" s="28"/>
      <c r="M338" s="147" t="s">
        <v>1</v>
      </c>
      <c r="N338" s="148" t="s">
        <v>41</v>
      </c>
      <c r="P338" s="149">
        <f t="shared" si="91"/>
        <v>0</v>
      </c>
      <c r="Q338" s="149">
        <v>0</v>
      </c>
      <c r="R338" s="149">
        <f t="shared" si="92"/>
        <v>0</v>
      </c>
      <c r="S338" s="149">
        <v>0</v>
      </c>
      <c r="T338" s="150">
        <f t="shared" si="93"/>
        <v>0</v>
      </c>
      <c r="AR338" s="151" t="s">
        <v>94</v>
      </c>
      <c r="AT338" s="151" t="s">
        <v>222</v>
      </c>
      <c r="AU338" s="151" t="s">
        <v>87</v>
      </c>
      <c r="AY338" s="13" t="s">
        <v>220</v>
      </c>
      <c r="BE338" s="152">
        <f t="shared" si="94"/>
        <v>0</v>
      </c>
      <c r="BF338" s="152">
        <f t="shared" si="95"/>
        <v>0</v>
      </c>
      <c r="BG338" s="152">
        <f t="shared" si="96"/>
        <v>0</v>
      </c>
      <c r="BH338" s="152">
        <f t="shared" si="97"/>
        <v>0</v>
      </c>
      <c r="BI338" s="152">
        <f t="shared" si="98"/>
        <v>0</v>
      </c>
      <c r="BJ338" s="13" t="s">
        <v>87</v>
      </c>
      <c r="BK338" s="152">
        <f t="shared" si="99"/>
        <v>0</v>
      </c>
      <c r="BL338" s="13" t="s">
        <v>94</v>
      </c>
      <c r="BM338" s="151" t="s">
        <v>3309</v>
      </c>
    </row>
    <row r="339" spans="2:65" s="1" customFormat="1" ht="37.9" customHeight="1">
      <c r="B339" s="139"/>
      <c r="C339" s="158" t="s">
        <v>2116</v>
      </c>
      <c r="D339" s="158" t="s">
        <v>571</v>
      </c>
      <c r="E339" s="159" t="s">
        <v>3310</v>
      </c>
      <c r="F339" s="160" t="s">
        <v>3311</v>
      </c>
      <c r="G339" s="161" t="s">
        <v>259</v>
      </c>
      <c r="H339" s="162">
        <v>1</v>
      </c>
      <c r="I339" s="163"/>
      <c r="J339" s="162">
        <f t="shared" si="90"/>
        <v>0</v>
      </c>
      <c r="K339" s="164"/>
      <c r="L339" s="165"/>
      <c r="M339" s="166" t="s">
        <v>1</v>
      </c>
      <c r="N339" s="167" t="s">
        <v>41</v>
      </c>
      <c r="P339" s="149">
        <f t="shared" si="91"/>
        <v>0</v>
      </c>
      <c r="Q339" s="149">
        <v>0</v>
      </c>
      <c r="R339" s="149">
        <f t="shared" si="92"/>
        <v>0</v>
      </c>
      <c r="S339" s="149">
        <v>0</v>
      </c>
      <c r="T339" s="150">
        <f t="shared" si="93"/>
        <v>0</v>
      </c>
      <c r="AR339" s="151" t="s">
        <v>248</v>
      </c>
      <c r="AT339" s="151" t="s">
        <v>571</v>
      </c>
      <c r="AU339" s="151" t="s">
        <v>87</v>
      </c>
      <c r="AY339" s="13" t="s">
        <v>220</v>
      </c>
      <c r="BE339" s="152">
        <f t="shared" si="94"/>
        <v>0</v>
      </c>
      <c r="BF339" s="152">
        <f t="shared" si="95"/>
        <v>0</v>
      </c>
      <c r="BG339" s="152">
        <f t="shared" si="96"/>
        <v>0</v>
      </c>
      <c r="BH339" s="152">
        <f t="shared" si="97"/>
        <v>0</v>
      </c>
      <c r="BI339" s="152">
        <f t="shared" si="98"/>
        <v>0</v>
      </c>
      <c r="BJ339" s="13" t="s">
        <v>87</v>
      </c>
      <c r="BK339" s="152">
        <f t="shared" si="99"/>
        <v>0</v>
      </c>
      <c r="BL339" s="13" t="s">
        <v>94</v>
      </c>
      <c r="BM339" s="151" t="s">
        <v>3312</v>
      </c>
    </row>
    <row r="340" spans="2:65" s="1" customFormat="1" ht="37.9" customHeight="1">
      <c r="B340" s="139"/>
      <c r="C340" s="158" t="s">
        <v>2120</v>
      </c>
      <c r="D340" s="158" t="s">
        <v>571</v>
      </c>
      <c r="E340" s="159" t="s">
        <v>3313</v>
      </c>
      <c r="F340" s="160" t="s">
        <v>3314</v>
      </c>
      <c r="G340" s="161" t="s">
        <v>259</v>
      </c>
      <c r="H340" s="162">
        <v>1</v>
      </c>
      <c r="I340" s="163"/>
      <c r="J340" s="162">
        <f t="shared" si="90"/>
        <v>0</v>
      </c>
      <c r="K340" s="164"/>
      <c r="L340" s="165"/>
      <c r="M340" s="166" t="s">
        <v>1</v>
      </c>
      <c r="N340" s="167" t="s">
        <v>41</v>
      </c>
      <c r="P340" s="149">
        <f t="shared" si="91"/>
        <v>0</v>
      </c>
      <c r="Q340" s="149">
        <v>0</v>
      </c>
      <c r="R340" s="149">
        <f t="shared" si="92"/>
        <v>0</v>
      </c>
      <c r="S340" s="149">
        <v>0</v>
      </c>
      <c r="T340" s="150">
        <f t="shared" si="93"/>
        <v>0</v>
      </c>
      <c r="AR340" s="151" t="s">
        <v>248</v>
      </c>
      <c r="AT340" s="151" t="s">
        <v>571</v>
      </c>
      <c r="AU340" s="151" t="s">
        <v>87</v>
      </c>
      <c r="AY340" s="13" t="s">
        <v>220</v>
      </c>
      <c r="BE340" s="152">
        <f t="shared" si="94"/>
        <v>0</v>
      </c>
      <c r="BF340" s="152">
        <f t="shared" si="95"/>
        <v>0</v>
      </c>
      <c r="BG340" s="152">
        <f t="shared" si="96"/>
        <v>0</v>
      </c>
      <c r="BH340" s="152">
        <f t="shared" si="97"/>
        <v>0</v>
      </c>
      <c r="BI340" s="152">
        <f t="shared" si="98"/>
        <v>0</v>
      </c>
      <c r="BJ340" s="13" t="s">
        <v>87</v>
      </c>
      <c r="BK340" s="152">
        <f t="shared" si="99"/>
        <v>0</v>
      </c>
      <c r="BL340" s="13" t="s">
        <v>94</v>
      </c>
      <c r="BM340" s="151" t="s">
        <v>3315</v>
      </c>
    </row>
    <row r="341" spans="2:65" s="1" customFormat="1" ht="37.9" customHeight="1">
      <c r="B341" s="139"/>
      <c r="C341" s="158" t="s">
        <v>2124</v>
      </c>
      <c r="D341" s="158" t="s">
        <v>571</v>
      </c>
      <c r="E341" s="159" t="s">
        <v>3316</v>
      </c>
      <c r="F341" s="160" t="s">
        <v>3317</v>
      </c>
      <c r="G341" s="161" t="s">
        <v>259</v>
      </c>
      <c r="H341" s="162">
        <v>1</v>
      </c>
      <c r="I341" s="163"/>
      <c r="J341" s="162">
        <f t="shared" si="90"/>
        <v>0</v>
      </c>
      <c r="K341" s="164"/>
      <c r="L341" s="165"/>
      <c r="M341" s="166" t="s">
        <v>1</v>
      </c>
      <c r="N341" s="167" t="s">
        <v>41</v>
      </c>
      <c r="P341" s="149">
        <f t="shared" si="91"/>
        <v>0</v>
      </c>
      <c r="Q341" s="149">
        <v>0</v>
      </c>
      <c r="R341" s="149">
        <f t="shared" si="92"/>
        <v>0</v>
      </c>
      <c r="S341" s="149">
        <v>0</v>
      </c>
      <c r="T341" s="150">
        <f t="shared" si="93"/>
        <v>0</v>
      </c>
      <c r="AR341" s="151" t="s">
        <v>248</v>
      </c>
      <c r="AT341" s="151" t="s">
        <v>571</v>
      </c>
      <c r="AU341" s="151" t="s">
        <v>87</v>
      </c>
      <c r="AY341" s="13" t="s">
        <v>220</v>
      </c>
      <c r="BE341" s="152">
        <f t="shared" si="94"/>
        <v>0</v>
      </c>
      <c r="BF341" s="152">
        <f t="shared" si="95"/>
        <v>0</v>
      </c>
      <c r="BG341" s="152">
        <f t="shared" si="96"/>
        <v>0</v>
      </c>
      <c r="BH341" s="152">
        <f t="shared" si="97"/>
        <v>0</v>
      </c>
      <c r="BI341" s="152">
        <f t="shared" si="98"/>
        <v>0</v>
      </c>
      <c r="BJ341" s="13" t="s">
        <v>87</v>
      </c>
      <c r="BK341" s="152">
        <f t="shared" si="99"/>
        <v>0</v>
      </c>
      <c r="BL341" s="13" t="s">
        <v>94</v>
      </c>
      <c r="BM341" s="151" t="s">
        <v>3318</v>
      </c>
    </row>
    <row r="342" spans="2:65" s="1" customFormat="1" ht="16.5" customHeight="1">
      <c r="B342" s="139"/>
      <c r="C342" s="140" t="s">
        <v>2128</v>
      </c>
      <c r="D342" s="140" t="s">
        <v>222</v>
      </c>
      <c r="E342" s="141" t="s">
        <v>3319</v>
      </c>
      <c r="F342" s="142" t="s">
        <v>3320</v>
      </c>
      <c r="G342" s="143" t="s">
        <v>259</v>
      </c>
      <c r="H342" s="144">
        <v>1</v>
      </c>
      <c r="I342" s="145"/>
      <c r="J342" s="144">
        <f t="shared" si="90"/>
        <v>0</v>
      </c>
      <c r="K342" s="146"/>
      <c r="L342" s="28"/>
      <c r="M342" s="147" t="s">
        <v>1</v>
      </c>
      <c r="N342" s="148" t="s">
        <v>41</v>
      </c>
      <c r="P342" s="149">
        <f t="shared" si="91"/>
        <v>0</v>
      </c>
      <c r="Q342" s="149">
        <v>0</v>
      </c>
      <c r="R342" s="149">
        <f t="shared" si="92"/>
        <v>0</v>
      </c>
      <c r="S342" s="149">
        <v>0</v>
      </c>
      <c r="T342" s="150">
        <f t="shared" si="93"/>
        <v>0</v>
      </c>
      <c r="AR342" s="151" t="s">
        <v>94</v>
      </c>
      <c r="AT342" s="151" t="s">
        <v>222</v>
      </c>
      <c r="AU342" s="151" t="s">
        <v>87</v>
      </c>
      <c r="AY342" s="13" t="s">
        <v>220</v>
      </c>
      <c r="BE342" s="152">
        <f t="shared" si="94"/>
        <v>0</v>
      </c>
      <c r="BF342" s="152">
        <f t="shared" si="95"/>
        <v>0</v>
      </c>
      <c r="BG342" s="152">
        <f t="shared" si="96"/>
        <v>0</v>
      </c>
      <c r="BH342" s="152">
        <f t="shared" si="97"/>
        <v>0</v>
      </c>
      <c r="BI342" s="152">
        <f t="shared" si="98"/>
        <v>0</v>
      </c>
      <c r="BJ342" s="13" t="s">
        <v>87</v>
      </c>
      <c r="BK342" s="152">
        <f t="shared" si="99"/>
        <v>0</v>
      </c>
      <c r="BL342" s="13" t="s">
        <v>94</v>
      </c>
      <c r="BM342" s="151" t="s">
        <v>3321</v>
      </c>
    </row>
    <row r="343" spans="2:65" s="1" customFormat="1" ht="16.5" customHeight="1">
      <c r="B343" s="139"/>
      <c r="C343" s="140" t="s">
        <v>2132</v>
      </c>
      <c r="D343" s="140" t="s">
        <v>222</v>
      </c>
      <c r="E343" s="141" t="s">
        <v>3322</v>
      </c>
      <c r="F343" s="142" t="s">
        <v>3323</v>
      </c>
      <c r="G343" s="143" t="s">
        <v>259</v>
      </c>
      <c r="H343" s="144">
        <v>1</v>
      </c>
      <c r="I343" s="145"/>
      <c r="J343" s="144">
        <f t="shared" si="90"/>
        <v>0</v>
      </c>
      <c r="K343" s="146"/>
      <c r="L343" s="28"/>
      <c r="M343" s="147" t="s">
        <v>1</v>
      </c>
      <c r="N343" s="148" t="s">
        <v>41</v>
      </c>
      <c r="P343" s="149">
        <f t="shared" si="91"/>
        <v>0</v>
      </c>
      <c r="Q343" s="149">
        <v>0</v>
      </c>
      <c r="R343" s="149">
        <f t="shared" si="92"/>
        <v>0</v>
      </c>
      <c r="S343" s="149">
        <v>0</v>
      </c>
      <c r="T343" s="150">
        <f t="shared" si="93"/>
        <v>0</v>
      </c>
      <c r="AR343" s="151" t="s">
        <v>94</v>
      </c>
      <c r="AT343" s="151" t="s">
        <v>222</v>
      </c>
      <c r="AU343" s="151" t="s">
        <v>87</v>
      </c>
      <c r="AY343" s="13" t="s">
        <v>220</v>
      </c>
      <c r="BE343" s="152">
        <f t="shared" si="94"/>
        <v>0</v>
      </c>
      <c r="BF343" s="152">
        <f t="shared" si="95"/>
        <v>0</v>
      </c>
      <c r="BG343" s="152">
        <f t="shared" si="96"/>
        <v>0</v>
      </c>
      <c r="BH343" s="152">
        <f t="shared" si="97"/>
        <v>0</v>
      </c>
      <c r="BI343" s="152">
        <f t="shared" si="98"/>
        <v>0</v>
      </c>
      <c r="BJ343" s="13" t="s">
        <v>87</v>
      </c>
      <c r="BK343" s="152">
        <f t="shared" si="99"/>
        <v>0</v>
      </c>
      <c r="BL343" s="13" t="s">
        <v>94</v>
      </c>
      <c r="BM343" s="151" t="s">
        <v>3324</v>
      </c>
    </row>
    <row r="344" spans="2:65" s="1" customFormat="1" ht="16.5" customHeight="1">
      <c r="B344" s="139"/>
      <c r="C344" s="140" t="s">
        <v>2136</v>
      </c>
      <c r="D344" s="140" t="s">
        <v>222</v>
      </c>
      <c r="E344" s="141" t="s">
        <v>3325</v>
      </c>
      <c r="F344" s="142" t="s">
        <v>3326</v>
      </c>
      <c r="G344" s="143" t="s">
        <v>259</v>
      </c>
      <c r="H344" s="144">
        <v>1</v>
      </c>
      <c r="I344" s="145"/>
      <c r="J344" s="144">
        <f t="shared" si="90"/>
        <v>0</v>
      </c>
      <c r="K344" s="146"/>
      <c r="L344" s="28"/>
      <c r="M344" s="147" t="s">
        <v>1</v>
      </c>
      <c r="N344" s="148" t="s">
        <v>41</v>
      </c>
      <c r="P344" s="149">
        <f t="shared" si="91"/>
        <v>0</v>
      </c>
      <c r="Q344" s="149">
        <v>0</v>
      </c>
      <c r="R344" s="149">
        <f t="shared" si="92"/>
        <v>0</v>
      </c>
      <c r="S344" s="149">
        <v>0</v>
      </c>
      <c r="T344" s="150">
        <f t="shared" si="93"/>
        <v>0</v>
      </c>
      <c r="AR344" s="151" t="s">
        <v>94</v>
      </c>
      <c r="AT344" s="151" t="s">
        <v>222</v>
      </c>
      <c r="AU344" s="151" t="s">
        <v>87</v>
      </c>
      <c r="AY344" s="13" t="s">
        <v>220</v>
      </c>
      <c r="BE344" s="152">
        <f t="shared" si="94"/>
        <v>0</v>
      </c>
      <c r="BF344" s="152">
        <f t="shared" si="95"/>
        <v>0</v>
      </c>
      <c r="BG344" s="152">
        <f t="shared" si="96"/>
        <v>0</v>
      </c>
      <c r="BH344" s="152">
        <f t="shared" si="97"/>
        <v>0</v>
      </c>
      <c r="BI344" s="152">
        <f t="shared" si="98"/>
        <v>0</v>
      </c>
      <c r="BJ344" s="13" t="s">
        <v>87</v>
      </c>
      <c r="BK344" s="152">
        <f t="shared" si="99"/>
        <v>0</v>
      </c>
      <c r="BL344" s="13" t="s">
        <v>94</v>
      </c>
      <c r="BM344" s="151" t="s">
        <v>3327</v>
      </c>
    </row>
    <row r="345" spans="2:65" s="11" customFormat="1" ht="22.9" customHeight="1">
      <c r="B345" s="127"/>
      <c r="D345" s="128" t="s">
        <v>74</v>
      </c>
      <c r="E345" s="137" t="s">
        <v>3328</v>
      </c>
      <c r="F345" s="137" t="s">
        <v>3329</v>
      </c>
      <c r="I345" s="130"/>
      <c r="J345" s="138">
        <f>BK345</f>
        <v>0</v>
      </c>
      <c r="L345" s="127"/>
      <c r="M345" s="132"/>
      <c r="P345" s="133">
        <f>SUM(P346:P353)</f>
        <v>0</v>
      </c>
      <c r="R345" s="133">
        <f>SUM(R346:R353)</f>
        <v>0</v>
      </c>
      <c r="T345" s="134">
        <f>SUM(T346:T353)</f>
        <v>0</v>
      </c>
      <c r="AR345" s="128" t="s">
        <v>82</v>
      </c>
      <c r="AT345" s="135" t="s">
        <v>74</v>
      </c>
      <c r="AU345" s="135" t="s">
        <v>82</v>
      </c>
      <c r="AY345" s="128" t="s">
        <v>220</v>
      </c>
      <c r="BK345" s="136">
        <f>SUM(BK346:BK353)</f>
        <v>0</v>
      </c>
    </row>
    <row r="346" spans="2:65" s="1" customFormat="1" ht="49.15" customHeight="1">
      <c r="B346" s="139"/>
      <c r="C346" s="158" t="s">
        <v>2140</v>
      </c>
      <c r="D346" s="158" t="s">
        <v>571</v>
      </c>
      <c r="E346" s="159" t="s">
        <v>3330</v>
      </c>
      <c r="F346" s="160" t="s">
        <v>3331</v>
      </c>
      <c r="G346" s="161" t="s">
        <v>259</v>
      </c>
      <c r="H346" s="162">
        <v>1</v>
      </c>
      <c r="I346" s="163"/>
      <c r="J346" s="162">
        <f t="shared" ref="J346:J353" si="100">ROUND(I346*H346,2)</f>
        <v>0</v>
      </c>
      <c r="K346" s="164"/>
      <c r="L346" s="165"/>
      <c r="M346" s="166" t="s">
        <v>1</v>
      </c>
      <c r="N346" s="167" t="s">
        <v>41</v>
      </c>
      <c r="P346" s="149">
        <f t="shared" ref="P346:P353" si="101">O346*H346</f>
        <v>0</v>
      </c>
      <c r="Q346" s="149">
        <v>0</v>
      </c>
      <c r="R346" s="149">
        <f t="shared" ref="R346:R353" si="102">Q346*H346</f>
        <v>0</v>
      </c>
      <c r="S346" s="149">
        <v>0</v>
      </c>
      <c r="T346" s="150">
        <f t="shared" ref="T346:T353" si="103">S346*H346</f>
        <v>0</v>
      </c>
      <c r="AR346" s="151" t="s">
        <v>248</v>
      </c>
      <c r="AT346" s="151" t="s">
        <v>571</v>
      </c>
      <c r="AU346" s="151" t="s">
        <v>87</v>
      </c>
      <c r="AY346" s="13" t="s">
        <v>220</v>
      </c>
      <c r="BE346" s="152">
        <f t="shared" ref="BE346:BE353" si="104">IF(N346="základná",J346,0)</f>
        <v>0</v>
      </c>
      <c r="BF346" s="152">
        <f t="shared" ref="BF346:BF353" si="105">IF(N346="znížená",J346,0)</f>
        <v>0</v>
      </c>
      <c r="BG346" s="152">
        <f t="shared" ref="BG346:BG353" si="106">IF(N346="zákl. prenesená",J346,0)</f>
        <v>0</v>
      </c>
      <c r="BH346" s="152">
        <f t="shared" ref="BH346:BH353" si="107">IF(N346="zníž. prenesená",J346,0)</f>
        <v>0</v>
      </c>
      <c r="BI346" s="152">
        <f t="shared" ref="BI346:BI353" si="108">IF(N346="nulová",J346,0)</f>
        <v>0</v>
      </c>
      <c r="BJ346" s="13" t="s">
        <v>87</v>
      </c>
      <c r="BK346" s="152">
        <f t="shared" ref="BK346:BK353" si="109">ROUND(I346*H346,2)</f>
        <v>0</v>
      </c>
      <c r="BL346" s="13" t="s">
        <v>94</v>
      </c>
      <c r="BM346" s="151" t="s">
        <v>3332</v>
      </c>
    </row>
    <row r="347" spans="2:65" s="1" customFormat="1" ht="44.25" customHeight="1">
      <c r="B347" s="139"/>
      <c r="C347" s="140" t="s">
        <v>2144</v>
      </c>
      <c r="D347" s="140" t="s">
        <v>222</v>
      </c>
      <c r="E347" s="141" t="s">
        <v>3333</v>
      </c>
      <c r="F347" s="142" t="s">
        <v>3334</v>
      </c>
      <c r="G347" s="143" t="s">
        <v>259</v>
      </c>
      <c r="H347" s="144">
        <v>1</v>
      </c>
      <c r="I347" s="145"/>
      <c r="J347" s="144">
        <f t="shared" si="100"/>
        <v>0</v>
      </c>
      <c r="K347" s="146"/>
      <c r="L347" s="28"/>
      <c r="M347" s="147" t="s">
        <v>1</v>
      </c>
      <c r="N347" s="148" t="s">
        <v>41</v>
      </c>
      <c r="P347" s="149">
        <f t="shared" si="101"/>
        <v>0</v>
      </c>
      <c r="Q347" s="149">
        <v>0</v>
      </c>
      <c r="R347" s="149">
        <f t="shared" si="102"/>
        <v>0</v>
      </c>
      <c r="S347" s="149">
        <v>0</v>
      </c>
      <c r="T347" s="150">
        <f t="shared" si="103"/>
        <v>0</v>
      </c>
      <c r="AR347" s="151" t="s">
        <v>94</v>
      </c>
      <c r="AT347" s="151" t="s">
        <v>222</v>
      </c>
      <c r="AU347" s="151" t="s">
        <v>87</v>
      </c>
      <c r="AY347" s="13" t="s">
        <v>220</v>
      </c>
      <c r="BE347" s="152">
        <f t="shared" si="104"/>
        <v>0</v>
      </c>
      <c r="BF347" s="152">
        <f t="shared" si="105"/>
        <v>0</v>
      </c>
      <c r="BG347" s="152">
        <f t="shared" si="106"/>
        <v>0</v>
      </c>
      <c r="BH347" s="152">
        <f t="shared" si="107"/>
        <v>0</v>
      </c>
      <c r="BI347" s="152">
        <f t="shared" si="108"/>
        <v>0</v>
      </c>
      <c r="BJ347" s="13" t="s">
        <v>87</v>
      </c>
      <c r="BK347" s="152">
        <f t="shared" si="109"/>
        <v>0</v>
      </c>
      <c r="BL347" s="13" t="s">
        <v>94</v>
      </c>
      <c r="BM347" s="151" t="s">
        <v>3335</v>
      </c>
    </row>
    <row r="348" spans="2:65" s="1" customFormat="1" ht="21.75" customHeight="1">
      <c r="B348" s="139"/>
      <c r="C348" s="158" t="s">
        <v>2148</v>
      </c>
      <c r="D348" s="158" t="s">
        <v>571</v>
      </c>
      <c r="E348" s="159" t="s">
        <v>3336</v>
      </c>
      <c r="F348" s="160" t="s">
        <v>3337</v>
      </c>
      <c r="G348" s="161" t="s">
        <v>259</v>
      </c>
      <c r="H348" s="162">
        <v>1</v>
      </c>
      <c r="I348" s="163"/>
      <c r="J348" s="162">
        <f t="shared" si="100"/>
        <v>0</v>
      </c>
      <c r="K348" s="164"/>
      <c r="L348" s="165"/>
      <c r="M348" s="166" t="s">
        <v>1</v>
      </c>
      <c r="N348" s="167" t="s">
        <v>41</v>
      </c>
      <c r="P348" s="149">
        <f t="shared" si="101"/>
        <v>0</v>
      </c>
      <c r="Q348" s="149">
        <v>0</v>
      </c>
      <c r="R348" s="149">
        <f t="shared" si="102"/>
        <v>0</v>
      </c>
      <c r="S348" s="149">
        <v>0</v>
      </c>
      <c r="T348" s="150">
        <f t="shared" si="103"/>
        <v>0</v>
      </c>
      <c r="AR348" s="151" t="s">
        <v>248</v>
      </c>
      <c r="AT348" s="151" t="s">
        <v>571</v>
      </c>
      <c r="AU348" s="151" t="s">
        <v>87</v>
      </c>
      <c r="AY348" s="13" t="s">
        <v>220</v>
      </c>
      <c r="BE348" s="152">
        <f t="shared" si="104"/>
        <v>0</v>
      </c>
      <c r="BF348" s="152">
        <f t="shared" si="105"/>
        <v>0</v>
      </c>
      <c r="BG348" s="152">
        <f t="shared" si="106"/>
        <v>0</v>
      </c>
      <c r="BH348" s="152">
        <f t="shared" si="107"/>
        <v>0</v>
      </c>
      <c r="BI348" s="152">
        <f t="shared" si="108"/>
        <v>0</v>
      </c>
      <c r="BJ348" s="13" t="s">
        <v>87</v>
      </c>
      <c r="BK348" s="152">
        <f t="shared" si="109"/>
        <v>0</v>
      </c>
      <c r="BL348" s="13" t="s">
        <v>94</v>
      </c>
      <c r="BM348" s="151" t="s">
        <v>3338</v>
      </c>
    </row>
    <row r="349" spans="2:65" s="1" customFormat="1" ht="24.25" customHeight="1">
      <c r="B349" s="139"/>
      <c r="C349" s="140" t="s">
        <v>2152</v>
      </c>
      <c r="D349" s="140" t="s">
        <v>222</v>
      </c>
      <c r="E349" s="141" t="s">
        <v>3339</v>
      </c>
      <c r="F349" s="142" t="s">
        <v>3340</v>
      </c>
      <c r="G349" s="143" t="s">
        <v>259</v>
      </c>
      <c r="H349" s="144">
        <v>1</v>
      </c>
      <c r="I349" s="145"/>
      <c r="J349" s="144">
        <f t="shared" si="100"/>
        <v>0</v>
      </c>
      <c r="K349" s="146"/>
      <c r="L349" s="28"/>
      <c r="M349" s="147" t="s">
        <v>1</v>
      </c>
      <c r="N349" s="148" t="s">
        <v>41</v>
      </c>
      <c r="P349" s="149">
        <f t="shared" si="101"/>
        <v>0</v>
      </c>
      <c r="Q349" s="149">
        <v>0</v>
      </c>
      <c r="R349" s="149">
        <f t="shared" si="102"/>
        <v>0</v>
      </c>
      <c r="S349" s="149">
        <v>0</v>
      </c>
      <c r="T349" s="150">
        <f t="shared" si="103"/>
        <v>0</v>
      </c>
      <c r="AR349" s="151" t="s">
        <v>94</v>
      </c>
      <c r="AT349" s="151" t="s">
        <v>222</v>
      </c>
      <c r="AU349" s="151" t="s">
        <v>87</v>
      </c>
      <c r="AY349" s="13" t="s">
        <v>220</v>
      </c>
      <c r="BE349" s="152">
        <f t="shared" si="104"/>
        <v>0</v>
      </c>
      <c r="BF349" s="152">
        <f t="shared" si="105"/>
        <v>0</v>
      </c>
      <c r="BG349" s="152">
        <f t="shared" si="106"/>
        <v>0</v>
      </c>
      <c r="BH349" s="152">
        <f t="shared" si="107"/>
        <v>0</v>
      </c>
      <c r="BI349" s="152">
        <f t="shared" si="108"/>
        <v>0</v>
      </c>
      <c r="BJ349" s="13" t="s">
        <v>87</v>
      </c>
      <c r="BK349" s="152">
        <f t="shared" si="109"/>
        <v>0</v>
      </c>
      <c r="BL349" s="13" t="s">
        <v>94</v>
      </c>
      <c r="BM349" s="151" t="s">
        <v>3341</v>
      </c>
    </row>
    <row r="350" spans="2:65" s="1" customFormat="1" ht="24.25" customHeight="1">
      <c r="B350" s="139"/>
      <c r="C350" s="158" t="s">
        <v>2156</v>
      </c>
      <c r="D350" s="158" t="s">
        <v>571</v>
      </c>
      <c r="E350" s="159" t="s">
        <v>3342</v>
      </c>
      <c r="F350" s="160" t="s">
        <v>3343</v>
      </c>
      <c r="G350" s="161" t="s">
        <v>259</v>
      </c>
      <c r="H350" s="162">
        <v>1</v>
      </c>
      <c r="I350" s="163"/>
      <c r="J350" s="162">
        <f t="shared" si="100"/>
        <v>0</v>
      </c>
      <c r="K350" s="164"/>
      <c r="L350" s="165"/>
      <c r="M350" s="166" t="s">
        <v>1</v>
      </c>
      <c r="N350" s="167" t="s">
        <v>41</v>
      </c>
      <c r="P350" s="149">
        <f t="shared" si="101"/>
        <v>0</v>
      </c>
      <c r="Q350" s="149">
        <v>0</v>
      </c>
      <c r="R350" s="149">
        <f t="shared" si="102"/>
        <v>0</v>
      </c>
      <c r="S350" s="149">
        <v>0</v>
      </c>
      <c r="T350" s="150">
        <f t="shared" si="103"/>
        <v>0</v>
      </c>
      <c r="AR350" s="151" t="s">
        <v>248</v>
      </c>
      <c r="AT350" s="151" t="s">
        <v>571</v>
      </c>
      <c r="AU350" s="151" t="s">
        <v>87</v>
      </c>
      <c r="AY350" s="13" t="s">
        <v>220</v>
      </c>
      <c r="BE350" s="152">
        <f t="shared" si="104"/>
        <v>0</v>
      </c>
      <c r="BF350" s="152">
        <f t="shared" si="105"/>
        <v>0</v>
      </c>
      <c r="BG350" s="152">
        <f t="shared" si="106"/>
        <v>0</v>
      </c>
      <c r="BH350" s="152">
        <f t="shared" si="107"/>
        <v>0</v>
      </c>
      <c r="BI350" s="152">
        <f t="shared" si="108"/>
        <v>0</v>
      </c>
      <c r="BJ350" s="13" t="s">
        <v>87</v>
      </c>
      <c r="BK350" s="152">
        <f t="shared" si="109"/>
        <v>0</v>
      </c>
      <c r="BL350" s="13" t="s">
        <v>94</v>
      </c>
      <c r="BM350" s="151" t="s">
        <v>3344</v>
      </c>
    </row>
    <row r="351" spans="2:65" s="1" customFormat="1" ht="24.25" customHeight="1">
      <c r="B351" s="139"/>
      <c r="C351" s="140" t="s">
        <v>2160</v>
      </c>
      <c r="D351" s="140" t="s">
        <v>222</v>
      </c>
      <c r="E351" s="141" t="s">
        <v>3345</v>
      </c>
      <c r="F351" s="142" t="s">
        <v>3346</v>
      </c>
      <c r="G351" s="143" t="s">
        <v>259</v>
      </c>
      <c r="H351" s="144">
        <v>1</v>
      </c>
      <c r="I351" s="145"/>
      <c r="J351" s="144">
        <f t="shared" si="100"/>
        <v>0</v>
      </c>
      <c r="K351" s="146"/>
      <c r="L351" s="28"/>
      <c r="M351" s="147" t="s">
        <v>1</v>
      </c>
      <c r="N351" s="148" t="s">
        <v>41</v>
      </c>
      <c r="P351" s="149">
        <f t="shared" si="101"/>
        <v>0</v>
      </c>
      <c r="Q351" s="149">
        <v>0</v>
      </c>
      <c r="R351" s="149">
        <f t="shared" si="102"/>
        <v>0</v>
      </c>
      <c r="S351" s="149">
        <v>0</v>
      </c>
      <c r="T351" s="150">
        <f t="shared" si="103"/>
        <v>0</v>
      </c>
      <c r="AR351" s="151" t="s">
        <v>94</v>
      </c>
      <c r="AT351" s="151" t="s">
        <v>222</v>
      </c>
      <c r="AU351" s="151" t="s">
        <v>87</v>
      </c>
      <c r="AY351" s="13" t="s">
        <v>220</v>
      </c>
      <c r="BE351" s="152">
        <f t="shared" si="104"/>
        <v>0</v>
      </c>
      <c r="BF351" s="152">
        <f t="shared" si="105"/>
        <v>0</v>
      </c>
      <c r="BG351" s="152">
        <f t="shared" si="106"/>
        <v>0</v>
      </c>
      <c r="BH351" s="152">
        <f t="shared" si="107"/>
        <v>0</v>
      </c>
      <c r="BI351" s="152">
        <f t="shared" si="108"/>
        <v>0</v>
      </c>
      <c r="BJ351" s="13" t="s">
        <v>87</v>
      </c>
      <c r="BK351" s="152">
        <f t="shared" si="109"/>
        <v>0</v>
      </c>
      <c r="BL351" s="13" t="s">
        <v>94</v>
      </c>
      <c r="BM351" s="151" t="s">
        <v>3347</v>
      </c>
    </row>
    <row r="352" spans="2:65" s="1" customFormat="1" ht="16.5" customHeight="1">
      <c r="B352" s="139"/>
      <c r="C352" s="158" t="s">
        <v>2164</v>
      </c>
      <c r="D352" s="158" t="s">
        <v>571</v>
      </c>
      <c r="E352" s="159" t="s">
        <v>3348</v>
      </c>
      <c r="F352" s="160" t="s">
        <v>3349</v>
      </c>
      <c r="G352" s="161" t="s">
        <v>259</v>
      </c>
      <c r="H352" s="162">
        <v>1</v>
      </c>
      <c r="I352" s="163"/>
      <c r="J352" s="162">
        <f t="shared" si="100"/>
        <v>0</v>
      </c>
      <c r="K352" s="164"/>
      <c r="L352" s="165"/>
      <c r="M352" s="166" t="s">
        <v>1</v>
      </c>
      <c r="N352" s="167" t="s">
        <v>41</v>
      </c>
      <c r="P352" s="149">
        <f t="shared" si="101"/>
        <v>0</v>
      </c>
      <c r="Q352" s="149">
        <v>0</v>
      </c>
      <c r="R352" s="149">
        <f t="shared" si="102"/>
        <v>0</v>
      </c>
      <c r="S352" s="149">
        <v>0</v>
      </c>
      <c r="T352" s="150">
        <f t="shared" si="103"/>
        <v>0</v>
      </c>
      <c r="AR352" s="151" t="s">
        <v>248</v>
      </c>
      <c r="AT352" s="151" t="s">
        <v>571</v>
      </c>
      <c r="AU352" s="151" t="s">
        <v>87</v>
      </c>
      <c r="AY352" s="13" t="s">
        <v>220</v>
      </c>
      <c r="BE352" s="152">
        <f t="shared" si="104"/>
        <v>0</v>
      </c>
      <c r="BF352" s="152">
        <f t="shared" si="105"/>
        <v>0</v>
      </c>
      <c r="BG352" s="152">
        <f t="shared" si="106"/>
        <v>0</v>
      </c>
      <c r="BH352" s="152">
        <f t="shared" si="107"/>
        <v>0</v>
      </c>
      <c r="BI352" s="152">
        <f t="shared" si="108"/>
        <v>0</v>
      </c>
      <c r="BJ352" s="13" t="s">
        <v>87</v>
      </c>
      <c r="BK352" s="152">
        <f t="shared" si="109"/>
        <v>0</v>
      </c>
      <c r="BL352" s="13" t="s">
        <v>94</v>
      </c>
      <c r="BM352" s="151" t="s">
        <v>3350</v>
      </c>
    </row>
    <row r="353" spans="2:65" s="1" customFormat="1" ht="16.5" customHeight="1">
      <c r="B353" s="139"/>
      <c r="C353" s="140" t="s">
        <v>2168</v>
      </c>
      <c r="D353" s="140" t="s">
        <v>222</v>
      </c>
      <c r="E353" s="141" t="s">
        <v>3351</v>
      </c>
      <c r="F353" s="142" t="s">
        <v>3352</v>
      </c>
      <c r="G353" s="143" t="s">
        <v>259</v>
      </c>
      <c r="H353" s="144">
        <v>1</v>
      </c>
      <c r="I353" s="145"/>
      <c r="J353" s="144">
        <f t="shared" si="100"/>
        <v>0</v>
      </c>
      <c r="K353" s="146"/>
      <c r="L353" s="28"/>
      <c r="M353" s="147" t="s">
        <v>1</v>
      </c>
      <c r="N353" s="148" t="s">
        <v>41</v>
      </c>
      <c r="P353" s="149">
        <f t="shared" si="101"/>
        <v>0</v>
      </c>
      <c r="Q353" s="149">
        <v>0</v>
      </c>
      <c r="R353" s="149">
        <f t="shared" si="102"/>
        <v>0</v>
      </c>
      <c r="S353" s="149">
        <v>0</v>
      </c>
      <c r="T353" s="150">
        <f t="shared" si="103"/>
        <v>0</v>
      </c>
      <c r="AR353" s="151" t="s">
        <v>94</v>
      </c>
      <c r="AT353" s="151" t="s">
        <v>222</v>
      </c>
      <c r="AU353" s="151" t="s">
        <v>87</v>
      </c>
      <c r="AY353" s="13" t="s">
        <v>220</v>
      </c>
      <c r="BE353" s="152">
        <f t="shared" si="104"/>
        <v>0</v>
      </c>
      <c r="BF353" s="152">
        <f t="shared" si="105"/>
        <v>0</v>
      </c>
      <c r="BG353" s="152">
        <f t="shared" si="106"/>
        <v>0</v>
      </c>
      <c r="BH353" s="152">
        <f t="shared" si="107"/>
        <v>0</v>
      </c>
      <c r="BI353" s="152">
        <f t="shared" si="108"/>
        <v>0</v>
      </c>
      <c r="BJ353" s="13" t="s">
        <v>87</v>
      </c>
      <c r="BK353" s="152">
        <f t="shared" si="109"/>
        <v>0</v>
      </c>
      <c r="BL353" s="13" t="s">
        <v>94</v>
      </c>
      <c r="BM353" s="151" t="s">
        <v>3353</v>
      </c>
    </row>
    <row r="354" spans="2:65" s="11" customFormat="1" ht="22.9" customHeight="1">
      <c r="B354" s="127"/>
      <c r="D354" s="128" t="s">
        <v>74</v>
      </c>
      <c r="E354" s="137" t="s">
        <v>3354</v>
      </c>
      <c r="F354" s="137" t="s">
        <v>3355</v>
      </c>
      <c r="I354" s="130"/>
      <c r="J354" s="138">
        <f>BK354</f>
        <v>0</v>
      </c>
      <c r="L354" s="127"/>
      <c r="M354" s="132"/>
      <c r="P354" s="133">
        <f>SUM(P355:P381)</f>
        <v>0</v>
      </c>
      <c r="R354" s="133">
        <f>SUM(R355:R381)</f>
        <v>0</v>
      </c>
      <c r="T354" s="134">
        <f>SUM(T355:T381)</f>
        <v>0</v>
      </c>
      <c r="AR354" s="128" t="s">
        <v>82</v>
      </c>
      <c r="AT354" s="135" t="s">
        <v>74</v>
      </c>
      <c r="AU354" s="135" t="s">
        <v>82</v>
      </c>
      <c r="AY354" s="128" t="s">
        <v>220</v>
      </c>
      <c r="BK354" s="136">
        <f>SUM(BK355:BK381)</f>
        <v>0</v>
      </c>
    </row>
    <row r="355" spans="2:65" s="1" customFormat="1" ht="16.5" customHeight="1">
      <c r="B355" s="139"/>
      <c r="C355" s="158" t="s">
        <v>2172</v>
      </c>
      <c r="D355" s="158" t="s">
        <v>571</v>
      </c>
      <c r="E355" s="159" t="s">
        <v>3356</v>
      </c>
      <c r="F355" s="160" t="s">
        <v>3357</v>
      </c>
      <c r="G355" s="161" t="s">
        <v>234</v>
      </c>
      <c r="H355" s="162">
        <v>65</v>
      </c>
      <c r="I355" s="163"/>
      <c r="J355" s="162">
        <f t="shared" ref="J355:J381" si="110">ROUND(I355*H355,2)</f>
        <v>0</v>
      </c>
      <c r="K355" s="164"/>
      <c r="L355" s="165"/>
      <c r="M355" s="166" t="s">
        <v>1</v>
      </c>
      <c r="N355" s="167" t="s">
        <v>41</v>
      </c>
      <c r="P355" s="149">
        <f t="shared" ref="P355:P381" si="111">O355*H355</f>
        <v>0</v>
      </c>
      <c r="Q355" s="149">
        <v>0</v>
      </c>
      <c r="R355" s="149">
        <f t="shared" ref="R355:R381" si="112">Q355*H355</f>
        <v>0</v>
      </c>
      <c r="S355" s="149">
        <v>0</v>
      </c>
      <c r="T355" s="150">
        <f t="shared" ref="T355:T381" si="113">S355*H355</f>
        <v>0</v>
      </c>
      <c r="AR355" s="151" t="s">
        <v>248</v>
      </c>
      <c r="AT355" s="151" t="s">
        <v>571</v>
      </c>
      <c r="AU355" s="151" t="s">
        <v>87</v>
      </c>
      <c r="AY355" s="13" t="s">
        <v>220</v>
      </c>
      <c r="BE355" s="152">
        <f t="shared" ref="BE355:BE381" si="114">IF(N355="základná",J355,0)</f>
        <v>0</v>
      </c>
      <c r="BF355" s="152">
        <f t="shared" ref="BF355:BF381" si="115">IF(N355="znížená",J355,0)</f>
        <v>0</v>
      </c>
      <c r="BG355" s="152">
        <f t="shared" ref="BG355:BG381" si="116">IF(N355="zákl. prenesená",J355,0)</f>
        <v>0</v>
      </c>
      <c r="BH355" s="152">
        <f t="shared" ref="BH355:BH381" si="117">IF(N355="zníž. prenesená",J355,0)</f>
        <v>0</v>
      </c>
      <c r="BI355" s="152">
        <f t="shared" ref="BI355:BI381" si="118">IF(N355="nulová",J355,0)</f>
        <v>0</v>
      </c>
      <c r="BJ355" s="13" t="s">
        <v>87</v>
      </c>
      <c r="BK355" s="152">
        <f t="shared" ref="BK355:BK381" si="119">ROUND(I355*H355,2)</f>
        <v>0</v>
      </c>
      <c r="BL355" s="13" t="s">
        <v>94</v>
      </c>
      <c r="BM355" s="151" t="s">
        <v>3358</v>
      </c>
    </row>
    <row r="356" spans="2:65" s="1" customFormat="1" ht="16.5" customHeight="1">
      <c r="B356" s="139"/>
      <c r="C356" s="140" t="s">
        <v>2176</v>
      </c>
      <c r="D356" s="140" t="s">
        <v>222</v>
      </c>
      <c r="E356" s="141" t="s">
        <v>3359</v>
      </c>
      <c r="F356" s="142" t="s">
        <v>3360</v>
      </c>
      <c r="G356" s="143" t="s">
        <v>234</v>
      </c>
      <c r="H356" s="144">
        <v>65</v>
      </c>
      <c r="I356" s="145"/>
      <c r="J356" s="144">
        <f t="shared" si="110"/>
        <v>0</v>
      </c>
      <c r="K356" s="146"/>
      <c r="L356" s="28"/>
      <c r="M356" s="147" t="s">
        <v>1</v>
      </c>
      <c r="N356" s="148" t="s">
        <v>41</v>
      </c>
      <c r="P356" s="149">
        <f t="shared" si="111"/>
        <v>0</v>
      </c>
      <c r="Q356" s="149">
        <v>0</v>
      </c>
      <c r="R356" s="149">
        <f t="shared" si="112"/>
        <v>0</v>
      </c>
      <c r="S356" s="149">
        <v>0</v>
      </c>
      <c r="T356" s="150">
        <f t="shared" si="113"/>
        <v>0</v>
      </c>
      <c r="AR356" s="151" t="s">
        <v>94</v>
      </c>
      <c r="AT356" s="151" t="s">
        <v>222</v>
      </c>
      <c r="AU356" s="151" t="s">
        <v>87</v>
      </c>
      <c r="AY356" s="13" t="s">
        <v>220</v>
      </c>
      <c r="BE356" s="152">
        <f t="shared" si="114"/>
        <v>0</v>
      </c>
      <c r="BF356" s="152">
        <f t="shared" si="115"/>
        <v>0</v>
      </c>
      <c r="BG356" s="152">
        <f t="shared" si="116"/>
        <v>0</v>
      </c>
      <c r="BH356" s="152">
        <f t="shared" si="117"/>
        <v>0</v>
      </c>
      <c r="BI356" s="152">
        <f t="shared" si="118"/>
        <v>0</v>
      </c>
      <c r="BJ356" s="13" t="s">
        <v>87</v>
      </c>
      <c r="BK356" s="152">
        <f t="shared" si="119"/>
        <v>0</v>
      </c>
      <c r="BL356" s="13" t="s">
        <v>94</v>
      </c>
      <c r="BM356" s="151" t="s">
        <v>3361</v>
      </c>
    </row>
    <row r="357" spans="2:65" s="1" customFormat="1" ht="16.5" customHeight="1">
      <c r="B357" s="139"/>
      <c r="C357" s="158" t="s">
        <v>2180</v>
      </c>
      <c r="D357" s="158" t="s">
        <v>571</v>
      </c>
      <c r="E357" s="159" t="s">
        <v>3362</v>
      </c>
      <c r="F357" s="160" t="s">
        <v>3363</v>
      </c>
      <c r="G357" s="161" t="s">
        <v>234</v>
      </c>
      <c r="H357" s="162">
        <v>75</v>
      </c>
      <c r="I357" s="163"/>
      <c r="J357" s="162">
        <f t="shared" si="110"/>
        <v>0</v>
      </c>
      <c r="K357" s="164"/>
      <c r="L357" s="165"/>
      <c r="M357" s="166" t="s">
        <v>1</v>
      </c>
      <c r="N357" s="167" t="s">
        <v>41</v>
      </c>
      <c r="P357" s="149">
        <f t="shared" si="111"/>
        <v>0</v>
      </c>
      <c r="Q357" s="149">
        <v>0</v>
      </c>
      <c r="R357" s="149">
        <f t="shared" si="112"/>
        <v>0</v>
      </c>
      <c r="S357" s="149">
        <v>0</v>
      </c>
      <c r="T357" s="150">
        <f t="shared" si="113"/>
        <v>0</v>
      </c>
      <c r="AR357" s="151" t="s">
        <v>248</v>
      </c>
      <c r="AT357" s="151" t="s">
        <v>571</v>
      </c>
      <c r="AU357" s="151" t="s">
        <v>87</v>
      </c>
      <c r="AY357" s="13" t="s">
        <v>220</v>
      </c>
      <c r="BE357" s="152">
        <f t="shared" si="114"/>
        <v>0</v>
      </c>
      <c r="BF357" s="152">
        <f t="shared" si="115"/>
        <v>0</v>
      </c>
      <c r="BG357" s="152">
        <f t="shared" si="116"/>
        <v>0</v>
      </c>
      <c r="BH357" s="152">
        <f t="shared" si="117"/>
        <v>0</v>
      </c>
      <c r="BI357" s="152">
        <f t="shared" si="118"/>
        <v>0</v>
      </c>
      <c r="BJ357" s="13" t="s">
        <v>87</v>
      </c>
      <c r="BK357" s="152">
        <f t="shared" si="119"/>
        <v>0</v>
      </c>
      <c r="BL357" s="13" t="s">
        <v>94</v>
      </c>
      <c r="BM357" s="151" t="s">
        <v>3364</v>
      </c>
    </row>
    <row r="358" spans="2:65" s="1" customFormat="1" ht="16.5" customHeight="1">
      <c r="B358" s="139"/>
      <c r="C358" s="140" t="s">
        <v>2183</v>
      </c>
      <c r="D358" s="140" t="s">
        <v>222</v>
      </c>
      <c r="E358" s="141" t="s">
        <v>3365</v>
      </c>
      <c r="F358" s="142" t="s">
        <v>3366</v>
      </c>
      <c r="G358" s="143" t="s">
        <v>234</v>
      </c>
      <c r="H358" s="144">
        <v>75</v>
      </c>
      <c r="I358" s="145"/>
      <c r="J358" s="144">
        <f t="shared" si="110"/>
        <v>0</v>
      </c>
      <c r="K358" s="146"/>
      <c r="L358" s="28"/>
      <c r="M358" s="147" t="s">
        <v>1</v>
      </c>
      <c r="N358" s="148" t="s">
        <v>41</v>
      </c>
      <c r="P358" s="149">
        <f t="shared" si="111"/>
        <v>0</v>
      </c>
      <c r="Q358" s="149">
        <v>0</v>
      </c>
      <c r="R358" s="149">
        <f t="shared" si="112"/>
        <v>0</v>
      </c>
      <c r="S358" s="149">
        <v>0</v>
      </c>
      <c r="T358" s="150">
        <f t="shared" si="113"/>
        <v>0</v>
      </c>
      <c r="AR358" s="151" t="s">
        <v>94</v>
      </c>
      <c r="AT358" s="151" t="s">
        <v>222</v>
      </c>
      <c r="AU358" s="151" t="s">
        <v>87</v>
      </c>
      <c r="AY358" s="13" t="s">
        <v>220</v>
      </c>
      <c r="BE358" s="152">
        <f t="shared" si="114"/>
        <v>0</v>
      </c>
      <c r="BF358" s="152">
        <f t="shared" si="115"/>
        <v>0</v>
      </c>
      <c r="BG358" s="152">
        <f t="shared" si="116"/>
        <v>0</v>
      </c>
      <c r="BH358" s="152">
        <f t="shared" si="117"/>
        <v>0</v>
      </c>
      <c r="BI358" s="152">
        <f t="shared" si="118"/>
        <v>0</v>
      </c>
      <c r="BJ358" s="13" t="s">
        <v>87</v>
      </c>
      <c r="BK358" s="152">
        <f t="shared" si="119"/>
        <v>0</v>
      </c>
      <c r="BL358" s="13" t="s">
        <v>94</v>
      </c>
      <c r="BM358" s="151" t="s">
        <v>3367</v>
      </c>
    </row>
    <row r="359" spans="2:65" s="1" customFormat="1" ht="24.25" customHeight="1">
      <c r="B359" s="139"/>
      <c r="C359" s="158" t="s">
        <v>2187</v>
      </c>
      <c r="D359" s="158" t="s">
        <v>571</v>
      </c>
      <c r="E359" s="159" t="s">
        <v>3368</v>
      </c>
      <c r="F359" s="160" t="s">
        <v>3369</v>
      </c>
      <c r="G359" s="161" t="s">
        <v>259</v>
      </c>
      <c r="H359" s="162">
        <v>6</v>
      </c>
      <c r="I359" s="163"/>
      <c r="J359" s="162">
        <f t="shared" si="110"/>
        <v>0</v>
      </c>
      <c r="K359" s="164"/>
      <c r="L359" s="165"/>
      <c r="M359" s="166" t="s">
        <v>1</v>
      </c>
      <c r="N359" s="167" t="s">
        <v>41</v>
      </c>
      <c r="P359" s="149">
        <f t="shared" si="111"/>
        <v>0</v>
      </c>
      <c r="Q359" s="149">
        <v>0</v>
      </c>
      <c r="R359" s="149">
        <f t="shared" si="112"/>
        <v>0</v>
      </c>
      <c r="S359" s="149">
        <v>0</v>
      </c>
      <c r="T359" s="150">
        <f t="shared" si="113"/>
        <v>0</v>
      </c>
      <c r="AR359" s="151" t="s">
        <v>248</v>
      </c>
      <c r="AT359" s="151" t="s">
        <v>571</v>
      </c>
      <c r="AU359" s="151" t="s">
        <v>87</v>
      </c>
      <c r="AY359" s="13" t="s">
        <v>220</v>
      </c>
      <c r="BE359" s="152">
        <f t="shared" si="114"/>
        <v>0</v>
      </c>
      <c r="BF359" s="152">
        <f t="shared" si="115"/>
        <v>0</v>
      </c>
      <c r="BG359" s="152">
        <f t="shared" si="116"/>
        <v>0</v>
      </c>
      <c r="BH359" s="152">
        <f t="shared" si="117"/>
        <v>0</v>
      </c>
      <c r="BI359" s="152">
        <f t="shared" si="118"/>
        <v>0</v>
      </c>
      <c r="BJ359" s="13" t="s">
        <v>87</v>
      </c>
      <c r="BK359" s="152">
        <f t="shared" si="119"/>
        <v>0</v>
      </c>
      <c r="BL359" s="13" t="s">
        <v>94</v>
      </c>
      <c r="BM359" s="151" t="s">
        <v>3370</v>
      </c>
    </row>
    <row r="360" spans="2:65" s="1" customFormat="1" ht="16.5" customHeight="1">
      <c r="B360" s="139"/>
      <c r="C360" s="140" t="s">
        <v>2191</v>
      </c>
      <c r="D360" s="140" t="s">
        <v>222</v>
      </c>
      <c r="E360" s="141" t="s">
        <v>3371</v>
      </c>
      <c r="F360" s="142" t="s">
        <v>3372</v>
      </c>
      <c r="G360" s="143" t="s">
        <v>259</v>
      </c>
      <c r="H360" s="144">
        <v>6</v>
      </c>
      <c r="I360" s="145"/>
      <c r="J360" s="144">
        <f t="shared" si="110"/>
        <v>0</v>
      </c>
      <c r="K360" s="146"/>
      <c r="L360" s="28"/>
      <c r="M360" s="147" t="s">
        <v>1</v>
      </c>
      <c r="N360" s="148" t="s">
        <v>41</v>
      </c>
      <c r="P360" s="149">
        <f t="shared" si="111"/>
        <v>0</v>
      </c>
      <c r="Q360" s="149">
        <v>0</v>
      </c>
      <c r="R360" s="149">
        <f t="shared" si="112"/>
        <v>0</v>
      </c>
      <c r="S360" s="149">
        <v>0</v>
      </c>
      <c r="T360" s="150">
        <f t="shared" si="113"/>
        <v>0</v>
      </c>
      <c r="AR360" s="151" t="s">
        <v>94</v>
      </c>
      <c r="AT360" s="151" t="s">
        <v>222</v>
      </c>
      <c r="AU360" s="151" t="s">
        <v>87</v>
      </c>
      <c r="AY360" s="13" t="s">
        <v>220</v>
      </c>
      <c r="BE360" s="152">
        <f t="shared" si="114"/>
        <v>0</v>
      </c>
      <c r="BF360" s="152">
        <f t="shared" si="115"/>
        <v>0</v>
      </c>
      <c r="BG360" s="152">
        <f t="shared" si="116"/>
        <v>0</v>
      </c>
      <c r="BH360" s="152">
        <f t="shared" si="117"/>
        <v>0</v>
      </c>
      <c r="BI360" s="152">
        <f t="shared" si="118"/>
        <v>0</v>
      </c>
      <c r="BJ360" s="13" t="s">
        <v>87</v>
      </c>
      <c r="BK360" s="152">
        <f t="shared" si="119"/>
        <v>0</v>
      </c>
      <c r="BL360" s="13" t="s">
        <v>94</v>
      </c>
      <c r="BM360" s="151" t="s">
        <v>3373</v>
      </c>
    </row>
    <row r="361" spans="2:65" s="1" customFormat="1" ht="33" customHeight="1">
      <c r="B361" s="139"/>
      <c r="C361" s="158" t="s">
        <v>2194</v>
      </c>
      <c r="D361" s="158" t="s">
        <v>571</v>
      </c>
      <c r="E361" s="159" t="s">
        <v>3374</v>
      </c>
      <c r="F361" s="160" t="s">
        <v>3375</v>
      </c>
      <c r="G361" s="161" t="s">
        <v>259</v>
      </c>
      <c r="H361" s="162">
        <v>6</v>
      </c>
      <c r="I361" s="163"/>
      <c r="J361" s="162">
        <f t="shared" si="110"/>
        <v>0</v>
      </c>
      <c r="K361" s="164"/>
      <c r="L361" s="165"/>
      <c r="M361" s="166" t="s">
        <v>1</v>
      </c>
      <c r="N361" s="167" t="s">
        <v>41</v>
      </c>
      <c r="P361" s="149">
        <f t="shared" si="111"/>
        <v>0</v>
      </c>
      <c r="Q361" s="149">
        <v>0</v>
      </c>
      <c r="R361" s="149">
        <f t="shared" si="112"/>
        <v>0</v>
      </c>
      <c r="S361" s="149">
        <v>0</v>
      </c>
      <c r="T361" s="150">
        <f t="shared" si="113"/>
        <v>0</v>
      </c>
      <c r="AR361" s="151" t="s">
        <v>248</v>
      </c>
      <c r="AT361" s="151" t="s">
        <v>571</v>
      </c>
      <c r="AU361" s="151" t="s">
        <v>87</v>
      </c>
      <c r="AY361" s="13" t="s">
        <v>220</v>
      </c>
      <c r="BE361" s="152">
        <f t="shared" si="114"/>
        <v>0</v>
      </c>
      <c r="BF361" s="152">
        <f t="shared" si="115"/>
        <v>0</v>
      </c>
      <c r="BG361" s="152">
        <f t="shared" si="116"/>
        <v>0</v>
      </c>
      <c r="BH361" s="152">
        <f t="shared" si="117"/>
        <v>0</v>
      </c>
      <c r="BI361" s="152">
        <f t="shared" si="118"/>
        <v>0</v>
      </c>
      <c r="BJ361" s="13" t="s">
        <v>87</v>
      </c>
      <c r="BK361" s="152">
        <f t="shared" si="119"/>
        <v>0</v>
      </c>
      <c r="BL361" s="13" t="s">
        <v>94</v>
      </c>
      <c r="BM361" s="151" t="s">
        <v>3376</v>
      </c>
    </row>
    <row r="362" spans="2:65" s="1" customFormat="1" ht="24.25" customHeight="1">
      <c r="B362" s="139"/>
      <c r="C362" s="158" t="s">
        <v>2197</v>
      </c>
      <c r="D362" s="158" t="s">
        <v>571</v>
      </c>
      <c r="E362" s="159" t="s">
        <v>3377</v>
      </c>
      <c r="F362" s="160" t="s">
        <v>3378</v>
      </c>
      <c r="G362" s="161" t="s">
        <v>259</v>
      </c>
      <c r="H362" s="162">
        <v>61</v>
      </c>
      <c r="I362" s="163"/>
      <c r="J362" s="162">
        <f t="shared" si="110"/>
        <v>0</v>
      </c>
      <c r="K362" s="164"/>
      <c r="L362" s="165"/>
      <c r="M362" s="166" t="s">
        <v>1</v>
      </c>
      <c r="N362" s="167" t="s">
        <v>41</v>
      </c>
      <c r="P362" s="149">
        <f t="shared" si="111"/>
        <v>0</v>
      </c>
      <c r="Q362" s="149">
        <v>0</v>
      </c>
      <c r="R362" s="149">
        <f t="shared" si="112"/>
        <v>0</v>
      </c>
      <c r="S362" s="149">
        <v>0</v>
      </c>
      <c r="T362" s="150">
        <f t="shared" si="113"/>
        <v>0</v>
      </c>
      <c r="AR362" s="151" t="s">
        <v>248</v>
      </c>
      <c r="AT362" s="151" t="s">
        <v>571</v>
      </c>
      <c r="AU362" s="151" t="s">
        <v>87</v>
      </c>
      <c r="AY362" s="13" t="s">
        <v>220</v>
      </c>
      <c r="BE362" s="152">
        <f t="shared" si="114"/>
        <v>0</v>
      </c>
      <c r="BF362" s="152">
        <f t="shared" si="115"/>
        <v>0</v>
      </c>
      <c r="BG362" s="152">
        <f t="shared" si="116"/>
        <v>0</v>
      </c>
      <c r="BH362" s="152">
        <f t="shared" si="117"/>
        <v>0</v>
      </c>
      <c r="BI362" s="152">
        <f t="shared" si="118"/>
        <v>0</v>
      </c>
      <c r="BJ362" s="13" t="s">
        <v>87</v>
      </c>
      <c r="BK362" s="152">
        <f t="shared" si="119"/>
        <v>0</v>
      </c>
      <c r="BL362" s="13" t="s">
        <v>94</v>
      </c>
      <c r="BM362" s="151" t="s">
        <v>3379</v>
      </c>
    </row>
    <row r="363" spans="2:65" s="1" customFormat="1" ht="24.25" customHeight="1">
      <c r="B363" s="139"/>
      <c r="C363" s="158" t="s">
        <v>2201</v>
      </c>
      <c r="D363" s="158" t="s">
        <v>571</v>
      </c>
      <c r="E363" s="159" t="s">
        <v>3380</v>
      </c>
      <c r="F363" s="160" t="s">
        <v>3381</v>
      </c>
      <c r="G363" s="161" t="s">
        <v>259</v>
      </c>
      <c r="H363" s="162">
        <v>6</v>
      </c>
      <c r="I363" s="163"/>
      <c r="J363" s="162">
        <f t="shared" si="110"/>
        <v>0</v>
      </c>
      <c r="K363" s="164"/>
      <c r="L363" s="165"/>
      <c r="M363" s="166" t="s">
        <v>1</v>
      </c>
      <c r="N363" s="167" t="s">
        <v>41</v>
      </c>
      <c r="P363" s="149">
        <f t="shared" si="111"/>
        <v>0</v>
      </c>
      <c r="Q363" s="149">
        <v>0</v>
      </c>
      <c r="R363" s="149">
        <f t="shared" si="112"/>
        <v>0</v>
      </c>
      <c r="S363" s="149">
        <v>0</v>
      </c>
      <c r="T363" s="150">
        <f t="shared" si="113"/>
        <v>0</v>
      </c>
      <c r="AR363" s="151" t="s">
        <v>248</v>
      </c>
      <c r="AT363" s="151" t="s">
        <v>571</v>
      </c>
      <c r="AU363" s="151" t="s">
        <v>87</v>
      </c>
      <c r="AY363" s="13" t="s">
        <v>220</v>
      </c>
      <c r="BE363" s="152">
        <f t="shared" si="114"/>
        <v>0</v>
      </c>
      <c r="BF363" s="152">
        <f t="shared" si="115"/>
        <v>0</v>
      </c>
      <c r="BG363" s="152">
        <f t="shared" si="116"/>
        <v>0</v>
      </c>
      <c r="BH363" s="152">
        <f t="shared" si="117"/>
        <v>0</v>
      </c>
      <c r="BI363" s="152">
        <f t="shared" si="118"/>
        <v>0</v>
      </c>
      <c r="BJ363" s="13" t="s">
        <v>87</v>
      </c>
      <c r="BK363" s="152">
        <f t="shared" si="119"/>
        <v>0</v>
      </c>
      <c r="BL363" s="13" t="s">
        <v>94</v>
      </c>
      <c r="BM363" s="151" t="s">
        <v>3382</v>
      </c>
    </row>
    <row r="364" spans="2:65" s="1" customFormat="1" ht="16.5" customHeight="1">
      <c r="B364" s="139"/>
      <c r="C364" s="140" t="s">
        <v>2205</v>
      </c>
      <c r="D364" s="140" t="s">
        <v>222</v>
      </c>
      <c r="E364" s="141" t="s">
        <v>3383</v>
      </c>
      <c r="F364" s="142" t="s">
        <v>3384</v>
      </c>
      <c r="G364" s="143" t="s">
        <v>259</v>
      </c>
      <c r="H364" s="144">
        <v>73</v>
      </c>
      <c r="I364" s="145"/>
      <c r="J364" s="144">
        <f t="shared" si="110"/>
        <v>0</v>
      </c>
      <c r="K364" s="146"/>
      <c r="L364" s="28"/>
      <c r="M364" s="147" t="s">
        <v>1</v>
      </c>
      <c r="N364" s="148" t="s">
        <v>41</v>
      </c>
      <c r="P364" s="149">
        <f t="shared" si="111"/>
        <v>0</v>
      </c>
      <c r="Q364" s="149">
        <v>0</v>
      </c>
      <c r="R364" s="149">
        <f t="shared" si="112"/>
        <v>0</v>
      </c>
      <c r="S364" s="149">
        <v>0</v>
      </c>
      <c r="T364" s="150">
        <f t="shared" si="113"/>
        <v>0</v>
      </c>
      <c r="AR364" s="151" t="s">
        <v>94</v>
      </c>
      <c r="AT364" s="151" t="s">
        <v>222</v>
      </c>
      <c r="AU364" s="151" t="s">
        <v>87</v>
      </c>
      <c r="AY364" s="13" t="s">
        <v>220</v>
      </c>
      <c r="BE364" s="152">
        <f t="shared" si="114"/>
        <v>0</v>
      </c>
      <c r="BF364" s="152">
        <f t="shared" si="115"/>
        <v>0</v>
      </c>
      <c r="BG364" s="152">
        <f t="shared" si="116"/>
        <v>0</v>
      </c>
      <c r="BH364" s="152">
        <f t="shared" si="117"/>
        <v>0</v>
      </c>
      <c r="BI364" s="152">
        <f t="shared" si="118"/>
        <v>0</v>
      </c>
      <c r="BJ364" s="13" t="s">
        <v>87</v>
      </c>
      <c r="BK364" s="152">
        <f t="shared" si="119"/>
        <v>0</v>
      </c>
      <c r="BL364" s="13" t="s">
        <v>94</v>
      </c>
      <c r="BM364" s="151" t="s">
        <v>3385</v>
      </c>
    </row>
    <row r="365" spans="2:65" s="1" customFormat="1" ht="24.25" customHeight="1">
      <c r="B365" s="139"/>
      <c r="C365" s="158" t="s">
        <v>2209</v>
      </c>
      <c r="D365" s="158" t="s">
        <v>571</v>
      </c>
      <c r="E365" s="159" t="s">
        <v>3386</v>
      </c>
      <c r="F365" s="160" t="s">
        <v>3387</v>
      </c>
      <c r="G365" s="161" t="s">
        <v>259</v>
      </c>
      <c r="H365" s="162">
        <v>6</v>
      </c>
      <c r="I365" s="163"/>
      <c r="J365" s="162">
        <f t="shared" si="110"/>
        <v>0</v>
      </c>
      <c r="K365" s="164"/>
      <c r="L365" s="165"/>
      <c r="M365" s="166" t="s">
        <v>1</v>
      </c>
      <c r="N365" s="167" t="s">
        <v>41</v>
      </c>
      <c r="P365" s="149">
        <f t="shared" si="111"/>
        <v>0</v>
      </c>
      <c r="Q365" s="149">
        <v>0</v>
      </c>
      <c r="R365" s="149">
        <f t="shared" si="112"/>
        <v>0</v>
      </c>
      <c r="S365" s="149">
        <v>0</v>
      </c>
      <c r="T365" s="150">
        <f t="shared" si="113"/>
        <v>0</v>
      </c>
      <c r="AR365" s="151" t="s">
        <v>248</v>
      </c>
      <c r="AT365" s="151" t="s">
        <v>571</v>
      </c>
      <c r="AU365" s="151" t="s">
        <v>87</v>
      </c>
      <c r="AY365" s="13" t="s">
        <v>220</v>
      </c>
      <c r="BE365" s="152">
        <f t="shared" si="114"/>
        <v>0</v>
      </c>
      <c r="BF365" s="152">
        <f t="shared" si="115"/>
        <v>0</v>
      </c>
      <c r="BG365" s="152">
        <f t="shared" si="116"/>
        <v>0</v>
      </c>
      <c r="BH365" s="152">
        <f t="shared" si="117"/>
        <v>0</v>
      </c>
      <c r="BI365" s="152">
        <f t="shared" si="118"/>
        <v>0</v>
      </c>
      <c r="BJ365" s="13" t="s">
        <v>87</v>
      </c>
      <c r="BK365" s="152">
        <f t="shared" si="119"/>
        <v>0</v>
      </c>
      <c r="BL365" s="13" t="s">
        <v>94</v>
      </c>
      <c r="BM365" s="151" t="s">
        <v>3388</v>
      </c>
    </row>
    <row r="366" spans="2:65" s="1" customFormat="1" ht="16.5" customHeight="1">
      <c r="B366" s="139"/>
      <c r="C366" s="140" t="s">
        <v>2213</v>
      </c>
      <c r="D366" s="140" t="s">
        <v>222</v>
      </c>
      <c r="E366" s="141" t="s">
        <v>3389</v>
      </c>
      <c r="F366" s="142" t="s">
        <v>3390</v>
      </c>
      <c r="G366" s="143" t="s">
        <v>259</v>
      </c>
      <c r="H366" s="144">
        <v>6</v>
      </c>
      <c r="I366" s="145"/>
      <c r="J366" s="144">
        <f t="shared" si="110"/>
        <v>0</v>
      </c>
      <c r="K366" s="146"/>
      <c r="L366" s="28"/>
      <c r="M366" s="147" t="s">
        <v>1</v>
      </c>
      <c r="N366" s="148" t="s">
        <v>41</v>
      </c>
      <c r="P366" s="149">
        <f t="shared" si="111"/>
        <v>0</v>
      </c>
      <c r="Q366" s="149">
        <v>0</v>
      </c>
      <c r="R366" s="149">
        <f t="shared" si="112"/>
        <v>0</v>
      </c>
      <c r="S366" s="149">
        <v>0</v>
      </c>
      <c r="T366" s="150">
        <f t="shared" si="113"/>
        <v>0</v>
      </c>
      <c r="AR366" s="151" t="s">
        <v>94</v>
      </c>
      <c r="AT366" s="151" t="s">
        <v>222</v>
      </c>
      <c r="AU366" s="151" t="s">
        <v>87</v>
      </c>
      <c r="AY366" s="13" t="s">
        <v>220</v>
      </c>
      <c r="BE366" s="152">
        <f t="shared" si="114"/>
        <v>0</v>
      </c>
      <c r="BF366" s="152">
        <f t="shared" si="115"/>
        <v>0</v>
      </c>
      <c r="BG366" s="152">
        <f t="shared" si="116"/>
        <v>0</v>
      </c>
      <c r="BH366" s="152">
        <f t="shared" si="117"/>
        <v>0</v>
      </c>
      <c r="BI366" s="152">
        <f t="shared" si="118"/>
        <v>0</v>
      </c>
      <c r="BJ366" s="13" t="s">
        <v>87</v>
      </c>
      <c r="BK366" s="152">
        <f t="shared" si="119"/>
        <v>0</v>
      </c>
      <c r="BL366" s="13" t="s">
        <v>94</v>
      </c>
      <c r="BM366" s="151" t="s">
        <v>3391</v>
      </c>
    </row>
    <row r="367" spans="2:65" s="1" customFormat="1" ht="24.25" customHeight="1">
      <c r="B367" s="139"/>
      <c r="C367" s="158" t="s">
        <v>2217</v>
      </c>
      <c r="D367" s="158" t="s">
        <v>571</v>
      </c>
      <c r="E367" s="159" t="s">
        <v>3392</v>
      </c>
      <c r="F367" s="160" t="s">
        <v>3393</v>
      </c>
      <c r="G367" s="161" t="s">
        <v>259</v>
      </c>
      <c r="H367" s="162">
        <v>46</v>
      </c>
      <c r="I367" s="163"/>
      <c r="J367" s="162">
        <f t="shared" si="110"/>
        <v>0</v>
      </c>
      <c r="K367" s="164"/>
      <c r="L367" s="165"/>
      <c r="M367" s="166" t="s">
        <v>1</v>
      </c>
      <c r="N367" s="167" t="s">
        <v>41</v>
      </c>
      <c r="P367" s="149">
        <f t="shared" si="111"/>
        <v>0</v>
      </c>
      <c r="Q367" s="149">
        <v>0</v>
      </c>
      <c r="R367" s="149">
        <f t="shared" si="112"/>
        <v>0</v>
      </c>
      <c r="S367" s="149">
        <v>0</v>
      </c>
      <c r="T367" s="150">
        <f t="shared" si="113"/>
        <v>0</v>
      </c>
      <c r="AR367" s="151" t="s">
        <v>248</v>
      </c>
      <c r="AT367" s="151" t="s">
        <v>571</v>
      </c>
      <c r="AU367" s="151" t="s">
        <v>87</v>
      </c>
      <c r="AY367" s="13" t="s">
        <v>220</v>
      </c>
      <c r="BE367" s="152">
        <f t="shared" si="114"/>
        <v>0</v>
      </c>
      <c r="BF367" s="152">
        <f t="shared" si="115"/>
        <v>0</v>
      </c>
      <c r="BG367" s="152">
        <f t="shared" si="116"/>
        <v>0</v>
      </c>
      <c r="BH367" s="152">
        <f t="shared" si="117"/>
        <v>0</v>
      </c>
      <c r="BI367" s="152">
        <f t="shared" si="118"/>
        <v>0</v>
      </c>
      <c r="BJ367" s="13" t="s">
        <v>87</v>
      </c>
      <c r="BK367" s="152">
        <f t="shared" si="119"/>
        <v>0</v>
      </c>
      <c r="BL367" s="13" t="s">
        <v>94</v>
      </c>
      <c r="BM367" s="151" t="s">
        <v>3394</v>
      </c>
    </row>
    <row r="368" spans="2:65" s="1" customFormat="1" ht="21.75" customHeight="1">
      <c r="B368" s="139"/>
      <c r="C368" s="158" t="s">
        <v>2221</v>
      </c>
      <c r="D368" s="158" t="s">
        <v>571</v>
      </c>
      <c r="E368" s="159" t="s">
        <v>3395</v>
      </c>
      <c r="F368" s="160" t="s">
        <v>3396</v>
      </c>
      <c r="G368" s="161" t="s">
        <v>259</v>
      </c>
      <c r="H368" s="162">
        <v>4</v>
      </c>
      <c r="I368" s="163"/>
      <c r="J368" s="162">
        <f t="shared" si="110"/>
        <v>0</v>
      </c>
      <c r="K368" s="164"/>
      <c r="L368" s="165"/>
      <c r="M368" s="166" t="s">
        <v>1</v>
      </c>
      <c r="N368" s="167" t="s">
        <v>41</v>
      </c>
      <c r="P368" s="149">
        <f t="shared" si="111"/>
        <v>0</v>
      </c>
      <c r="Q368" s="149">
        <v>0</v>
      </c>
      <c r="R368" s="149">
        <f t="shared" si="112"/>
        <v>0</v>
      </c>
      <c r="S368" s="149">
        <v>0</v>
      </c>
      <c r="T368" s="150">
        <f t="shared" si="113"/>
        <v>0</v>
      </c>
      <c r="AR368" s="151" t="s">
        <v>248</v>
      </c>
      <c r="AT368" s="151" t="s">
        <v>571</v>
      </c>
      <c r="AU368" s="151" t="s">
        <v>87</v>
      </c>
      <c r="AY368" s="13" t="s">
        <v>220</v>
      </c>
      <c r="BE368" s="152">
        <f t="shared" si="114"/>
        <v>0</v>
      </c>
      <c r="BF368" s="152">
        <f t="shared" si="115"/>
        <v>0</v>
      </c>
      <c r="BG368" s="152">
        <f t="shared" si="116"/>
        <v>0</v>
      </c>
      <c r="BH368" s="152">
        <f t="shared" si="117"/>
        <v>0</v>
      </c>
      <c r="BI368" s="152">
        <f t="shared" si="118"/>
        <v>0</v>
      </c>
      <c r="BJ368" s="13" t="s">
        <v>87</v>
      </c>
      <c r="BK368" s="152">
        <f t="shared" si="119"/>
        <v>0</v>
      </c>
      <c r="BL368" s="13" t="s">
        <v>94</v>
      </c>
      <c r="BM368" s="151" t="s">
        <v>3397</v>
      </c>
    </row>
    <row r="369" spans="2:65" s="1" customFormat="1" ht="24.25" customHeight="1">
      <c r="B369" s="139"/>
      <c r="C369" s="158" t="s">
        <v>2223</v>
      </c>
      <c r="D369" s="158" t="s">
        <v>571</v>
      </c>
      <c r="E369" s="159" t="s">
        <v>3398</v>
      </c>
      <c r="F369" s="160" t="s">
        <v>3399</v>
      </c>
      <c r="G369" s="161" t="s">
        <v>259</v>
      </c>
      <c r="H369" s="162">
        <v>1</v>
      </c>
      <c r="I369" s="163"/>
      <c r="J369" s="162">
        <f t="shared" si="110"/>
        <v>0</v>
      </c>
      <c r="K369" s="164"/>
      <c r="L369" s="165"/>
      <c r="M369" s="166" t="s">
        <v>1</v>
      </c>
      <c r="N369" s="167" t="s">
        <v>41</v>
      </c>
      <c r="P369" s="149">
        <f t="shared" si="111"/>
        <v>0</v>
      </c>
      <c r="Q369" s="149">
        <v>0</v>
      </c>
      <c r="R369" s="149">
        <f t="shared" si="112"/>
        <v>0</v>
      </c>
      <c r="S369" s="149">
        <v>0</v>
      </c>
      <c r="T369" s="150">
        <f t="shared" si="113"/>
        <v>0</v>
      </c>
      <c r="AR369" s="151" t="s">
        <v>248</v>
      </c>
      <c r="AT369" s="151" t="s">
        <v>571</v>
      </c>
      <c r="AU369" s="151" t="s">
        <v>87</v>
      </c>
      <c r="AY369" s="13" t="s">
        <v>220</v>
      </c>
      <c r="BE369" s="152">
        <f t="shared" si="114"/>
        <v>0</v>
      </c>
      <c r="BF369" s="152">
        <f t="shared" si="115"/>
        <v>0</v>
      </c>
      <c r="BG369" s="152">
        <f t="shared" si="116"/>
        <v>0</v>
      </c>
      <c r="BH369" s="152">
        <f t="shared" si="117"/>
        <v>0</v>
      </c>
      <c r="BI369" s="152">
        <f t="shared" si="118"/>
        <v>0</v>
      </c>
      <c r="BJ369" s="13" t="s">
        <v>87</v>
      </c>
      <c r="BK369" s="152">
        <f t="shared" si="119"/>
        <v>0</v>
      </c>
      <c r="BL369" s="13" t="s">
        <v>94</v>
      </c>
      <c r="BM369" s="151" t="s">
        <v>3400</v>
      </c>
    </row>
    <row r="370" spans="2:65" s="1" customFormat="1" ht="16.5" customHeight="1">
      <c r="B370" s="139"/>
      <c r="C370" s="158" t="s">
        <v>2227</v>
      </c>
      <c r="D370" s="158" t="s">
        <v>571</v>
      </c>
      <c r="E370" s="159" t="s">
        <v>3401</v>
      </c>
      <c r="F370" s="160" t="s">
        <v>3402</v>
      </c>
      <c r="G370" s="161" t="s">
        <v>259</v>
      </c>
      <c r="H370" s="162">
        <v>4</v>
      </c>
      <c r="I370" s="163"/>
      <c r="J370" s="162">
        <f t="shared" si="110"/>
        <v>0</v>
      </c>
      <c r="K370" s="164"/>
      <c r="L370" s="165"/>
      <c r="M370" s="166" t="s">
        <v>1</v>
      </c>
      <c r="N370" s="167" t="s">
        <v>41</v>
      </c>
      <c r="P370" s="149">
        <f t="shared" si="111"/>
        <v>0</v>
      </c>
      <c r="Q370" s="149">
        <v>0</v>
      </c>
      <c r="R370" s="149">
        <f t="shared" si="112"/>
        <v>0</v>
      </c>
      <c r="S370" s="149">
        <v>0</v>
      </c>
      <c r="T370" s="150">
        <f t="shared" si="113"/>
        <v>0</v>
      </c>
      <c r="AR370" s="151" t="s">
        <v>248</v>
      </c>
      <c r="AT370" s="151" t="s">
        <v>571</v>
      </c>
      <c r="AU370" s="151" t="s">
        <v>87</v>
      </c>
      <c r="AY370" s="13" t="s">
        <v>220</v>
      </c>
      <c r="BE370" s="152">
        <f t="shared" si="114"/>
        <v>0</v>
      </c>
      <c r="BF370" s="152">
        <f t="shared" si="115"/>
        <v>0</v>
      </c>
      <c r="BG370" s="152">
        <f t="shared" si="116"/>
        <v>0</v>
      </c>
      <c r="BH370" s="152">
        <f t="shared" si="117"/>
        <v>0</v>
      </c>
      <c r="BI370" s="152">
        <f t="shared" si="118"/>
        <v>0</v>
      </c>
      <c r="BJ370" s="13" t="s">
        <v>87</v>
      </c>
      <c r="BK370" s="152">
        <f t="shared" si="119"/>
        <v>0</v>
      </c>
      <c r="BL370" s="13" t="s">
        <v>94</v>
      </c>
      <c r="BM370" s="151" t="s">
        <v>3403</v>
      </c>
    </row>
    <row r="371" spans="2:65" s="1" customFormat="1" ht="16.5" customHeight="1">
      <c r="B371" s="139"/>
      <c r="C371" s="158" t="s">
        <v>2231</v>
      </c>
      <c r="D371" s="158" t="s">
        <v>571</v>
      </c>
      <c r="E371" s="159" t="s">
        <v>3404</v>
      </c>
      <c r="F371" s="160" t="s">
        <v>3405</v>
      </c>
      <c r="G371" s="161" t="s">
        <v>259</v>
      </c>
      <c r="H371" s="162">
        <v>4</v>
      </c>
      <c r="I371" s="163"/>
      <c r="J371" s="162">
        <f t="shared" si="110"/>
        <v>0</v>
      </c>
      <c r="K371" s="164"/>
      <c r="L371" s="165"/>
      <c r="M371" s="166" t="s">
        <v>1</v>
      </c>
      <c r="N371" s="167" t="s">
        <v>41</v>
      </c>
      <c r="P371" s="149">
        <f t="shared" si="111"/>
        <v>0</v>
      </c>
      <c r="Q371" s="149">
        <v>0</v>
      </c>
      <c r="R371" s="149">
        <f t="shared" si="112"/>
        <v>0</v>
      </c>
      <c r="S371" s="149">
        <v>0</v>
      </c>
      <c r="T371" s="150">
        <f t="shared" si="113"/>
        <v>0</v>
      </c>
      <c r="AR371" s="151" t="s">
        <v>248</v>
      </c>
      <c r="AT371" s="151" t="s">
        <v>571</v>
      </c>
      <c r="AU371" s="151" t="s">
        <v>87</v>
      </c>
      <c r="AY371" s="13" t="s">
        <v>220</v>
      </c>
      <c r="BE371" s="152">
        <f t="shared" si="114"/>
        <v>0</v>
      </c>
      <c r="BF371" s="152">
        <f t="shared" si="115"/>
        <v>0</v>
      </c>
      <c r="BG371" s="152">
        <f t="shared" si="116"/>
        <v>0</v>
      </c>
      <c r="BH371" s="152">
        <f t="shared" si="117"/>
        <v>0</v>
      </c>
      <c r="BI371" s="152">
        <f t="shared" si="118"/>
        <v>0</v>
      </c>
      <c r="BJ371" s="13" t="s">
        <v>87</v>
      </c>
      <c r="BK371" s="152">
        <f t="shared" si="119"/>
        <v>0</v>
      </c>
      <c r="BL371" s="13" t="s">
        <v>94</v>
      </c>
      <c r="BM371" s="151" t="s">
        <v>3406</v>
      </c>
    </row>
    <row r="372" spans="2:65" s="1" customFormat="1" ht="33" customHeight="1">
      <c r="B372" s="139"/>
      <c r="C372" s="158" t="s">
        <v>2235</v>
      </c>
      <c r="D372" s="158" t="s">
        <v>571</v>
      </c>
      <c r="E372" s="159" t="s">
        <v>3407</v>
      </c>
      <c r="F372" s="160" t="s">
        <v>3408</v>
      </c>
      <c r="G372" s="161" t="s">
        <v>259</v>
      </c>
      <c r="H372" s="162">
        <v>60</v>
      </c>
      <c r="I372" s="163"/>
      <c r="J372" s="162">
        <f t="shared" si="110"/>
        <v>0</v>
      </c>
      <c r="K372" s="164"/>
      <c r="L372" s="165"/>
      <c r="M372" s="166" t="s">
        <v>1</v>
      </c>
      <c r="N372" s="167" t="s">
        <v>41</v>
      </c>
      <c r="P372" s="149">
        <f t="shared" si="111"/>
        <v>0</v>
      </c>
      <c r="Q372" s="149">
        <v>0</v>
      </c>
      <c r="R372" s="149">
        <f t="shared" si="112"/>
        <v>0</v>
      </c>
      <c r="S372" s="149">
        <v>0</v>
      </c>
      <c r="T372" s="150">
        <f t="shared" si="113"/>
        <v>0</v>
      </c>
      <c r="AR372" s="151" t="s">
        <v>248</v>
      </c>
      <c r="AT372" s="151" t="s">
        <v>571</v>
      </c>
      <c r="AU372" s="151" t="s">
        <v>87</v>
      </c>
      <c r="AY372" s="13" t="s">
        <v>220</v>
      </c>
      <c r="BE372" s="152">
        <f t="shared" si="114"/>
        <v>0</v>
      </c>
      <c r="BF372" s="152">
        <f t="shared" si="115"/>
        <v>0</v>
      </c>
      <c r="BG372" s="152">
        <f t="shared" si="116"/>
        <v>0</v>
      </c>
      <c r="BH372" s="152">
        <f t="shared" si="117"/>
        <v>0</v>
      </c>
      <c r="BI372" s="152">
        <f t="shared" si="118"/>
        <v>0</v>
      </c>
      <c r="BJ372" s="13" t="s">
        <v>87</v>
      </c>
      <c r="BK372" s="152">
        <f t="shared" si="119"/>
        <v>0</v>
      </c>
      <c r="BL372" s="13" t="s">
        <v>94</v>
      </c>
      <c r="BM372" s="151" t="s">
        <v>3409</v>
      </c>
    </row>
    <row r="373" spans="2:65" s="1" customFormat="1" ht="33" customHeight="1">
      <c r="B373" s="139"/>
      <c r="C373" s="158" t="s">
        <v>2239</v>
      </c>
      <c r="D373" s="158" t="s">
        <v>571</v>
      </c>
      <c r="E373" s="159" t="s">
        <v>3410</v>
      </c>
      <c r="F373" s="160" t="s">
        <v>3411</v>
      </c>
      <c r="G373" s="161" t="s">
        <v>259</v>
      </c>
      <c r="H373" s="162">
        <v>10</v>
      </c>
      <c r="I373" s="163"/>
      <c r="J373" s="162">
        <f t="shared" si="110"/>
        <v>0</v>
      </c>
      <c r="K373" s="164"/>
      <c r="L373" s="165"/>
      <c r="M373" s="166" t="s">
        <v>1</v>
      </c>
      <c r="N373" s="167" t="s">
        <v>41</v>
      </c>
      <c r="P373" s="149">
        <f t="shared" si="111"/>
        <v>0</v>
      </c>
      <c r="Q373" s="149">
        <v>0</v>
      </c>
      <c r="R373" s="149">
        <f t="shared" si="112"/>
        <v>0</v>
      </c>
      <c r="S373" s="149">
        <v>0</v>
      </c>
      <c r="T373" s="150">
        <f t="shared" si="113"/>
        <v>0</v>
      </c>
      <c r="AR373" s="151" t="s">
        <v>248</v>
      </c>
      <c r="AT373" s="151" t="s">
        <v>571</v>
      </c>
      <c r="AU373" s="151" t="s">
        <v>87</v>
      </c>
      <c r="AY373" s="13" t="s">
        <v>220</v>
      </c>
      <c r="BE373" s="152">
        <f t="shared" si="114"/>
        <v>0</v>
      </c>
      <c r="BF373" s="152">
        <f t="shared" si="115"/>
        <v>0</v>
      </c>
      <c r="BG373" s="152">
        <f t="shared" si="116"/>
        <v>0</v>
      </c>
      <c r="BH373" s="152">
        <f t="shared" si="117"/>
        <v>0</v>
      </c>
      <c r="BI373" s="152">
        <f t="shared" si="118"/>
        <v>0</v>
      </c>
      <c r="BJ373" s="13" t="s">
        <v>87</v>
      </c>
      <c r="BK373" s="152">
        <f t="shared" si="119"/>
        <v>0</v>
      </c>
      <c r="BL373" s="13" t="s">
        <v>94</v>
      </c>
      <c r="BM373" s="151" t="s">
        <v>3412</v>
      </c>
    </row>
    <row r="374" spans="2:65" s="1" customFormat="1" ht="24.25" customHeight="1">
      <c r="B374" s="139"/>
      <c r="C374" s="158" t="s">
        <v>2241</v>
      </c>
      <c r="D374" s="158" t="s">
        <v>571</v>
      </c>
      <c r="E374" s="159" t="s">
        <v>1250</v>
      </c>
      <c r="F374" s="160" t="s">
        <v>2872</v>
      </c>
      <c r="G374" s="161" t="s">
        <v>2873</v>
      </c>
      <c r="H374" s="162">
        <v>1</v>
      </c>
      <c r="I374" s="163"/>
      <c r="J374" s="162">
        <f t="shared" si="110"/>
        <v>0</v>
      </c>
      <c r="K374" s="164"/>
      <c r="L374" s="165"/>
      <c r="M374" s="166" t="s">
        <v>1</v>
      </c>
      <c r="N374" s="167" t="s">
        <v>41</v>
      </c>
      <c r="P374" s="149">
        <f t="shared" si="111"/>
        <v>0</v>
      </c>
      <c r="Q374" s="149">
        <v>0</v>
      </c>
      <c r="R374" s="149">
        <f t="shared" si="112"/>
        <v>0</v>
      </c>
      <c r="S374" s="149">
        <v>0</v>
      </c>
      <c r="T374" s="150">
        <f t="shared" si="113"/>
        <v>0</v>
      </c>
      <c r="AR374" s="151" t="s">
        <v>248</v>
      </c>
      <c r="AT374" s="151" t="s">
        <v>571</v>
      </c>
      <c r="AU374" s="151" t="s">
        <v>87</v>
      </c>
      <c r="AY374" s="13" t="s">
        <v>220</v>
      </c>
      <c r="BE374" s="152">
        <f t="shared" si="114"/>
        <v>0</v>
      </c>
      <c r="BF374" s="152">
        <f t="shared" si="115"/>
        <v>0</v>
      </c>
      <c r="BG374" s="152">
        <f t="shared" si="116"/>
        <v>0</v>
      </c>
      <c r="BH374" s="152">
        <f t="shared" si="117"/>
        <v>0</v>
      </c>
      <c r="BI374" s="152">
        <f t="shared" si="118"/>
        <v>0</v>
      </c>
      <c r="BJ374" s="13" t="s">
        <v>87</v>
      </c>
      <c r="BK374" s="152">
        <f t="shared" si="119"/>
        <v>0</v>
      </c>
      <c r="BL374" s="13" t="s">
        <v>94</v>
      </c>
      <c r="BM374" s="151" t="s">
        <v>3413</v>
      </c>
    </row>
    <row r="375" spans="2:65" s="1" customFormat="1" ht="16.5" customHeight="1">
      <c r="B375" s="139"/>
      <c r="C375" s="140" t="s">
        <v>2244</v>
      </c>
      <c r="D375" s="140" t="s">
        <v>222</v>
      </c>
      <c r="E375" s="141" t="s">
        <v>3414</v>
      </c>
      <c r="F375" s="142" t="s">
        <v>3415</v>
      </c>
      <c r="G375" s="143" t="s">
        <v>259</v>
      </c>
      <c r="H375" s="144">
        <v>120</v>
      </c>
      <c r="I375" s="145"/>
      <c r="J375" s="144">
        <f t="shared" si="110"/>
        <v>0</v>
      </c>
      <c r="K375" s="146"/>
      <c r="L375" s="28"/>
      <c r="M375" s="147" t="s">
        <v>1</v>
      </c>
      <c r="N375" s="148" t="s">
        <v>41</v>
      </c>
      <c r="P375" s="149">
        <f t="shared" si="111"/>
        <v>0</v>
      </c>
      <c r="Q375" s="149">
        <v>0</v>
      </c>
      <c r="R375" s="149">
        <f t="shared" si="112"/>
        <v>0</v>
      </c>
      <c r="S375" s="149">
        <v>0</v>
      </c>
      <c r="T375" s="150">
        <f t="shared" si="113"/>
        <v>0</v>
      </c>
      <c r="AR375" s="151" t="s">
        <v>94</v>
      </c>
      <c r="AT375" s="151" t="s">
        <v>222</v>
      </c>
      <c r="AU375" s="151" t="s">
        <v>87</v>
      </c>
      <c r="AY375" s="13" t="s">
        <v>220</v>
      </c>
      <c r="BE375" s="152">
        <f t="shared" si="114"/>
        <v>0</v>
      </c>
      <c r="BF375" s="152">
        <f t="shared" si="115"/>
        <v>0</v>
      </c>
      <c r="BG375" s="152">
        <f t="shared" si="116"/>
        <v>0</v>
      </c>
      <c r="BH375" s="152">
        <f t="shared" si="117"/>
        <v>0</v>
      </c>
      <c r="BI375" s="152">
        <f t="shared" si="118"/>
        <v>0</v>
      </c>
      <c r="BJ375" s="13" t="s">
        <v>87</v>
      </c>
      <c r="BK375" s="152">
        <f t="shared" si="119"/>
        <v>0</v>
      </c>
      <c r="BL375" s="13" t="s">
        <v>94</v>
      </c>
      <c r="BM375" s="151" t="s">
        <v>3416</v>
      </c>
    </row>
    <row r="376" spans="2:65" s="1" customFormat="1" ht="24.25" customHeight="1">
      <c r="B376" s="139"/>
      <c r="C376" s="158" t="s">
        <v>2248</v>
      </c>
      <c r="D376" s="158" t="s">
        <v>571</v>
      </c>
      <c r="E376" s="159" t="s">
        <v>3417</v>
      </c>
      <c r="F376" s="160" t="s">
        <v>3418</v>
      </c>
      <c r="G376" s="161" t="s">
        <v>259</v>
      </c>
      <c r="H376" s="162">
        <v>6</v>
      </c>
      <c r="I376" s="163"/>
      <c r="J376" s="162">
        <f t="shared" si="110"/>
        <v>0</v>
      </c>
      <c r="K376" s="164"/>
      <c r="L376" s="165"/>
      <c r="M376" s="166" t="s">
        <v>1</v>
      </c>
      <c r="N376" s="167" t="s">
        <v>41</v>
      </c>
      <c r="P376" s="149">
        <f t="shared" si="111"/>
        <v>0</v>
      </c>
      <c r="Q376" s="149">
        <v>0</v>
      </c>
      <c r="R376" s="149">
        <f t="shared" si="112"/>
        <v>0</v>
      </c>
      <c r="S376" s="149">
        <v>0</v>
      </c>
      <c r="T376" s="150">
        <f t="shared" si="113"/>
        <v>0</v>
      </c>
      <c r="AR376" s="151" t="s">
        <v>248</v>
      </c>
      <c r="AT376" s="151" t="s">
        <v>571</v>
      </c>
      <c r="AU376" s="151" t="s">
        <v>87</v>
      </c>
      <c r="AY376" s="13" t="s">
        <v>220</v>
      </c>
      <c r="BE376" s="152">
        <f t="shared" si="114"/>
        <v>0</v>
      </c>
      <c r="BF376" s="152">
        <f t="shared" si="115"/>
        <v>0</v>
      </c>
      <c r="BG376" s="152">
        <f t="shared" si="116"/>
        <v>0</v>
      </c>
      <c r="BH376" s="152">
        <f t="shared" si="117"/>
        <v>0</v>
      </c>
      <c r="BI376" s="152">
        <f t="shared" si="118"/>
        <v>0</v>
      </c>
      <c r="BJ376" s="13" t="s">
        <v>87</v>
      </c>
      <c r="BK376" s="152">
        <f t="shared" si="119"/>
        <v>0</v>
      </c>
      <c r="BL376" s="13" t="s">
        <v>94</v>
      </c>
      <c r="BM376" s="151" t="s">
        <v>3419</v>
      </c>
    </row>
    <row r="377" spans="2:65" s="1" customFormat="1" ht="16.5" customHeight="1">
      <c r="B377" s="139"/>
      <c r="C377" s="140" t="s">
        <v>2252</v>
      </c>
      <c r="D377" s="140" t="s">
        <v>222</v>
      </c>
      <c r="E377" s="141" t="s">
        <v>3420</v>
      </c>
      <c r="F377" s="142" t="s">
        <v>3421</v>
      </c>
      <c r="G377" s="143" t="s">
        <v>259</v>
      </c>
      <c r="H377" s="144">
        <v>6</v>
      </c>
      <c r="I377" s="145"/>
      <c r="J377" s="144">
        <f t="shared" si="110"/>
        <v>0</v>
      </c>
      <c r="K377" s="146"/>
      <c r="L377" s="28"/>
      <c r="M377" s="147" t="s">
        <v>1</v>
      </c>
      <c r="N377" s="148" t="s">
        <v>41</v>
      </c>
      <c r="P377" s="149">
        <f t="shared" si="111"/>
        <v>0</v>
      </c>
      <c r="Q377" s="149">
        <v>0</v>
      </c>
      <c r="R377" s="149">
        <f t="shared" si="112"/>
        <v>0</v>
      </c>
      <c r="S377" s="149">
        <v>0</v>
      </c>
      <c r="T377" s="150">
        <f t="shared" si="113"/>
        <v>0</v>
      </c>
      <c r="AR377" s="151" t="s">
        <v>94</v>
      </c>
      <c r="AT377" s="151" t="s">
        <v>222</v>
      </c>
      <c r="AU377" s="151" t="s">
        <v>87</v>
      </c>
      <c r="AY377" s="13" t="s">
        <v>220</v>
      </c>
      <c r="BE377" s="152">
        <f t="shared" si="114"/>
        <v>0</v>
      </c>
      <c r="BF377" s="152">
        <f t="shared" si="115"/>
        <v>0</v>
      </c>
      <c r="BG377" s="152">
        <f t="shared" si="116"/>
        <v>0</v>
      </c>
      <c r="BH377" s="152">
        <f t="shared" si="117"/>
        <v>0</v>
      </c>
      <c r="BI377" s="152">
        <f t="shared" si="118"/>
        <v>0</v>
      </c>
      <c r="BJ377" s="13" t="s">
        <v>87</v>
      </c>
      <c r="BK377" s="152">
        <f t="shared" si="119"/>
        <v>0</v>
      </c>
      <c r="BL377" s="13" t="s">
        <v>94</v>
      </c>
      <c r="BM377" s="151" t="s">
        <v>3422</v>
      </c>
    </row>
    <row r="378" spans="2:65" s="1" customFormat="1" ht="16.5" customHeight="1">
      <c r="B378" s="139"/>
      <c r="C378" s="158" t="s">
        <v>2254</v>
      </c>
      <c r="D378" s="158" t="s">
        <v>571</v>
      </c>
      <c r="E378" s="159" t="s">
        <v>3423</v>
      </c>
      <c r="F378" s="160" t="s">
        <v>3424</v>
      </c>
      <c r="G378" s="161" t="s">
        <v>259</v>
      </c>
      <c r="H378" s="162">
        <v>6</v>
      </c>
      <c r="I378" s="163"/>
      <c r="J378" s="162">
        <f t="shared" si="110"/>
        <v>0</v>
      </c>
      <c r="K378" s="164"/>
      <c r="L378" s="165"/>
      <c r="M378" s="166" t="s">
        <v>1</v>
      </c>
      <c r="N378" s="167" t="s">
        <v>41</v>
      </c>
      <c r="P378" s="149">
        <f t="shared" si="111"/>
        <v>0</v>
      </c>
      <c r="Q378" s="149">
        <v>0</v>
      </c>
      <c r="R378" s="149">
        <f t="shared" si="112"/>
        <v>0</v>
      </c>
      <c r="S378" s="149">
        <v>0</v>
      </c>
      <c r="T378" s="150">
        <f t="shared" si="113"/>
        <v>0</v>
      </c>
      <c r="AR378" s="151" t="s">
        <v>248</v>
      </c>
      <c r="AT378" s="151" t="s">
        <v>571</v>
      </c>
      <c r="AU378" s="151" t="s">
        <v>87</v>
      </c>
      <c r="AY378" s="13" t="s">
        <v>220</v>
      </c>
      <c r="BE378" s="152">
        <f t="shared" si="114"/>
        <v>0</v>
      </c>
      <c r="BF378" s="152">
        <f t="shared" si="115"/>
        <v>0</v>
      </c>
      <c r="BG378" s="152">
        <f t="shared" si="116"/>
        <v>0</v>
      </c>
      <c r="BH378" s="152">
        <f t="shared" si="117"/>
        <v>0</v>
      </c>
      <c r="BI378" s="152">
        <f t="shared" si="118"/>
        <v>0</v>
      </c>
      <c r="BJ378" s="13" t="s">
        <v>87</v>
      </c>
      <c r="BK378" s="152">
        <f t="shared" si="119"/>
        <v>0</v>
      </c>
      <c r="BL378" s="13" t="s">
        <v>94</v>
      </c>
      <c r="BM378" s="151" t="s">
        <v>3425</v>
      </c>
    </row>
    <row r="379" spans="2:65" s="1" customFormat="1" ht="16.5" customHeight="1">
      <c r="B379" s="139"/>
      <c r="C379" s="140" t="s">
        <v>2258</v>
      </c>
      <c r="D379" s="140" t="s">
        <v>222</v>
      </c>
      <c r="E379" s="141" t="s">
        <v>3426</v>
      </c>
      <c r="F379" s="142" t="s">
        <v>3427</v>
      </c>
      <c r="G379" s="143" t="s">
        <v>259</v>
      </c>
      <c r="H379" s="144">
        <v>6</v>
      </c>
      <c r="I379" s="145"/>
      <c r="J379" s="144">
        <f t="shared" si="110"/>
        <v>0</v>
      </c>
      <c r="K379" s="146"/>
      <c r="L379" s="28"/>
      <c r="M379" s="147" t="s">
        <v>1</v>
      </c>
      <c r="N379" s="148" t="s">
        <v>41</v>
      </c>
      <c r="P379" s="149">
        <f t="shared" si="111"/>
        <v>0</v>
      </c>
      <c r="Q379" s="149">
        <v>0</v>
      </c>
      <c r="R379" s="149">
        <f t="shared" si="112"/>
        <v>0</v>
      </c>
      <c r="S379" s="149">
        <v>0</v>
      </c>
      <c r="T379" s="150">
        <f t="shared" si="113"/>
        <v>0</v>
      </c>
      <c r="AR379" s="151" t="s">
        <v>94</v>
      </c>
      <c r="AT379" s="151" t="s">
        <v>222</v>
      </c>
      <c r="AU379" s="151" t="s">
        <v>87</v>
      </c>
      <c r="AY379" s="13" t="s">
        <v>220</v>
      </c>
      <c r="BE379" s="152">
        <f t="shared" si="114"/>
        <v>0</v>
      </c>
      <c r="BF379" s="152">
        <f t="shared" si="115"/>
        <v>0</v>
      </c>
      <c r="BG379" s="152">
        <f t="shared" si="116"/>
        <v>0</v>
      </c>
      <c r="BH379" s="152">
        <f t="shared" si="117"/>
        <v>0</v>
      </c>
      <c r="BI379" s="152">
        <f t="shared" si="118"/>
        <v>0</v>
      </c>
      <c r="BJ379" s="13" t="s">
        <v>87</v>
      </c>
      <c r="BK379" s="152">
        <f t="shared" si="119"/>
        <v>0</v>
      </c>
      <c r="BL379" s="13" t="s">
        <v>94</v>
      </c>
      <c r="BM379" s="151" t="s">
        <v>3428</v>
      </c>
    </row>
    <row r="380" spans="2:65" s="1" customFormat="1" ht="16.5" customHeight="1">
      <c r="B380" s="139"/>
      <c r="C380" s="158" t="s">
        <v>2262</v>
      </c>
      <c r="D380" s="158" t="s">
        <v>571</v>
      </c>
      <c r="E380" s="159" t="s">
        <v>3429</v>
      </c>
      <c r="F380" s="160" t="s">
        <v>3430</v>
      </c>
      <c r="G380" s="161" t="s">
        <v>259</v>
      </c>
      <c r="H380" s="162">
        <v>2</v>
      </c>
      <c r="I380" s="163"/>
      <c r="J380" s="162">
        <f t="shared" si="110"/>
        <v>0</v>
      </c>
      <c r="K380" s="164"/>
      <c r="L380" s="165"/>
      <c r="M380" s="166" t="s">
        <v>1</v>
      </c>
      <c r="N380" s="167" t="s">
        <v>41</v>
      </c>
      <c r="P380" s="149">
        <f t="shared" si="111"/>
        <v>0</v>
      </c>
      <c r="Q380" s="149">
        <v>0</v>
      </c>
      <c r="R380" s="149">
        <f t="shared" si="112"/>
        <v>0</v>
      </c>
      <c r="S380" s="149">
        <v>0</v>
      </c>
      <c r="T380" s="150">
        <f t="shared" si="113"/>
        <v>0</v>
      </c>
      <c r="AR380" s="151" t="s">
        <v>248</v>
      </c>
      <c r="AT380" s="151" t="s">
        <v>571</v>
      </c>
      <c r="AU380" s="151" t="s">
        <v>87</v>
      </c>
      <c r="AY380" s="13" t="s">
        <v>220</v>
      </c>
      <c r="BE380" s="152">
        <f t="shared" si="114"/>
        <v>0</v>
      </c>
      <c r="BF380" s="152">
        <f t="shared" si="115"/>
        <v>0</v>
      </c>
      <c r="BG380" s="152">
        <f t="shared" si="116"/>
        <v>0</v>
      </c>
      <c r="BH380" s="152">
        <f t="shared" si="117"/>
        <v>0</v>
      </c>
      <c r="BI380" s="152">
        <f t="shared" si="118"/>
        <v>0</v>
      </c>
      <c r="BJ380" s="13" t="s">
        <v>87</v>
      </c>
      <c r="BK380" s="152">
        <f t="shared" si="119"/>
        <v>0</v>
      </c>
      <c r="BL380" s="13" t="s">
        <v>94</v>
      </c>
      <c r="BM380" s="151" t="s">
        <v>3431</v>
      </c>
    </row>
    <row r="381" spans="2:65" s="1" customFormat="1" ht="24.25" customHeight="1">
      <c r="B381" s="139"/>
      <c r="C381" s="140" t="s">
        <v>2266</v>
      </c>
      <c r="D381" s="140" t="s">
        <v>222</v>
      </c>
      <c r="E381" s="141" t="s">
        <v>3432</v>
      </c>
      <c r="F381" s="142" t="s">
        <v>3433</v>
      </c>
      <c r="G381" s="143" t="s">
        <v>259</v>
      </c>
      <c r="H381" s="144">
        <v>2</v>
      </c>
      <c r="I381" s="145"/>
      <c r="J381" s="144">
        <f t="shared" si="110"/>
        <v>0</v>
      </c>
      <c r="K381" s="146"/>
      <c r="L381" s="28"/>
      <c r="M381" s="147" t="s">
        <v>1</v>
      </c>
      <c r="N381" s="148" t="s">
        <v>41</v>
      </c>
      <c r="P381" s="149">
        <f t="shared" si="111"/>
        <v>0</v>
      </c>
      <c r="Q381" s="149">
        <v>0</v>
      </c>
      <c r="R381" s="149">
        <f t="shared" si="112"/>
        <v>0</v>
      </c>
      <c r="S381" s="149">
        <v>0</v>
      </c>
      <c r="T381" s="150">
        <f t="shared" si="113"/>
        <v>0</v>
      </c>
      <c r="AR381" s="151" t="s">
        <v>94</v>
      </c>
      <c r="AT381" s="151" t="s">
        <v>222</v>
      </c>
      <c r="AU381" s="151" t="s">
        <v>87</v>
      </c>
      <c r="AY381" s="13" t="s">
        <v>220</v>
      </c>
      <c r="BE381" s="152">
        <f t="shared" si="114"/>
        <v>0</v>
      </c>
      <c r="BF381" s="152">
        <f t="shared" si="115"/>
        <v>0</v>
      </c>
      <c r="BG381" s="152">
        <f t="shared" si="116"/>
        <v>0</v>
      </c>
      <c r="BH381" s="152">
        <f t="shared" si="117"/>
        <v>0</v>
      </c>
      <c r="BI381" s="152">
        <f t="shared" si="118"/>
        <v>0</v>
      </c>
      <c r="BJ381" s="13" t="s">
        <v>87</v>
      </c>
      <c r="BK381" s="152">
        <f t="shared" si="119"/>
        <v>0</v>
      </c>
      <c r="BL381" s="13" t="s">
        <v>94</v>
      </c>
      <c r="BM381" s="151" t="s">
        <v>3434</v>
      </c>
    </row>
    <row r="382" spans="2:65" s="11" customFormat="1" ht="22.9" customHeight="1">
      <c r="B382" s="127"/>
      <c r="D382" s="128" t="s">
        <v>74</v>
      </c>
      <c r="E382" s="137" t="s">
        <v>3435</v>
      </c>
      <c r="F382" s="137" t="s">
        <v>3436</v>
      </c>
      <c r="I382" s="130"/>
      <c r="J382" s="138">
        <f>BK382</f>
        <v>0</v>
      </c>
      <c r="L382" s="127"/>
      <c r="M382" s="132"/>
      <c r="P382" s="133">
        <f>SUM(P383:P389)</f>
        <v>0</v>
      </c>
      <c r="R382" s="133">
        <f>SUM(R383:R389)</f>
        <v>0</v>
      </c>
      <c r="T382" s="134">
        <f>SUM(T383:T389)</f>
        <v>0</v>
      </c>
      <c r="AR382" s="128" t="s">
        <v>82</v>
      </c>
      <c r="AT382" s="135" t="s">
        <v>74</v>
      </c>
      <c r="AU382" s="135" t="s">
        <v>82</v>
      </c>
      <c r="AY382" s="128" t="s">
        <v>220</v>
      </c>
      <c r="BK382" s="136">
        <f>SUM(BK383:BK389)</f>
        <v>0</v>
      </c>
    </row>
    <row r="383" spans="2:65" s="1" customFormat="1" ht="16.5" customHeight="1">
      <c r="B383" s="139"/>
      <c r="C383" s="158" t="s">
        <v>2270</v>
      </c>
      <c r="D383" s="158" t="s">
        <v>571</v>
      </c>
      <c r="E383" s="159" t="s">
        <v>3437</v>
      </c>
      <c r="F383" s="160" t="s">
        <v>3438</v>
      </c>
      <c r="G383" s="161" t="s">
        <v>234</v>
      </c>
      <c r="H383" s="162">
        <v>80</v>
      </c>
      <c r="I383" s="163"/>
      <c r="J383" s="162">
        <f t="shared" ref="J383:J389" si="120">ROUND(I383*H383,2)</f>
        <v>0</v>
      </c>
      <c r="K383" s="164"/>
      <c r="L383" s="165"/>
      <c r="M383" s="166" t="s">
        <v>1</v>
      </c>
      <c r="N383" s="167" t="s">
        <v>41</v>
      </c>
      <c r="P383" s="149">
        <f t="shared" ref="P383:P389" si="121">O383*H383</f>
        <v>0</v>
      </c>
      <c r="Q383" s="149">
        <v>0</v>
      </c>
      <c r="R383" s="149">
        <f t="shared" ref="R383:R389" si="122">Q383*H383</f>
        <v>0</v>
      </c>
      <c r="S383" s="149">
        <v>0</v>
      </c>
      <c r="T383" s="150">
        <f t="shared" ref="T383:T389" si="123">S383*H383</f>
        <v>0</v>
      </c>
      <c r="AR383" s="151" t="s">
        <v>248</v>
      </c>
      <c r="AT383" s="151" t="s">
        <v>571</v>
      </c>
      <c r="AU383" s="151" t="s">
        <v>87</v>
      </c>
      <c r="AY383" s="13" t="s">
        <v>220</v>
      </c>
      <c r="BE383" s="152">
        <f t="shared" ref="BE383:BE389" si="124">IF(N383="základná",J383,0)</f>
        <v>0</v>
      </c>
      <c r="BF383" s="152">
        <f t="shared" ref="BF383:BF389" si="125">IF(N383="znížená",J383,0)</f>
        <v>0</v>
      </c>
      <c r="BG383" s="152">
        <f t="shared" ref="BG383:BG389" si="126">IF(N383="zákl. prenesená",J383,0)</f>
        <v>0</v>
      </c>
      <c r="BH383" s="152">
        <f t="shared" ref="BH383:BH389" si="127">IF(N383="zníž. prenesená",J383,0)</f>
        <v>0</v>
      </c>
      <c r="BI383" s="152">
        <f t="shared" ref="BI383:BI389" si="128">IF(N383="nulová",J383,0)</f>
        <v>0</v>
      </c>
      <c r="BJ383" s="13" t="s">
        <v>87</v>
      </c>
      <c r="BK383" s="152">
        <f t="shared" ref="BK383:BK389" si="129">ROUND(I383*H383,2)</f>
        <v>0</v>
      </c>
      <c r="BL383" s="13" t="s">
        <v>94</v>
      </c>
      <c r="BM383" s="151" t="s">
        <v>3439</v>
      </c>
    </row>
    <row r="384" spans="2:65" s="1" customFormat="1" ht="16.5" customHeight="1">
      <c r="B384" s="139"/>
      <c r="C384" s="140" t="s">
        <v>2274</v>
      </c>
      <c r="D384" s="140" t="s">
        <v>222</v>
      </c>
      <c r="E384" s="141" t="s">
        <v>3440</v>
      </c>
      <c r="F384" s="142" t="s">
        <v>3441</v>
      </c>
      <c r="G384" s="143" t="s">
        <v>234</v>
      </c>
      <c r="H384" s="144">
        <v>80</v>
      </c>
      <c r="I384" s="145"/>
      <c r="J384" s="144">
        <f t="shared" si="120"/>
        <v>0</v>
      </c>
      <c r="K384" s="146"/>
      <c r="L384" s="28"/>
      <c r="M384" s="147" t="s">
        <v>1</v>
      </c>
      <c r="N384" s="148" t="s">
        <v>41</v>
      </c>
      <c r="P384" s="149">
        <f t="shared" si="121"/>
        <v>0</v>
      </c>
      <c r="Q384" s="149">
        <v>0</v>
      </c>
      <c r="R384" s="149">
        <f t="shared" si="122"/>
        <v>0</v>
      </c>
      <c r="S384" s="149">
        <v>0</v>
      </c>
      <c r="T384" s="150">
        <f t="shared" si="123"/>
        <v>0</v>
      </c>
      <c r="AR384" s="151" t="s">
        <v>94</v>
      </c>
      <c r="AT384" s="151" t="s">
        <v>222</v>
      </c>
      <c r="AU384" s="151" t="s">
        <v>87</v>
      </c>
      <c r="AY384" s="13" t="s">
        <v>220</v>
      </c>
      <c r="BE384" s="152">
        <f t="shared" si="124"/>
        <v>0</v>
      </c>
      <c r="BF384" s="152">
        <f t="shared" si="125"/>
        <v>0</v>
      </c>
      <c r="BG384" s="152">
        <f t="shared" si="126"/>
        <v>0</v>
      </c>
      <c r="BH384" s="152">
        <f t="shared" si="127"/>
        <v>0</v>
      </c>
      <c r="BI384" s="152">
        <f t="shared" si="128"/>
        <v>0</v>
      </c>
      <c r="BJ384" s="13" t="s">
        <v>87</v>
      </c>
      <c r="BK384" s="152">
        <f t="shared" si="129"/>
        <v>0</v>
      </c>
      <c r="BL384" s="13" t="s">
        <v>94</v>
      </c>
      <c r="BM384" s="151" t="s">
        <v>3442</v>
      </c>
    </row>
    <row r="385" spans="2:65" s="1" customFormat="1" ht="16.5" customHeight="1">
      <c r="B385" s="139"/>
      <c r="C385" s="158" t="s">
        <v>2278</v>
      </c>
      <c r="D385" s="158" t="s">
        <v>571</v>
      </c>
      <c r="E385" s="159" t="s">
        <v>3443</v>
      </c>
      <c r="F385" s="160" t="s">
        <v>3444</v>
      </c>
      <c r="G385" s="161" t="s">
        <v>234</v>
      </c>
      <c r="H385" s="162">
        <v>25</v>
      </c>
      <c r="I385" s="163"/>
      <c r="J385" s="162">
        <f t="shared" si="120"/>
        <v>0</v>
      </c>
      <c r="K385" s="164"/>
      <c r="L385" s="165"/>
      <c r="M385" s="166" t="s">
        <v>1</v>
      </c>
      <c r="N385" s="167" t="s">
        <v>41</v>
      </c>
      <c r="P385" s="149">
        <f t="shared" si="121"/>
        <v>0</v>
      </c>
      <c r="Q385" s="149">
        <v>0</v>
      </c>
      <c r="R385" s="149">
        <f t="shared" si="122"/>
        <v>0</v>
      </c>
      <c r="S385" s="149">
        <v>0</v>
      </c>
      <c r="T385" s="150">
        <f t="shared" si="123"/>
        <v>0</v>
      </c>
      <c r="AR385" s="151" t="s">
        <v>248</v>
      </c>
      <c r="AT385" s="151" t="s">
        <v>571</v>
      </c>
      <c r="AU385" s="151" t="s">
        <v>87</v>
      </c>
      <c r="AY385" s="13" t="s">
        <v>220</v>
      </c>
      <c r="BE385" s="152">
        <f t="shared" si="124"/>
        <v>0</v>
      </c>
      <c r="BF385" s="152">
        <f t="shared" si="125"/>
        <v>0</v>
      </c>
      <c r="BG385" s="152">
        <f t="shared" si="126"/>
        <v>0</v>
      </c>
      <c r="BH385" s="152">
        <f t="shared" si="127"/>
        <v>0</v>
      </c>
      <c r="BI385" s="152">
        <f t="shared" si="128"/>
        <v>0</v>
      </c>
      <c r="BJ385" s="13" t="s">
        <v>87</v>
      </c>
      <c r="BK385" s="152">
        <f t="shared" si="129"/>
        <v>0</v>
      </c>
      <c r="BL385" s="13" t="s">
        <v>94</v>
      </c>
      <c r="BM385" s="151" t="s">
        <v>3445</v>
      </c>
    </row>
    <row r="386" spans="2:65" s="1" customFormat="1" ht="16.5" customHeight="1">
      <c r="B386" s="139"/>
      <c r="C386" s="140" t="s">
        <v>2282</v>
      </c>
      <c r="D386" s="140" t="s">
        <v>222</v>
      </c>
      <c r="E386" s="141" t="s">
        <v>3446</v>
      </c>
      <c r="F386" s="142" t="s">
        <v>3447</v>
      </c>
      <c r="G386" s="143" t="s">
        <v>234</v>
      </c>
      <c r="H386" s="144">
        <v>25</v>
      </c>
      <c r="I386" s="145"/>
      <c r="J386" s="144">
        <f t="shared" si="120"/>
        <v>0</v>
      </c>
      <c r="K386" s="146"/>
      <c r="L386" s="28"/>
      <c r="M386" s="147" t="s">
        <v>1</v>
      </c>
      <c r="N386" s="148" t="s">
        <v>41</v>
      </c>
      <c r="P386" s="149">
        <f t="shared" si="121"/>
        <v>0</v>
      </c>
      <c r="Q386" s="149">
        <v>0</v>
      </c>
      <c r="R386" s="149">
        <f t="shared" si="122"/>
        <v>0</v>
      </c>
      <c r="S386" s="149">
        <v>0</v>
      </c>
      <c r="T386" s="150">
        <f t="shared" si="123"/>
        <v>0</v>
      </c>
      <c r="AR386" s="151" t="s">
        <v>94</v>
      </c>
      <c r="AT386" s="151" t="s">
        <v>222</v>
      </c>
      <c r="AU386" s="151" t="s">
        <v>87</v>
      </c>
      <c r="AY386" s="13" t="s">
        <v>220</v>
      </c>
      <c r="BE386" s="152">
        <f t="shared" si="124"/>
        <v>0</v>
      </c>
      <c r="BF386" s="152">
        <f t="shared" si="125"/>
        <v>0</v>
      </c>
      <c r="BG386" s="152">
        <f t="shared" si="126"/>
        <v>0</v>
      </c>
      <c r="BH386" s="152">
        <f t="shared" si="127"/>
        <v>0</v>
      </c>
      <c r="BI386" s="152">
        <f t="shared" si="128"/>
        <v>0</v>
      </c>
      <c r="BJ386" s="13" t="s">
        <v>87</v>
      </c>
      <c r="BK386" s="152">
        <f t="shared" si="129"/>
        <v>0</v>
      </c>
      <c r="BL386" s="13" t="s">
        <v>94</v>
      </c>
      <c r="BM386" s="151" t="s">
        <v>3448</v>
      </c>
    </row>
    <row r="387" spans="2:65" s="1" customFormat="1" ht="16.5" customHeight="1">
      <c r="B387" s="139"/>
      <c r="C387" s="158" t="s">
        <v>2286</v>
      </c>
      <c r="D387" s="158" t="s">
        <v>571</v>
      </c>
      <c r="E387" s="159" t="s">
        <v>3449</v>
      </c>
      <c r="F387" s="160" t="s">
        <v>3450</v>
      </c>
      <c r="G387" s="161" t="s">
        <v>259</v>
      </c>
      <c r="H387" s="162">
        <v>12</v>
      </c>
      <c r="I387" s="163"/>
      <c r="J387" s="162">
        <f t="shared" si="120"/>
        <v>0</v>
      </c>
      <c r="K387" s="164"/>
      <c r="L387" s="165"/>
      <c r="M387" s="166" t="s">
        <v>1</v>
      </c>
      <c r="N387" s="167" t="s">
        <v>41</v>
      </c>
      <c r="P387" s="149">
        <f t="shared" si="121"/>
        <v>0</v>
      </c>
      <c r="Q387" s="149">
        <v>0</v>
      </c>
      <c r="R387" s="149">
        <f t="shared" si="122"/>
        <v>0</v>
      </c>
      <c r="S387" s="149">
        <v>0</v>
      </c>
      <c r="T387" s="150">
        <f t="shared" si="123"/>
        <v>0</v>
      </c>
      <c r="AR387" s="151" t="s">
        <v>248</v>
      </c>
      <c r="AT387" s="151" t="s">
        <v>571</v>
      </c>
      <c r="AU387" s="151" t="s">
        <v>87</v>
      </c>
      <c r="AY387" s="13" t="s">
        <v>220</v>
      </c>
      <c r="BE387" s="152">
        <f t="shared" si="124"/>
        <v>0</v>
      </c>
      <c r="BF387" s="152">
        <f t="shared" si="125"/>
        <v>0</v>
      </c>
      <c r="BG387" s="152">
        <f t="shared" si="126"/>
        <v>0</v>
      </c>
      <c r="BH387" s="152">
        <f t="shared" si="127"/>
        <v>0</v>
      </c>
      <c r="BI387" s="152">
        <f t="shared" si="128"/>
        <v>0</v>
      </c>
      <c r="BJ387" s="13" t="s">
        <v>87</v>
      </c>
      <c r="BK387" s="152">
        <f t="shared" si="129"/>
        <v>0</v>
      </c>
      <c r="BL387" s="13" t="s">
        <v>94</v>
      </c>
      <c r="BM387" s="151" t="s">
        <v>3451</v>
      </c>
    </row>
    <row r="388" spans="2:65" s="1" customFormat="1" ht="16.5" customHeight="1">
      <c r="B388" s="139"/>
      <c r="C388" s="158" t="s">
        <v>2290</v>
      </c>
      <c r="D388" s="158" t="s">
        <v>571</v>
      </c>
      <c r="E388" s="159" t="s">
        <v>3452</v>
      </c>
      <c r="F388" s="160" t="s">
        <v>3453</v>
      </c>
      <c r="G388" s="161" t="s">
        <v>259</v>
      </c>
      <c r="H388" s="162">
        <v>16</v>
      </c>
      <c r="I388" s="163"/>
      <c r="J388" s="162">
        <f t="shared" si="120"/>
        <v>0</v>
      </c>
      <c r="K388" s="164"/>
      <c r="L388" s="165"/>
      <c r="M388" s="166" t="s">
        <v>1</v>
      </c>
      <c r="N388" s="167" t="s">
        <v>41</v>
      </c>
      <c r="P388" s="149">
        <f t="shared" si="121"/>
        <v>0</v>
      </c>
      <c r="Q388" s="149">
        <v>0</v>
      </c>
      <c r="R388" s="149">
        <f t="shared" si="122"/>
        <v>0</v>
      </c>
      <c r="S388" s="149">
        <v>0</v>
      </c>
      <c r="T388" s="150">
        <f t="shared" si="123"/>
        <v>0</v>
      </c>
      <c r="AR388" s="151" t="s">
        <v>248</v>
      </c>
      <c r="AT388" s="151" t="s">
        <v>571</v>
      </c>
      <c r="AU388" s="151" t="s">
        <v>87</v>
      </c>
      <c r="AY388" s="13" t="s">
        <v>220</v>
      </c>
      <c r="BE388" s="152">
        <f t="shared" si="124"/>
        <v>0</v>
      </c>
      <c r="BF388" s="152">
        <f t="shared" si="125"/>
        <v>0</v>
      </c>
      <c r="BG388" s="152">
        <f t="shared" si="126"/>
        <v>0</v>
      </c>
      <c r="BH388" s="152">
        <f t="shared" si="127"/>
        <v>0</v>
      </c>
      <c r="BI388" s="152">
        <f t="shared" si="128"/>
        <v>0</v>
      </c>
      <c r="BJ388" s="13" t="s">
        <v>87</v>
      </c>
      <c r="BK388" s="152">
        <f t="shared" si="129"/>
        <v>0</v>
      </c>
      <c r="BL388" s="13" t="s">
        <v>94</v>
      </c>
      <c r="BM388" s="151" t="s">
        <v>3454</v>
      </c>
    </row>
    <row r="389" spans="2:65" s="1" customFormat="1" ht="16.5" customHeight="1">
      <c r="B389" s="139"/>
      <c r="C389" s="140" t="s">
        <v>2294</v>
      </c>
      <c r="D389" s="140" t="s">
        <v>222</v>
      </c>
      <c r="E389" s="141" t="s">
        <v>3455</v>
      </c>
      <c r="F389" s="142" t="s">
        <v>3456</v>
      </c>
      <c r="G389" s="143" t="s">
        <v>259</v>
      </c>
      <c r="H389" s="144">
        <v>28</v>
      </c>
      <c r="I389" s="145"/>
      <c r="J389" s="144">
        <f t="shared" si="120"/>
        <v>0</v>
      </c>
      <c r="K389" s="146"/>
      <c r="L389" s="28"/>
      <c r="M389" s="147" t="s">
        <v>1</v>
      </c>
      <c r="N389" s="148" t="s">
        <v>41</v>
      </c>
      <c r="P389" s="149">
        <f t="shared" si="121"/>
        <v>0</v>
      </c>
      <c r="Q389" s="149">
        <v>0</v>
      </c>
      <c r="R389" s="149">
        <f t="shared" si="122"/>
        <v>0</v>
      </c>
      <c r="S389" s="149">
        <v>0</v>
      </c>
      <c r="T389" s="150">
        <f t="shared" si="123"/>
        <v>0</v>
      </c>
      <c r="AR389" s="151" t="s">
        <v>94</v>
      </c>
      <c r="AT389" s="151" t="s">
        <v>222</v>
      </c>
      <c r="AU389" s="151" t="s">
        <v>87</v>
      </c>
      <c r="AY389" s="13" t="s">
        <v>220</v>
      </c>
      <c r="BE389" s="152">
        <f t="shared" si="124"/>
        <v>0</v>
      </c>
      <c r="BF389" s="152">
        <f t="shared" si="125"/>
        <v>0</v>
      </c>
      <c r="BG389" s="152">
        <f t="shared" si="126"/>
        <v>0</v>
      </c>
      <c r="BH389" s="152">
        <f t="shared" si="127"/>
        <v>0</v>
      </c>
      <c r="BI389" s="152">
        <f t="shared" si="128"/>
        <v>0</v>
      </c>
      <c r="BJ389" s="13" t="s">
        <v>87</v>
      </c>
      <c r="BK389" s="152">
        <f t="shared" si="129"/>
        <v>0</v>
      </c>
      <c r="BL389" s="13" t="s">
        <v>94</v>
      </c>
      <c r="BM389" s="151" t="s">
        <v>3457</v>
      </c>
    </row>
    <row r="390" spans="2:65" s="11" customFormat="1" ht="25.9" customHeight="1">
      <c r="B390" s="127"/>
      <c r="D390" s="128" t="s">
        <v>74</v>
      </c>
      <c r="E390" s="129" t="s">
        <v>3458</v>
      </c>
      <c r="F390" s="129" t="s">
        <v>2880</v>
      </c>
      <c r="I390" s="130"/>
      <c r="J390" s="131">
        <f>BK390</f>
        <v>0</v>
      </c>
      <c r="L390" s="127"/>
      <c r="M390" s="132"/>
      <c r="P390" s="133">
        <f>P391+SUM(P392:P395)</f>
        <v>0</v>
      </c>
      <c r="R390" s="133">
        <f>R391+SUM(R392:R395)</f>
        <v>0</v>
      </c>
      <c r="T390" s="134">
        <f>T391+SUM(T392:T395)</f>
        <v>0</v>
      </c>
      <c r="AR390" s="128" t="s">
        <v>82</v>
      </c>
      <c r="AT390" s="135" t="s">
        <v>74</v>
      </c>
      <c r="AU390" s="135" t="s">
        <v>75</v>
      </c>
      <c r="AY390" s="128" t="s">
        <v>220</v>
      </c>
      <c r="BK390" s="136">
        <f>BK391+SUM(BK392:BK395)</f>
        <v>0</v>
      </c>
    </row>
    <row r="391" spans="2:65" s="1" customFormat="1" ht="24.25" customHeight="1">
      <c r="B391" s="139"/>
      <c r="C391" s="158" t="s">
        <v>2298</v>
      </c>
      <c r="D391" s="158" t="s">
        <v>571</v>
      </c>
      <c r="E391" s="159" t="s">
        <v>3459</v>
      </c>
      <c r="F391" s="160" t="s">
        <v>3460</v>
      </c>
      <c r="G391" s="161" t="s">
        <v>259</v>
      </c>
      <c r="H391" s="162">
        <v>1</v>
      </c>
      <c r="I391" s="163"/>
      <c r="J391" s="162">
        <f>ROUND(I391*H391,2)</f>
        <v>0</v>
      </c>
      <c r="K391" s="164"/>
      <c r="L391" s="165"/>
      <c r="M391" s="166" t="s">
        <v>1</v>
      </c>
      <c r="N391" s="167" t="s">
        <v>41</v>
      </c>
      <c r="P391" s="149">
        <f>O391*H391</f>
        <v>0</v>
      </c>
      <c r="Q391" s="149">
        <v>0</v>
      </c>
      <c r="R391" s="149">
        <f>Q391*H391</f>
        <v>0</v>
      </c>
      <c r="S391" s="149">
        <v>0</v>
      </c>
      <c r="T391" s="150">
        <f>S391*H391</f>
        <v>0</v>
      </c>
      <c r="AR391" s="151" t="s">
        <v>248</v>
      </c>
      <c r="AT391" s="151" t="s">
        <v>571</v>
      </c>
      <c r="AU391" s="151" t="s">
        <v>82</v>
      </c>
      <c r="AY391" s="13" t="s">
        <v>220</v>
      </c>
      <c r="BE391" s="152">
        <f>IF(N391="základná",J391,0)</f>
        <v>0</v>
      </c>
      <c r="BF391" s="152">
        <f>IF(N391="znížená",J391,0)</f>
        <v>0</v>
      </c>
      <c r="BG391" s="152">
        <f>IF(N391="zákl. prenesená",J391,0)</f>
        <v>0</v>
      </c>
      <c r="BH391" s="152">
        <f>IF(N391="zníž. prenesená",J391,0)</f>
        <v>0</v>
      </c>
      <c r="BI391" s="152">
        <f>IF(N391="nulová",J391,0)</f>
        <v>0</v>
      </c>
      <c r="BJ391" s="13" t="s">
        <v>87</v>
      </c>
      <c r="BK391" s="152">
        <f>ROUND(I391*H391,2)</f>
        <v>0</v>
      </c>
      <c r="BL391" s="13" t="s">
        <v>94</v>
      </c>
      <c r="BM391" s="151" t="s">
        <v>3461</v>
      </c>
    </row>
    <row r="392" spans="2:65" s="1" customFormat="1" ht="16.5" customHeight="1">
      <c r="B392" s="139"/>
      <c r="C392" s="140" t="s">
        <v>2302</v>
      </c>
      <c r="D392" s="140" t="s">
        <v>222</v>
      </c>
      <c r="E392" s="141" t="s">
        <v>3462</v>
      </c>
      <c r="F392" s="142" t="s">
        <v>3463</v>
      </c>
      <c r="G392" s="143" t="s">
        <v>259</v>
      </c>
      <c r="H392" s="144">
        <v>1</v>
      </c>
      <c r="I392" s="145"/>
      <c r="J392" s="144">
        <f>ROUND(I392*H392,2)</f>
        <v>0</v>
      </c>
      <c r="K392" s="146"/>
      <c r="L392" s="28"/>
      <c r="M392" s="147" t="s">
        <v>1</v>
      </c>
      <c r="N392" s="148" t="s">
        <v>41</v>
      </c>
      <c r="P392" s="149">
        <f>O392*H392</f>
        <v>0</v>
      </c>
      <c r="Q392" s="149">
        <v>0</v>
      </c>
      <c r="R392" s="149">
        <f>Q392*H392</f>
        <v>0</v>
      </c>
      <c r="S392" s="149">
        <v>0</v>
      </c>
      <c r="T392" s="150">
        <f>S392*H392</f>
        <v>0</v>
      </c>
      <c r="AR392" s="151" t="s">
        <v>94</v>
      </c>
      <c r="AT392" s="151" t="s">
        <v>222</v>
      </c>
      <c r="AU392" s="151" t="s">
        <v>82</v>
      </c>
      <c r="AY392" s="13" t="s">
        <v>220</v>
      </c>
      <c r="BE392" s="152">
        <f>IF(N392="základná",J392,0)</f>
        <v>0</v>
      </c>
      <c r="BF392" s="152">
        <f>IF(N392="znížená",J392,0)</f>
        <v>0</v>
      </c>
      <c r="BG392" s="152">
        <f>IF(N392="zákl. prenesená",J392,0)</f>
        <v>0</v>
      </c>
      <c r="BH392" s="152">
        <f>IF(N392="zníž. prenesená",J392,0)</f>
        <v>0</v>
      </c>
      <c r="BI392" s="152">
        <f>IF(N392="nulová",J392,0)</f>
        <v>0</v>
      </c>
      <c r="BJ392" s="13" t="s">
        <v>87</v>
      </c>
      <c r="BK392" s="152">
        <f>ROUND(I392*H392,2)</f>
        <v>0</v>
      </c>
      <c r="BL392" s="13" t="s">
        <v>94</v>
      </c>
      <c r="BM392" s="151" t="s">
        <v>3464</v>
      </c>
    </row>
    <row r="393" spans="2:65" s="1" customFormat="1" ht="44.25" customHeight="1">
      <c r="B393" s="139"/>
      <c r="C393" s="158" t="s">
        <v>2306</v>
      </c>
      <c r="D393" s="158" t="s">
        <v>571</v>
      </c>
      <c r="E393" s="159" t="s">
        <v>3465</v>
      </c>
      <c r="F393" s="160" t="s">
        <v>3466</v>
      </c>
      <c r="G393" s="161" t="s">
        <v>259</v>
      </c>
      <c r="H393" s="162">
        <v>1</v>
      </c>
      <c r="I393" s="163"/>
      <c r="J393" s="162">
        <f>ROUND(I393*H393,2)</f>
        <v>0</v>
      </c>
      <c r="K393" s="164"/>
      <c r="L393" s="165"/>
      <c r="M393" s="166" t="s">
        <v>1</v>
      </c>
      <c r="N393" s="167" t="s">
        <v>41</v>
      </c>
      <c r="P393" s="149">
        <f>O393*H393</f>
        <v>0</v>
      </c>
      <c r="Q393" s="149">
        <v>0</v>
      </c>
      <c r="R393" s="149">
        <f>Q393*H393</f>
        <v>0</v>
      </c>
      <c r="S393" s="149">
        <v>0</v>
      </c>
      <c r="T393" s="150">
        <f>S393*H393</f>
        <v>0</v>
      </c>
      <c r="AR393" s="151" t="s">
        <v>248</v>
      </c>
      <c r="AT393" s="151" t="s">
        <v>571</v>
      </c>
      <c r="AU393" s="151" t="s">
        <v>82</v>
      </c>
      <c r="AY393" s="13" t="s">
        <v>220</v>
      </c>
      <c r="BE393" s="152">
        <f>IF(N393="základná",J393,0)</f>
        <v>0</v>
      </c>
      <c r="BF393" s="152">
        <f>IF(N393="znížená",J393,0)</f>
        <v>0</v>
      </c>
      <c r="BG393" s="152">
        <f>IF(N393="zákl. prenesená",J393,0)</f>
        <v>0</v>
      </c>
      <c r="BH393" s="152">
        <f>IF(N393="zníž. prenesená",J393,0)</f>
        <v>0</v>
      </c>
      <c r="BI393" s="152">
        <f>IF(N393="nulová",J393,0)</f>
        <v>0</v>
      </c>
      <c r="BJ393" s="13" t="s">
        <v>87</v>
      </c>
      <c r="BK393" s="152">
        <f>ROUND(I393*H393,2)</f>
        <v>0</v>
      </c>
      <c r="BL393" s="13" t="s">
        <v>94</v>
      </c>
      <c r="BM393" s="151" t="s">
        <v>3467</v>
      </c>
    </row>
    <row r="394" spans="2:65" s="1" customFormat="1" ht="16.5" customHeight="1">
      <c r="B394" s="139"/>
      <c r="C394" s="140" t="s">
        <v>2310</v>
      </c>
      <c r="D394" s="140" t="s">
        <v>222</v>
      </c>
      <c r="E394" s="141" t="s">
        <v>3468</v>
      </c>
      <c r="F394" s="142" t="s">
        <v>3469</v>
      </c>
      <c r="G394" s="143" t="s">
        <v>259</v>
      </c>
      <c r="H394" s="144">
        <v>1</v>
      </c>
      <c r="I394" s="145"/>
      <c r="J394" s="144">
        <f>ROUND(I394*H394,2)</f>
        <v>0</v>
      </c>
      <c r="K394" s="146"/>
      <c r="L394" s="28"/>
      <c r="M394" s="147" t="s">
        <v>1</v>
      </c>
      <c r="N394" s="148" t="s">
        <v>41</v>
      </c>
      <c r="P394" s="149">
        <f>O394*H394</f>
        <v>0</v>
      </c>
      <c r="Q394" s="149">
        <v>0</v>
      </c>
      <c r="R394" s="149">
        <f>Q394*H394</f>
        <v>0</v>
      </c>
      <c r="S394" s="149">
        <v>0</v>
      </c>
      <c r="T394" s="150">
        <f>S394*H394</f>
        <v>0</v>
      </c>
      <c r="AR394" s="151" t="s">
        <v>94</v>
      </c>
      <c r="AT394" s="151" t="s">
        <v>222</v>
      </c>
      <c r="AU394" s="151" t="s">
        <v>82</v>
      </c>
      <c r="AY394" s="13" t="s">
        <v>220</v>
      </c>
      <c r="BE394" s="152">
        <f>IF(N394="základná",J394,0)</f>
        <v>0</v>
      </c>
      <c r="BF394" s="152">
        <f>IF(N394="znížená",J394,0)</f>
        <v>0</v>
      </c>
      <c r="BG394" s="152">
        <f>IF(N394="zákl. prenesená",J394,0)</f>
        <v>0</v>
      </c>
      <c r="BH394" s="152">
        <f>IF(N394="zníž. prenesená",J394,0)</f>
        <v>0</v>
      </c>
      <c r="BI394" s="152">
        <f>IF(N394="nulová",J394,0)</f>
        <v>0</v>
      </c>
      <c r="BJ394" s="13" t="s">
        <v>87</v>
      </c>
      <c r="BK394" s="152">
        <f>ROUND(I394*H394,2)</f>
        <v>0</v>
      </c>
      <c r="BL394" s="13" t="s">
        <v>94</v>
      </c>
      <c r="BM394" s="151" t="s">
        <v>3470</v>
      </c>
    </row>
    <row r="395" spans="2:65" s="11" customFormat="1" ht="22.9" customHeight="1">
      <c r="B395" s="127"/>
      <c r="D395" s="128" t="s">
        <v>74</v>
      </c>
      <c r="E395" s="137" t="s">
        <v>3471</v>
      </c>
      <c r="F395" s="137" t="s">
        <v>3472</v>
      </c>
      <c r="I395" s="130"/>
      <c r="J395" s="138">
        <f>BK395</f>
        <v>0</v>
      </c>
      <c r="L395" s="127"/>
      <c r="M395" s="132"/>
      <c r="P395" s="133">
        <f>SUM(P396:P400)</f>
        <v>0</v>
      </c>
      <c r="R395" s="133">
        <f>SUM(R396:R400)</f>
        <v>0</v>
      </c>
      <c r="T395" s="134">
        <f>SUM(T396:T400)</f>
        <v>0</v>
      </c>
      <c r="AR395" s="128" t="s">
        <v>82</v>
      </c>
      <c r="AT395" s="135" t="s">
        <v>74</v>
      </c>
      <c r="AU395" s="135" t="s">
        <v>82</v>
      </c>
      <c r="AY395" s="128" t="s">
        <v>220</v>
      </c>
      <c r="BK395" s="136">
        <f>SUM(BK396:BK400)</f>
        <v>0</v>
      </c>
    </row>
    <row r="396" spans="2:65" s="1" customFormat="1" ht="16.5" customHeight="1">
      <c r="B396" s="139"/>
      <c r="C396" s="158" t="s">
        <v>2314</v>
      </c>
      <c r="D396" s="158" t="s">
        <v>571</v>
      </c>
      <c r="E396" s="159" t="s">
        <v>3473</v>
      </c>
      <c r="F396" s="160" t="s">
        <v>3474</v>
      </c>
      <c r="G396" s="161" t="s">
        <v>259</v>
      </c>
      <c r="H396" s="162">
        <v>1</v>
      </c>
      <c r="I396" s="163"/>
      <c r="J396" s="162">
        <f>ROUND(I396*H396,2)</f>
        <v>0</v>
      </c>
      <c r="K396" s="164"/>
      <c r="L396" s="165"/>
      <c r="M396" s="166" t="s">
        <v>1</v>
      </c>
      <c r="N396" s="167" t="s">
        <v>41</v>
      </c>
      <c r="P396" s="149">
        <f>O396*H396</f>
        <v>0</v>
      </c>
      <c r="Q396" s="149">
        <v>0</v>
      </c>
      <c r="R396" s="149">
        <f>Q396*H396</f>
        <v>0</v>
      </c>
      <c r="S396" s="149">
        <v>0</v>
      </c>
      <c r="T396" s="150">
        <f>S396*H396</f>
        <v>0</v>
      </c>
      <c r="AR396" s="151" t="s">
        <v>248</v>
      </c>
      <c r="AT396" s="151" t="s">
        <v>571</v>
      </c>
      <c r="AU396" s="151" t="s">
        <v>87</v>
      </c>
      <c r="AY396" s="13" t="s">
        <v>220</v>
      </c>
      <c r="BE396" s="152">
        <f>IF(N396="základná",J396,0)</f>
        <v>0</v>
      </c>
      <c r="BF396" s="152">
        <f>IF(N396="znížená",J396,0)</f>
        <v>0</v>
      </c>
      <c r="BG396" s="152">
        <f>IF(N396="zákl. prenesená",J396,0)</f>
        <v>0</v>
      </c>
      <c r="BH396" s="152">
        <f>IF(N396="zníž. prenesená",J396,0)</f>
        <v>0</v>
      </c>
      <c r="BI396" s="152">
        <f>IF(N396="nulová",J396,0)</f>
        <v>0</v>
      </c>
      <c r="BJ396" s="13" t="s">
        <v>87</v>
      </c>
      <c r="BK396" s="152">
        <f>ROUND(I396*H396,2)</f>
        <v>0</v>
      </c>
      <c r="BL396" s="13" t="s">
        <v>94</v>
      </c>
      <c r="BM396" s="151" t="s">
        <v>3475</v>
      </c>
    </row>
    <row r="397" spans="2:65" s="1" customFormat="1" ht="16.5" customHeight="1">
      <c r="B397" s="139"/>
      <c r="C397" s="158" t="s">
        <v>2318</v>
      </c>
      <c r="D397" s="158" t="s">
        <v>571</v>
      </c>
      <c r="E397" s="159" t="s">
        <v>3476</v>
      </c>
      <c r="F397" s="160" t="s">
        <v>3477</v>
      </c>
      <c r="G397" s="161" t="s">
        <v>259</v>
      </c>
      <c r="H397" s="162">
        <v>3</v>
      </c>
      <c r="I397" s="163"/>
      <c r="J397" s="162">
        <f>ROUND(I397*H397,2)</f>
        <v>0</v>
      </c>
      <c r="K397" s="164"/>
      <c r="L397" s="165"/>
      <c r="M397" s="166" t="s">
        <v>1</v>
      </c>
      <c r="N397" s="167" t="s">
        <v>41</v>
      </c>
      <c r="P397" s="149">
        <f>O397*H397</f>
        <v>0</v>
      </c>
      <c r="Q397" s="149">
        <v>0</v>
      </c>
      <c r="R397" s="149">
        <f>Q397*H397</f>
        <v>0</v>
      </c>
      <c r="S397" s="149">
        <v>0</v>
      </c>
      <c r="T397" s="150">
        <f>S397*H397</f>
        <v>0</v>
      </c>
      <c r="AR397" s="151" t="s">
        <v>248</v>
      </c>
      <c r="AT397" s="151" t="s">
        <v>571</v>
      </c>
      <c r="AU397" s="151" t="s">
        <v>87</v>
      </c>
      <c r="AY397" s="13" t="s">
        <v>220</v>
      </c>
      <c r="BE397" s="152">
        <f>IF(N397="základná",J397,0)</f>
        <v>0</v>
      </c>
      <c r="BF397" s="152">
        <f>IF(N397="znížená",J397,0)</f>
        <v>0</v>
      </c>
      <c r="BG397" s="152">
        <f>IF(N397="zákl. prenesená",J397,0)</f>
        <v>0</v>
      </c>
      <c r="BH397" s="152">
        <f>IF(N397="zníž. prenesená",J397,0)</f>
        <v>0</v>
      </c>
      <c r="BI397" s="152">
        <f>IF(N397="nulová",J397,0)</f>
        <v>0</v>
      </c>
      <c r="BJ397" s="13" t="s">
        <v>87</v>
      </c>
      <c r="BK397" s="152">
        <f>ROUND(I397*H397,2)</f>
        <v>0</v>
      </c>
      <c r="BL397" s="13" t="s">
        <v>94</v>
      </c>
      <c r="BM397" s="151" t="s">
        <v>3478</v>
      </c>
    </row>
    <row r="398" spans="2:65" s="1" customFormat="1" ht="37.9" customHeight="1">
      <c r="B398" s="139"/>
      <c r="C398" s="140" t="s">
        <v>2322</v>
      </c>
      <c r="D398" s="140" t="s">
        <v>222</v>
      </c>
      <c r="E398" s="141" t="s">
        <v>3479</v>
      </c>
      <c r="F398" s="142" t="s">
        <v>3480</v>
      </c>
      <c r="G398" s="143" t="s">
        <v>259</v>
      </c>
      <c r="H398" s="144">
        <v>1</v>
      </c>
      <c r="I398" s="145"/>
      <c r="J398" s="144">
        <f>ROUND(I398*H398,2)</f>
        <v>0</v>
      </c>
      <c r="K398" s="146"/>
      <c r="L398" s="28"/>
      <c r="M398" s="147" t="s">
        <v>1</v>
      </c>
      <c r="N398" s="148" t="s">
        <v>41</v>
      </c>
      <c r="P398" s="149">
        <f>O398*H398</f>
        <v>0</v>
      </c>
      <c r="Q398" s="149">
        <v>0</v>
      </c>
      <c r="R398" s="149">
        <f>Q398*H398</f>
        <v>0</v>
      </c>
      <c r="S398" s="149">
        <v>0</v>
      </c>
      <c r="T398" s="150">
        <f>S398*H398</f>
        <v>0</v>
      </c>
      <c r="AR398" s="151" t="s">
        <v>94</v>
      </c>
      <c r="AT398" s="151" t="s">
        <v>222</v>
      </c>
      <c r="AU398" s="151" t="s">
        <v>87</v>
      </c>
      <c r="AY398" s="13" t="s">
        <v>220</v>
      </c>
      <c r="BE398" s="152">
        <f>IF(N398="základná",J398,0)</f>
        <v>0</v>
      </c>
      <c r="BF398" s="152">
        <f>IF(N398="znížená",J398,0)</f>
        <v>0</v>
      </c>
      <c r="BG398" s="152">
        <f>IF(N398="zákl. prenesená",J398,0)</f>
        <v>0</v>
      </c>
      <c r="BH398" s="152">
        <f>IF(N398="zníž. prenesená",J398,0)</f>
        <v>0</v>
      </c>
      <c r="BI398" s="152">
        <f>IF(N398="nulová",J398,0)</f>
        <v>0</v>
      </c>
      <c r="BJ398" s="13" t="s">
        <v>87</v>
      </c>
      <c r="BK398" s="152">
        <f>ROUND(I398*H398,2)</f>
        <v>0</v>
      </c>
      <c r="BL398" s="13" t="s">
        <v>94</v>
      </c>
      <c r="BM398" s="151" t="s">
        <v>3481</v>
      </c>
    </row>
    <row r="399" spans="2:65" s="1" customFormat="1" ht="24.25" customHeight="1">
      <c r="B399" s="139"/>
      <c r="C399" s="158" t="s">
        <v>2326</v>
      </c>
      <c r="D399" s="158" t="s">
        <v>571</v>
      </c>
      <c r="E399" s="159" t="s">
        <v>3482</v>
      </c>
      <c r="F399" s="160" t="s">
        <v>3483</v>
      </c>
      <c r="G399" s="161" t="s">
        <v>259</v>
      </c>
      <c r="H399" s="162">
        <v>1</v>
      </c>
      <c r="I399" s="163"/>
      <c r="J399" s="162">
        <f>ROUND(I399*H399,2)</f>
        <v>0</v>
      </c>
      <c r="K399" s="164"/>
      <c r="L399" s="165"/>
      <c r="M399" s="166" t="s">
        <v>1</v>
      </c>
      <c r="N399" s="167" t="s">
        <v>41</v>
      </c>
      <c r="P399" s="149">
        <f>O399*H399</f>
        <v>0</v>
      </c>
      <c r="Q399" s="149">
        <v>0</v>
      </c>
      <c r="R399" s="149">
        <f>Q399*H399</f>
        <v>0</v>
      </c>
      <c r="S399" s="149">
        <v>0</v>
      </c>
      <c r="T399" s="150">
        <f>S399*H399</f>
        <v>0</v>
      </c>
      <c r="AR399" s="151" t="s">
        <v>248</v>
      </c>
      <c r="AT399" s="151" t="s">
        <v>571</v>
      </c>
      <c r="AU399" s="151" t="s">
        <v>87</v>
      </c>
      <c r="AY399" s="13" t="s">
        <v>220</v>
      </c>
      <c r="BE399" s="152">
        <f>IF(N399="základná",J399,0)</f>
        <v>0</v>
      </c>
      <c r="BF399" s="152">
        <f>IF(N399="znížená",J399,0)</f>
        <v>0</v>
      </c>
      <c r="BG399" s="152">
        <f>IF(N399="zákl. prenesená",J399,0)</f>
        <v>0</v>
      </c>
      <c r="BH399" s="152">
        <f>IF(N399="zníž. prenesená",J399,0)</f>
        <v>0</v>
      </c>
      <c r="BI399" s="152">
        <f>IF(N399="nulová",J399,0)</f>
        <v>0</v>
      </c>
      <c r="BJ399" s="13" t="s">
        <v>87</v>
      </c>
      <c r="BK399" s="152">
        <f>ROUND(I399*H399,2)</f>
        <v>0</v>
      </c>
      <c r="BL399" s="13" t="s">
        <v>94</v>
      </c>
      <c r="BM399" s="151" t="s">
        <v>3484</v>
      </c>
    </row>
    <row r="400" spans="2:65" s="1" customFormat="1" ht="24.25" customHeight="1">
      <c r="B400" s="139"/>
      <c r="C400" s="140" t="s">
        <v>2329</v>
      </c>
      <c r="D400" s="140" t="s">
        <v>222</v>
      </c>
      <c r="E400" s="141" t="s">
        <v>3485</v>
      </c>
      <c r="F400" s="142" t="s">
        <v>3486</v>
      </c>
      <c r="G400" s="143" t="s">
        <v>259</v>
      </c>
      <c r="H400" s="144">
        <v>1</v>
      </c>
      <c r="I400" s="145"/>
      <c r="J400" s="144">
        <f>ROUND(I400*H400,2)</f>
        <v>0</v>
      </c>
      <c r="K400" s="146"/>
      <c r="L400" s="28"/>
      <c r="M400" s="147" t="s">
        <v>1</v>
      </c>
      <c r="N400" s="148" t="s">
        <v>41</v>
      </c>
      <c r="P400" s="149">
        <f>O400*H400</f>
        <v>0</v>
      </c>
      <c r="Q400" s="149">
        <v>0</v>
      </c>
      <c r="R400" s="149">
        <f>Q400*H400</f>
        <v>0</v>
      </c>
      <c r="S400" s="149">
        <v>0</v>
      </c>
      <c r="T400" s="150">
        <f>S400*H400</f>
        <v>0</v>
      </c>
      <c r="AR400" s="151" t="s">
        <v>94</v>
      </c>
      <c r="AT400" s="151" t="s">
        <v>222</v>
      </c>
      <c r="AU400" s="151" t="s">
        <v>87</v>
      </c>
      <c r="AY400" s="13" t="s">
        <v>220</v>
      </c>
      <c r="BE400" s="152">
        <f>IF(N400="základná",J400,0)</f>
        <v>0</v>
      </c>
      <c r="BF400" s="152">
        <f>IF(N400="znížená",J400,0)</f>
        <v>0</v>
      </c>
      <c r="BG400" s="152">
        <f>IF(N400="zákl. prenesená",J400,0)</f>
        <v>0</v>
      </c>
      <c r="BH400" s="152">
        <f>IF(N400="zníž. prenesená",J400,0)</f>
        <v>0</v>
      </c>
      <c r="BI400" s="152">
        <f>IF(N400="nulová",J400,0)</f>
        <v>0</v>
      </c>
      <c r="BJ400" s="13" t="s">
        <v>87</v>
      </c>
      <c r="BK400" s="152">
        <f>ROUND(I400*H400,2)</f>
        <v>0</v>
      </c>
      <c r="BL400" s="13" t="s">
        <v>94</v>
      </c>
      <c r="BM400" s="151" t="s">
        <v>3487</v>
      </c>
    </row>
    <row r="401" spans="2:65" s="11" customFormat="1" ht="25.9" customHeight="1">
      <c r="B401" s="127"/>
      <c r="D401" s="128" t="s">
        <v>74</v>
      </c>
      <c r="E401" s="129" t="s">
        <v>3488</v>
      </c>
      <c r="F401" s="129" t="s">
        <v>2885</v>
      </c>
      <c r="I401" s="130"/>
      <c r="J401" s="131">
        <f>BK401</f>
        <v>0</v>
      </c>
      <c r="L401" s="127"/>
      <c r="M401" s="132"/>
      <c r="P401" s="133">
        <f>SUM(P402:P410)</f>
        <v>0</v>
      </c>
      <c r="R401" s="133">
        <f>SUM(R402:R410)</f>
        <v>0</v>
      </c>
      <c r="T401" s="134">
        <f>SUM(T402:T410)</f>
        <v>0</v>
      </c>
      <c r="AR401" s="128" t="s">
        <v>82</v>
      </c>
      <c r="AT401" s="135" t="s">
        <v>74</v>
      </c>
      <c r="AU401" s="135" t="s">
        <v>75</v>
      </c>
      <c r="AY401" s="128" t="s">
        <v>220</v>
      </c>
      <c r="BK401" s="136">
        <f>SUM(BK402:BK410)</f>
        <v>0</v>
      </c>
    </row>
    <row r="402" spans="2:65" s="1" customFormat="1" ht="16.5" customHeight="1">
      <c r="B402" s="139"/>
      <c r="C402" s="158" t="s">
        <v>2333</v>
      </c>
      <c r="D402" s="158" t="s">
        <v>571</v>
      </c>
      <c r="E402" s="159" t="s">
        <v>3489</v>
      </c>
      <c r="F402" s="160" t="s">
        <v>3490</v>
      </c>
      <c r="G402" s="161" t="s">
        <v>259</v>
      </c>
      <c r="H402" s="162">
        <v>1</v>
      </c>
      <c r="I402" s="163"/>
      <c r="J402" s="162">
        <f t="shared" ref="J402:J410" si="130">ROUND(I402*H402,2)</f>
        <v>0</v>
      </c>
      <c r="K402" s="164"/>
      <c r="L402" s="165"/>
      <c r="M402" s="166" t="s">
        <v>1</v>
      </c>
      <c r="N402" s="167" t="s">
        <v>41</v>
      </c>
      <c r="P402" s="149">
        <f t="shared" ref="P402:P410" si="131">O402*H402</f>
        <v>0</v>
      </c>
      <c r="Q402" s="149">
        <v>0</v>
      </c>
      <c r="R402" s="149">
        <f t="shared" ref="R402:R410" si="132">Q402*H402</f>
        <v>0</v>
      </c>
      <c r="S402" s="149">
        <v>0</v>
      </c>
      <c r="T402" s="150">
        <f t="shared" ref="T402:T410" si="133">S402*H402</f>
        <v>0</v>
      </c>
      <c r="AR402" s="151" t="s">
        <v>248</v>
      </c>
      <c r="AT402" s="151" t="s">
        <v>571</v>
      </c>
      <c r="AU402" s="151" t="s">
        <v>82</v>
      </c>
      <c r="AY402" s="13" t="s">
        <v>220</v>
      </c>
      <c r="BE402" s="152">
        <f t="shared" ref="BE402:BE410" si="134">IF(N402="základná",J402,0)</f>
        <v>0</v>
      </c>
      <c r="BF402" s="152">
        <f t="shared" ref="BF402:BF410" si="135">IF(N402="znížená",J402,0)</f>
        <v>0</v>
      </c>
      <c r="BG402" s="152">
        <f t="shared" ref="BG402:BG410" si="136">IF(N402="zákl. prenesená",J402,0)</f>
        <v>0</v>
      </c>
      <c r="BH402" s="152">
        <f t="shared" ref="BH402:BH410" si="137">IF(N402="zníž. prenesená",J402,0)</f>
        <v>0</v>
      </c>
      <c r="BI402" s="152">
        <f t="shared" ref="BI402:BI410" si="138">IF(N402="nulová",J402,0)</f>
        <v>0</v>
      </c>
      <c r="BJ402" s="13" t="s">
        <v>87</v>
      </c>
      <c r="BK402" s="152">
        <f t="shared" ref="BK402:BK410" si="139">ROUND(I402*H402,2)</f>
        <v>0</v>
      </c>
      <c r="BL402" s="13" t="s">
        <v>94</v>
      </c>
      <c r="BM402" s="151" t="s">
        <v>3491</v>
      </c>
    </row>
    <row r="403" spans="2:65" s="1" customFormat="1" ht="16.5" customHeight="1">
      <c r="B403" s="139"/>
      <c r="C403" s="158" t="s">
        <v>2337</v>
      </c>
      <c r="D403" s="158" t="s">
        <v>571</v>
      </c>
      <c r="E403" s="159" t="s">
        <v>3492</v>
      </c>
      <c r="F403" s="160" t="s">
        <v>3493</v>
      </c>
      <c r="G403" s="161" t="s">
        <v>259</v>
      </c>
      <c r="H403" s="162">
        <v>21</v>
      </c>
      <c r="I403" s="163"/>
      <c r="J403" s="162">
        <f t="shared" si="130"/>
        <v>0</v>
      </c>
      <c r="K403" s="164"/>
      <c r="L403" s="165"/>
      <c r="M403" s="166" t="s">
        <v>1</v>
      </c>
      <c r="N403" s="167" t="s">
        <v>41</v>
      </c>
      <c r="P403" s="149">
        <f t="shared" si="131"/>
        <v>0</v>
      </c>
      <c r="Q403" s="149">
        <v>0</v>
      </c>
      <c r="R403" s="149">
        <f t="shared" si="132"/>
        <v>0</v>
      </c>
      <c r="S403" s="149">
        <v>0</v>
      </c>
      <c r="T403" s="150">
        <f t="shared" si="133"/>
        <v>0</v>
      </c>
      <c r="AR403" s="151" t="s">
        <v>248</v>
      </c>
      <c r="AT403" s="151" t="s">
        <v>571</v>
      </c>
      <c r="AU403" s="151" t="s">
        <v>82</v>
      </c>
      <c r="AY403" s="13" t="s">
        <v>220</v>
      </c>
      <c r="BE403" s="152">
        <f t="shared" si="134"/>
        <v>0</v>
      </c>
      <c r="BF403" s="152">
        <f t="shared" si="135"/>
        <v>0</v>
      </c>
      <c r="BG403" s="152">
        <f t="shared" si="136"/>
        <v>0</v>
      </c>
      <c r="BH403" s="152">
        <f t="shared" si="137"/>
        <v>0</v>
      </c>
      <c r="BI403" s="152">
        <f t="shared" si="138"/>
        <v>0</v>
      </c>
      <c r="BJ403" s="13" t="s">
        <v>87</v>
      </c>
      <c r="BK403" s="152">
        <f t="shared" si="139"/>
        <v>0</v>
      </c>
      <c r="BL403" s="13" t="s">
        <v>94</v>
      </c>
      <c r="BM403" s="151" t="s">
        <v>3494</v>
      </c>
    </row>
    <row r="404" spans="2:65" s="1" customFormat="1" ht="16.5" customHeight="1">
      <c r="B404" s="139"/>
      <c r="C404" s="158" t="s">
        <v>2341</v>
      </c>
      <c r="D404" s="158" t="s">
        <v>571</v>
      </c>
      <c r="E404" s="159" t="s">
        <v>3495</v>
      </c>
      <c r="F404" s="160" t="s">
        <v>3496</v>
      </c>
      <c r="G404" s="161" t="s">
        <v>259</v>
      </c>
      <c r="H404" s="162">
        <v>1</v>
      </c>
      <c r="I404" s="163"/>
      <c r="J404" s="162">
        <f t="shared" si="130"/>
        <v>0</v>
      </c>
      <c r="K404" s="164"/>
      <c r="L404" s="165"/>
      <c r="M404" s="166" t="s">
        <v>1</v>
      </c>
      <c r="N404" s="167" t="s">
        <v>41</v>
      </c>
      <c r="P404" s="149">
        <f t="shared" si="131"/>
        <v>0</v>
      </c>
      <c r="Q404" s="149">
        <v>0</v>
      </c>
      <c r="R404" s="149">
        <f t="shared" si="132"/>
        <v>0</v>
      </c>
      <c r="S404" s="149">
        <v>0</v>
      </c>
      <c r="T404" s="150">
        <f t="shared" si="133"/>
        <v>0</v>
      </c>
      <c r="AR404" s="151" t="s">
        <v>248</v>
      </c>
      <c r="AT404" s="151" t="s">
        <v>571</v>
      </c>
      <c r="AU404" s="151" t="s">
        <v>82</v>
      </c>
      <c r="AY404" s="13" t="s">
        <v>220</v>
      </c>
      <c r="BE404" s="152">
        <f t="shared" si="134"/>
        <v>0</v>
      </c>
      <c r="BF404" s="152">
        <f t="shared" si="135"/>
        <v>0</v>
      </c>
      <c r="BG404" s="152">
        <f t="shared" si="136"/>
        <v>0</v>
      </c>
      <c r="BH404" s="152">
        <f t="shared" si="137"/>
        <v>0</v>
      </c>
      <c r="BI404" s="152">
        <f t="shared" si="138"/>
        <v>0</v>
      </c>
      <c r="BJ404" s="13" t="s">
        <v>87</v>
      </c>
      <c r="BK404" s="152">
        <f t="shared" si="139"/>
        <v>0</v>
      </c>
      <c r="BL404" s="13" t="s">
        <v>94</v>
      </c>
      <c r="BM404" s="151" t="s">
        <v>3497</v>
      </c>
    </row>
    <row r="405" spans="2:65" s="1" customFormat="1" ht="16.5" customHeight="1">
      <c r="B405" s="139"/>
      <c r="C405" s="158" t="s">
        <v>2345</v>
      </c>
      <c r="D405" s="158" t="s">
        <v>571</v>
      </c>
      <c r="E405" s="159" t="s">
        <v>3498</v>
      </c>
      <c r="F405" s="160" t="s">
        <v>3499</v>
      </c>
      <c r="G405" s="161" t="s">
        <v>259</v>
      </c>
      <c r="H405" s="162">
        <v>146</v>
      </c>
      <c r="I405" s="163"/>
      <c r="J405" s="162">
        <f t="shared" si="130"/>
        <v>0</v>
      </c>
      <c r="K405" s="164"/>
      <c r="L405" s="165"/>
      <c r="M405" s="166" t="s">
        <v>1</v>
      </c>
      <c r="N405" s="167" t="s">
        <v>41</v>
      </c>
      <c r="P405" s="149">
        <f t="shared" si="131"/>
        <v>0</v>
      </c>
      <c r="Q405" s="149">
        <v>0</v>
      </c>
      <c r="R405" s="149">
        <f t="shared" si="132"/>
        <v>0</v>
      </c>
      <c r="S405" s="149">
        <v>0</v>
      </c>
      <c r="T405" s="150">
        <f t="shared" si="133"/>
        <v>0</v>
      </c>
      <c r="AR405" s="151" t="s">
        <v>248</v>
      </c>
      <c r="AT405" s="151" t="s">
        <v>571</v>
      </c>
      <c r="AU405" s="151" t="s">
        <v>82</v>
      </c>
      <c r="AY405" s="13" t="s">
        <v>220</v>
      </c>
      <c r="BE405" s="152">
        <f t="shared" si="134"/>
        <v>0</v>
      </c>
      <c r="BF405" s="152">
        <f t="shared" si="135"/>
        <v>0</v>
      </c>
      <c r="BG405" s="152">
        <f t="shared" si="136"/>
        <v>0</v>
      </c>
      <c r="BH405" s="152">
        <f t="shared" si="137"/>
        <v>0</v>
      </c>
      <c r="BI405" s="152">
        <f t="shared" si="138"/>
        <v>0</v>
      </c>
      <c r="BJ405" s="13" t="s">
        <v>87</v>
      </c>
      <c r="BK405" s="152">
        <f t="shared" si="139"/>
        <v>0</v>
      </c>
      <c r="BL405" s="13" t="s">
        <v>94</v>
      </c>
      <c r="BM405" s="151" t="s">
        <v>3500</v>
      </c>
    </row>
    <row r="406" spans="2:65" s="1" customFormat="1" ht="16.5" customHeight="1">
      <c r="B406" s="139"/>
      <c r="C406" s="158" t="s">
        <v>2348</v>
      </c>
      <c r="D406" s="158" t="s">
        <v>571</v>
      </c>
      <c r="E406" s="159" t="s">
        <v>3501</v>
      </c>
      <c r="F406" s="160" t="s">
        <v>3502</v>
      </c>
      <c r="G406" s="161" t="s">
        <v>259</v>
      </c>
      <c r="H406" s="162">
        <v>3</v>
      </c>
      <c r="I406" s="163"/>
      <c r="J406" s="162">
        <f t="shared" si="130"/>
        <v>0</v>
      </c>
      <c r="K406" s="164"/>
      <c r="L406" s="165"/>
      <c r="M406" s="166" t="s">
        <v>1</v>
      </c>
      <c r="N406" s="167" t="s">
        <v>41</v>
      </c>
      <c r="P406" s="149">
        <f t="shared" si="131"/>
        <v>0</v>
      </c>
      <c r="Q406" s="149">
        <v>0</v>
      </c>
      <c r="R406" s="149">
        <f t="shared" si="132"/>
        <v>0</v>
      </c>
      <c r="S406" s="149">
        <v>0</v>
      </c>
      <c r="T406" s="150">
        <f t="shared" si="133"/>
        <v>0</v>
      </c>
      <c r="AR406" s="151" t="s">
        <v>248</v>
      </c>
      <c r="AT406" s="151" t="s">
        <v>571</v>
      </c>
      <c r="AU406" s="151" t="s">
        <v>82</v>
      </c>
      <c r="AY406" s="13" t="s">
        <v>220</v>
      </c>
      <c r="BE406" s="152">
        <f t="shared" si="134"/>
        <v>0</v>
      </c>
      <c r="BF406" s="152">
        <f t="shared" si="135"/>
        <v>0</v>
      </c>
      <c r="BG406" s="152">
        <f t="shared" si="136"/>
        <v>0</v>
      </c>
      <c r="BH406" s="152">
        <f t="shared" si="137"/>
        <v>0</v>
      </c>
      <c r="BI406" s="152">
        <f t="shared" si="138"/>
        <v>0</v>
      </c>
      <c r="BJ406" s="13" t="s">
        <v>87</v>
      </c>
      <c r="BK406" s="152">
        <f t="shared" si="139"/>
        <v>0</v>
      </c>
      <c r="BL406" s="13" t="s">
        <v>94</v>
      </c>
      <c r="BM406" s="151" t="s">
        <v>3503</v>
      </c>
    </row>
    <row r="407" spans="2:65" s="1" customFormat="1" ht="16.5" customHeight="1">
      <c r="B407" s="139"/>
      <c r="C407" s="158" t="s">
        <v>2352</v>
      </c>
      <c r="D407" s="158" t="s">
        <v>571</v>
      </c>
      <c r="E407" s="159" t="s">
        <v>3504</v>
      </c>
      <c r="F407" s="160" t="s">
        <v>3505</v>
      </c>
      <c r="G407" s="161" t="s">
        <v>259</v>
      </c>
      <c r="H407" s="162">
        <v>2</v>
      </c>
      <c r="I407" s="163"/>
      <c r="J407" s="162">
        <f t="shared" si="130"/>
        <v>0</v>
      </c>
      <c r="K407" s="164"/>
      <c r="L407" s="165"/>
      <c r="M407" s="166" t="s">
        <v>1</v>
      </c>
      <c r="N407" s="167" t="s">
        <v>41</v>
      </c>
      <c r="P407" s="149">
        <f t="shared" si="131"/>
        <v>0</v>
      </c>
      <c r="Q407" s="149">
        <v>0</v>
      </c>
      <c r="R407" s="149">
        <f t="shared" si="132"/>
        <v>0</v>
      </c>
      <c r="S407" s="149">
        <v>0</v>
      </c>
      <c r="T407" s="150">
        <f t="shared" si="133"/>
        <v>0</v>
      </c>
      <c r="AR407" s="151" t="s">
        <v>248</v>
      </c>
      <c r="AT407" s="151" t="s">
        <v>571</v>
      </c>
      <c r="AU407" s="151" t="s">
        <v>82</v>
      </c>
      <c r="AY407" s="13" t="s">
        <v>220</v>
      </c>
      <c r="BE407" s="152">
        <f t="shared" si="134"/>
        <v>0</v>
      </c>
      <c r="BF407" s="152">
        <f t="shared" si="135"/>
        <v>0</v>
      </c>
      <c r="BG407" s="152">
        <f t="shared" si="136"/>
        <v>0</v>
      </c>
      <c r="BH407" s="152">
        <f t="shared" si="137"/>
        <v>0</v>
      </c>
      <c r="BI407" s="152">
        <f t="shared" si="138"/>
        <v>0</v>
      </c>
      <c r="BJ407" s="13" t="s">
        <v>87</v>
      </c>
      <c r="BK407" s="152">
        <f t="shared" si="139"/>
        <v>0</v>
      </c>
      <c r="BL407" s="13" t="s">
        <v>94</v>
      </c>
      <c r="BM407" s="151" t="s">
        <v>3506</v>
      </c>
    </row>
    <row r="408" spans="2:65" s="1" customFormat="1" ht="16.5" customHeight="1">
      <c r="B408" s="139"/>
      <c r="C408" s="158" t="s">
        <v>2356</v>
      </c>
      <c r="D408" s="158" t="s">
        <v>571</v>
      </c>
      <c r="E408" s="159" t="s">
        <v>3507</v>
      </c>
      <c r="F408" s="160" t="s">
        <v>3508</v>
      </c>
      <c r="G408" s="161" t="s">
        <v>2478</v>
      </c>
      <c r="H408" s="162">
        <v>1</v>
      </c>
      <c r="I408" s="163"/>
      <c r="J408" s="162">
        <f t="shared" si="130"/>
        <v>0</v>
      </c>
      <c r="K408" s="164"/>
      <c r="L408" s="165"/>
      <c r="M408" s="166" t="s">
        <v>1</v>
      </c>
      <c r="N408" s="167" t="s">
        <v>41</v>
      </c>
      <c r="P408" s="149">
        <f t="shared" si="131"/>
        <v>0</v>
      </c>
      <c r="Q408" s="149">
        <v>0</v>
      </c>
      <c r="R408" s="149">
        <f t="shared" si="132"/>
        <v>0</v>
      </c>
      <c r="S408" s="149">
        <v>0</v>
      </c>
      <c r="T408" s="150">
        <f t="shared" si="133"/>
        <v>0</v>
      </c>
      <c r="AR408" s="151" t="s">
        <v>248</v>
      </c>
      <c r="AT408" s="151" t="s">
        <v>571</v>
      </c>
      <c r="AU408" s="151" t="s">
        <v>82</v>
      </c>
      <c r="AY408" s="13" t="s">
        <v>220</v>
      </c>
      <c r="BE408" s="152">
        <f t="shared" si="134"/>
        <v>0</v>
      </c>
      <c r="BF408" s="152">
        <f t="shared" si="135"/>
        <v>0</v>
      </c>
      <c r="BG408" s="152">
        <f t="shared" si="136"/>
        <v>0</v>
      </c>
      <c r="BH408" s="152">
        <f t="shared" si="137"/>
        <v>0</v>
      </c>
      <c r="BI408" s="152">
        <f t="shared" si="138"/>
        <v>0</v>
      </c>
      <c r="BJ408" s="13" t="s">
        <v>87</v>
      </c>
      <c r="BK408" s="152">
        <f t="shared" si="139"/>
        <v>0</v>
      </c>
      <c r="BL408" s="13" t="s">
        <v>94</v>
      </c>
      <c r="BM408" s="151" t="s">
        <v>3509</v>
      </c>
    </row>
    <row r="409" spans="2:65" s="1" customFormat="1" ht="16.5" customHeight="1">
      <c r="B409" s="139"/>
      <c r="C409" s="158" t="s">
        <v>2358</v>
      </c>
      <c r="D409" s="158" t="s">
        <v>571</v>
      </c>
      <c r="E409" s="159" t="s">
        <v>3510</v>
      </c>
      <c r="F409" s="160" t="s">
        <v>3511</v>
      </c>
      <c r="G409" s="161" t="s">
        <v>259</v>
      </c>
      <c r="H409" s="162">
        <v>1</v>
      </c>
      <c r="I409" s="163"/>
      <c r="J409" s="162">
        <f t="shared" si="130"/>
        <v>0</v>
      </c>
      <c r="K409" s="164"/>
      <c r="L409" s="165"/>
      <c r="M409" s="166" t="s">
        <v>1</v>
      </c>
      <c r="N409" s="167" t="s">
        <v>41</v>
      </c>
      <c r="P409" s="149">
        <f t="shared" si="131"/>
        <v>0</v>
      </c>
      <c r="Q409" s="149">
        <v>0</v>
      </c>
      <c r="R409" s="149">
        <f t="shared" si="132"/>
        <v>0</v>
      </c>
      <c r="S409" s="149">
        <v>0</v>
      </c>
      <c r="T409" s="150">
        <f t="shared" si="133"/>
        <v>0</v>
      </c>
      <c r="AR409" s="151" t="s">
        <v>248</v>
      </c>
      <c r="AT409" s="151" t="s">
        <v>571</v>
      </c>
      <c r="AU409" s="151" t="s">
        <v>82</v>
      </c>
      <c r="AY409" s="13" t="s">
        <v>220</v>
      </c>
      <c r="BE409" s="152">
        <f t="shared" si="134"/>
        <v>0</v>
      </c>
      <c r="BF409" s="152">
        <f t="shared" si="135"/>
        <v>0</v>
      </c>
      <c r="BG409" s="152">
        <f t="shared" si="136"/>
        <v>0</v>
      </c>
      <c r="BH409" s="152">
        <f t="shared" si="137"/>
        <v>0</v>
      </c>
      <c r="BI409" s="152">
        <f t="shared" si="138"/>
        <v>0</v>
      </c>
      <c r="BJ409" s="13" t="s">
        <v>87</v>
      </c>
      <c r="BK409" s="152">
        <f t="shared" si="139"/>
        <v>0</v>
      </c>
      <c r="BL409" s="13" t="s">
        <v>94</v>
      </c>
      <c r="BM409" s="151" t="s">
        <v>3512</v>
      </c>
    </row>
    <row r="410" spans="2:65" s="1" customFormat="1" ht="16.5" customHeight="1">
      <c r="B410" s="139"/>
      <c r="C410" s="158" t="s">
        <v>2362</v>
      </c>
      <c r="D410" s="158" t="s">
        <v>571</v>
      </c>
      <c r="E410" s="159" t="s">
        <v>3513</v>
      </c>
      <c r="F410" s="160" t="s">
        <v>3514</v>
      </c>
      <c r="G410" s="161" t="s">
        <v>259</v>
      </c>
      <c r="H410" s="162">
        <v>1</v>
      </c>
      <c r="I410" s="163"/>
      <c r="J410" s="162">
        <f t="shared" si="130"/>
        <v>0</v>
      </c>
      <c r="K410" s="164"/>
      <c r="L410" s="165"/>
      <c r="M410" s="168" t="s">
        <v>1</v>
      </c>
      <c r="N410" s="169" t="s">
        <v>41</v>
      </c>
      <c r="O410" s="155"/>
      <c r="P410" s="156">
        <f t="shared" si="131"/>
        <v>0</v>
      </c>
      <c r="Q410" s="156">
        <v>0</v>
      </c>
      <c r="R410" s="156">
        <f t="shared" si="132"/>
        <v>0</v>
      </c>
      <c r="S410" s="156">
        <v>0</v>
      </c>
      <c r="T410" s="157">
        <f t="shared" si="133"/>
        <v>0</v>
      </c>
      <c r="AR410" s="151" t="s">
        <v>248</v>
      </c>
      <c r="AT410" s="151" t="s">
        <v>571</v>
      </c>
      <c r="AU410" s="151" t="s">
        <v>82</v>
      </c>
      <c r="AY410" s="13" t="s">
        <v>220</v>
      </c>
      <c r="BE410" s="152">
        <f t="shared" si="134"/>
        <v>0</v>
      </c>
      <c r="BF410" s="152">
        <f t="shared" si="135"/>
        <v>0</v>
      </c>
      <c r="BG410" s="152">
        <f t="shared" si="136"/>
        <v>0</v>
      </c>
      <c r="BH410" s="152">
        <f t="shared" si="137"/>
        <v>0</v>
      </c>
      <c r="BI410" s="152">
        <f t="shared" si="138"/>
        <v>0</v>
      </c>
      <c r="BJ410" s="13" t="s">
        <v>87</v>
      </c>
      <c r="BK410" s="152">
        <f t="shared" si="139"/>
        <v>0</v>
      </c>
      <c r="BL410" s="13" t="s">
        <v>94</v>
      </c>
      <c r="BM410" s="151" t="s">
        <v>3515</v>
      </c>
    </row>
    <row r="411" spans="2:65" s="1" customFormat="1" ht="7" customHeight="1">
      <c r="B411" s="43"/>
      <c r="C411" s="44"/>
      <c r="D411" s="44"/>
      <c r="E411" s="44"/>
      <c r="F411" s="44"/>
      <c r="G411" s="44"/>
      <c r="H411" s="44"/>
      <c r="I411" s="44"/>
      <c r="J411" s="44"/>
      <c r="K411" s="44"/>
      <c r="L411" s="28"/>
    </row>
  </sheetData>
  <autoFilter ref="C149:K410" xr:uid="{00000000-0009-0000-0000-000010000000}"/>
  <mergeCells count="15">
    <mergeCell ref="E136:H136"/>
    <mergeCell ref="E140:H140"/>
    <mergeCell ref="E138:H138"/>
    <mergeCell ref="E142:H14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2:BM16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131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2897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3516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32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tr">
        <f>IF('Rekapitulácia stavby'!AN10="","",'Rekapitulácia stavby'!AN10)</f>
        <v/>
      </c>
      <c r="L18" s="28"/>
    </row>
    <row r="19" spans="2:12" s="1" customFormat="1" ht="18" customHeight="1">
      <c r="B19" s="28"/>
      <c r="E19" s="21" t="str">
        <f>IF('Rekapitulácia stavby'!E11="","",'Rekapitulácia stavby'!E11)</f>
        <v>BBSK, Námestie SNP 23/23, 974 01 BB</v>
      </c>
      <c r="I19" s="23" t="s">
        <v>25</v>
      </c>
      <c r="J19" s="21" t="str">
        <f>IF('Rekapitulácia stavby'!AN11="","",'Rekapitulácia stavby'!AN11)</f>
        <v/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tr">
        <f>IF('Rekapitulácia stavby'!AN16="","",'Rekapitulácia stavby'!AN16)</f>
        <v/>
      </c>
      <c r="L24" s="28"/>
    </row>
    <row r="25" spans="2:12" s="1" customFormat="1" ht="18" customHeight="1">
      <c r="B25" s="28"/>
      <c r="E25" s="21" t="str">
        <f>IF('Rekapitulácia stavby'!E17="","",'Rekapitulácia stavby'!E17)</f>
        <v>Ing. Ladislav Chatrnúch,Sládkovičova 2052/50A Šala</v>
      </c>
      <c r="I25" s="23" t="s">
        <v>25</v>
      </c>
      <c r="J25" s="21" t="str">
        <f>IF('Rekapitulácia stavby'!AN17="","",'Rekapitulácia stavby'!AN17)</f>
        <v/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ROUND(J129,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ROUND((SUM(BE129:BE166)),  2)</f>
        <v>0</v>
      </c>
      <c r="G37" s="96"/>
      <c r="H37" s="96"/>
      <c r="I37" s="97">
        <v>0.23</v>
      </c>
      <c r="J37" s="95">
        <f>ROUND(((SUM(BE129:BE166))*I37),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ROUND((SUM(BF129:BF166)),  2)</f>
        <v>0</v>
      </c>
      <c r="G38" s="96"/>
      <c r="H38" s="96"/>
      <c r="I38" s="97">
        <v>0.23</v>
      </c>
      <c r="J38" s="95">
        <f>ROUND(((SUM(BF129:BF166))*I38),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ROUND((SUM(BG129:BG166)),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ROUND((SUM(BH129:BH166)),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ROUND((SUM(BI129:BI166)),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2897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6.2 - SENZOMATIC systém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 xml:space="preserve"> 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J129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2837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2899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8" customFormat="1" ht="25" customHeight="1">
      <c r="B103" s="110"/>
      <c r="D103" s="111" t="s">
        <v>2839</v>
      </c>
      <c r="E103" s="112"/>
      <c r="F103" s="112"/>
      <c r="G103" s="112"/>
      <c r="H103" s="112"/>
      <c r="I103" s="112"/>
      <c r="J103" s="113">
        <f>J136</f>
        <v>0</v>
      </c>
      <c r="L103" s="110"/>
    </row>
    <row r="104" spans="2:47" s="9" customFormat="1" ht="19.899999999999999" customHeight="1">
      <c r="B104" s="114"/>
      <c r="D104" s="115" t="s">
        <v>3517</v>
      </c>
      <c r="E104" s="116"/>
      <c r="F104" s="116"/>
      <c r="G104" s="116"/>
      <c r="H104" s="116"/>
      <c r="I104" s="116"/>
      <c r="J104" s="117">
        <f>J137</f>
        <v>0</v>
      </c>
      <c r="L104" s="114"/>
    </row>
    <row r="105" spans="2:47" s="8" customFormat="1" ht="25" customHeight="1">
      <c r="B105" s="110"/>
      <c r="D105" s="111" t="s">
        <v>2841</v>
      </c>
      <c r="E105" s="112"/>
      <c r="F105" s="112"/>
      <c r="G105" s="112"/>
      <c r="H105" s="112"/>
      <c r="I105" s="112"/>
      <c r="J105" s="113">
        <f>J158</f>
        <v>0</v>
      </c>
      <c r="L105" s="110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20" s="1" customFormat="1" ht="7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20" ht="12" customHeight="1">
      <c r="B116" s="16"/>
      <c r="C116" s="23" t="s">
        <v>184</v>
      </c>
      <c r="L116" s="16"/>
    </row>
    <row r="117" spans="2:20" ht="16.5" customHeight="1">
      <c r="B117" s="16"/>
      <c r="E117" s="224" t="s">
        <v>1645</v>
      </c>
      <c r="F117" s="182"/>
      <c r="G117" s="182"/>
      <c r="H117" s="182"/>
      <c r="L117" s="16"/>
    </row>
    <row r="118" spans="2:20" ht="12" customHeight="1">
      <c r="B118" s="16"/>
      <c r="C118" s="23" t="s">
        <v>186</v>
      </c>
      <c r="L118" s="16"/>
    </row>
    <row r="119" spans="2:20" s="1" customFormat="1" ht="16.5" customHeight="1">
      <c r="B119" s="28"/>
      <c r="E119" s="207" t="s">
        <v>2897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2640</v>
      </c>
      <c r="L120" s="28"/>
    </row>
    <row r="121" spans="2:20" s="1" customFormat="1" ht="16.5" customHeight="1">
      <c r="B121" s="28"/>
      <c r="E121" s="218" t="str">
        <f>E13</f>
        <v>6.2 - SENZOMATIC systém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 xml:space="preserve"> </v>
      </c>
      <c r="I123" s="23" t="s">
        <v>20</v>
      </c>
      <c r="J123" s="51" t="str">
        <f>IF(J16="","",J16)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BBSK, Námestie SNP 23/23, 974 01 BB</v>
      </c>
      <c r="I125" s="23" t="s">
        <v>28</v>
      </c>
      <c r="J125" s="26" t="str">
        <f>E25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IF(E22="","",E22)</f>
        <v>Vyplň údaj</v>
      </c>
      <c r="I126" s="23" t="s">
        <v>31</v>
      </c>
      <c r="J126" s="26" t="str">
        <f>E28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P130+P136+P158</f>
        <v>0</v>
      </c>
      <c r="Q129" s="52"/>
      <c r="R129" s="124">
        <f>R130+R136+R158</f>
        <v>0</v>
      </c>
      <c r="S129" s="52"/>
      <c r="T129" s="125">
        <f>T130+T136+T158</f>
        <v>0</v>
      </c>
      <c r="AT129" s="13" t="s">
        <v>74</v>
      </c>
      <c r="AU129" s="13" t="s">
        <v>192</v>
      </c>
      <c r="BK129" s="126">
        <f>BK130+BK136+BK158</f>
        <v>0</v>
      </c>
    </row>
    <row r="130" spans="2:65" s="11" customFormat="1" ht="25.9" customHeight="1">
      <c r="B130" s="127"/>
      <c r="D130" s="128" t="s">
        <v>74</v>
      </c>
      <c r="E130" s="129" t="s">
        <v>1110</v>
      </c>
      <c r="F130" s="129" t="s">
        <v>2842</v>
      </c>
      <c r="I130" s="130"/>
      <c r="J130" s="131">
        <f>BK130</f>
        <v>0</v>
      </c>
      <c r="L130" s="127"/>
      <c r="M130" s="132"/>
      <c r="P130" s="133">
        <f>P131</f>
        <v>0</v>
      </c>
      <c r="R130" s="133">
        <f>R131</f>
        <v>0</v>
      </c>
      <c r="T130" s="134">
        <f>T131</f>
        <v>0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</f>
        <v>0</v>
      </c>
    </row>
    <row r="131" spans="2:65" s="11" customFormat="1" ht="22.9" customHeight="1">
      <c r="B131" s="127"/>
      <c r="D131" s="128" t="s">
        <v>74</v>
      </c>
      <c r="E131" s="137" t="s">
        <v>1128</v>
      </c>
      <c r="F131" s="137" t="s">
        <v>2924</v>
      </c>
      <c r="I131" s="130"/>
      <c r="J131" s="138">
        <f>BK131</f>
        <v>0</v>
      </c>
      <c r="L131" s="127"/>
      <c r="M131" s="132"/>
      <c r="P131" s="133">
        <f>SUM(P132:P135)</f>
        <v>0</v>
      </c>
      <c r="R131" s="133">
        <f>SUM(R132:R135)</f>
        <v>0</v>
      </c>
      <c r="T131" s="134">
        <f>SUM(T132:T135)</f>
        <v>0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SUM(BK132:BK135)</f>
        <v>0</v>
      </c>
    </row>
    <row r="132" spans="2:65" s="1" customFormat="1" ht="16.5" customHeight="1">
      <c r="B132" s="139"/>
      <c r="C132" s="158" t="s">
        <v>75</v>
      </c>
      <c r="D132" s="158" t="s">
        <v>571</v>
      </c>
      <c r="E132" s="159" t="s">
        <v>1222</v>
      </c>
      <c r="F132" s="160" t="s">
        <v>3518</v>
      </c>
      <c r="G132" s="161" t="s">
        <v>259</v>
      </c>
      <c r="H132" s="162">
        <v>1</v>
      </c>
      <c r="I132" s="163"/>
      <c r="J132" s="162">
        <f>ROUND(I132*H132,2)</f>
        <v>0</v>
      </c>
      <c r="K132" s="164"/>
      <c r="L132" s="165"/>
      <c r="M132" s="166" t="s">
        <v>1</v>
      </c>
      <c r="N132" s="167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87</v>
      </c>
    </row>
    <row r="133" spans="2:65" s="1" customFormat="1" ht="16.5" customHeight="1">
      <c r="B133" s="139"/>
      <c r="C133" s="140" t="s">
        <v>75</v>
      </c>
      <c r="D133" s="140" t="s">
        <v>222</v>
      </c>
      <c r="E133" s="141" t="s">
        <v>1234</v>
      </c>
      <c r="F133" s="142" t="s">
        <v>3519</v>
      </c>
      <c r="G133" s="143" t="s">
        <v>259</v>
      </c>
      <c r="H133" s="144">
        <v>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94</v>
      </c>
    </row>
    <row r="134" spans="2:65" s="1" customFormat="1" ht="24.25" customHeight="1">
      <c r="B134" s="139"/>
      <c r="C134" s="158" t="s">
        <v>75</v>
      </c>
      <c r="D134" s="158" t="s">
        <v>571</v>
      </c>
      <c r="E134" s="159" t="s">
        <v>1236</v>
      </c>
      <c r="F134" s="160" t="s">
        <v>2878</v>
      </c>
      <c r="G134" s="161" t="s">
        <v>259</v>
      </c>
      <c r="H134" s="162">
        <v>1</v>
      </c>
      <c r="I134" s="163"/>
      <c r="J134" s="162">
        <f>ROUND(I134*H134,2)</f>
        <v>0</v>
      </c>
      <c r="K134" s="164"/>
      <c r="L134" s="165"/>
      <c r="M134" s="166" t="s">
        <v>1</v>
      </c>
      <c r="N134" s="167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124</v>
      </c>
    </row>
    <row r="135" spans="2:65" s="1" customFormat="1" ht="24.25" customHeight="1">
      <c r="B135" s="139"/>
      <c r="C135" s="140" t="s">
        <v>75</v>
      </c>
      <c r="D135" s="140" t="s">
        <v>222</v>
      </c>
      <c r="E135" s="141" t="s">
        <v>1238</v>
      </c>
      <c r="F135" s="142" t="s">
        <v>2879</v>
      </c>
      <c r="G135" s="143" t="s">
        <v>259</v>
      </c>
      <c r="H135" s="144">
        <v>1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248</v>
      </c>
    </row>
    <row r="136" spans="2:65" s="11" customFormat="1" ht="25.9" customHeight="1">
      <c r="B136" s="127"/>
      <c r="D136" s="128" t="s">
        <v>74</v>
      </c>
      <c r="E136" s="129" t="s">
        <v>1143</v>
      </c>
      <c r="F136" s="129" t="s">
        <v>2856</v>
      </c>
      <c r="I136" s="130"/>
      <c r="J136" s="131">
        <f>BK136</f>
        <v>0</v>
      </c>
      <c r="L136" s="127"/>
      <c r="M136" s="132"/>
      <c r="P136" s="133">
        <f>P137</f>
        <v>0</v>
      </c>
      <c r="R136" s="133">
        <f>R137</f>
        <v>0</v>
      </c>
      <c r="T136" s="134">
        <f>T137</f>
        <v>0</v>
      </c>
      <c r="AR136" s="128" t="s">
        <v>82</v>
      </c>
      <c r="AT136" s="135" t="s">
        <v>74</v>
      </c>
      <c r="AU136" s="135" t="s">
        <v>75</v>
      </c>
      <c r="AY136" s="128" t="s">
        <v>220</v>
      </c>
      <c r="BK136" s="136">
        <f>BK137</f>
        <v>0</v>
      </c>
    </row>
    <row r="137" spans="2:65" s="11" customFormat="1" ht="22.9" customHeight="1">
      <c r="B137" s="127"/>
      <c r="D137" s="128" t="s">
        <v>74</v>
      </c>
      <c r="E137" s="137" t="s">
        <v>1147</v>
      </c>
      <c r="F137" s="137" t="s">
        <v>130</v>
      </c>
      <c r="I137" s="130"/>
      <c r="J137" s="138">
        <f>BK137</f>
        <v>0</v>
      </c>
      <c r="L137" s="127"/>
      <c r="M137" s="132"/>
      <c r="P137" s="133">
        <f>SUM(P138:P157)</f>
        <v>0</v>
      </c>
      <c r="R137" s="133">
        <f>SUM(R138:R157)</f>
        <v>0</v>
      </c>
      <c r="T137" s="134">
        <f>SUM(T138:T157)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SUM(BK138:BK157)</f>
        <v>0</v>
      </c>
    </row>
    <row r="138" spans="2:65" s="1" customFormat="1" ht="24.25" customHeight="1">
      <c r="B138" s="139"/>
      <c r="C138" s="158" t="s">
        <v>75</v>
      </c>
      <c r="D138" s="158" t="s">
        <v>571</v>
      </c>
      <c r="E138" s="159" t="s">
        <v>3520</v>
      </c>
      <c r="F138" s="160" t="s">
        <v>3521</v>
      </c>
      <c r="G138" s="161" t="s">
        <v>259</v>
      </c>
      <c r="H138" s="162">
        <v>21</v>
      </c>
      <c r="I138" s="163"/>
      <c r="J138" s="162">
        <f t="shared" ref="J138:J157" si="0">ROUND(I138*H138,2)</f>
        <v>0</v>
      </c>
      <c r="K138" s="164"/>
      <c r="L138" s="165"/>
      <c r="M138" s="166" t="s">
        <v>1</v>
      </c>
      <c r="N138" s="167" t="s">
        <v>41</v>
      </c>
      <c r="P138" s="149">
        <f t="shared" ref="P138:P157" si="1">O138*H138</f>
        <v>0</v>
      </c>
      <c r="Q138" s="149">
        <v>0</v>
      </c>
      <c r="R138" s="149">
        <f t="shared" ref="R138:R157" si="2">Q138*H138</f>
        <v>0</v>
      </c>
      <c r="S138" s="149">
        <v>0</v>
      </c>
      <c r="T138" s="150">
        <f t="shared" ref="T138:T157" si="3">S138*H138</f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ref="BE138:BE157" si="4">IF(N138="základná",J138,0)</f>
        <v>0</v>
      </c>
      <c r="BF138" s="152">
        <f t="shared" ref="BF138:BF157" si="5">IF(N138="znížená",J138,0)</f>
        <v>0</v>
      </c>
      <c r="BG138" s="152">
        <f t="shared" ref="BG138:BG157" si="6">IF(N138="zákl. prenesená",J138,0)</f>
        <v>0</v>
      </c>
      <c r="BH138" s="152">
        <f t="shared" ref="BH138:BH157" si="7">IF(N138="zníž. prenesená",J138,0)</f>
        <v>0</v>
      </c>
      <c r="BI138" s="152">
        <f t="shared" ref="BI138:BI157" si="8">IF(N138="nulová",J138,0)</f>
        <v>0</v>
      </c>
      <c r="BJ138" s="13" t="s">
        <v>87</v>
      </c>
      <c r="BK138" s="152">
        <f t="shared" ref="BK138:BK157" si="9">ROUND(I138*H138,2)</f>
        <v>0</v>
      </c>
      <c r="BL138" s="13" t="s">
        <v>94</v>
      </c>
      <c r="BM138" s="151" t="s">
        <v>256</v>
      </c>
    </row>
    <row r="139" spans="2:65" s="1" customFormat="1" ht="16.5" customHeight="1">
      <c r="B139" s="139"/>
      <c r="C139" s="158" t="s">
        <v>75</v>
      </c>
      <c r="D139" s="158" t="s">
        <v>571</v>
      </c>
      <c r="E139" s="159" t="s">
        <v>3522</v>
      </c>
      <c r="F139" s="160" t="s">
        <v>3523</v>
      </c>
      <c r="G139" s="161" t="s">
        <v>259</v>
      </c>
      <c r="H139" s="162">
        <v>2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265</v>
      </c>
    </row>
    <row r="140" spans="2:65" s="1" customFormat="1" ht="16.5" customHeight="1">
      <c r="B140" s="139"/>
      <c r="C140" s="158" t="s">
        <v>75</v>
      </c>
      <c r="D140" s="158" t="s">
        <v>571</v>
      </c>
      <c r="E140" s="159" t="s">
        <v>3524</v>
      </c>
      <c r="F140" s="160" t="s">
        <v>3525</v>
      </c>
      <c r="G140" s="161" t="s">
        <v>259</v>
      </c>
      <c r="H140" s="162">
        <v>1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273</v>
      </c>
    </row>
    <row r="141" spans="2:65" s="1" customFormat="1" ht="16.5" customHeight="1">
      <c r="B141" s="139"/>
      <c r="C141" s="158" t="s">
        <v>75</v>
      </c>
      <c r="D141" s="158" t="s">
        <v>571</v>
      </c>
      <c r="E141" s="159" t="s">
        <v>3526</v>
      </c>
      <c r="F141" s="160" t="s">
        <v>3527</v>
      </c>
      <c r="G141" s="161" t="s">
        <v>259</v>
      </c>
      <c r="H141" s="162">
        <v>1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248</v>
      </c>
      <c r="AT141" s="151" t="s">
        <v>571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281</v>
      </c>
    </row>
    <row r="142" spans="2:65" s="1" customFormat="1" ht="16.5" customHeight="1">
      <c r="B142" s="139"/>
      <c r="C142" s="158" t="s">
        <v>75</v>
      </c>
      <c r="D142" s="158" t="s">
        <v>571</v>
      </c>
      <c r="E142" s="159" t="s">
        <v>3528</v>
      </c>
      <c r="F142" s="160" t="s">
        <v>3529</v>
      </c>
      <c r="G142" s="161" t="s">
        <v>259</v>
      </c>
      <c r="H142" s="162">
        <v>16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248</v>
      </c>
      <c r="AT142" s="151" t="s">
        <v>571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289</v>
      </c>
    </row>
    <row r="143" spans="2:65" s="1" customFormat="1" ht="16.5" customHeight="1">
      <c r="B143" s="139"/>
      <c r="C143" s="140" t="s">
        <v>75</v>
      </c>
      <c r="D143" s="140" t="s">
        <v>222</v>
      </c>
      <c r="E143" s="141" t="s">
        <v>3530</v>
      </c>
      <c r="F143" s="142" t="s">
        <v>3531</v>
      </c>
      <c r="G143" s="143" t="s">
        <v>259</v>
      </c>
      <c r="H143" s="144">
        <v>41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297</v>
      </c>
    </row>
    <row r="144" spans="2:65" s="1" customFormat="1" ht="16.5" customHeight="1">
      <c r="B144" s="139"/>
      <c r="C144" s="158" t="s">
        <v>75</v>
      </c>
      <c r="D144" s="158" t="s">
        <v>571</v>
      </c>
      <c r="E144" s="159" t="s">
        <v>3532</v>
      </c>
      <c r="F144" s="160" t="s">
        <v>3533</v>
      </c>
      <c r="G144" s="161" t="s">
        <v>259</v>
      </c>
      <c r="H144" s="162">
        <v>10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248</v>
      </c>
      <c r="AT144" s="151" t="s">
        <v>571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306</v>
      </c>
    </row>
    <row r="145" spans="2:65" s="1" customFormat="1" ht="16.5" customHeight="1">
      <c r="B145" s="139"/>
      <c r="C145" s="158" t="s">
        <v>75</v>
      </c>
      <c r="D145" s="158" t="s">
        <v>571</v>
      </c>
      <c r="E145" s="159" t="s">
        <v>3534</v>
      </c>
      <c r="F145" s="160" t="s">
        <v>3535</v>
      </c>
      <c r="G145" s="161" t="s">
        <v>259</v>
      </c>
      <c r="H145" s="162">
        <v>40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248</v>
      </c>
      <c r="AT145" s="151" t="s">
        <v>571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313</v>
      </c>
    </row>
    <row r="146" spans="2:65" s="1" customFormat="1" ht="16.5" customHeight="1">
      <c r="B146" s="139"/>
      <c r="C146" s="140" t="s">
        <v>75</v>
      </c>
      <c r="D146" s="140" t="s">
        <v>222</v>
      </c>
      <c r="E146" s="141" t="s">
        <v>3536</v>
      </c>
      <c r="F146" s="142" t="s">
        <v>3537</v>
      </c>
      <c r="G146" s="143" t="s">
        <v>234</v>
      </c>
      <c r="H146" s="144">
        <v>1820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321</v>
      </c>
    </row>
    <row r="147" spans="2:65" s="1" customFormat="1" ht="16.5" customHeight="1">
      <c r="B147" s="139"/>
      <c r="C147" s="158" t="s">
        <v>75</v>
      </c>
      <c r="D147" s="158" t="s">
        <v>571</v>
      </c>
      <c r="E147" s="159" t="s">
        <v>3538</v>
      </c>
      <c r="F147" s="160" t="s">
        <v>3539</v>
      </c>
      <c r="G147" s="161" t="s">
        <v>234</v>
      </c>
      <c r="H147" s="162">
        <v>900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329</v>
      </c>
    </row>
    <row r="148" spans="2:65" s="1" customFormat="1" ht="16.5" customHeight="1">
      <c r="B148" s="139"/>
      <c r="C148" s="158" t="s">
        <v>75</v>
      </c>
      <c r="D148" s="158" t="s">
        <v>571</v>
      </c>
      <c r="E148" s="159" t="s">
        <v>3197</v>
      </c>
      <c r="F148" s="160" t="s">
        <v>3198</v>
      </c>
      <c r="G148" s="161" t="s">
        <v>234</v>
      </c>
      <c r="H148" s="162">
        <v>920</v>
      </c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248</v>
      </c>
      <c r="AT148" s="151" t="s">
        <v>571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341</v>
      </c>
    </row>
    <row r="149" spans="2:65" s="1" customFormat="1" ht="16.5" customHeight="1">
      <c r="B149" s="139"/>
      <c r="C149" s="140" t="s">
        <v>75</v>
      </c>
      <c r="D149" s="140" t="s">
        <v>222</v>
      </c>
      <c r="E149" s="141" t="s">
        <v>3182</v>
      </c>
      <c r="F149" s="142" t="s">
        <v>3183</v>
      </c>
      <c r="G149" s="143" t="s">
        <v>234</v>
      </c>
      <c r="H149" s="144">
        <v>1820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353</v>
      </c>
    </row>
    <row r="150" spans="2:65" s="1" customFormat="1" ht="16.5" customHeight="1">
      <c r="B150" s="139"/>
      <c r="C150" s="158" t="s">
        <v>75</v>
      </c>
      <c r="D150" s="158" t="s">
        <v>571</v>
      </c>
      <c r="E150" s="159" t="s">
        <v>3540</v>
      </c>
      <c r="F150" s="160" t="s">
        <v>3541</v>
      </c>
      <c r="G150" s="161" t="s">
        <v>259</v>
      </c>
      <c r="H150" s="162">
        <v>2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361</v>
      </c>
    </row>
    <row r="151" spans="2:65" s="1" customFormat="1" ht="16.5" customHeight="1">
      <c r="B151" s="139"/>
      <c r="C151" s="158" t="s">
        <v>75</v>
      </c>
      <c r="D151" s="158" t="s">
        <v>571</v>
      </c>
      <c r="E151" s="159" t="s">
        <v>3542</v>
      </c>
      <c r="F151" s="160" t="s">
        <v>3543</v>
      </c>
      <c r="G151" s="161" t="s">
        <v>259</v>
      </c>
      <c r="H151" s="162">
        <v>2</v>
      </c>
      <c r="I151" s="163"/>
      <c r="J151" s="162">
        <f t="shared" si="0"/>
        <v>0</v>
      </c>
      <c r="K151" s="164"/>
      <c r="L151" s="165"/>
      <c r="M151" s="166" t="s">
        <v>1</v>
      </c>
      <c r="N151" s="16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371</v>
      </c>
    </row>
    <row r="152" spans="2:65" s="1" customFormat="1" ht="16.5" customHeight="1">
      <c r="B152" s="139"/>
      <c r="C152" s="158" t="s">
        <v>75</v>
      </c>
      <c r="D152" s="158" t="s">
        <v>571</v>
      </c>
      <c r="E152" s="159" t="s">
        <v>3544</v>
      </c>
      <c r="F152" s="160" t="s">
        <v>3133</v>
      </c>
      <c r="G152" s="161" t="s">
        <v>259</v>
      </c>
      <c r="H152" s="162">
        <v>60</v>
      </c>
      <c r="I152" s="163"/>
      <c r="J152" s="162">
        <f t="shared" si="0"/>
        <v>0</v>
      </c>
      <c r="K152" s="164"/>
      <c r="L152" s="165"/>
      <c r="M152" s="166" t="s">
        <v>1</v>
      </c>
      <c r="N152" s="167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381</v>
      </c>
    </row>
    <row r="153" spans="2:65" s="1" customFormat="1" ht="24.25" customHeight="1">
      <c r="B153" s="139"/>
      <c r="C153" s="158" t="s">
        <v>75</v>
      </c>
      <c r="D153" s="158" t="s">
        <v>571</v>
      </c>
      <c r="E153" s="159" t="s">
        <v>3134</v>
      </c>
      <c r="F153" s="160" t="s">
        <v>3135</v>
      </c>
      <c r="G153" s="161" t="s">
        <v>259</v>
      </c>
      <c r="H153" s="162">
        <v>20</v>
      </c>
      <c r="I153" s="163"/>
      <c r="J153" s="162">
        <f t="shared" si="0"/>
        <v>0</v>
      </c>
      <c r="K153" s="164"/>
      <c r="L153" s="165"/>
      <c r="M153" s="166" t="s">
        <v>1</v>
      </c>
      <c r="N153" s="167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389</v>
      </c>
    </row>
    <row r="154" spans="2:65" s="1" customFormat="1" ht="24.25" customHeight="1">
      <c r="B154" s="139"/>
      <c r="C154" s="158" t="s">
        <v>75</v>
      </c>
      <c r="D154" s="158" t="s">
        <v>571</v>
      </c>
      <c r="E154" s="159" t="s">
        <v>3136</v>
      </c>
      <c r="F154" s="160" t="s">
        <v>3137</v>
      </c>
      <c r="G154" s="161" t="s">
        <v>259</v>
      </c>
      <c r="H154" s="162">
        <v>30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399</v>
      </c>
    </row>
    <row r="155" spans="2:65" s="1" customFormat="1" ht="16.5" customHeight="1">
      <c r="B155" s="139"/>
      <c r="C155" s="140" t="s">
        <v>75</v>
      </c>
      <c r="D155" s="140" t="s">
        <v>222</v>
      </c>
      <c r="E155" s="141" t="s">
        <v>3138</v>
      </c>
      <c r="F155" s="142" t="s">
        <v>3139</v>
      </c>
      <c r="G155" s="143" t="s">
        <v>259</v>
      </c>
      <c r="H155" s="144">
        <v>110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409</v>
      </c>
    </row>
    <row r="156" spans="2:65" s="1" customFormat="1" ht="24.25" customHeight="1">
      <c r="B156" s="139"/>
      <c r="C156" s="158" t="s">
        <v>75</v>
      </c>
      <c r="D156" s="158" t="s">
        <v>571</v>
      </c>
      <c r="E156" s="159" t="s">
        <v>3545</v>
      </c>
      <c r="F156" s="160" t="s">
        <v>3343</v>
      </c>
      <c r="G156" s="161" t="s">
        <v>259</v>
      </c>
      <c r="H156" s="162">
        <v>1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417</v>
      </c>
    </row>
    <row r="157" spans="2:65" s="1" customFormat="1" ht="24.25" customHeight="1">
      <c r="B157" s="139"/>
      <c r="C157" s="140" t="s">
        <v>75</v>
      </c>
      <c r="D157" s="140" t="s">
        <v>222</v>
      </c>
      <c r="E157" s="141" t="s">
        <v>3546</v>
      </c>
      <c r="F157" s="142" t="s">
        <v>3346</v>
      </c>
      <c r="G157" s="143" t="s">
        <v>259</v>
      </c>
      <c r="H157" s="144">
        <v>1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427</v>
      </c>
    </row>
    <row r="158" spans="2:65" s="11" customFormat="1" ht="25.9" customHeight="1">
      <c r="B158" s="127"/>
      <c r="D158" s="128" t="s">
        <v>74</v>
      </c>
      <c r="E158" s="129" t="s">
        <v>1042</v>
      </c>
      <c r="F158" s="129" t="s">
        <v>2885</v>
      </c>
      <c r="I158" s="130"/>
      <c r="J158" s="131">
        <f>BK158</f>
        <v>0</v>
      </c>
      <c r="L158" s="127"/>
      <c r="M158" s="132"/>
      <c r="P158" s="133">
        <f>SUM(P159:P166)</f>
        <v>0</v>
      </c>
      <c r="R158" s="133">
        <f>SUM(R159:R166)</f>
        <v>0</v>
      </c>
      <c r="T158" s="134">
        <f>SUM(T159:T166)</f>
        <v>0</v>
      </c>
      <c r="AR158" s="128" t="s">
        <v>82</v>
      </c>
      <c r="AT158" s="135" t="s">
        <v>74</v>
      </c>
      <c r="AU158" s="135" t="s">
        <v>75</v>
      </c>
      <c r="AY158" s="128" t="s">
        <v>220</v>
      </c>
      <c r="BK158" s="136">
        <f>SUM(BK159:BK166)</f>
        <v>0</v>
      </c>
    </row>
    <row r="159" spans="2:65" s="1" customFormat="1" ht="16.5" customHeight="1">
      <c r="B159" s="139"/>
      <c r="C159" s="158" t="s">
        <v>75</v>
      </c>
      <c r="D159" s="158" t="s">
        <v>571</v>
      </c>
      <c r="E159" s="159" t="s">
        <v>3547</v>
      </c>
      <c r="F159" s="160" t="s">
        <v>3548</v>
      </c>
      <c r="G159" s="161" t="s">
        <v>259</v>
      </c>
      <c r="H159" s="162">
        <v>1</v>
      </c>
      <c r="I159" s="163"/>
      <c r="J159" s="162">
        <f t="shared" ref="J159:J166" si="10">ROUND(I159*H159,2)</f>
        <v>0</v>
      </c>
      <c r="K159" s="164"/>
      <c r="L159" s="165"/>
      <c r="M159" s="166" t="s">
        <v>1</v>
      </c>
      <c r="N159" s="167" t="s">
        <v>41</v>
      </c>
      <c r="P159" s="149">
        <f t="shared" ref="P159:P166" si="11">O159*H159</f>
        <v>0</v>
      </c>
      <c r="Q159" s="149">
        <v>0</v>
      </c>
      <c r="R159" s="149">
        <f t="shared" ref="R159:R166" si="12">Q159*H159</f>
        <v>0</v>
      </c>
      <c r="S159" s="149">
        <v>0</v>
      </c>
      <c r="T159" s="150">
        <f t="shared" ref="T159:T166" si="13">S159*H159</f>
        <v>0</v>
      </c>
      <c r="AR159" s="151" t="s">
        <v>248</v>
      </c>
      <c r="AT159" s="151" t="s">
        <v>571</v>
      </c>
      <c r="AU159" s="151" t="s">
        <v>82</v>
      </c>
      <c r="AY159" s="13" t="s">
        <v>220</v>
      </c>
      <c r="BE159" s="152">
        <f t="shared" ref="BE159:BE166" si="14">IF(N159="základná",J159,0)</f>
        <v>0</v>
      </c>
      <c r="BF159" s="152">
        <f t="shared" ref="BF159:BF166" si="15">IF(N159="znížená",J159,0)</f>
        <v>0</v>
      </c>
      <c r="BG159" s="152">
        <f t="shared" ref="BG159:BG166" si="16">IF(N159="zákl. prenesená",J159,0)</f>
        <v>0</v>
      </c>
      <c r="BH159" s="152">
        <f t="shared" ref="BH159:BH166" si="17">IF(N159="zníž. prenesená",J159,0)</f>
        <v>0</v>
      </c>
      <c r="BI159" s="152">
        <f t="shared" ref="BI159:BI166" si="18">IF(N159="nulová",J159,0)</f>
        <v>0</v>
      </c>
      <c r="BJ159" s="13" t="s">
        <v>87</v>
      </c>
      <c r="BK159" s="152">
        <f t="shared" ref="BK159:BK166" si="19">ROUND(I159*H159,2)</f>
        <v>0</v>
      </c>
      <c r="BL159" s="13" t="s">
        <v>94</v>
      </c>
      <c r="BM159" s="151" t="s">
        <v>437</v>
      </c>
    </row>
    <row r="160" spans="2:65" s="1" customFormat="1" ht="16.5" customHeight="1">
      <c r="B160" s="139"/>
      <c r="C160" s="158" t="s">
        <v>75</v>
      </c>
      <c r="D160" s="158" t="s">
        <v>571</v>
      </c>
      <c r="E160" s="159" t="s">
        <v>3549</v>
      </c>
      <c r="F160" s="160" t="s">
        <v>3550</v>
      </c>
      <c r="G160" s="161" t="s">
        <v>259</v>
      </c>
      <c r="H160" s="162">
        <v>1</v>
      </c>
      <c r="I160" s="163"/>
      <c r="J160" s="162">
        <f t="shared" si="10"/>
        <v>0</v>
      </c>
      <c r="K160" s="164"/>
      <c r="L160" s="165"/>
      <c r="M160" s="166" t="s">
        <v>1</v>
      </c>
      <c r="N160" s="167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248</v>
      </c>
      <c r="AT160" s="151" t="s">
        <v>571</v>
      </c>
      <c r="AU160" s="151" t="s">
        <v>82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616</v>
      </c>
    </row>
    <row r="161" spans="2:65" s="1" customFormat="1" ht="16.5" customHeight="1">
      <c r="B161" s="139"/>
      <c r="C161" s="158" t="s">
        <v>75</v>
      </c>
      <c r="D161" s="158" t="s">
        <v>571</v>
      </c>
      <c r="E161" s="159" t="s">
        <v>3551</v>
      </c>
      <c r="F161" s="160" t="s">
        <v>3552</v>
      </c>
      <c r="G161" s="161" t="s">
        <v>259</v>
      </c>
      <c r="H161" s="162">
        <v>41</v>
      </c>
      <c r="I161" s="163"/>
      <c r="J161" s="162">
        <f t="shared" si="10"/>
        <v>0</v>
      </c>
      <c r="K161" s="164"/>
      <c r="L161" s="165"/>
      <c r="M161" s="166" t="s">
        <v>1</v>
      </c>
      <c r="N161" s="167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248</v>
      </c>
      <c r="AT161" s="151" t="s">
        <v>571</v>
      </c>
      <c r="AU161" s="151" t="s">
        <v>82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624</v>
      </c>
    </row>
    <row r="162" spans="2:65" s="1" customFormat="1" ht="16.5" customHeight="1">
      <c r="B162" s="139"/>
      <c r="C162" s="158" t="s">
        <v>75</v>
      </c>
      <c r="D162" s="158" t="s">
        <v>571</v>
      </c>
      <c r="E162" s="159" t="s">
        <v>3553</v>
      </c>
      <c r="F162" s="160" t="s">
        <v>3554</v>
      </c>
      <c r="G162" s="161" t="s">
        <v>2888</v>
      </c>
      <c r="H162" s="162">
        <v>16</v>
      </c>
      <c r="I162" s="163"/>
      <c r="J162" s="162">
        <f t="shared" si="10"/>
        <v>0</v>
      </c>
      <c r="K162" s="164"/>
      <c r="L162" s="165"/>
      <c r="M162" s="166" t="s">
        <v>1</v>
      </c>
      <c r="N162" s="167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248</v>
      </c>
      <c r="AT162" s="151" t="s">
        <v>571</v>
      </c>
      <c r="AU162" s="151" t="s">
        <v>82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632</v>
      </c>
    </row>
    <row r="163" spans="2:65" s="1" customFormat="1" ht="16.5" customHeight="1">
      <c r="B163" s="139"/>
      <c r="C163" s="158" t="s">
        <v>75</v>
      </c>
      <c r="D163" s="158" t="s">
        <v>571</v>
      </c>
      <c r="E163" s="159" t="s">
        <v>3555</v>
      </c>
      <c r="F163" s="160" t="s">
        <v>3556</v>
      </c>
      <c r="G163" s="161" t="s">
        <v>2478</v>
      </c>
      <c r="H163" s="162">
        <v>1</v>
      </c>
      <c r="I163" s="163"/>
      <c r="J163" s="162">
        <f t="shared" si="10"/>
        <v>0</v>
      </c>
      <c r="K163" s="164"/>
      <c r="L163" s="165"/>
      <c r="M163" s="166" t="s">
        <v>1</v>
      </c>
      <c r="N163" s="167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248</v>
      </c>
      <c r="AT163" s="151" t="s">
        <v>571</v>
      </c>
      <c r="AU163" s="151" t="s">
        <v>82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640</v>
      </c>
    </row>
    <row r="164" spans="2:65" s="1" customFormat="1" ht="16.5" customHeight="1">
      <c r="B164" s="139"/>
      <c r="C164" s="158" t="s">
        <v>75</v>
      </c>
      <c r="D164" s="158" t="s">
        <v>571</v>
      </c>
      <c r="E164" s="159" t="s">
        <v>3557</v>
      </c>
      <c r="F164" s="160" t="s">
        <v>3508</v>
      </c>
      <c r="G164" s="161" t="s">
        <v>2478</v>
      </c>
      <c r="H164" s="162">
        <v>1</v>
      </c>
      <c r="I164" s="163"/>
      <c r="J164" s="162">
        <f t="shared" si="10"/>
        <v>0</v>
      </c>
      <c r="K164" s="164"/>
      <c r="L164" s="165"/>
      <c r="M164" s="166" t="s">
        <v>1</v>
      </c>
      <c r="N164" s="167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248</v>
      </c>
      <c r="AT164" s="151" t="s">
        <v>571</v>
      </c>
      <c r="AU164" s="151" t="s">
        <v>82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648</v>
      </c>
    </row>
    <row r="165" spans="2:65" s="1" customFormat="1" ht="16.5" customHeight="1">
      <c r="B165" s="139"/>
      <c r="C165" s="158" t="s">
        <v>75</v>
      </c>
      <c r="D165" s="158" t="s">
        <v>571</v>
      </c>
      <c r="E165" s="159" t="s">
        <v>3558</v>
      </c>
      <c r="F165" s="160" t="s">
        <v>3511</v>
      </c>
      <c r="G165" s="161" t="s">
        <v>259</v>
      </c>
      <c r="H165" s="162">
        <v>1</v>
      </c>
      <c r="I165" s="163"/>
      <c r="J165" s="162">
        <f t="shared" si="10"/>
        <v>0</v>
      </c>
      <c r="K165" s="164"/>
      <c r="L165" s="165"/>
      <c r="M165" s="166" t="s">
        <v>1</v>
      </c>
      <c r="N165" s="167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248</v>
      </c>
      <c r="AT165" s="151" t="s">
        <v>571</v>
      </c>
      <c r="AU165" s="151" t="s">
        <v>82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656</v>
      </c>
    </row>
    <row r="166" spans="2:65" s="1" customFormat="1" ht="16.5" customHeight="1">
      <c r="B166" s="139"/>
      <c r="C166" s="158" t="s">
        <v>75</v>
      </c>
      <c r="D166" s="158" t="s">
        <v>571</v>
      </c>
      <c r="E166" s="159" t="s">
        <v>3559</v>
      </c>
      <c r="F166" s="160" t="s">
        <v>3514</v>
      </c>
      <c r="G166" s="161" t="s">
        <v>259</v>
      </c>
      <c r="H166" s="162">
        <v>1</v>
      </c>
      <c r="I166" s="163"/>
      <c r="J166" s="162">
        <f t="shared" si="10"/>
        <v>0</v>
      </c>
      <c r="K166" s="164"/>
      <c r="L166" s="165"/>
      <c r="M166" s="168" t="s">
        <v>1</v>
      </c>
      <c r="N166" s="169" t="s">
        <v>41</v>
      </c>
      <c r="O166" s="155"/>
      <c r="P166" s="156">
        <f t="shared" si="11"/>
        <v>0</v>
      </c>
      <c r="Q166" s="156">
        <v>0</v>
      </c>
      <c r="R166" s="156">
        <f t="shared" si="12"/>
        <v>0</v>
      </c>
      <c r="S166" s="156">
        <v>0</v>
      </c>
      <c r="T166" s="157">
        <f t="shared" si="13"/>
        <v>0</v>
      </c>
      <c r="AR166" s="151" t="s">
        <v>248</v>
      </c>
      <c r="AT166" s="151" t="s">
        <v>571</v>
      </c>
      <c r="AU166" s="151" t="s">
        <v>82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666</v>
      </c>
    </row>
    <row r="167" spans="2:65" s="1" customFormat="1" ht="7" customHeight="1">
      <c r="B167" s="43"/>
      <c r="C167" s="44"/>
      <c r="D167" s="44"/>
      <c r="E167" s="44"/>
      <c r="F167" s="44"/>
      <c r="G167" s="44"/>
      <c r="H167" s="44"/>
      <c r="I167" s="44"/>
      <c r="J167" s="44"/>
      <c r="K167" s="44"/>
      <c r="L167" s="28"/>
    </row>
  </sheetData>
  <autoFilter ref="C128:K166" xr:uid="{00000000-0009-0000-0000-000011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BM14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137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3561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ROUND(J127,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ROUND((SUM(BE127:BE139)),  2)</f>
        <v>0</v>
      </c>
      <c r="G37" s="96"/>
      <c r="H37" s="96"/>
      <c r="I37" s="97">
        <v>0.23</v>
      </c>
      <c r="J37" s="95">
        <f>ROUND(((SUM(BE127:BE139))*I37),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ROUND((SUM(BF127:BF139)),  2)</f>
        <v>0</v>
      </c>
      <c r="G38" s="96"/>
      <c r="H38" s="96"/>
      <c r="I38" s="97">
        <v>0.23</v>
      </c>
      <c r="J38" s="95">
        <f>ROUND(((SUM(BF127:BF139))*I38),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ROUND((SUM(BG127:BG139)),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ROUND((SUM(BH127:BH139)),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ROUND((SUM(BI127:BI139)),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7.1 - Asanácia a búracie práce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J127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J128</f>
        <v>0</v>
      </c>
      <c r="L101" s="110"/>
    </row>
    <row r="102" spans="2:47" s="9" customFormat="1" ht="19.899999999999999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J129</f>
        <v>0</v>
      </c>
      <c r="L102" s="114"/>
    </row>
    <row r="103" spans="2:47" s="9" customFormat="1" ht="19.899999999999999" customHeight="1">
      <c r="B103" s="114"/>
      <c r="D103" s="115" t="s">
        <v>195</v>
      </c>
      <c r="E103" s="116"/>
      <c r="F103" s="116"/>
      <c r="G103" s="116"/>
      <c r="H103" s="116"/>
      <c r="I103" s="116"/>
      <c r="J103" s="117">
        <f>J133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3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3" ht="12" customHeight="1">
      <c r="B114" s="16"/>
      <c r="C114" s="23" t="s">
        <v>184</v>
      </c>
      <c r="L114" s="16"/>
    </row>
    <row r="115" spans="2:63" ht="16.5" customHeight="1">
      <c r="B115" s="16"/>
      <c r="E115" s="224" t="s">
        <v>1645</v>
      </c>
      <c r="F115" s="182"/>
      <c r="G115" s="182"/>
      <c r="H115" s="182"/>
      <c r="L115" s="16"/>
    </row>
    <row r="116" spans="2:63" ht="12" customHeight="1">
      <c r="B116" s="16"/>
      <c r="C116" s="23" t="s">
        <v>186</v>
      </c>
      <c r="L116" s="16"/>
    </row>
    <row r="117" spans="2:63" s="1" customFormat="1" ht="16.5" customHeight="1">
      <c r="B117" s="28"/>
      <c r="E117" s="207" t="s">
        <v>3560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2640</v>
      </c>
      <c r="L118" s="28"/>
    </row>
    <row r="119" spans="2:63" s="1" customFormat="1" ht="16.5" customHeight="1">
      <c r="B119" s="28"/>
      <c r="E119" s="218" t="str">
        <f>E13</f>
        <v>7.1 - Asanácia a búracie práce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F16</f>
        <v>SOŠ Technická,Dukelských Hrdinov 2, 984 01 Lučenec</v>
      </c>
      <c r="I121" s="23" t="s">
        <v>20</v>
      </c>
      <c r="J121" s="51" t="str">
        <f>IF(J16="","",J16)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E19</f>
        <v>BBSK, Námestie SNP 23/23, 974 01 BB</v>
      </c>
      <c r="I123" s="23" t="s">
        <v>28</v>
      </c>
      <c r="J123" s="26" t="str">
        <f>E25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IF(E22="","",E22)</f>
        <v>Vyplň údaj</v>
      </c>
      <c r="I124" s="23" t="s">
        <v>31</v>
      </c>
      <c r="J124" s="26" t="str">
        <f>E28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</f>
        <v>0</v>
      </c>
      <c r="Q127" s="52"/>
      <c r="R127" s="124">
        <f>R128</f>
        <v>0</v>
      </c>
      <c r="S127" s="52"/>
      <c r="T127" s="125">
        <f>T128</f>
        <v>0</v>
      </c>
      <c r="AT127" s="13" t="s">
        <v>74</v>
      </c>
      <c r="AU127" s="13" t="s">
        <v>192</v>
      </c>
      <c r="BK127" s="126">
        <f>BK128</f>
        <v>0</v>
      </c>
    </row>
    <row r="128" spans="2:63" s="11" customFormat="1" ht="25.9" customHeight="1">
      <c r="B128" s="127"/>
      <c r="D128" s="128" t="s">
        <v>74</v>
      </c>
      <c r="E128" s="129" t="s">
        <v>218</v>
      </c>
      <c r="F128" s="129" t="s">
        <v>219</v>
      </c>
      <c r="I128" s="130"/>
      <c r="J128" s="131">
        <f>BK128</f>
        <v>0</v>
      </c>
      <c r="L128" s="127"/>
      <c r="M128" s="132"/>
      <c r="P128" s="133">
        <f>P129+P133</f>
        <v>0</v>
      </c>
      <c r="R128" s="133">
        <f>R129+R133</f>
        <v>0</v>
      </c>
      <c r="T128" s="134">
        <f>T129+T133</f>
        <v>0</v>
      </c>
      <c r="AR128" s="128" t="s">
        <v>82</v>
      </c>
      <c r="AT128" s="135" t="s">
        <v>74</v>
      </c>
      <c r="AU128" s="135" t="s">
        <v>75</v>
      </c>
      <c r="AY128" s="128" t="s">
        <v>220</v>
      </c>
      <c r="BK128" s="136">
        <f>BK129+BK133</f>
        <v>0</v>
      </c>
    </row>
    <row r="129" spans="2:65" s="11" customFormat="1" ht="22.9" customHeight="1">
      <c r="B129" s="127"/>
      <c r="D129" s="128" t="s">
        <v>74</v>
      </c>
      <c r="E129" s="137" t="s">
        <v>82</v>
      </c>
      <c r="F129" s="137" t="s">
        <v>221</v>
      </c>
      <c r="I129" s="130"/>
      <c r="J129" s="138">
        <f>BK129</f>
        <v>0</v>
      </c>
      <c r="L129" s="127"/>
      <c r="M129" s="132"/>
      <c r="P129" s="133">
        <f>SUM(P130:P132)</f>
        <v>0</v>
      </c>
      <c r="R129" s="133">
        <f>SUM(R130:R132)</f>
        <v>0</v>
      </c>
      <c r="T129" s="134">
        <f>SUM(T130:T132)</f>
        <v>0</v>
      </c>
      <c r="AR129" s="128" t="s">
        <v>82</v>
      </c>
      <c r="AT129" s="135" t="s">
        <v>74</v>
      </c>
      <c r="AU129" s="135" t="s">
        <v>82</v>
      </c>
      <c r="AY129" s="128" t="s">
        <v>220</v>
      </c>
      <c r="BK129" s="136">
        <f>SUM(BK130:BK132)</f>
        <v>0</v>
      </c>
    </row>
    <row r="130" spans="2:65" s="1" customFormat="1" ht="37.9" customHeight="1">
      <c r="B130" s="139"/>
      <c r="C130" s="140" t="s">
        <v>82</v>
      </c>
      <c r="D130" s="140" t="s">
        <v>222</v>
      </c>
      <c r="E130" s="141" t="s">
        <v>3562</v>
      </c>
      <c r="F130" s="142" t="s">
        <v>3563</v>
      </c>
      <c r="G130" s="143" t="s">
        <v>225</v>
      </c>
      <c r="H130" s="144">
        <v>39.1</v>
      </c>
      <c r="I130" s="145"/>
      <c r="J130" s="144">
        <f>ROUND(I130*H130,2)</f>
        <v>0</v>
      </c>
      <c r="K130" s="146"/>
      <c r="L130" s="28"/>
      <c r="M130" s="147" t="s">
        <v>1</v>
      </c>
      <c r="N130" s="148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3" t="s">
        <v>87</v>
      </c>
      <c r="BK130" s="152">
        <f>ROUND(I130*H130,2)</f>
        <v>0</v>
      </c>
      <c r="BL130" s="13" t="s">
        <v>94</v>
      </c>
      <c r="BM130" s="151" t="s">
        <v>87</v>
      </c>
    </row>
    <row r="131" spans="2:65" s="1" customFormat="1" ht="37.9" customHeight="1">
      <c r="B131" s="139"/>
      <c r="C131" s="140" t="s">
        <v>87</v>
      </c>
      <c r="D131" s="140" t="s">
        <v>222</v>
      </c>
      <c r="E131" s="141" t="s">
        <v>3564</v>
      </c>
      <c r="F131" s="142" t="s">
        <v>3565</v>
      </c>
      <c r="G131" s="143" t="s">
        <v>225</v>
      </c>
      <c r="H131" s="144">
        <v>37.4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94</v>
      </c>
    </row>
    <row r="132" spans="2:65" s="1" customFormat="1" ht="33" customHeight="1">
      <c r="B132" s="139"/>
      <c r="C132" s="140" t="s">
        <v>91</v>
      </c>
      <c r="D132" s="140" t="s">
        <v>222</v>
      </c>
      <c r="E132" s="141" t="s">
        <v>3566</v>
      </c>
      <c r="F132" s="142" t="s">
        <v>3567</v>
      </c>
      <c r="G132" s="143" t="s">
        <v>225</v>
      </c>
      <c r="H132" s="144">
        <v>35.700000000000003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124</v>
      </c>
    </row>
    <row r="133" spans="2:65" s="11" customFormat="1" ht="22.9" customHeight="1">
      <c r="B133" s="127"/>
      <c r="D133" s="128" t="s">
        <v>74</v>
      </c>
      <c r="E133" s="137" t="s">
        <v>230</v>
      </c>
      <c r="F133" s="137" t="s">
        <v>231</v>
      </c>
      <c r="I133" s="130"/>
      <c r="J133" s="138">
        <f>BK133</f>
        <v>0</v>
      </c>
      <c r="L133" s="127"/>
      <c r="M133" s="132"/>
      <c r="P133" s="133">
        <f>SUM(P134:P139)</f>
        <v>0</v>
      </c>
      <c r="R133" s="133">
        <f>SUM(R134:R139)</f>
        <v>0</v>
      </c>
      <c r="T133" s="134">
        <f>SUM(T134:T139)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SUM(BK134:BK139)</f>
        <v>0</v>
      </c>
    </row>
    <row r="134" spans="2:65" s="1" customFormat="1" ht="21.75" customHeight="1">
      <c r="B134" s="139"/>
      <c r="C134" s="140" t="s">
        <v>94</v>
      </c>
      <c r="D134" s="140" t="s">
        <v>222</v>
      </c>
      <c r="E134" s="141" t="s">
        <v>310</v>
      </c>
      <c r="F134" s="142" t="s">
        <v>311</v>
      </c>
      <c r="G134" s="143" t="s">
        <v>304</v>
      </c>
      <c r="H134" s="144">
        <v>39.24</v>
      </c>
      <c r="I134" s="145"/>
      <c r="J134" s="144">
        <f t="shared" ref="J134:J139" si="0">ROUND(I134*H134,2)</f>
        <v>0</v>
      </c>
      <c r="K134" s="146"/>
      <c r="L134" s="28"/>
      <c r="M134" s="147" t="s">
        <v>1</v>
      </c>
      <c r="N134" s="148" t="s">
        <v>41</v>
      </c>
      <c r="P134" s="149">
        <f t="shared" ref="P134:P139" si="1">O134*H134</f>
        <v>0</v>
      </c>
      <c r="Q134" s="149">
        <v>0</v>
      </c>
      <c r="R134" s="149">
        <f t="shared" ref="R134:R139" si="2">Q134*H134</f>
        <v>0</v>
      </c>
      <c r="S134" s="149">
        <v>0</v>
      </c>
      <c r="T134" s="150">
        <f t="shared" ref="T134:T139" si="3"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ref="BE134:BE139" si="4">IF(N134="základná",J134,0)</f>
        <v>0</v>
      </c>
      <c r="BF134" s="152">
        <f t="shared" ref="BF134:BF139" si="5">IF(N134="znížená",J134,0)</f>
        <v>0</v>
      </c>
      <c r="BG134" s="152">
        <f t="shared" ref="BG134:BG139" si="6">IF(N134="zákl. prenesená",J134,0)</f>
        <v>0</v>
      </c>
      <c r="BH134" s="152">
        <f t="shared" ref="BH134:BH139" si="7">IF(N134="zníž. prenesená",J134,0)</f>
        <v>0</v>
      </c>
      <c r="BI134" s="152">
        <f t="shared" ref="BI134:BI139" si="8">IF(N134="nulová",J134,0)</f>
        <v>0</v>
      </c>
      <c r="BJ134" s="13" t="s">
        <v>87</v>
      </c>
      <c r="BK134" s="152">
        <f t="shared" ref="BK134:BK139" si="9">ROUND(I134*H134,2)</f>
        <v>0</v>
      </c>
      <c r="BL134" s="13" t="s">
        <v>94</v>
      </c>
      <c r="BM134" s="151" t="s">
        <v>248</v>
      </c>
    </row>
    <row r="135" spans="2:65" s="1" customFormat="1" ht="24.25" customHeight="1">
      <c r="B135" s="139"/>
      <c r="C135" s="140" t="s">
        <v>97</v>
      </c>
      <c r="D135" s="140" t="s">
        <v>222</v>
      </c>
      <c r="E135" s="141" t="s">
        <v>314</v>
      </c>
      <c r="F135" s="142" t="s">
        <v>315</v>
      </c>
      <c r="G135" s="143" t="s">
        <v>304</v>
      </c>
      <c r="H135" s="144">
        <v>39.24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256</v>
      </c>
    </row>
    <row r="136" spans="2:65" s="1" customFormat="1" ht="24.25" customHeight="1">
      <c r="B136" s="139"/>
      <c r="C136" s="140" t="s">
        <v>124</v>
      </c>
      <c r="D136" s="140" t="s">
        <v>222</v>
      </c>
      <c r="E136" s="141" t="s">
        <v>3568</v>
      </c>
      <c r="F136" s="142" t="s">
        <v>3569</v>
      </c>
      <c r="G136" s="143" t="s">
        <v>304</v>
      </c>
      <c r="H136" s="144">
        <v>39.24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265</v>
      </c>
    </row>
    <row r="137" spans="2:65" s="1" customFormat="1" ht="24.25" customHeight="1">
      <c r="B137" s="139"/>
      <c r="C137" s="140" t="s">
        <v>132</v>
      </c>
      <c r="D137" s="140" t="s">
        <v>222</v>
      </c>
      <c r="E137" s="141" t="s">
        <v>3570</v>
      </c>
      <c r="F137" s="142" t="s">
        <v>3571</v>
      </c>
      <c r="G137" s="143" t="s">
        <v>304</v>
      </c>
      <c r="H137" s="144">
        <v>39.24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273</v>
      </c>
    </row>
    <row r="138" spans="2:65" s="1" customFormat="1" ht="21.75" customHeight="1">
      <c r="B138" s="139"/>
      <c r="C138" s="140" t="s">
        <v>248</v>
      </c>
      <c r="D138" s="140" t="s">
        <v>222</v>
      </c>
      <c r="E138" s="141" t="s">
        <v>326</v>
      </c>
      <c r="F138" s="142" t="s">
        <v>3572</v>
      </c>
      <c r="G138" s="143" t="s">
        <v>304</v>
      </c>
      <c r="H138" s="144">
        <v>30.31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281</v>
      </c>
    </row>
    <row r="139" spans="2:65" s="1" customFormat="1" ht="24.25" customHeight="1">
      <c r="B139" s="139"/>
      <c r="C139" s="140" t="s">
        <v>230</v>
      </c>
      <c r="D139" s="140" t="s">
        <v>222</v>
      </c>
      <c r="E139" s="141" t="s">
        <v>334</v>
      </c>
      <c r="F139" s="142" t="s">
        <v>335</v>
      </c>
      <c r="G139" s="143" t="s">
        <v>304</v>
      </c>
      <c r="H139" s="144">
        <v>8.93</v>
      </c>
      <c r="I139" s="145"/>
      <c r="J139" s="144">
        <f t="shared" si="0"/>
        <v>0</v>
      </c>
      <c r="K139" s="146"/>
      <c r="L139" s="28"/>
      <c r="M139" s="153" t="s">
        <v>1</v>
      </c>
      <c r="N139" s="154" t="s">
        <v>41</v>
      </c>
      <c r="O139" s="155"/>
      <c r="P139" s="156">
        <f t="shared" si="1"/>
        <v>0</v>
      </c>
      <c r="Q139" s="156">
        <v>0</v>
      </c>
      <c r="R139" s="156">
        <f t="shared" si="2"/>
        <v>0</v>
      </c>
      <c r="S139" s="156">
        <v>0</v>
      </c>
      <c r="T139" s="157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289</v>
      </c>
    </row>
    <row r="140" spans="2:65" s="1" customFormat="1" ht="7" customHeight="1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28"/>
    </row>
  </sheetData>
  <autoFilter ref="C126:K139" xr:uid="{00000000-0009-0000-0000-000012000000}"/>
  <mergeCells count="15">
    <mergeCell ref="E113:H113"/>
    <mergeCell ref="E117:H117"/>
    <mergeCell ref="E115:H115"/>
    <mergeCell ref="E119:H11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7"/>
  <sheetViews>
    <sheetView showGridLines="0" workbookViewId="0">
      <selection activeCell="F134" sqref="F13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88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187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ROUND((SUM(BE133:BE196)),  2)</f>
        <v>0</v>
      </c>
      <c r="G35" s="96"/>
      <c r="H35" s="96"/>
      <c r="I35" s="97">
        <v>0.23</v>
      </c>
      <c r="J35" s="95">
        <f>ROUND(((SUM(BE133:BE196))*I35),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ROUND((SUM(BF133:BF196)),  2)</f>
        <v>0</v>
      </c>
      <c r="G36" s="96"/>
      <c r="H36" s="96"/>
      <c r="I36" s="97">
        <v>0.23</v>
      </c>
      <c r="J36" s="95">
        <f>ROUND(((SUM(BF133:BF196))*I36),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ROUND((SUM(BG133:BG196)),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ROUND((SUM(BH133:BH196)),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ROUND((SUM(BI133:BI196)),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J135</f>
        <v>0</v>
      </c>
      <c r="L100" s="114"/>
    </row>
    <row r="101" spans="2:47" s="9" customFormat="1" ht="19.899999999999999" customHeight="1">
      <c r="B101" s="114"/>
      <c r="D101" s="115" t="s">
        <v>195</v>
      </c>
      <c r="E101" s="116"/>
      <c r="F101" s="116"/>
      <c r="G101" s="116"/>
      <c r="H101" s="116"/>
      <c r="I101" s="116"/>
      <c r="J101" s="117">
        <f>J138</f>
        <v>0</v>
      </c>
      <c r="L101" s="114"/>
    </row>
    <row r="102" spans="2:47" s="8" customFormat="1" ht="25" customHeight="1">
      <c r="B102" s="110"/>
      <c r="D102" s="111" t="s">
        <v>196</v>
      </c>
      <c r="E102" s="112"/>
      <c r="F102" s="112"/>
      <c r="G102" s="112"/>
      <c r="H102" s="112"/>
      <c r="I102" s="112"/>
      <c r="J102" s="113">
        <f>J166</f>
        <v>0</v>
      </c>
      <c r="L102" s="110"/>
    </row>
    <row r="103" spans="2:47" s="9" customFormat="1" ht="19.899999999999999" customHeight="1">
      <c r="B103" s="114"/>
      <c r="D103" s="115" t="s">
        <v>197</v>
      </c>
      <c r="E103" s="116"/>
      <c r="F103" s="116"/>
      <c r="G103" s="116"/>
      <c r="H103" s="116"/>
      <c r="I103" s="116"/>
      <c r="J103" s="117">
        <f>J167</f>
        <v>0</v>
      </c>
      <c r="L103" s="114"/>
    </row>
    <row r="104" spans="2:47" s="9" customFormat="1" ht="19.899999999999999" customHeight="1">
      <c r="B104" s="114"/>
      <c r="D104" s="115" t="s">
        <v>198</v>
      </c>
      <c r="E104" s="116"/>
      <c r="F104" s="116"/>
      <c r="G104" s="116"/>
      <c r="H104" s="116"/>
      <c r="I104" s="116"/>
      <c r="J104" s="117">
        <f>J169</f>
        <v>0</v>
      </c>
      <c r="L104" s="114"/>
    </row>
    <row r="105" spans="2:47" s="9" customFormat="1" ht="19.899999999999999" customHeight="1">
      <c r="B105" s="114"/>
      <c r="D105" s="115" t="s">
        <v>199</v>
      </c>
      <c r="E105" s="116"/>
      <c r="F105" s="116"/>
      <c r="G105" s="116"/>
      <c r="H105" s="116"/>
      <c r="I105" s="116"/>
      <c r="J105" s="117">
        <f>J171</f>
        <v>0</v>
      </c>
      <c r="L105" s="114"/>
    </row>
    <row r="106" spans="2:47" s="9" customFormat="1" ht="19.899999999999999" customHeight="1">
      <c r="B106" s="114"/>
      <c r="D106" s="115" t="s">
        <v>200</v>
      </c>
      <c r="E106" s="116"/>
      <c r="F106" s="116"/>
      <c r="G106" s="116"/>
      <c r="H106" s="116"/>
      <c r="I106" s="116"/>
      <c r="J106" s="117">
        <f>J176</f>
        <v>0</v>
      </c>
      <c r="L106" s="114"/>
    </row>
    <row r="107" spans="2:47" s="9" customFormat="1" ht="19.899999999999999" customHeight="1">
      <c r="B107" s="114"/>
      <c r="D107" s="115" t="s">
        <v>201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47" s="9" customFormat="1" ht="19.899999999999999" customHeight="1">
      <c r="B108" s="114"/>
      <c r="D108" s="115" t="s">
        <v>202</v>
      </c>
      <c r="E108" s="116"/>
      <c r="F108" s="116"/>
      <c r="G108" s="116"/>
      <c r="H108" s="116"/>
      <c r="I108" s="116"/>
      <c r="J108" s="117">
        <f>J184</f>
        <v>0</v>
      </c>
      <c r="L108" s="114"/>
    </row>
    <row r="109" spans="2:47" s="9" customFormat="1" ht="19.899999999999999" customHeight="1">
      <c r="B109" s="114"/>
      <c r="D109" s="115" t="s">
        <v>203</v>
      </c>
      <c r="E109" s="116"/>
      <c r="F109" s="116"/>
      <c r="G109" s="116"/>
      <c r="H109" s="116"/>
      <c r="I109" s="116"/>
      <c r="J109" s="117">
        <f>J187</f>
        <v>0</v>
      </c>
      <c r="L109" s="114"/>
    </row>
    <row r="110" spans="2:47" s="9" customFormat="1" ht="19.899999999999999" customHeight="1">
      <c r="B110" s="114"/>
      <c r="D110" s="115" t="s">
        <v>204</v>
      </c>
      <c r="E110" s="116"/>
      <c r="F110" s="116"/>
      <c r="G110" s="116"/>
      <c r="H110" s="116"/>
      <c r="I110" s="116"/>
      <c r="J110" s="117">
        <f>J191</f>
        <v>0</v>
      </c>
      <c r="L110" s="114"/>
    </row>
    <row r="111" spans="2:47" s="9" customFormat="1" ht="19.899999999999999" customHeight="1">
      <c r="B111" s="114"/>
      <c r="D111" s="115" t="s">
        <v>205</v>
      </c>
      <c r="E111" s="116"/>
      <c r="F111" s="116"/>
      <c r="G111" s="116"/>
      <c r="H111" s="116"/>
      <c r="I111" s="116"/>
      <c r="J111" s="117">
        <f>J194</f>
        <v>0</v>
      </c>
      <c r="L111" s="114"/>
    </row>
    <row r="112" spans="2:47" s="1" customFormat="1" ht="21.75" customHeight="1">
      <c r="B112" s="28"/>
      <c r="L112" s="28"/>
    </row>
    <row r="113" spans="2:12" s="1" customFormat="1" ht="7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" customHeight="1">
      <c r="B118" s="28"/>
      <c r="C118" s="17" t="s">
        <v>206</v>
      </c>
      <c r="L118" s="28"/>
    </row>
    <row r="119" spans="2:12" s="1" customFormat="1" ht="7" customHeight="1">
      <c r="B119" s="28"/>
      <c r="L119" s="28"/>
    </row>
    <row r="120" spans="2:12" s="1" customFormat="1" ht="12" customHeight="1">
      <c r="B120" s="28"/>
      <c r="C120" s="23" t="s">
        <v>14</v>
      </c>
      <c r="L120" s="28"/>
    </row>
    <row r="121" spans="2:12" s="1" customFormat="1" ht="26.25" customHeight="1">
      <c r="B121" s="28"/>
      <c r="E121" s="224" t="str">
        <f>E7</f>
        <v>SOŠ technická Lučenec - novostavba edukačného centra, rekonštrukcia objektu školy a spoločenského objektu</v>
      </c>
      <c r="F121" s="225"/>
      <c r="G121" s="225"/>
      <c r="H121" s="225"/>
      <c r="L121" s="28"/>
    </row>
    <row r="122" spans="2:12" ht="12" customHeight="1">
      <c r="B122" s="16"/>
      <c r="C122" s="23" t="s">
        <v>184</v>
      </c>
      <c r="L122" s="16"/>
    </row>
    <row r="123" spans="2:12" s="1" customFormat="1" ht="16.5" customHeight="1">
      <c r="B123" s="28"/>
      <c r="E123" s="224" t="s">
        <v>185</v>
      </c>
      <c r="F123" s="223"/>
      <c r="G123" s="223"/>
      <c r="H123" s="223"/>
      <c r="L123" s="28"/>
    </row>
    <row r="124" spans="2:12" s="1" customFormat="1" ht="12" customHeight="1">
      <c r="B124" s="28"/>
      <c r="C124" s="23" t="s">
        <v>186</v>
      </c>
      <c r="L124" s="28"/>
    </row>
    <row r="125" spans="2:12" s="1" customFormat="1" ht="16.5" customHeight="1">
      <c r="B125" s="28"/>
      <c r="E125" s="218" t="str">
        <f>E11</f>
        <v>1 - Búracie práce</v>
      </c>
      <c r="F125" s="223"/>
      <c r="G125" s="223"/>
      <c r="H125" s="223"/>
      <c r="L125" s="28"/>
    </row>
    <row r="126" spans="2:12" s="1" customFormat="1" ht="7" customHeight="1">
      <c r="B126" s="28"/>
      <c r="L126" s="28"/>
    </row>
    <row r="127" spans="2:12" s="1" customFormat="1" ht="12" customHeight="1">
      <c r="B127" s="28"/>
      <c r="C127" s="23" t="s">
        <v>18</v>
      </c>
      <c r="F127" s="21" t="str">
        <f>F14</f>
        <v>SOŠ Technická,Dukelských Hrdinov 2, 984 01 Lučenec</v>
      </c>
      <c r="I127" s="23" t="s">
        <v>20</v>
      </c>
      <c r="J127" s="51" t="str">
        <f>IF(J14="","",J14)</f>
        <v>30. 9. 2024</v>
      </c>
      <c r="L127" s="28"/>
    </row>
    <row r="128" spans="2:12" s="1" customFormat="1" ht="7" customHeight="1">
      <c r="B128" s="28"/>
      <c r="L128" s="28"/>
    </row>
    <row r="129" spans="2:65" s="1" customFormat="1" ht="40.15" customHeight="1">
      <c r="B129" s="28"/>
      <c r="C129" s="23" t="s">
        <v>22</v>
      </c>
      <c r="F129" s="21" t="str">
        <f>E17</f>
        <v>BBSK, Námestie SNP 23/23, 974 01 BB</v>
      </c>
      <c r="I129" s="23" t="s">
        <v>28</v>
      </c>
      <c r="J129" s="26" t="str">
        <f>E23</f>
        <v>Ing. Ladislav Chatrnúch,Sládkovičova 2052/50A Šala</v>
      </c>
      <c r="L129" s="28"/>
    </row>
    <row r="130" spans="2:65" s="1" customFormat="1" ht="15.25" customHeight="1">
      <c r="B130" s="28"/>
      <c r="C130" s="23" t="s">
        <v>26</v>
      </c>
      <c r="F130" s="21" t="str">
        <f>IF(E20="","",E20)</f>
        <v>Vyplň údaj</v>
      </c>
      <c r="I130" s="23" t="s">
        <v>31</v>
      </c>
      <c r="J130" s="26" t="str">
        <f>E26</f>
        <v xml:space="preserve"> </v>
      </c>
      <c r="L130" s="28"/>
    </row>
    <row r="131" spans="2:65" s="1" customFormat="1" ht="10.4" customHeight="1">
      <c r="B131" s="28"/>
      <c r="L131" s="28"/>
    </row>
    <row r="132" spans="2:65" s="10" customFormat="1" ht="29.25" customHeight="1">
      <c r="B132" s="118"/>
      <c r="C132" s="119" t="s">
        <v>207</v>
      </c>
      <c r="D132" s="120" t="s">
        <v>60</v>
      </c>
      <c r="E132" s="120" t="s">
        <v>56</v>
      </c>
      <c r="F132" s="120" t="s">
        <v>57</v>
      </c>
      <c r="G132" s="120" t="s">
        <v>208</v>
      </c>
      <c r="H132" s="120" t="s">
        <v>209</v>
      </c>
      <c r="I132" s="120" t="s">
        <v>210</v>
      </c>
      <c r="J132" s="121" t="s">
        <v>190</v>
      </c>
      <c r="K132" s="122" t="s">
        <v>211</v>
      </c>
      <c r="L132" s="118"/>
      <c r="M132" s="58" t="s">
        <v>1</v>
      </c>
      <c r="N132" s="59" t="s">
        <v>39</v>
      </c>
      <c r="O132" s="59" t="s">
        <v>212</v>
      </c>
      <c r="P132" s="59" t="s">
        <v>213</v>
      </c>
      <c r="Q132" s="59" t="s">
        <v>214</v>
      </c>
      <c r="R132" s="59" t="s">
        <v>215</v>
      </c>
      <c r="S132" s="59" t="s">
        <v>216</v>
      </c>
      <c r="T132" s="60" t="s">
        <v>217</v>
      </c>
    </row>
    <row r="133" spans="2:65" s="1" customFormat="1" ht="22.9" customHeight="1">
      <c r="B133" s="28"/>
      <c r="C133" s="63" t="s">
        <v>191</v>
      </c>
      <c r="J133" s="123">
        <f>BK133</f>
        <v>0</v>
      </c>
      <c r="L133" s="28"/>
      <c r="M133" s="61"/>
      <c r="N133" s="52"/>
      <c r="O133" s="52"/>
      <c r="P133" s="124">
        <f>P134+P166</f>
        <v>0</v>
      </c>
      <c r="Q133" s="52"/>
      <c r="R133" s="124">
        <f>R134+R166</f>
        <v>35.562635</v>
      </c>
      <c r="S133" s="52"/>
      <c r="T133" s="125">
        <f>T134+T166</f>
        <v>235.75989679999998</v>
      </c>
      <c r="AT133" s="13" t="s">
        <v>74</v>
      </c>
      <c r="AU133" s="13" t="s">
        <v>192</v>
      </c>
      <c r="BK133" s="126">
        <f>BK134+BK166</f>
        <v>0</v>
      </c>
    </row>
    <row r="134" spans="2:65" s="11" customFormat="1" ht="25.9" customHeight="1">
      <c r="B134" s="127"/>
      <c r="D134" s="128" t="s">
        <v>74</v>
      </c>
      <c r="E134" s="129" t="s">
        <v>218</v>
      </c>
      <c r="F134" s="129" t="s">
        <v>219</v>
      </c>
      <c r="I134" s="130"/>
      <c r="J134" s="131">
        <f>BK134</f>
        <v>0</v>
      </c>
      <c r="L134" s="127"/>
      <c r="M134" s="132"/>
      <c r="P134" s="133">
        <f>P135+P138</f>
        <v>0</v>
      </c>
      <c r="R134" s="133">
        <f>R135+R138</f>
        <v>35.562635</v>
      </c>
      <c r="T134" s="134">
        <f>T135+T138</f>
        <v>139.64721</v>
      </c>
      <c r="AR134" s="128" t="s">
        <v>82</v>
      </c>
      <c r="AT134" s="135" t="s">
        <v>74</v>
      </c>
      <c r="AU134" s="135" t="s">
        <v>75</v>
      </c>
      <c r="AY134" s="128" t="s">
        <v>220</v>
      </c>
      <c r="BK134" s="136">
        <f>BK135+BK138</f>
        <v>0</v>
      </c>
    </row>
    <row r="135" spans="2:65" s="11" customFormat="1" ht="22.9" customHeight="1">
      <c r="B135" s="127"/>
      <c r="D135" s="128" t="s">
        <v>74</v>
      </c>
      <c r="E135" s="137" t="s">
        <v>82</v>
      </c>
      <c r="F135" s="137" t="s">
        <v>221</v>
      </c>
      <c r="I135" s="130"/>
      <c r="J135" s="138">
        <f>BK135</f>
        <v>0</v>
      </c>
      <c r="L135" s="127"/>
      <c r="M135" s="132"/>
      <c r="P135" s="133">
        <f>SUM(P136:P137)</f>
        <v>0</v>
      </c>
      <c r="R135" s="133">
        <f>SUM(R136:R137)</f>
        <v>0</v>
      </c>
      <c r="T135" s="134">
        <f>SUM(T136:T137)</f>
        <v>88.132799999999989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SUM(BK136:BK137)</f>
        <v>0</v>
      </c>
    </row>
    <row r="136" spans="2:65" s="1" customFormat="1" ht="24.25" customHeight="1">
      <c r="B136" s="139"/>
      <c r="C136" s="140" t="s">
        <v>82</v>
      </c>
      <c r="D136" s="140" t="s">
        <v>222</v>
      </c>
      <c r="E136" s="141" t="s">
        <v>223</v>
      </c>
      <c r="F136" s="142" t="s">
        <v>224</v>
      </c>
      <c r="G136" s="143" t="s">
        <v>225</v>
      </c>
      <c r="H136" s="144">
        <v>144.47999999999999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0.375</v>
      </c>
      <c r="T136" s="150">
        <f>S136*H136</f>
        <v>54.179999999999993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226</v>
      </c>
    </row>
    <row r="137" spans="2:65" s="1" customFormat="1" ht="33" customHeight="1">
      <c r="B137" s="139"/>
      <c r="C137" s="140" t="s">
        <v>87</v>
      </c>
      <c r="D137" s="140" t="s">
        <v>222</v>
      </c>
      <c r="E137" s="141" t="s">
        <v>227</v>
      </c>
      <c r="F137" s="142" t="s">
        <v>228</v>
      </c>
      <c r="G137" s="143" t="s">
        <v>225</v>
      </c>
      <c r="H137" s="144">
        <v>144.47999999999999</v>
      </c>
      <c r="I137" s="145"/>
      <c r="J137" s="144">
        <f>ROUND(I137*H137,2)</f>
        <v>0</v>
      </c>
      <c r="K137" s="146"/>
      <c r="L137" s="28"/>
      <c r="M137" s="147" t="s">
        <v>1</v>
      </c>
      <c r="N137" s="148" t="s">
        <v>41</v>
      </c>
      <c r="P137" s="149">
        <f>O137*H137</f>
        <v>0</v>
      </c>
      <c r="Q137" s="149">
        <v>0</v>
      </c>
      <c r="R137" s="149">
        <f>Q137*H137</f>
        <v>0</v>
      </c>
      <c r="S137" s="149">
        <v>0.23499999999999999</v>
      </c>
      <c r="T137" s="150">
        <f>S137*H137</f>
        <v>33.952799999999996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3" t="s">
        <v>87</v>
      </c>
      <c r="BK137" s="152">
        <f>ROUND(I137*H137,2)</f>
        <v>0</v>
      </c>
      <c r="BL137" s="13" t="s">
        <v>94</v>
      </c>
      <c r="BM137" s="151" t="s">
        <v>229</v>
      </c>
    </row>
    <row r="138" spans="2:65" s="11" customFormat="1" ht="22.9" customHeight="1">
      <c r="B138" s="127"/>
      <c r="D138" s="128" t="s">
        <v>74</v>
      </c>
      <c r="E138" s="137" t="s">
        <v>230</v>
      </c>
      <c r="F138" s="137" t="s">
        <v>231</v>
      </c>
      <c r="I138" s="130"/>
      <c r="J138" s="138">
        <f>BK138</f>
        <v>0</v>
      </c>
      <c r="L138" s="127"/>
      <c r="M138" s="132"/>
      <c r="P138" s="133">
        <f>SUM(P139:P165)</f>
        <v>0</v>
      </c>
      <c r="R138" s="133">
        <f>SUM(R139:R165)</f>
        <v>35.562635</v>
      </c>
      <c r="T138" s="134">
        <f>SUM(T139:T165)</f>
        <v>51.514410000000005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36">
        <f>SUM(BK139:BK165)</f>
        <v>0</v>
      </c>
    </row>
    <row r="139" spans="2:65" s="1" customFormat="1" ht="24.25" customHeight="1">
      <c r="B139" s="139"/>
      <c r="C139" s="140" t="s">
        <v>91</v>
      </c>
      <c r="D139" s="140" t="s">
        <v>222</v>
      </c>
      <c r="E139" s="141" t="s">
        <v>232</v>
      </c>
      <c r="F139" s="142" t="s">
        <v>233</v>
      </c>
      <c r="G139" s="143" t="s">
        <v>234</v>
      </c>
      <c r="H139" s="144">
        <v>123.95</v>
      </c>
      <c r="I139" s="145"/>
      <c r="J139" s="144">
        <f t="shared" ref="J139:J165" si="0">ROUND(I139*H139,2)</f>
        <v>0</v>
      </c>
      <c r="K139" s="146"/>
      <c r="L139" s="28"/>
      <c r="M139" s="147" t="s">
        <v>1</v>
      </c>
      <c r="N139" s="148" t="s">
        <v>41</v>
      </c>
      <c r="P139" s="149">
        <f t="shared" ref="P139:P165" si="1">O139*H139</f>
        <v>0</v>
      </c>
      <c r="Q139" s="149">
        <v>0</v>
      </c>
      <c r="R139" s="149">
        <f t="shared" ref="R139:R165" si="2">Q139*H139</f>
        <v>0</v>
      </c>
      <c r="S139" s="149">
        <v>0</v>
      </c>
      <c r="T139" s="150">
        <f t="shared" ref="T139:T165" si="3">S139*H139</f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ref="BE139:BE165" si="4">IF(N139="základná",J139,0)</f>
        <v>0</v>
      </c>
      <c r="BF139" s="152">
        <f t="shared" ref="BF139:BF165" si="5">IF(N139="znížená",J139,0)</f>
        <v>0</v>
      </c>
      <c r="BG139" s="152">
        <f t="shared" ref="BG139:BG165" si="6">IF(N139="zákl. prenesená",J139,0)</f>
        <v>0</v>
      </c>
      <c r="BH139" s="152">
        <f t="shared" ref="BH139:BH165" si="7">IF(N139="zníž. prenesená",J139,0)</f>
        <v>0</v>
      </c>
      <c r="BI139" s="152">
        <f t="shared" ref="BI139:BI165" si="8">IF(N139="nulová",J139,0)</f>
        <v>0</v>
      </c>
      <c r="BJ139" s="13" t="s">
        <v>87</v>
      </c>
      <c r="BK139" s="152">
        <f t="shared" ref="BK139:BK165" si="9">ROUND(I139*H139,2)</f>
        <v>0</v>
      </c>
      <c r="BL139" s="13" t="s">
        <v>94</v>
      </c>
      <c r="BM139" s="151" t="s">
        <v>235</v>
      </c>
    </row>
    <row r="140" spans="2:65" s="1" customFormat="1" ht="33" customHeight="1">
      <c r="B140" s="139"/>
      <c r="C140" s="140" t="s">
        <v>94</v>
      </c>
      <c r="D140" s="140" t="s">
        <v>222</v>
      </c>
      <c r="E140" s="141" t="s">
        <v>236</v>
      </c>
      <c r="F140" s="142" t="s">
        <v>237</v>
      </c>
      <c r="G140" s="143" t="s">
        <v>225</v>
      </c>
      <c r="H140" s="144">
        <v>2214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1.601E-2</v>
      </c>
      <c r="R140" s="149">
        <f t="shared" si="2"/>
        <v>35.44614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238</v>
      </c>
    </row>
    <row r="141" spans="2:65" s="1" customFormat="1" ht="37.9" customHeight="1">
      <c r="B141" s="139"/>
      <c r="C141" s="140" t="s">
        <v>97</v>
      </c>
      <c r="D141" s="140" t="s">
        <v>222</v>
      </c>
      <c r="E141" s="141" t="s">
        <v>239</v>
      </c>
      <c r="F141" s="142" t="s">
        <v>240</v>
      </c>
      <c r="G141" s="143" t="s">
        <v>225</v>
      </c>
      <c r="H141" s="144">
        <v>8856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241</v>
      </c>
    </row>
    <row r="142" spans="2:65" s="1" customFormat="1" ht="16.5" customHeight="1">
      <c r="B142" s="139"/>
      <c r="C142" s="140" t="s">
        <v>124</v>
      </c>
      <c r="D142" s="140" t="s">
        <v>222</v>
      </c>
      <c r="E142" s="141" t="s">
        <v>242</v>
      </c>
      <c r="F142" s="142" t="s">
        <v>243</v>
      </c>
      <c r="G142" s="143" t="s">
        <v>225</v>
      </c>
      <c r="H142" s="144">
        <v>2322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5.0000000000000002E-5</v>
      </c>
      <c r="R142" s="149">
        <f t="shared" si="2"/>
        <v>0.11610000000000001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244</v>
      </c>
    </row>
    <row r="143" spans="2:65" s="1" customFormat="1" ht="37.9" customHeight="1">
      <c r="B143" s="139"/>
      <c r="C143" s="140" t="s">
        <v>132</v>
      </c>
      <c r="D143" s="140" t="s">
        <v>222</v>
      </c>
      <c r="E143" s="141" t="s">
        <v>245</v>
      </c>
      <c r="F143" s="142" t="s">
        <v>246</v>
      </c>
      <c r="G143" s="143" t="s">
        <v>225</v>
      </c>
      <c r="H143" s="144">
        <v>39.86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0.115</v>
      </c>
      <c r="T143" s="150">
        <f t="shared" si="3"/>
        <v>4.5838999999999999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247</v>
      </c>
    </row>
    <row r="144" spans="2:65" s="1" customFormat="1" ht="44.25" customHeight="1">
      <c r="B144" s="139"/>
      <c r="C144" s="140" t="s">
        <v>248</v>
      </c>
      <c r="D144" s="140" t="s">
        <v>222</v>
      </c>
      <c r="E144" s="141" t="s">
        <v>249</v>
      </c>
      <c r="F144" s="142" t="s">
        <v>250</v>
      </c>
      <c r="G144" s="143" t="s">
        <v>251</v>
      </c>
      <c r="H144" s="144">
        <v>3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1.905</v>
      </c>
      <c r="T144" s="150">
        <f t="shared" si="3"/>
        <v>5.7149999999999999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252</v>
      </c>
    </row>
    <row r="145" spans="2:65" s="1" customFormat="1" ht="33" customHeight="1">
      <c r="B145" s="139"/>
      <c r="C145" s="140" t="s">
        <v>230</v>
      </c>
      <c r="D145" s="140" t="s">
        <v>222</v>
      </c>
      <c r="E145" s="141" t="s">
        <v>253</v>
      </c>
      <c r="F145" s="142" t="s">
        <v>254</v>
      </c>
      <c r="G145" s="143" t="s">
        <v>225</v>
      </c>
      <c r="H145" s="144">
        <v>43.76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0.02</v>
      </c>
      <c r="T145" s="150">
        <f t="shared" si="3"/>
        <v>0.87519999999999998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255</v>
      </c>
    </row>
    <row r="146" spans="2:65" s="1" customFormat="1" ht="24.25" customHeight="1">
      <c r="B146" s="139"/>
      <c r="C146" s="140" t="s">
        <v>256</v>
      </c>
      <c r="D146" s="140" t="s">
        <v>222</v>
      </c>
      <c r="E146" s="141" t="s">
        <v>257</v>
      </c>
      <c r="F146" s="142" t="s">
        <v>258</v>
      </c>
      <c r="G146" s="143" t="s">
        <v>259</v>
      </c>
      <c r="H146" s="144">
        <v>67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1.2E-2</v>
      </c>
      <c r="T146" s="150">
        <f t="shared" si="3"/>
        <v>0.80400000000000005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260</v>
      </c>
    </row>
    <row r="147" spans="2:65" s="1" customFormat="1" ht="24.25" customHeight="1">
      <c r="B147" s="139"/>
      <c r="C147" s="140" t="s">
        <v>261</v>
      </c>
      <c r="D147" s="140" t="s">
        <v>222</v>
      </c>
      <c r="E147" s="141" t="s">
        <v>262</v>
      </c>
      <c r="F147" s="142" t="s">
        <v>263</v>
      </c>
      <c r="G147" s="143" t="s">
        <v>259</v>
      </c>
      <c r="H147" s="144">
        <v>68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2.4E-2</v>
      </c>
      <c r="T147" s="150">
        <f t="shared" si="3"/>
        <v>1.6320000000000001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264</v>
      </c>
    </row>
    <row r="148" spans="2:65" s="1" customFormat="1" ht="24.25" customHeight="1">
      <c r="B148" s="139"/>
      <c r="C148" s="140" t="s">
        <v>265</v>
      </c>
      <c r="D148" s="140" t="s">
        <v>222</v>
      </c>
      <c r="E148" s="141" t="s">
        <v>266</v>
      </c>
      <c r="F148" s="142" t="s">
        <v>267</v>
      </c>
      <c r="G148" s="143" t="s">
        <v>225</v>
      </c>
      <c r="H148" s="144">
        <v>23.04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6.2E-2</v>
      </c>
      <c r="T148" s="150">
        <f t="shared" si="3"/>
        <v>1.42848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268</v>
      </c>
    </row>
    <row r="149" spans="2:65" s="1" customFormat="1" ht="24.25" customHeight="1">
      <c r="B149" s="139"/>
      <c r="C149" s="140" t="s">
        <v>269</v>
      </c>
      <c r="D149" s="140" t="s">
        <v>222</v>
      </c>
      <c r="E149" s="141" t="s">
        <v>270</v>
      </c>
      <c r="F149" s="142" t="s">
        <v>271</v>
      </c>
      <c r="G149" s="143" t="s">
        <v>225</v>
      </c>
      <c r="H149" s="144">
        <v>47.25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5.3999999999999999E-2</v>
      </c>
      <c r="T149" s="150">
        <f t="shared" si="3"/>
        <v>2.5514999999999999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272</v>
      </c>
    </row>
    <row r="150" spans="2:65" s="1" customFormat="1" ht="24.25" customHeight="1">
      <c r="B150" s="139"/>
      <c r="C150" s="140" t="s">
        <v>273</v>
      </c>
      <c r="D150" s="140" t="s">
        <v>222</v>
      </c>
      <c r="E150" s="141" t="s">
        <v>274</v>
      </c>
      <c r="F150" s="142" t="s">
        <v>275</v>
      </c>
      <c r="G150" s="143" t="s">
        <v>225</v>
      </c>
      <c r="H150" s="144">
        <v>14.4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7.5999999999999998E-2</v>
      </c>
      <c r="T150" s="150">
        <f t="shared" si="3"/>
        <v>1.0944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276</v>
      </c>
    </row>
    <row r="151" spans="2:65" s="1" customFormat="1" ht="24.25" customHeight="1">
      <c r="B151" s="139"/>
      <c r="C151" s="140" t="s">
        <v>277</v>
      </c>
      <c r="D151" s="140" t="s">
        <v>222</v>
      </c>
      <c r="E151" s="141" t="s">
        <v>278</v>
      </c>
      <c r="F151" s="142" t="s">
        <v>279</v>
      </c>
      <c r="G151" s="143" t="s">
        <v>225</v>
      </c>
      <c r="H151" s="144">
        <v>18.75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6.3E-2</v>
      </c>
      <c r="T151" s="150">
        <f t="shared" si="3"/>
        <v>1.1812499999999999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280</v>
      </c>
    </row>
    <row r="152" spans="2:65" s="1" customFormat="1" ht="24.25" customHeight="1">
      <c r="B152" s="139"/>
      <c r="C152" s="140" t="s">
        <v>281</v>
      </c>
      <c r="D152" s="140" t="s">
        <v>222</v>
      </c>
      <c r="E152" s="141" t="s">
        <v>282</v>
      </c>
      <c r="F152" s="142" t="s">
        <v>283</v>
      </c>
      <c r="G152" s="143" t="s">
        <v>234</v>
      </c>
      <c r="H152" s="144">
        <v>39.5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1.0000000000000001E-5</v>
      </c>
      <c r="R152" s="149">
        <f t="shared" si="2"/>
        <v>3.9500000000000001E-4</v>
      </c>
      <c r="S152" s="149">
        <v>9.5999999999999992E-3</v>
      </c>
      <c r="T152" s="150">
        <f t="shared" si="3"/>
        <v>0.37919999999999998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284</v>
      </c>
    </row>
    <row r="153" spans="2:65" s="1" customFormat="1" ht="33" customHeight="1">
      <c r="B153" s="139"/>
      <c r="C153" s="140" t="s">
        <v>285</v>
      </c>
      <c r="D153" s="140" t="s">
        <v>222</v>
      </c>
      <c r="E153" s="141" t="s">
        <v>286</v>
      </c>
      <c r="F153" s="142" t="s">
        <v>287</v>
      </c>
      <c r="G153" s="143" t="s">
        <v>225</v>
      </c>
      <c r="H153" s="144">
        <v>634.35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4.0000000000000001E-3</v>
      </c>
      <c r="T153" s="150">
        <f t="shared" si="3"/>
        <v>2.5374000000000003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288</v>
      </c>
    </row>
    <row r="154" spans="2:65" s="1" customFormat="1" ht="33" customHeight="1">
      <c r="B154" s="139"/>
      <c r="C154" s="140" t="s">
        <v>289</v>
      </c>
      <c r="D154" s="140" t="s">
        <v>222</v>
      </c>
      <c r="E154" s="141" t="s">
        <v>290</v>
      </c>
      <c r="F154" s="142" t="s">
        <v>291</v>
      </c>
      <c r="G154" s="143" t="s">
        <v>225</v>
      </c>
      <c r="H154" s="144">
        <v>2409.36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0.01</v>
      </c>
      <c r="T154" s="150">
        <f t="shared" si="3"/>
        <v>24.093600000000002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292</v>
      </c>
    </row>
    <row r="155" spans="2:65" s="1" customFormat="1" ht="33" customHeight="1">
      <c r="B155" s="139"/>
      <c r="C155" s="140" t="s">
        <v>293</v>
      </c>
      <c r="D155" s="140" t="s">
        <v>222</v>
      </c>
      <c r="E155" s="141" t="s">
        <v>294</v>
      </c>
      <c r="F155" s="142" t="s">
        <v>295</v>
      </c>
      <c r="G155" s="143" t="s">
        <v>225</v>
      </c>
      <c r="H155" s="144">
        <v>80.88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4.5999999999999999E-2</v>
      </c>
      <c r="T155" s="150">
        <f t="shared" si="3"/>
        <v>3.7204799999999998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296</v>
      </c>
    </row>
    <row r="156" spans="2:65" s="1" customFormat="1" ht="37.9" customHeight="1">
      <c r="B156" s="139"/>
      <c r="C156" s="140" t="s">
        <v>297</v>
      </c>
      <c r="D156" s="140" t="s">
        <v>222</v>
      </c>
      <c r="E156" s="141" t="s">
        <v>298</v>
      </c>
      <c r="F156" s="142" t="s">
        <v>299</v>
      </c>
      <c r="G156" s="143" t="s">
        <v>225</v>
      </c>
      <c r="H156" s="144">
        <v>13.5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6.8000000000000005E-2</v>
      </c>
      <c r="T156" s="150">
        <f t="shared" si="3"/>
        <v>0.91800000000000004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300</v>
      </c>
    </row>
    <row r="157" spans="2:65" s="1" customFormat="1" ht="24.25" customHeight="1">
      <c r="B157" s="139"/>
      <c r="C157" s="140" t="s">
        <v>301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235.76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305</v>
      </c>
    </row>
    <row r="158" spans="2:65" s="1" customFormat="1" ht="24.25" customHeight="1">
      <c r="B158" s="139"/>
      <c r="C158" s="140" t="s">
        <v>306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943.04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309</v>
      </c>
    </row>
    <row r="159" spans="2:65" s="1" customFormat="1" ht="21.75" customHeight="1">
      <c r="B159" s="139"/>
      <c r="C159" s="140" t="s">
        <v>7</v>
      </c>
      <c r="D159" s="140" t="s">
        <v>222</v>
      </c>
      <c r="E159" s="141" t="s">
        <v>310</v>
      </c>
      <c r="F159" s="142" t="s">
        <v>311</v>
      </c>
      <c r="G159" s="143" t="s">
        <v>304</v>
      </c>
      <c r="H159" s="144">
        <v>235.76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312</v>
      </c>
    </row>
    <row r="160" spans="2:65" s="1" customFormat="1" ht="24.25" customHeight="1">
      <c r="B160" s="139"/>
      <c r="C160" s="140" t="s">
        <v>313</v>
      </c>
      <c r="D160" s="140" t="s">
        <v>222</v>
      </c>
      <c r="E160" s="141" t="s">
        <v>314</v>
      </c>
      <c r="F160" s="142" t="s">
        <v>315</v>
      </c>
      <c r="G160" s="143" t="s">
        <v>304</v>
      </c>
      <c r="H160" s="144">
        <v>4479.4399999999996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316</v>
      </c>
    </row>
    <row r="161" spans="2:65" s="1" customFormat="1" ht="24.25" customHeight="1">
      <c r="B161" s="139"/>
      <c r="C161" s="140" t="s">
        <v>317</v>
      </c>
      <c r="D161" s="140" t="s">
        <v>222</v>
      </c>
      <c r="E161" s="141" t="s">
        <v>318</v>
      </c>
      <c r="F161" s="142" t="s">
        <v>319</v>
      </c>
      <c r="G161" s="143" t="s">
        <v>304</v>
      </c>
      <c r="H161" s="144">
        <v>235.76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320</v>
      </c>
    </row>
    <row r="162" spans="2:65" s="1" customFormat="1" ht="24.25" customHeight="1">
      <c r="B162" s="139"/>
      <c r="C162" s="140" t="s">
        <v>321</v>
      </c>
      <c r="D162" s="140" t="s">
        <v>222</v>
      </c>
      <c r="E162" s="141" t="s">
        <v>322</v>
      </c>
      <c r="F162" s="142" t="s">
        <v>323</v>
      </c>
      <c r="G162" s="143" t="s">
        <v>304</v>
      </c>
      <c r="H162" s="144">
        <v>1886.08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324</v>
      </c>
    </row>
    <row r="163" spans="2:65" s="1" customFormat="1" ht="24.25" customHeight="1">
      <c r="B163" s="139"/>
      <c r="C163" s="140" t="s">
        <v>325</v>
      </c>
      <c r="D163" s="140" t="s">
        <v>222</v>
      </c>
      <c r="E163" s="141" t="s">
        <v>326</v>
      </c>
      <c r="F163" s="142" t="s">
        <v>327</v>
      </c>
      <c r="G163" s="143" t="s">
        <v>304</v>
      </c>
      <c r="H163" s="144">
        <v>97.75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328</v>
      </c>
    </row>
    <row r="164" spans="2:65" s="1" customFormat="1" ht="24.25" customHeight="1">
      <c r="B164" s="139"/>
      <c r="C164" s="140" t="s">
        <v>329</v>
      </c>
      <c r="D164" s="140" t="s">
        <v>222</v>
      </c>
      <c r="E164" s="141" t="s">
        <v>330</v>
      </c>
      <c r="F164" s="142" t="s">
        <v>331</v>
      </c>
      <c r="G164" s="143" t="s">
        <v>304</v>
      </c>
      <c r="H164" s="144">
        <v>47.11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332</v>
      </c>
    </row>
    <row r="165" spans="2:65" s="1" customFormat="1" ht="24.25" customHeight="1">
      <c r="B165" s="139"/>
      <c r="C165" s="140" t="s">
        <v>333</v>
      </c>
      <c r="D165" s="140" t="s">
        <v>222</v>
      </c>
      <c r="E165" s="141" t="s">
        <v>334</v>
      </c>
      <c r="F165" s="142" t="s">
        <v>335</v>
      </c>
      <c r="G165" s="143" t="s">
        <v>304</v>
      </c>
      <c r="H165" s="144">
        <v>90.9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94</v>
      </c>
      <c r="BM165" s="151" t="s">
        <v>336</v>
      </c>
    </row>
    <row r="166" spans="2:65" s="11" customFormat="1" ht="25.9" customHeight="1">
      <c r="B166" s="127"/>
      <c r="D166" s="128" t="s">
        <v>74</v>
      </c>
      <c r="E166" s="129" t="s">
        <v>337</v>
      </c>
      <c r="F166" s="129" t="s">
        <v>338</v>
      </c>
      <c r="I166" s="130"/>
      <c r="J166" s="131">
        <f>BK166</f>
        <v>0</v>
      </c>
      <c r="L166" s="127"/>
      <c r="M166" s="132"/>
      <c r="P166" s="133">
        <f>P167+P169+P171+P176+P178+P184+P187+P191+P194</f>
        <v>0</v>
      </c>
      <c r="R166" s="133">
        <f>R167+R169+R171+R176+R178+R184+R187+R191+R194</f>
        <v>0</v>
      </c>
      <c r="T166" s="134">
        <f>T167+T169+T171+T176+T178+T184+T187+T191+T194</f>
        <v>96.112686799999992</v>
      </c>
      <c r="AR166" s="128" t="s">
        <v>87</v>
      </c>
      <c r="AT166" s="135" t="s">
        <v>74</v>
      </c>
      <c r="AU166" s="135" t="s">
        <v>75</v>
      </c>
      <c r="AY166" s="128" t="s">
        <v>220</v>
      </c>
      <c r="BK166" s="136">
        <f>BK167+BK169+BK171+BK176+BK178+BK184+BK187+BK191+BK194</f>
        <v>0</v>
      </c>
    </row>
    <row r="167" spans="2:65" s="11" customFormat="1" ht="22.9" customHeight="1">
      <c r="B167" s="127"/>
      <c r="D167" s="128" t="s">
        <v>74</v>
      </c>
      <c r="E167" s="137" t="s">
        <v>339</v>
      </c>
      <c r="F167" s="137" t="s">
        <v>340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14.91048</v>
      </c>
      <c r="AR167" s="128" t="s">
        <v>87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341</v>
      </c>
      <c r="D168" s="140" t="s">
        <v>222</v>
      </c>
      <c r="E168" s="141" t="s">
        <v>342</v>
      </c>
      <c r="F168" s="142" t="s">
        <v>343</v>
      </c>
      <c r="G168" s="143" t="s">
        <v>225</v>
      </c>
      <c r="H168" s="144">
        <v>2485.08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6.0000000000000001E-3</v>
      </c>
      <c r="T168" s="150">
        <f>S168*H168</f>
        <v>14.91048</v>
      </c>
      <c r="AR168" s="151" t="s">
        <v>281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344</v>
      </c>
    </row>
    <row r="169" spans="2:65" s="11" customFormat="1" ht="22.9" customHeight="1">
      <c r="B169" s="127"/>
      <c r="D169" s="128" t="s">
        <v>74</v>
      </c>
      <c r="E169" s="137" t="s">
        <v>345</v>
      </c>
      <c r="F169" s="137" t="s">
        <v>346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1.86208</v>
      </c>
      <c r="AR169" s="128" t="s">
        <v>87</v>
      </c>
      <c r="AT169" s="135" t="s">
        <v>74</v>
      </c>
      <c r="AU169" s="135" t="s">
        <v>82</v>
      </c>
      <c r="AY169" s="128" t="s">
        <v>220</v>
      </c>
      <c r="BK169" s="136">
        <f>BK170</f>
        <v>0</v>
      </c>
    </row>
    <row r="170" spans="2:65" s="1" customFormat="1" ht="37.9" customHeight="1">
      <c r="B170" s="139"/>
      <c r="C170" s="140" t="s">
        <v>347</v>
      </c>
      <c r="D170" s="140" t="s">
        <v>222</v>
      </c>
      <c r="E170" s="141" t="s">
        <v>348</v>
      </c>
      <c r="F170" s="142" t="s">
        <v>349</v>
      </c>
      <c r="G170" s="143" t="s">
        <v>225</v>
      </c>
      <c r="H170" s="144">
        <v>931.04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2E-3</v>
      </c>
      <c r="T170" s="150">
        <f>S170*H170</f>
        <v>1.86208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350</v>
      </c>
    </row>
    <row r="171" spans="2:65" s="11" customFormat="1" ht="22.9" customHeight="1">
      <c r="B171" s="127"/>
      <c r="D171" s="128" t="s">
        <v>74</v>
      </c>
      <c r="E171" s="137" t="s">
        <v>351</v>
      </c>
      <c r="F171" s="137" t="s">
        <v>352</v>
      </c>
      <c r="I171" s="130"/>
      <c r="J171" s="138">
        <f>BK171</f>
        <v>0</v>
      </c>
      <c r="L171" s="127"/>
      <c r="M171" s="132"/>
      <c r="P171" s="133">
        <f>SUM(P172:P175)</f>
        <v>0</v>
      </c>
      <c r="R171" s="133">
        <f>SUM(R172:R175)</f>
        <v>0</v>
      </c>
      <c r="T171" s="134">
        <f>SUM(T172:T175)</f>
        <v>31.494759999999999</v>
      </c>
      <c r="AR171" s="128" t="s">
        <v>87</v>
      </c>
      <c r="AT171" s="135" t="s">
        <v>74</v>
      </c>
      <c r="AU171" s="135" t="s">
        <v>82</v>
      </c>
      <c r="AY171" s="128" t="s">
        <v>220</v>
      </c>
      <c r="BK171" s="136">
        <f>SUM(BK172:BK175)</f>
        <v>0</v>
      </c>
    </row>
    <row r="172" spans="2:65" s="1" customFormat="1" ht="33" customHeight="1">
      <c r="B172" s="139"/>
      <c r="C172" s="140" t="s">
        <v>353</v>
      </c>
      <c r="D172" s="140" t="s">
        <v>222</v>
      </c>
      <c r="E172" s="141" t="s">
        <v>354</v>
      </c>
      <c r="F172" s="142" t="s">
        <v>355</v>
      </c>
      <c r="G172" s="143" t="s">
        <v>225</v>
      </c>
      <c r="H172" s="144">
        <v>1242.54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1.6E-2</v>
      </c>
      <c r="T172" s="150">
        <f>S172*H172</f>
        <v>19.88064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356</v>
      </c>
    </row>
    <row r="173" spans="2:65" s="1" customFormat="1" ht="33" customHeight="1">
      <c r="B173" s="139"/>
      <c r="C173" s="140" t="s">
        <v>357</v>
      </c>
      <c r="D173" s="140" t="s">
        <v>222</v>
      </c>
      <c r="E173" s="141" t="s">
        <v>358</v>
      </c>
      <c r="F173" s="142" t="s">
        <v>359</v>
      </c>
      <c r="G173" s="143" t="s">
        <v>225</v>
      </c>
      <c r="H173" s="144">
        <v>1242.54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7.0000000000000001E-3</v>
      </c>
      <c r="T173" s="150">
        <f>S173*H173</f>
        <v>8.6977799999999998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360</v>
      </c>
    </row>
    <row r="174" spans="2:65" s="1" customFormat="1" ht="33" customHeight="1">
      <c r="B174" s="139"/>
      <c r="C174" s="140" t="s">
        <v>361</v>
      </c>
      <c r="D174" s="140" t="s">
        <v>222</v>
      </c>
      <c r="E174" s="141" t="s">
        <v>362</v>
      </c>
      <c r="F174" s="142" t="s">
        <v>363</v>
      </c>
      <c r="G174" s="143" t="s">
        <v>225</v>
      </c>
      <c r="H174" s="144">
        <v>311.5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0</v>
      </c>
      <c r="R174" s="149">
        <f>Q174*H174</f>
        <v>0</v>
      </c>
      <c r="S174" s="149">
        <v>7.0000000000000001E-3</v>
      </c>
      <c r="T174" s="150">
        <f>S174*H174</f>
        <v>2.1804999999999999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364</v>
      </c>
    </row>
    <row r="175" spans="2:65" s="1" customFormat="1" ht="33" customHeight="1">
      <c r="B175" s="139"/>
      <c r="C175" s="140" t="s">
        <v>365</v>
      </c>
      <c r="D175" s="140" t="s">
        <v>222</v>
      </c>
      <c r="E175" s="141" t="s">
        <v>366</v>
      </c>
      <c r="F175" s="142" t="s">
        <v>367</v>
      </c>
      <c r="G175" s="143" t="s">
        <v>225</v>
      </c>
      <c r="H175" s="144">
        <v>52.56</v>
      </c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1.4E-2</v>
      </c>
      <c r="T175" s="150">
        <f>S175*H175</f>
        <v>0.73584000000000005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368</v>
      </c>
    </row>
    <row r="176" spans="2:65" s="11" customFormat="1" ht="22.9" customHeight="1">
      <c r="B176" s="127"/>
      <c r="D176" s="128" t="s">
        <v>74</v>
      </c>
      <c r="E176" s="137" t="s">
        <v>369</v>
      </c>
      <c r="F176" s="137" t="s">
        <v>370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21.912851999999997</v>
      </c>
      <c r="AR176" s="128" t="s">
        <v>87</v>
      </c>
      <c r="AT176" s="135" t="s">
        <v>74</v>
      </c>
      <c r="AU176" s="135" t="s">
        <v>82</v>
      </c>
      <c r="AY176" s="128" t="s">
        <v>220</v>
      </c>
      <c r="BK176" s="136">
        <f>BK177</f>
        <v>0</v>
      </c>
    </row>
    <row r="177" spans="2:65" s="1" customFormat="1" ht="37.9" customHeight="1">
      <c r="B177" s="139"/>
      <c r="C177" s="140" t="s">
        <v>371</v>
      </c>
      <c r="D177" s="140" t="s">
        <v>222</v>
      </c>
      <c r="E177" s="141" t="s">
        <v>372</v>
      </c>
      <c r="F177" s="142" t="s">
        <v>373</v>
      </c>
      <c r="G177" s="143" t="s">
        <v>225</v>
      </c>
      <c r="H177" s="144">
        <v>739.3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2.964E-2</v>
      </c>
      <c r="T177" s="150">
        <f>S177*H177</f>
        <v>21.912851999999997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374</v>
      </c>
    </row>
    <row r="178" spans="2:65" s="11" customFormat="1" ht="22.9" customHeight="1">
      <c r="B178" s="127"/>
      <c r="D178" s="128" t="s">
        <v>74</v>
      </c>
      <c r="E178" s="137" t="s">
        <v>375</v>
      </c>
      <c r="F178" s="137" t="s">
        <v>376</v>
      </c>
      <c r="I178" s="130"/>
      <c r="J178" s="138">
        <f>BK178</f>
        <v>0</v>
      </c>
      <c r="L178" s="127"/>
      <c r="M178" s="132"/>
      <c r="P178" s="133">
        <f>SUM(P179:P183)</f>
        <v>0</v>
      </c>
      <c r="R178" s="133">
        <f>SUM(R179:R183)</f>
        <v>0</v>
      </c>
      <c r="T178" s="134">
        <f>SUM(T179:T183)</f>
        <v>1.417476</v>
      </c>
      <c r="AR178" s="128" t="s">
        <v>87</v>
      </c>
      <c r="AT178" s="135" t="s">
        <v>74</v>
      </c>
      <c r="AU178" s="135" t="s">
        <v>82</v>
      </c>
      <c r="AY178" s="128" t="s">
        <v>220</v>
      </c>
      <c r="BK178" s="136">
        <f>SUM(BK179:BK183)</f>
        <v>0</v>
      </c>
    </row>
    <row r="179" spans="2:65" s="1" customFormat="1" ht="24.25" customHeight="1">
      <c r="B179" s="139"/>
      <c r="C179" s="140" t="s">
        <v>377</v>
      </c>
      <c r="D179" s="140" t="s">
        <v>222</v>
      </c>
      <c r="E179" s="141" t="s">
        <v>378</v>
      </c>
      <c r="F179" s="142" t="s">
        <v>379</v>
      </c>
      <c r="G179" s="143" t="s">
        <v>234</v>
      </c>
      <c r="H179" s="144">
        <v>205.2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2.5999999999999999E-3</v>
      </c>
      <c r="T179" s="150">
        <f>S179*H179</f>
        <v>0.53351999999999999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281</v>
      </c>
      <c r="BM179" s="151" t="s">
        <v>380</v>
      </c>
    </row>
    <row r="180" spans="2:65" s="1" customFormat="1" ht="37.9" customHeight="1">
      <c r="B180" s="139"/>
      <c r="C180" s="140" t="s">
        <v>381</v>
      </c>
      <c r="D180" s="140" t="s">
        <v>222</v>
      </c>
      <c r="E180" s="141" t="s">
        <v>382</v>
      </c>
      <c r="F180" s="142" t="s">
        <v>383</v>
      </c>
      <c r="G180" s="143" t="s">
        <v>234</v>
      </c>
      <c r="H180" s="144">
        <v>54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2.0500000000000002E-3</v>
      </c>
      <c r="T180" s="150">
        <f>S180*H180</f>
        <v>0.11070000000000001</v>
      </c>
      <c r="AR180" s="151" t="s">
        <v>281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281</v>
      </c>
      <c r="BM180" s="151" t="s">
        <v>384</v>
      </c>
    </row>
    <row r="181" spans="2:65" s="1" customFormat="1" ht="24.25" customHeight="1">
      <c r="B181" s="139"/>
      <c r="C181" s="140" t="s">
        <v>385</v>
      </c>
      <c r="D181" s="140" t="s">
        <v>222</v>
      </c>
      <c r="E181" s="141" t="s">
        <v>386</v>
      </c>
      <c r="F181" s="142" t="s">
        <v>387</v>
      </c>
      <c r="G181" s="143" t="s">
        <v>234</v>
      </c>
      <c r="H181" s="144">
        <v>103.7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0</v>
      </c>
      <c r="R181" s="149">
        <f>Q181*H181</f>
        <v>0</v>
      </c>
      <c r="S181" s="149">
        <v>3.3E-3</v>
      </c>
      <c r="T181" s="150">
        <f>S181*H181</f>
        <v>0.34221000000000001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281</v>
      </c>
      <c r="BM181" s="151" t="s">
        <v>388</v>
      </c>
    </row>
    <row r="182" spans="2:65" s="1" customFormat="1" ht="24.25" customHeight="1">
      <c r="B182" s="139"/>
      <c r="C182" s="140" t="s">
        <v>389</v>
      </c>
      <c r="D182" s="140" t="s">
        <v>222</v>
      </c>
      <c r="E182" s="141" t="s">
        <v>390</v>
      </c>
      <c r="F182" s="142" t="s">
        <v>391</v>
      </c>
      <c r="G182" s="143" t="s">
        <v>234</v>
      </c>
      <c r="H182" s="144">
        <v>162.6</v>
      </c>
      <c r="I182" s="145"/>
      <c r="J182" s="144">
        <f>ROUND(I182*H182,2)</f>
        <v>0</v>
      </c>
      <c r="K182" s="146"/>
      <c r="L182" s="28"/>
      <c r="M182" s="147" t="s">
        <v>1</v>
      </c>
      <c r="N182" s="148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1.3500000000000001E-3</v>
      </c>
      <c r="T182" s="150">
        <f>S182*H182</f>
        <v>0.21951000000000001</v>
      </c>
      <c r="AR182" s="151" t="s">
        <v>281</v>
      </c>
      <c r="AT182" s="151" t="s">
        <v>222</v>
      </c>
      <c r="AU182" s="151" t="s">
        <v>87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281</v>
      </c>
      <c r="BM182" s="151" t="s">
        <v>392</v>
      </c>
    </row>
    <row r="183" spans="2:65" s="1" customFormat="1" ht="24.25" customHeight="1">
      <c r="B183" s="139"/>
      <c r="C183" s="140" t="s">
        <v>393</v>
      </c>
      <c r="D183" s="140" t="s">
        <v>222</v>
      </c>
      <c r="E183" s="141" t="s">
        <v>394</v>
      </c>
      <c r="F183" s="142" t="s">
        <v>395</v>
      </c>
      <c r="G183" s="143" t="s">
        <v>234</v>
      </c>
      <c r="H183" s="144">
        <v>93.6</v>
      </c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2.2599999999999999E-3</v>
      </c>
      <c r="T183" s="150">
        <f>S183*H183</f>
        <v>0.21153599999999997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281</v>
      </c>
      <c r="BM183" s="151" t="s">
        <v>396</v>
      </c>
    </row>
    <row r="184" spans="2:65" s="11" customFormat="1" ht="22.9" customHeight="1">
      <c r="B184" s="127"/>
      <c r="D184" s="128" t="s">
        <v>74</v>
      </c>
      <c r="E184" s="137" t="s">
        <v>397</v>
      </c>
      <c r="F184" s="137" t="s">
        <v>398</v>
      </c>
      <c r="I184" s="130"/>
      <c r="J184" s="138">
        <f>BK184</f>
        <v>0</v>
      </c>
      <c r="L184" s="127"/>
      <c r="M184" s="132"/>
      <c r="P184" s="133">
        <f>SUM(P185:P186)</f>
        <v>0</v>
      </c>
      <c r="R184" s="133">
        <f>SUM(R185:R186)</f>
        <v>0</v>
      </c>
      <c r="T184" s="134">
        <f>SUM(T185:T186)</f>
        <v>15.06268</v>
      </c>
      <c r="AR184" s="128" t="s">
        <v>87</v>
      </c>
      <c r="AT184" s="135" t="s">
        <v>74</v>
      </c>
      <c r="AU184" s="135" t="s">
        <v>82</v>
      </c>
      <c r="AY184" s="128" t="s">
        <v>220</v>
      </c>
      <c r="BK184" s="136">
        <f>SUM(BK185:BK186)</f>
        <v>0</v>
      </c>
    </row>
    <row r="185" spans="2:65" s="1" customFormat="1" ht="24.25" customHeight="1">
      <c r="B185" s="139"/>
      <c r="C185" s="140" t="s">
        <v>399</v>
      </c>
      <c r="D185" s="140" t="s">
        <v>222</v>
      </c>
      <c r="E185" s="141" t="s">
        <v>400</v>
      </c>
      <c r="F185" s="142" t="s">
        <v>401</v>
      </c>
      <c r="G185" s="143" t="s">
        <v>234</v>
      </c>
      <c r="H185" s="144">
        <v>76.099999999999994</v>
      </c>
      <c r="I185" s="145"/>
      <c r="J185" s="144">
        <f>ROUND(I185*H185,2)</f>
        <v>0</v>
      </c>
      <c r="K185" s="146"/>
      <c r="L185" s="28"/>
      <c r="M185" s="147" t="s">
        <v>1</v>
      </c>
      <c r="N185" s="148" t="s">
        <v>41</v>
      </c>
      <c r="P185" s="149">
        <f>O185*H185</f>
        <v>0</v>
      </c>
      <c r="Q185" s="149">
        <v>0</v>
      </c>
      <c r="R185" s="149">
        <f>Q185*H185</f>
        <v>0</v>
      </c>
      <c r="S185" s="149">
        <v>2E-3</v>
      </c>
      <c r="T185" s="150">
        <f>S185*H185</f>
        <v>0.1522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281</v>
      </c>
      <c r="BM185" s="151" t="s">
        <v>402</v>
      </c>
    </row>
    <row r="186" spans="2:65" s="1" customFormat="1" ht="24.25" customHeight="1">
      <c r="B186" s="139"/>
      <c r="C186" s="140" t="s">
        <v>403</v>
      </c>
      <c r="D186" s="140" t="s">
        <v>222</v>
      </c>
      <c r="E186" s="141" t="s">
        <v>404</v>
      </c>
      <c r="F186" s="142" t="s">
        <v>405</v>
      </c>
      <c r="G186" s="143" t="s">
        <v>225</v>
      </c>
      <c r="H186" s="144">
        <v>1242.54</v>
      </c>
      <c r="I186" s="145"/>
      <c r="J186" s="144">
        <f>ROUND(I186*H186,2)</f>
        <v>0</v>
      </c>
      <c r="K186" s="146"/>
      <c r="L186" s="28"/>
      <c r="M186" s="147" t="s">
        <v>1</v>
      </c>
      <c r="N186" s="148" t="s">
        <v>41</v>
      </c>
      <c r="P186" s="149">
        <f>O186*H186</f>
        <v>0</v>
      </c>
      <c r="Q186" s="149">
        <v>0</v>
      </c>
      <c r="R186" s="149">
        <f>Q186*H186</f>
        <v>0</v>
      </c>
      <c r="S186" s="149">
        <v>1.2E-2</v>
      </c>
      <c r="T186" s="150">
        <f>S186*H186</f>
        <v>14.91048</v>
      </c>
      <c r="AR186" s="151" t="s">
        <v>281</v>
      </c>
      <c r="AT186" s="151" t="s">
        <v>222</v>
      </c>
      <c r="AU186" s="151" t="s">
        <v>87</v>
      </c>
      <c r="AY186" s="13" t="s">
        <v>220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87</v>
      </c>
      <c r="BK186" s="152">
        <f>ROUND(I186*H186,2)</f>
        <v>0</v>
      </c>
      <c r="BL186" s="13" t="s">
        <v>281</v>
      </c>
      <c r="BM186" s="151" t="s">
        <v>406</v>
      </c>
    </row>
    <row r="187" spans="2:65" s="11" customFormat="1" ht="22.9" customHeight="1">
      <c r="B187" s="127"/>
      <c r="D187" s="128" t="s">
        <v>74</v>
      </c>
      <c r="E187" s="137" t="s">
        <v>407</v>
      </c>
      <c r="F187" s="137" t="s">
        <v>408</v>
      </c>
      <c r="I187" s="130"/>
      <c r="J187" s="138">
        <f>BK187</f>
        <v>0</v>
      </c>
      <c r="L187" s="127"/>
      <c r="M187" s="132"/>
      <c r="P187" s="133">
        <f>SUM(P188:P190)</f>
        <v>0</v>
      </c>
      <c r="R187" s="133">
        <f>SUM(R188:R190)</f>
        <v>0</v>
      </c>
      <c r="T187" s="134">
        <f>SUM(T188:T190)</f>
        <v>0.26746880000000001</v>
      </c>
      <c r="AR187" s="128" t="s">
        <v>87</v>
      </c>
      <c r="AT187" s="135" t="s">
        <v>74</v>
      </c>
      <c r="AU187" s="135" t="s">
        <v>82</v>
      </c>
      <c r="AY187" s="128" t="s">
        <v>220</v>
      </c>
      <c r="BK187" s="136">
        <f>SUM(BK188:BK190)</f>
        <v>0</v>
      </c>
    </row>
    <row r="188" spans="2:65" s="1" customFormat="1" ht="24.25" customHeight="1">
      <c r="B188" s="139"/>
      <c r="C188" s="140" t="s">
        <v>409</v>
      </c>
      <c r="D188" s="140" t="s">
        <v>222</v>
      </c>
      <c r="E188" s="141" t="s">
        <v>410</v>
      </c>
      <c r="F188" s="142" t="s">
        <v>411</v>
      </c>
      <c r="G188" s="143" t="s">
        <v>225</v>
      </c>
      <c r="H188" s="144">
        <v>8.56</v>
      </c>
      <c r="I188" s="145"/>
      <c r="J188" s="144">
        <f>ROUND(I188*H188,2)</f>
        <v>0</v>
      </c>
      <c r="K188" s="146"/>
      <c r="L188" s="28"/>
      <c r="M188" s="147" t="s">
        <v>1</v>
      </c>
      <c r="N188" s="148" t="s">
        <v>41</v>
      </c>
      <c r="P188" s="149">
        <f>O188*H188</f>
        <v>0</v>
      </c>
      <c r="Q188" s="149">
        <v>0</v>
      </c>
      <c r="R188" s="149">
        <f>Q188*H188</f>
        <v>0</v>
      </c>
      <c r="S188" s="149">
        <v>1.098E-2</v>
      </c>
      <c r="T188" s="150">
        <f>S188*H188</f>
        <v>9.3988800000000011E-2</v>
      </c>
      <c r="AR188" s="151" t="s">
        <v>281</v>
      </c>
      <c r="AT188" s="151" t="s">
        <v>222</v>
      </c>
      <c r="AU188" s="151" t="s">
        <v>87</v>
      </c>
      <c r="AY188" s="13" t="s">
        <v>220</v>
      </c>
      <c r="BE188" s="152">
        <f>IF(N188="základná",J188,0)</f>
        <v>0</v>
      </c>
      <c r="BF188" s="152">
        <f>IF(N188="znížená",J188,0)</f>
        <v>0</v>
      </c>
      <c r="BG188" s="152">
        <f>IF(N188="zákl. prenesená",J188,0)</f>
        <v>0</v>
      </c>
      <c r="BH188" s="152">
        <f>IF(N188="zníž. prenesená",J188,0)</f>
        <v>0</v>
      </c>
      <c r="BI188" s="152">
        <f>IF(N188="nulová",J188,0)</f>
        <v>0</v>
      </c>
      <c r="BJ188" s="13" t="s">
        <v>87</v>
      </c>
      <c r="BK188" s="152">
        <f>ROUND(I188*H188,2)</f>
        <v>0</v>
      </c>
      <c r="BL188" s="13" t="s">
        <v>281</v>
      </c>
      <c r="BM188" s="151" t="s">
        <v>412</v>
      </c>
    </row>
    <row r="189" spans="2:65" s="1" customFormat="1" ht="24.25" customHeight="1">
      <c r="B189" s="139"/>
      <c r="C189" s="140" t="s">
        <v>413</v>
      </c>
      <c r="D189" s="140" t="s">
        <v>222</v>
      </c>
      <c r="E189" s="141" t="s">
        <v>414</v>
      </c>
      <c r="F189" s="142" t="s">
        <v>415</v>
      </c>
      <c r="G189" s="143" t="s">
        <v>225</v>
      </c>
      <c r="H189" s="144">
        <v>8.56</v>
      </c>
      <c r="I189" s="145"/>
      <c r="J189" s="144">
        <f>ROUND(I189*H189,2)</f>
        <v>0</v>
      </c>
      <c r="K189" s="146"/>
      <c r="L189" s="28"/>
      <c r="M189" s="147" t="s">
        <v>1</v>
      </c>
      <c r="N189" s="148" t="s">
        <v>41</v>
      </c>
      <c r="P189" s="149">
        <f>O189*H189</f>
        <v>0</v>
      </c>
      <c r="Q189" s="149">
        <v>0</v>
      </c>
      <c r="R189" s="149">
        <f>Q189*H189</f>
        <v>0</v>
      </c>
      <c r="S189" s="149">
        <v>8.0000000000000002E-3</v>
      </c>
      <c r="T189" s="150">
        <f>S189*H189</f>
        <v>6.8479999999999999E-2</v>
      </c>
      <c r="AR189" s="151" t="s">
        <v>281</v>
      </c>
      <c r="AT189" s="151" t="s">
        <v>222</v>
      </c>
      <c r="AU189" s="151" t="s">
        <v>87</v>
      </c>
      <c r="AY189" s="13" t="s">
        <v>220</v>
      </c>
      <c r="BE189" s="152">
        <f>IF(N189="základná",J189,0)</f>
        <v>0</v>
      </c>
      <c r="BF189" s="152">
        <f>IF(N189="znížená",J189,0)</f>
        <v>0</v>
      </c>
      <c r="BG189" s="152">
        <f>IF(N189="zákl. prenesená",J189,0)</f>
        <v>0</v>
      </c>
      <c r="BH189" s="152">
        <f>IF(N189="zníž. prenesená",J189,0)</f>
        <v>0</v>
      </c>
      <c r="BI189" s="152">
        <f>IF(N189="nulová",J189,0)</f>
        <v>0</v>
      </c>
      <c r="BJ189" s="13" t="s">
        <v>87</v>
      </c>
      <c r="BK189" s="152">
        <f>ROUND(I189*H189,2)</f>
        <v>0</v>
      </c>
      <c r="BL189" s="13" t="s">
        <v>281</v>
      </c>
      <c r="BM189" s="151" t="s">
        <v>416</v>
      </c>
    </row>
    <row r="190" spans="2:65" s="1" customFormat="1" ht="24.25" customHeight="1">
      <c r="B190" s="139"/>
      <c r="C190" s="140" t="s">
        <v>417</v>
      </c>
      <c r="D190" s="140" t="s">
        <v>222</v>
      </c>
      <c r="E190" s="141" t="s">
        <v>418</v>
      </c>
      <c r="F190" s="142" t="s">
        <v>419</v>
      </c>
      <c r="G190" s="143" t="s">
        <v>259</v>
      </c>
      <c r="H190" s="144">
        <v>35</v>
      </c>
      <c r="I190" s="145"/>
      <c r="J190" s="144">
        <f>ROUND(I190*H190,2)</f>
        <v>0</v>
      </c>
      <c r="K190" s="146"/>
      <c r="L190" s="28"/>
      <c r="M190" s="147" t="s">
        <v>1</v>
      </c>
      <c r="N190" s="148" t="s">
        <v>41</v>
      </c>
      <c r="P190" s="149">
        <f>O190*H190</f>
        <v>0</v>
      </c>
      <c r="Q190" s="149">
        <v>0</v>
      </c>
      <c r="R190" s="149">
        <f>Q190*H190</f>
        <v>0</v>
      </c>
      <c r="S190" s="149">
        <v>3.0000000000000001E-3</v>
      </c>
      <c r="T190" s="150">
        <f>S190*H190</f>
        <v>0.105</v>
      </c>
      <c r="AR190" s="151" t="s">
        <v>281</v>
      </c>
      <c r="AT190" s="151" t="s">
        <v>222</v>
      </c>
      <c r="AU190" s="151" t="s">
        <v>87</v>
      </c>
      <c r="AY190" s="13" t="s">
        <v>220</v>
      </c>
      <c r="BE190" s="152">
        <f>IF(N190="základná",J190,0)</f>
        <v>0</v>
      </c>
      <c r="BF190" s="152">
        <f>IF(N190="znížená",J190,0)</f>
        <v>0</v>
      </c>
      <c r="BG190" s="152">
        <f>IF(N190="zákl. prenesená",J190,0)</f>
        <v>0</v>
      </c>
      <c r="BH190" s="152">
        <f>IF(N190="zníž. prenesená",J190,0)</f>
        <v>0</v>
      </c>
      <c r="BI190" s="152">
        <f>IF(N190="nulová",J190,0)</f>
        <v>0</v>
      </c>
      <c r="BJ190" s="13" t="s">
        <v>87</v>
      </c>
      <c r="BK190" s="152">
        <f>ROUND(I190*H190,2)</f>
        <v>0</v>
      </c>
      <c r="BL190" s="13" t="s">
        <v>281</v>
      </c>
      <c r="BM190" s="151" t="s">
        <v>420</v>
      </c>
    </row>
    <row r="191" spans="2:65" s="11" customFormat="1" ht="22.9" customHeight="1">
      <c r="B191" s="127"/>
      <c r="D191" s="128" t="s">
        <v>74</v>
      </c>
      <c r="E191" s="137" t="s">
        <v>421</v>
      </c>
      <c r="F191" s="137" t="s">
        <v>422</v>
      </c>
      <c r="I191" s="130"/>
      <c r="J191" s="138">
        <f>BK191</f>
        <v>0</v>
      </c>
      <c r="L191" s="127"/>
      <c r="M191" s="132"/>
      <c r="P191" s="133">
        <f>SUM(P192:P193)</f>
        <v>0</v>
      </c>
      <c r="R191" s="133">
        <f>SUM(R192:R193)</f>
        <v>0</v>
      </c>
      <c r="T191" s="134">
        <f>SUM(T192:T193)</f>
        <v>9.0275200000000009</v>
      </c>
      <c r="AR191" s="128" t="s">
        <v>87</v>
      </c>
      <c r="AT191" s="135" t="s">
        <v>74</v>
      </c>
      <c r="AU191" s="135" t="s">
        <v>82</v>
      </c>
      <c r="AY191" s="128" t="s">
        <v>220</v>
      </c>
      <c r="BK191" s="136">
        <f>SUM(BK192:BK193)</f>
        <v>0</v>
      </c>
    </row>
    <row r="192" spans="2:65" s="1" customFormat="1" ht="24.25" customHeight="1">
      <c r="B192" s="139"/>
      <c r="C192" s="140" t="s">
        <v>423</v>
      </c>
      <c r="D192" s="140" t="s">
        <v>222</v>
      </c>
      <c r="E192" s="141" t="s">
        <v>424</v>
      </c>
      <c r="F192" s="142" t="s">
        <v>425</v>
      </c>
      <c r="G192" s="143" t="s">
        <v>225</v>
      </c>
      <c r="H192" s="144">
        <v>564.22</v>
      </c>
      <c r="I192" s="145"/>
      <c r="J192" s="144">
        <f>ROUND(I192*H192,2)</f>
        <v>0</v>
      </c>
      <c r="K192" s="146"/>
      <c r="L192" s="28"/>
      <c r="M192" s="147" t="s">
        <v>1</v>
      </c>
      <c r="N192" s="148" t="s">
        <v>41</v>
      </c>
      <c r="P192" s="149">
        <f>O192*H192</f>
        <v>0</v>
      </c>
      <c r="Q192" s="149">
        <v>0</v>
      </c>
      <c r="R192" s="149">
        <f>Q192*H192</f>
        <v>0</v>
      </c>
      <c r="S192" s="149">
        <v>1E-3</v>
      </c>
      <c r="T192" s="150">
        <f>S192*H192</f>
        <v>0.56422000000000005</v>
      </c>
      <c r="AR192" s="151" t="s">
        <v>281</v>
      </c>
      <c r="AT192" s="151" t="s">
        <v>222</v>
      </c>
      <c r="AU192" s="151" t="s">
        <v>87</v>
      </c>
      <c r="AY192" s="13" t="s">
        <v>220</v>
      </c>
      <c r="BE192" s="152">
        <f>IF(N192="základná",J192,0)</f>
        <v>0</v>
      </c>
      <c r="BF192" s="152">
        <f>IF(N192="znížená",J192,0)</f>
        <v>0</v>
      </c>
      <c r="BG192" s="152">
        <f>IF(N192="zákl. prenesená",J192,0)</f>
        <v>0</v>
      </c>
      <c r="BH192" s="152">
        <f>IF(N192="zníž. prenesená",J192,0)</f>
        <v>0</v>
      </c>
      <c r="BI192" s="152">
        <f>IF(N192="nulová",J192,0)</f>
        <v>0</v>
      </c>
      <c r="BJ192" s="13" t="s">
        <v>87</v>
      </c>
      <c r="BK192" s="152">
        <f>ROUND(I192*H192,2)</f>
        <v>0</v>
      </c>
      <c r="BL192" s="13" t="s">
        <v>281</v>
      </c>
      <c r="BM192" s="151" t="s">
        <v>426</v>
      </c>
    </row>
    <row r="193" spans="2:65" s="1" customFormat="1" ht="37.9" customHeight="1">
      <c r="B193" s="139"/>
      <c r="C193" s="140" t="s">
        <v>427</v>
      </c>
      <c r="D193" s="140" t="s">
        <v>222</v>
      </c>
      <c r="E193" s="141" t="s">
        <v>428</v>
      </c>
      <c r="F193" s="142" t="s">
        <v>429</v>
      </c>
      <c r="G193" s="143" t="s">
        <v>225</v>
      </c>
      <c r="H193" s="144">
        <v>564.22</v>
      </c>
      <c r="I193" s="145"/>
      <c r="J193" s="144">
        <f>ROUND(I193*H193,2)</f>
        <v>0</v>
      </c>
      <c r="K193" s="146"/>
      <c r="L193" s="28"/>
      <c r="M193" s="147" t="s">
        <v>1</v>
      </c>
      <c r="N193" s="148" t="s">
        <v>41</v>
      </c>
      <c r="P193" s="149">
        <f>O193*H193</f>
        <v>0</v>
      </c>
      <c r="Q193" s="149">
        <v>0</v>
      </c>
      <c r="R193" s="149">
        <f>Q193*H193</f>
        <v>0</v>
      </c>
      <c r="S193" s="149">
        <v>1.4999999999999999E-2</v>
      </c>
      <c r="T193" s="150">
        <f>S193*H193</f>
        <v>8.4633000000000003</v>
      </c>
      <c r="AR193" s="151" t="s">
        <v>281</v>
      </c>
      <c r="AT193" s="151" t="s">
        <v>222</v>
      </c>
      <c r="AU193" s="151" t="s">
        <v>87</v>
      </c>
      <c r="AY193" s="13" t="s">
        <v>220</v>
      </c>
      <c r="BE193" s="152">
        <f>IF(N193="základná",J193,0)</f>
        <v>0</v>
      </c>
      <c r="BF193" s="152">
        <f>IF(N193="znížená",J193,0)</f>
        <v>0</v>
      </c>
      <c r="BG193" s="152">
        <f>IF(N193="zákl. prenesená",J193,0)</f>
        <v>0</v>
      </c>
      <c r="BH193" s="152">
        <f>IF(N193="zníž. prenesená",J193,0)</f>
        <v>0</v>
      </c>
      <c r="BI193" s="152">
        <f>IF(N193="nulová",J193,0)</f>
        <v>0</v>
      </c>
      <c r="BJ193" s="13" t="s">
        <v>87</v>
      </c>
      <c r="BK193" s="152">
        <f>ROUND(I193*H193,2)</f>
        <v>0</v>
      </c>
      <c r="BL193" s="13" t="s">
        <v>281</v>
      </c>
      <c r="BM193" s="151" t="s">
        <v>430</v>
      </c>
    </row>
    <row r="194" spans="2:65" s="11" customFormat="1" ht="22.9" customHeight="1">
      <c r="B194" s="127"/>
      <c r="D194" s="128" t="s">
        <v>74</v>
      </c>
      <c r="E194" s="137" t="s">
        <v>431</v>
      </c>
      <c r="F194" s="137" t="s">
        <v>432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0.15737000000000001</v>
      </c>
      <c r="AR194" s="128" t="s">
        <v>87</v>
      </c>
      <c r="AT194" s="135" t="s">
        <v>74</v>
      </c>
      <c r="AU194" s="135" t="s">
        <v>82</v>
      </c>
      <c r="AY194" s="128" t="s">
        <v>220</v>
      </c>
      <c r="BK194" s="136">
        <f>SUM(BK195:BK196)</f>
        <v>0</v>
      </c>
    </row>
    <row r="195" spans="2:65" s="1" customFormat="1" ht="33" customHeight="1">
      <c r="B195" s="139"/>
      <c r="C195" s="140" t="s">
        <v>433</v>
      </c>
      <c r="D195" s="140" t="s">
        <v>222</v>
      </c>
      <c r="E195" s="141" t="s">
        <v>434</v>
      </c>
      <c r="F195" s="142" t="s">
        <v>435</v>
      </c>
      <c r="G195" s="143" t="s">
        <v>225</v>
      </c>
      <c r="H195" s="144">
        <v>157.37</v>
      </c>
      <c r="I195" s="145"/>
      <c r="J195" s="144">
        <f>ROUND(I195*H195,2)</f>
        <v>0</v>
      </c>
      <c r="K195" s="146"/>
      <c r="L195" s="28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1E-3</v>
      </c>
      <c r="T195" s="150">
        <f>S195*H195</f>
        <v>0.15737000000000001</v>
      </c>
      <c r="AR195" s="151" t="s">
        <v>281</v>
      </c>
      <c r="AT195" s="151" t="s">
        <v>222</v>
      </c>
      <c r="AU195" s="151" t="s">
        <v>87</v>
      </c>
      <c r="AY195" s="13" t="s">
        <v>220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87</v>
      </c>
      <c r="BK195" s="152">
        <f>ROUND(I195*H195,2)</f>
        <v>0</v>
      </c>
      <c r="BL195" s="13" t="s">
        <v>281</v>
      </c>
      <c r="BM195" s="151" t="s">
        <v>436</v>
      </c>
    </row>
    <row r="196" spans="2:65" s="1" customFormat="1" ht="24.25" customHeight="1">
      <c r="B196" s="139"/>
      <c r="C196" s="140" t="s">
        <v>437</v>
      </c>
      <c r="D196" s="140" t="s">
        <v>222</v>
      </c>
      <c r="E196" s="141" t="s">
        <v>438</v>
      </c>
      <c r="F196" s="142" t="s">
        <v>439</v>
      </c>
      <c r="G196" s="143" t="s">
        <v>225</v>
      </c>
      <c r="H196" s="144">
        <v>765.35</v>
      </c>
      <c r="I196" s="145"/>
      <c r="J196" s="144">
        <f>ROUND(I196*H196,2)</f>
        <v>0</v>
      </c>
      <c r="K196" s="146"/>
      <c r="L196" s="28"/>
      <c r="M196" s="153" t="s">
        <v>1</v>
      </c>
      <c r="N196" s="154" t="s">
        <v>41</v>
      </c>
      <c r="O196" s="155"/>
      <c r="P196" s="156">
        <f>O196*H196</f>
        <v>0</v>
      </c>
      <c r="Q196" s="156">
        <v>0</v>
      </c>
      <c r="R196" s="156">
        <f>Q196*H196</f>
        <v>0</v>
      </c>
      <c r="S196" s="156">
        <v>0</v>
      </c>
      <c r="T196" s="157">
        <f>S196*H196</f>
        <v>0</v>
      </c>
      <c r="AR196" s="151" t="s">
        <v>281</v>
      </c>
      <c r="AT196" s="151" t="s">
        <v>222</v>
      </c>
      <c r="AU196" s="151" t="s">
        <v>87</v>
      </c>
      <c r="AY196" s="13" t="s">
        <v>220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87</v>
      </c>
      <c r="BK196" s="152">
        <f>ROUND(I196*H196,2)</f>
        <v>0</v>
      </c>
      <c r="BL196" s="13" t="s">
        <v>281</v>
      </c>
      <c r="BM196" s="151" t="s">
        <v>440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32:K196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BM15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140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3573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ROUND(J132,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ROUND((SUM(BE132:BE158)),  2)</f>
        <v>0</v>
      </c>
      <c r="G37" s="96"/>
      <c r="H37" s="96"/>
      <c r="I37" s="97">
        <v>0.23</v>
      </c>
      <c r="J37" s="95">
        <f>ROUND(((SUM(BE132:BE158))*I37),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ROUND((SUM(BF132:BF158)),  2)</f>
        <v>0</v>
      </c>
      <c r="G38" s="96"/>
      <c r="H38" s="96"/>
      <c r="I38" s="97">
        <v>0.23</v>
      </c>
      <c r="J38" s="95">
        <f>ROUND(((SUM(BF132:BF158))*I38),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ROUND((SUM(BG132:BG158)),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ROUND((SUM(BH132:BH158)),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ROUND((SUM(BI132:BI158)),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7.2 - Mlátové chodníky a spevnené plochy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J132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J133</f>
        <v>0</v>
      </c>
      <c r="L101" s="110"/>
    </row>
    <row r="102" spans="2:47" s="9" customFormat="1" ht="19.899999999999999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J134</f>
        <v>0</v>
      </c>
      <c r="L102" s="114"/>
    </row>
    <row r="103" spans="2:47" s="9" customFormat="1" ht="19.899999999999999" customHeight="1">
      <c r="B103" s="114"/>
      <c r="D103" s="115" t="s">
        <v>442</v>
      </c>
      <c r="E103" s="116"/>
      <c r="F103" s="116"/>
      <c r="G103" s="116"/>
      <c r="H103" s="116"/>
      <c r="I103" s="116"/>
      <c r="J103" s="117">
        <f>J137</f>
        <v>0</v>
      </c>
      <c r="L103" s="114"/>
    </row>
    <row r="104" spans="2:47" s="9" customFormat="1" ht="19.899999999999999" customHeight="1">
      <c r="B104" s="114"/>
      <c r="D104" s="115" t="s">
        <v>443</v>
      </c>
      <c r="E104" s="116"/>
      <c r="F104" s="116"/>
      <c r="G104" s="116"/>
      <c r="H104" s="116"/>
      <c r="I104" s="116"/>
      <c r="J104" s="117">
        <f>J139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J147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J153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J155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J156</f>
        <v>0</v>
      </c>
      <c r="L108" s="114"/>
    </row>
    <row r="109" spans="2:47" s="1" customFormat="1" ht="21.75" customHeight="1">
      <c r="B109" s="28"/>
      <c r="L109" s="28"/>
    </row>
    <row r="110" spans="2:47" s="1" customFormat="1" ht="7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28"/>
    </row>
    <row r="114" spans="2:12" s="1" customFormat="1" ht="7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28"/>
    </row>
    <row r="115" spans="2:12" s="1" customFormat="1" ht="25" customHeight="1">
      <c r="B115" s="28"/>
      <c r="C115" s="17" t="s">
        <v>206</v>
      </c>
      <c r="L115" s="28"/>
    </row>
    <row r="116" spans="2:12" s="1" customFormat="1" ht="7" customHeight="1">
      <c r="B116" s="28"/>
      <c r="L116" s="28"/>
    </row>
    <row r="117" spans="2:12" s="1" customFormat="1" ht="12" customHeight="1">
      <c r="B117" s="28"/>
      <c r="C117" s="23" t="s">
        <v>14</v>
      </c>
      <c r="L117" s="28"/>
    </row>
    <row r="118" spans="2:12" s="1" customFormat="1" ht="26.25" customHeight="1">
      <c r="B118" s="28"/>
      <c r="E118" s="224" t="str">
        <f>E7</f>
        <v>SOŠ technická Lučenec - novostavba edukačného centra, rekonštrukcia objektu školy a spoločenského objektu</v>
      </c>
      <c r="F118" s="225"/>
      <c r="G118" s="225"/>
      <c r="H118" s="225"/>
      <c r="L118" s="28"/>
    </row>
    <row r="119" spans="2:12" ht="12" customHeight="1">
      <c r="B119" s="16"/>
      <c r="C119" s="23" t="s">
        <v>184</v>
      </c>
      <c r="L119" s="16"/>
    </row>
    <row r="120" spans="2:12" ht="16.5" customHeight="1">
      <c r="B120" s="16"/>
      <c r="E120" s="224" t="s">
        <v>1645</v>
      </c>
      <c r="F120" s="182"/>
      <c r="G120" s="182"/>
      <c r="H120" s="182"/>
      <c r="L120" s="16"/>
    </row>
    <row r="121" spans="2:12" ht="12" customHeight="1">
      <c r="B121" s="16"/>
      <c r="C121" s="23" t="s">
        <v>186</v>
      </c>
      <c r="L121" s="16"/>
    </row>
    <row r="122" spans="2:12" s="1" customFormat="1" ht="16.5" customHeight="1">
      <c r="B122" s="28"/>
      <c r="E122" s="207" t="s">
        <v>3560</v>
      </c>
      <c r="F122" s="223"/>
      <c r="G122" s="223"/>
      <c r="H122" s="223"/>
      <c r="L122" s="28"/>
    </row>
    <row r="123" spans="2:12" s="1" customFormat="1" ht="12" customHeight="1">
      <c r="B123" s="28"/>
      <c r="C123" s="23" t="s">
        <v>2640</v>
      </c>
      <c r="L123" s="28"/>
    </row>
    <row r="124" spans="2:12" s="1" customFormat="1" ht="16.5" customHeight="1">
      <c r="B124" s="28"/>
      <c r="E124" s="218" t="str">
        <f>E13</f>
        <v>7.2 - Mlátové chodníky a spevnené plochy</v>
      </c>
      <c r="F124" s="223"/>
      <c r="G124" s="223"/>
      <c r="H124" s="223"/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18</v>
      </c>
      <c r="F126" s="21" t="str">
        <f>F16</f>
        <v>SOŠ Technická,Dukelských Hrdinov 2, 984 01 Lučenec</v>
      </c>
      <c r="I126" s="23" t="s">
        <v>20</v>
      </c>
      <c r="J126" s="51" t="str">
        <f>IF(J16="","",J16)</f>
        <v>30. 9. 2024</v>
      </c>
      <c r="L126" s="28"/>
    </row>
    <row r="127" spans="2:12" s="1" customFormat="1" ht="7" customHeight="1">
      <c r="B127" s="28"/>
      <c r="L127" s="28"/>
    </row>
    <row r="128" spans="2:12" s="1" customFormat="1" ht="40.15" customHeight="1">
      <c r="B128" s="28"/>
      <c r="C128" s="23" t="s">
        <v>22</v>
      </c>
      <c r="F128" s="21" t="str">
        <f>E19</f>
        <v>BBSK, Námestie SNP 23/23, 974 01 BB</v>
      </c>
      <c r="I128" s="23" t="s">
        <v>28</v>
      </c>
      <c r="J128" s="26" t="str">
        <f>E25</f>
        <v>Ing. Ladislav Chatrnúch,Sládkovičova 2052/50A Šala</v>
      </c>
      <c r="L128" s="28"/>
    </row>
    <row r="129" spans="2:65" s="1" customFormat="1" ht="15.25" customHeight="1">
      <c r="B129" s="28"/>
      <c r="C129" s="23" t="s">
        <v>26</v>
      </c>
      <c r="F129" s="21" t="str">
        <f>IF(E22="","",E22)</f>
        <v>Vyplň údaj</v>
      </c>
      <c r="I129" s="23" t="s">
        <v>31</v>
      </c>
      <c r="J129" s="26" t="str">
        <f>E28</f>
        <v xml:space="preserve"> </v>
      </c>
      <c r="L129" s="28"/>
    </row>
    <row r="130" spans="2:65" s="1" customFormat="1" ht="10.4" customHeight="1">
      <c r="B130" s="28"/>
      <c r="L130" s="28"/>
    </row>
    <row r="131" spans="2:65" s="10" customFormat="1" ht="29.25" customHeight="1">
      <c r="B131" s="118"/>
      <c r="C131" s="119" t="s">
        <v>207</v>
      </c>
      <c r="D131" s="120" t="s">
        <v>60</v>
      </c>
      <c r="E131" s="120" t="s">
        <v>56</v>
      </c>
      <c r="F131" s="120" t="s">
        <v>57</v>
      </c>
      <c r="G131" s="120" t="s">
        <v>208</v>
      </c>
      <c r="H131" s="120" t="s">
        <v>209</v>
      </c>
      <c r="I131" s="120" t="s">
        <v>210</v>
      </c>
      <c r="J131" s="121" t="s">
        <v>190</v>
      </c>
      <c r="K131" s="122" t="s">
        <v>211</v>
      </c>
      <c r="L131" s="118"/>
      <c r="M131" s="58" t="s">
        <v>1</v>
      </c>
      <c r="N131" s="59" t="s">
        <v>39</v>
      </c>
      <c r="O131" s="59" t="s">
        <v>212</v>
      </c>
      <c r="P131" s="59" t="s">
        <v>213</v>
      </c>
      <c r="Q131" s="59" t="s">
        <v>214</v>
      </c>
      <c r="R131" s="59" t="s">
        <v>215</v>
      </c>
      <c r="S131" s="59" t="s">
        <v>216</v>
      </c>
      <c r="T131" s="60" t="s">
        <v>217</v>
      </c>
    </row>
    <row r="132" spans="2:65" s="1" customFormat="1" ht="22.9" customHeight="1">
      <c r="B132" s="28"/>
      <c r="C132" s="63" t="s">
        <v>191</v>
      </c>
      <c r="J132" s="123">
        <f>BK132</f>
        <v>0</v>
      </c>
      <c r="L132" s="28"/>
      <c r="M132" s="61"/>
      <c r="N132" s="52"/>
      <c r="O132" s="52"/>
      <c r="P132" s="124">
        <f>P133+P155</f>
        <v>0</v>
      </c>
      <c r="Q132" s="52"/>
      <c r="R132" s="124">
        <f>R133+R155</f>
        <v>0</v>
      </c>
      <c r="S132" s="52"/>
      <c r="T132" s="125">
        <f>T133+T155</f>
        <v>0</v>
      </c>
      <c r="AT132" s="13" t="s">
        <v>74</v>
      </c>
      <c r="AU132" s="13" t="s">
        <v>192</v>
      </c>
      <c r="BK132" s="126">
        <f>BK133+BK155</f>
        <v>0</v>
      </c>
    </row>
    <row r="133" spans="2:65" s="11" customFormat="1" ht="25.9" customHeight="1">
      <c r="B133" s="127"/>
      <c r="D133" s="128" t="s">
        <v>74</v>
      </c>
      <c r="E133" s="129" t="s">
        <v>218</v>
      </c>
      <c r="F133" s="129" t="s">
        <v>219</v>
      </c>
      <c r="I133" s="130"/>
      <c r="J133" s="131">
        <f>BK133</f>
        <v>0</v>
      </c>
      <c r="L133" s="127"/>
      <c r="M133" s="132"/>
      <c r="P133" s="133">
        <f>P134+P137+P139+P147+P153</f>
        <v>0</v>
      </c>
      <c r="R133" s="133">
        <f>R134+R137+R139+R147+R153</f>
        <v>0</v>
      </c>
      <c r="T133" s="134">
        <f>T134+T137+T139+T147+T153</f>
        <v>0</v>
      </c>
      <c r="AR133" s="128" t="s">
        <v>82</v>
      </c>
      <c r="AT133" s="135" t="s">
        <v>74</v>
      </c>
      <c r="AU133" s="135" t="s">
        <v>75</v>
      </c>
      <c r="AY133" s="128" t="s">
        <v>220</v>
      </c>
      <c r="BK133" s="136">
        <f>BK134+BK137+BK139+BK147+BK153</f>
        <v>0</v>
      </c>
    </row>
    <row r="134" spans="2:65" s="11" customFormat="1" ht="22.9" customHeight="1">
      <c r="B134" s="127"/>
      <c r="D134" s="128" t="s">
        <v>74</v>
      </c>
      <c r="E134" s="137" t="s">
        <v>82</v>
      </c>
      <c r="F134" s="137" t="s">
        <v>221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0</v>
      </c>
      <c r="T134" s="134">
        <f>SUM(T135:T136)</f>
        <v>0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SUM(BK135:BK136)</f>
        <v>0</v>
      </c>
    </row>
    <row r="135" spans="2:65" s="1" customFormat="1" ht="16.5" customHeight="1">
      <c r="B135" s="139"/>
      <c r="C135" s="140" t="s">
        <v>82</v>
      </c>
      <c r="D135" s="140" t="s">
        <v>222</v>
      </c>
      <c r="E135" s="141" t="s">
        <v>3574</v>
      </c>
      <c r="F135" s="142" t="s">
        <v>3575</v>
      </c>
      <c r="G135" s="143" t="s">
        <v>251</v>
      </c>
      <c r="H135" s="144">
        <v>13.75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87</v>
      </c>
    </row>
    <row r="136" spans="2:65" s="1" customFormat="1" ht="24.25" customHeight="1">
      <c r="B136" s="139"/>
      <c r="C136" s="140" t="s">
        <v>87</v>
      </c>
      <c r="D136" s="140" t="s">
        <v>222</v>
      </c>
      <c r="E136" s="141" t="s">
        <v>3576</v>
      </c>
      <c r="F136" s="142" t="s">
        <v>3577</v>
      </c>
      <c r="G136" s="143" t="s">
        <v>251</v>
      </c>
      <c r="H136" s="144">
        <v>13.75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94</v>
      </c>
    </row>
    <row r="137" spans="2:65" s="11" customFormat="1" ht="22.9" customHeight="1">
      <c r="B137" s="127"/>
      <c r="D137" s="128" t="s">
        <v>74</v>
      </c>
      <c r="E137" s="137" t="s">
        <v>87</v>
      </c>
      <c r="F137" s="137" t="s">
        <v>478</v>
      </c>
      <c r="I137" s="130"/>
      <c r="J137" s="138">
        <f>BK137</f>
        <v>0</v>
      </c>
      <c r="L137" s="127"/>
      <c r="M137" s="132"/>
      <c r="P137" s="133">
        <f>P138</f>
        <v>0</v>
      </c>
      <c r="R137" s="133">
        <f>R138</f>
        <v>0</v>
      </c>
      <c r="T137" s="134">
        <f>T138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BK138</f>
        <v>0</v>
      </c>
    </row>
    <row r="138" spans="2:65" s="1" customFormat="1" ht="16.5" customHeight="1">
      <c r="B138" s="139"/>
      <c r="C138" s="140" t="s">
        <v>91</v>
      </c>
      <c r="D138" s="140" t="s">
        <v>222</v>
      </c>
      <c r="E138" s="141" t="s">
        <v>3578</v>
      </c>
      <c r="F138" s="142" t="s">
        <v>3579</v>
      </c>
      <c r="G138" s="143" t="s">
        <v>225</v>
      </c>
      <c r="H138" s="144">
        <v>113.15</v>
      </c>
      <c r="I138" s="145"/>
      <c r="J138" s="144">
        <f>ROUND(I138*H138,2)</f>
        <v>0</v>
      </c>
      <c r="K138" s="146"/>
      <c r="L138" s="28"/>
      <c r="M138" s="147" t="s">
        <v>1</v>
      </c>
      <c r="N138" s="148" t="s">
        <v>41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3" t="s">
        <v>87</v>
      </c>
      <c r="BK138" s="152">
        <f>ROUND(I138*H138,2)</f>
        <v>0</v>
      </c>
      <c r="BL138" s="13" t="s">
        <v>94</v>
      </c>
      <c r="BM138" s="151" t="s">
        <v>124</v>
      </c>
    </row>
    <row r="139" spans="2:65" s="11" customFormat="1" ht="22.9" customHeight="1">
      <c r="B139" s="127"/>
      <c r="D139" s="128" t="s">
        <v>74</v>
      </c>
      <c r="E139" s="137" t="s">
        <v>97</v>
      </c>
      <c r="F139" s="137" t="s">
        <v>482</v>
      </c>
      <c r="I139" s="130"/>
      <c r="J139" s="138">
        <f>BK139</f>
        <v>0</v>
      </c>
      <c r="L139" s="127"/>
      <c r="M139" s="132"/>
      <c r="P139" s="133">
        <f>SUM(P140:P146)</f>
        <v>0</v>
      </c>
      <c r="R139" s="133">
        <f>SUM(R140:R146)</f>
        <v>0</v>
      </c>
      <c r="T139" s="134">
        <f>SUM(T140:T146)</f>
        <v>0</v>
      </c>
      <c r="AR139" s="128" t="s">
        <v>82</v>
      </c>
      <c r="AT139" s="135" t="s">
        <v>74</v>
      </c>
      <c r="AU139" s="135" t="s">
        <v>82</v>
      </c>
      <c r="AY139" s="128" t="s">
        <v>220</v>
      </c>
      <c r="BK139" s="136">
        <f>SUM(BK140:BK146)</f>
        <v>0</v>
      </c>
    </row>
    <row r="140" spans="2:65" s="1" customFormat="1" ht="37.9" customHeight="1">
      <c r="B140" s="139"/>
      <c r="C140" s="140" t="s">
        <v>94</v>
      </c>
      <c r="D140" s="140" t="s">
        <v>222</v>
      </c>
      <c r="E140" s="141" t="s">
        <v>1750</v>
      </c>
      <c r="F140" s="142" t="s">
        <v>3580</v>
      </c>
      <c r="G140" s="143" t="s">
        <v>225</v>
      </c>
      <c r="H140" s="144">
        <v>55</v>
      </c>
      <c r="I140" s="145"/>
      <c r="J140" s="144">
        <f t="shared" ref="J140:J146" si="0">ROUND(I140*H140,2)</f>
        <v>0</v>
      </c>
      <c r="K140" s="146"/>
      <c r="L140" s="28"/>
      <c r="M140" s="147" t="s">
        <v>1</v>
      </c>
      <c r="N140" s="148" t="s">
        <v>41</v>
      </c>
      <c r="P140" s="149">
        <f t="shared" ref="P140:P146" si="1">O140*H140</f>
        <v>0</v>
      </c>
      <c r="Q140" s="149">
        <v>0</v>
      </c>
      <c r="R140" s="149">
        <f t="shared" ref="R140:R146" si="2">Q140*H140</f>
        <v>0</v>
      </c>
      <c r="S140" s="149">
        <v>0</v>
      </c>
      <c r="T140" s="150">
        <f t="shared" ref="T140:T146" si="3">S140*H140</f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ref="BE140:BE146" si="4">IF(N140="základná",J140,0)</f>
        <v>0</v>
      </c>
      <c r="BF140" s="152">
        <f t="shared" ref="BF140:BF146" si="5">IF(N140="znížená",J140,0)</f>
        <v>0</v>
      </c>
      <c r="BG140" s="152">
        <f t="shared" ref="BG140:BG146" si="6">IF(N140="zákl. prenesená",J140,0)</f>
        <v>0</v>
      </c>
      <c r="BH140" s="152">
        <f t="shared" ref="BH140:BH146" si="7">IF(N140="zníž. prenesená",J140,0)</f>
        <v>0</v>
      </c>
      <c r="BI140" s="152">
        <f t="shared" ref="BI140:BI146" si="8">IF(N140="nulová",J140,0)</f>
        <v>0</v>
      </c>
      <c r="BJ140" s="13" t="s">
        <v>87</v>
      </c>
      <c r="BK140" s="152">
        <f t="shared" ref="BK140:BK146" si="9">ROUND(I140*H140,2)</f>
        <v>0</v>
      </c>
      <c r="BL140" s="13" t="s">
        <v>94</v>
      </c>
      <c r="BM140" s="151" t="s">
        <v>248</v>
      </c>
    </row>
    <row r="141" spans="2:65" s="1" customFormat="1" ht="24.25" customHeight="1">
      <c r="B141" s="139"/>
      <c r="C141" s="140" t="s">
        <v>97</v>
      </c>
      <c r="D141" s="140" t="s">
        <v>222</v>
      </c>
      <c r="E141" s="141" t="s">
        <v>3581</v>
      </c>
      <c r="F141" s="142" t="s">
        <v>3582</v>
      </c>
      <c r="G141" s="143" t="s">
        <v>225</v>
      </c>
      <c r="H141" s="144">
        <v>55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256</v>
      </c>
    </row>
    <row r="142" spans="2:65" s="1" customFormat="1" ht="33" customHeight="1">
      <c r="B142" s="139"/>
      <c r="C142" s="140" t="s">
        <v>124</v>
      </c>
      <c r="D142" s="140" t="s">
        <v>222</v>
      </c>
      <c r="E142" s="141" t="s">
        <v>3583</v>
      </c>
      <c r="F142" s="142" t="s">
        <v>3584</v>
      </c>
      <c r="G142" s="143" t="s">
        <v>225</v>
      </c>
      <c r="H142" s="144">
        <v>55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265</v>
      </c>
    </row>
    <row r="143" spans="2:65" s="1" customFormat="1" ht="33" customHeight="1">
      <c r="B143" s="139"/>
      <c r="C143" s="140" t="s">
        <v>132</v>
      </c>
      <c r="D143" s="140" t="s">
        <v>222</v>
      </c>
      <c r="E143" s="141" t="s">
        <v>3585</v>
      </c>
      <c r="F143" s="142" t="s">
        <v>3586</v>
      </c>
      <c r="G143" s="143" t="s">
        <v>225</v>
      </c>
      <c r="H143" s="144">
        <v>57.75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273</v>
      </c>
    </row>
    <row r="144" spans="2:65" s="1" customFormat="1" ht="33" customHeight="1">
      <c r="B144" s="139"/>
      <c r="C144" s="140" t="s">
        <v>248</v>
      </c>
      <c r="D144" s="140" t="s">
        <v>222</v>
      </c>
      <c r="E144" s="141" t="s">
        <v>3587</v>
      </c>
      <c r="F144" s="142" t="s">
        <v>3588</v>
      </c>
      <c r="G144" s="143" t="s">
        <v>225</v>
      </c>
      <c r="H144" s="144">
        <v>34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281</v>
      </c>
    </row>
    <row r="145" spans="2:65" s="1" customFormat="1" ht="37.9" customHeight="1">
      <c r="B145" s="139"/>
      <c r="C145" s="140" t="s">
        <v>230</v>
      </c>
      <c r="D145" s="140" t="s">
        <v>222</v>
      </c>
      <c r="E145" s="141" t="s">
        <v>3589</v>
      </c>
      <c r="F145" s="142" t="s">
        <v>3590</v>
      </c>
      <c r="G145" s="143" t="s">
        <v>225</v>
      </c>
      <c r="H145" s="144">
        <v>12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289</v>
      </c>
    </row>
    <row r="146" spans="2:65" s="1" customFormat="1" ht="37.9" customHeight="1">
      <c r="B146" s="139"/>
      <c r="C146" s="140" t="s">
        <v>256</v>
      </c>
      <c r="D146" s="140" t="s">
        <v>222</v>
      </c>
      <c r="E146" s="141" t="s">
        <v>3591</v>
      </c>
      <c r="F146" s="142" t="s">
        <v>3592</v>
      </c>
      <c r="G146" s="143" t="s">
        <v>225</v>
      </c>
      <c r="H146" s="144">
        <v>10.7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297</v>
      </c>
    </row>
    <row r="147" spans="2:65" s="11" customFormat="1" ht="22.9" customHeight="1">
      <c r="B147" s="127"/>
      <c r="D147" s="128" t="s">
        <v>74</v>
      </c>
      <c r="E147" s="137" t="s">
        <v>230</v>
      </c>
      <c r="F147" s="137" t="s">
        <v>231</v>
      </c>
      <c r="I147" s="130"/>
      <c r="J147" s="138">
        <f>BK147</f>
        <v>0</v>
      </c>
      <c r="L147" s="127"/>
      <c r="M147" s="132"/>
      <c r="P147" s="133">
        <f>SUM(P148:P152)</f>
        <v>0</v>
      </c>
      <c r="R147" s="133">
        <f>SUM(R148:R152)</f>
        <v>0</v>
      </c>
      <c r="T147" s="134">
        <f>SUM(T148:T152)</f>
        <v>0</v>
      </c>
      <c r="AR147" s="128" t="s">
        <v>82</v>
      </c>
      <c r="AT147" s="135" t="s">
        <v>74</v>
      </c>
      <c r="AU147" s="135" t="s">
        <v>82</v>
      </c>
      <c r="AY147" s="128" t="s">
        <v>220</v>
      </c>
      <c r="BK147" s="136">
        <f>SUM(BK148:BK152)</f>
        <v>0</v>
      </c>
    </row>
    <row r="148" spans="2:65" s="1" customFormat="1" ht="37.9" customHeight="1">
      <c r="B148" s="139"/>
      <c r="C148" s="140" t="s">
        <v>261</v>
      </c>
      <c r="D148" s="140" t="s">
        <v>222</v>
      </c>
      <c r="E148" s="141" t="s">
        <v>1803</v>
      </c>
      <c r="F148" s="142" t="s">
        <v>1804</v>
      </c>
      <c r="G148" s="143" t="s">
        <v>234</v>
      </c>
      <c r="H148" s="144">
        <v>48</v>
      </c>
      <c r="I148" s="145"/>
      <c r="J148" s="144">
        <f>ROUND(I148*H148,2)</f>
        <v>0</v>
      </c>
      <c r="K148" s="146"/>
      <c r="L148" s="28"/>
      <c r="M148" s="147" t="s">
        <v>1</v>
      </c>
      <c r="N148" s="148" t="s">
        <v>41</v>
      </c>
      <c r="P148" s="149">
        <f>O148*H148</f>
        <v>0</v>
      </c>
      <c r="Q148" s="149">
        <v>0</v>
      </c>
      <c r="R148" s="149">
        <f>Q148*H148</f>
        <v>0</v>
      </c>
      <c r="S148" s="149">
        <v>0</v>
      </c>
      <c r="T148" s="150">
        <f>S148*H148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>IF(N148="základná",J148,0)</f>
        <v>0</v>
      </c>
      <c r="BF148" s="152">
        <f>IF(N148="znížená",J148,0)</f>
        <v>0</v>
      </c>
      <c r="BG148" s="152">
        <f>IF(N148="zákl. prenesená",J148,0)</f>
        <v>0</v>
      </c>
      <c r="BH148" s="152">
        <f>IF(N148="zníž. prenesená",J148,0)</f>
        <v>0</v>
      </c>
      <c r="BI148" s="152">
        <f>IF(N148="nulová",J148,0)</f>
        <v>0</v>
      </c>
      <c r="BJ148" s="13" t="s">
        <v>87</v>
      </c>
      <c r="BK148" s="152">
        <f>ROUND(I148*H148,2)</f>
        <v>0</v>
      </c>
      <c r="BL148" s="13" t="s">
        <v>94</v>
      </c>
      <c r="BM148" s="151" t="s">
        <v>306</v>
      </c>
    </row>
    <row r="149" spans="2:65" s="1" customFormat="1" ht="21.75" customHeight="1">
      <c r="B149" s="139"/>
      <c r="C149" s="158" t="s">
        <v>265</v>
      </c>
      <c r="D149" s="158" t="s">
        <v>571</v>
      </c>
      <c r="E149" s="159" t="s">
        <v>1806</v>
      </c>
      <c r="F149" s="160" t="s">
        <v>1807</v>
      </c>
      <c r="G149" s="161" t="s">
        <v>259</v>
      </c>
      <c r="H149" s="162">
        <v>48.48</v>
      </c>
      <c r="I149" s="163"/>
      <c r="J149" s="162">
        <f>ROUND(I149*H149,2)</f>
        <v>0</v>
      </c>
      <c r="K149" s="164"/>
      <c r="L149" s="165"/>
      <c r="M149" s="166" t="s">
        <v>1</v>
      </c>
      <c r="N149" s="167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248</v>
      </c>
      <c r="AT149" s="151" t="s">
        <v>571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313</v>
      </c>
    </row>
    <row r="150" spans="2:65" s="1" customFormat="1" ht="16.5" customHeight="1">
      <c r="B150" s="139"/>
      <c r="C150" s="140" t="s">
        <v>269</v>
      </c>
      <c r="D150" s="140" t="s">
        <v>222</v>
      </c>
      <c r="E150" s="141" t="s">
        <v>3593</v>
      </c>
      <c r="F150" s="142" t="s">
        <v>3594</v>
      </c>
      <c r="G150" s="143" t="s">
        <v>234</v>
      </c>
      <c r="H150" s="144">
        <v>10</v>
      </c>
      <c r="I150" s="145"/>
      <c r="J150" s="144">
        <f>ROUND(I150*H150,2)</f>
        <v>0</v>
      </c>
      <c r="K150" s="146"/>
      <c r="L150" s="28"/>
      <c r="M150" s="147" t="s">
        <v>1</v>
      </c>
      <c r="N150" s="148" t="s">
        <v>41</v>
      </c>
      <c r="P150" s="149">
        <f>O150*H150</f>
        <v>0</v>
      </c>
      <c r="Q150" s="149">
        <v>0</v>
      </c>
      <c r="R150" s="149">
        <f>Q150*H150</f>
        <v>0</v>
      </c>
      <c r="S150" s="149">
        <v>0</v>
      </c>
      <c r="T150" s="150">
        <f>S150*H150</f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>IF(N150="základná",J150,0)</f>
        <v>0</v>
      </c>
      <c r="BF150" s="152">
        <f>IF(N150="znížená",J150,0)</f>
        <v>0</v>
      </c>
      <c r="BG150" s="152">
        <f>IF(N150="zákl. prenesená",J150,0)</f>
        <v>0</v>
      </c>
      <c r="BH150" s="152">
        <f>IF(N150="zníž. prenesená",J150,0)</f>
        <v>0</v>
      </c>
      <c r="BI150" s="152">
        <f>IF(N150="nulová",J150,0)</f>
        <v>0</v>
      </c>
      <c r="BJ150" s="13" t="s">
        <v>87</v>
      </c>
      <c r="BK150" s="152">
        <f>ROUND(I150*H150,2)</f>
        <v>0</v>
      </c>
      <c r="BL150" s="13" t="s">
        <v>94</v>
      </c>
      <c r="BM150" s="151" t="s">
        <v>321</v>
      </c>
    </row>
    <row r="151" spans="2:65" s="1" customFormat="1" ht="37.9" customHeight="1">
      <c r="B151" s="139"/>
      <c r="C151" s="140" t="s">
        <v>273</v>
      </c>
      <c r="D151" s="140" t="s">
        <v>222</v>
      </c>
      <c r="E151" s="141" t="s">
        <v>3595</v>
      </c>
      <c r="F151" s="142" t="s">
        <v>3596</v>
      </c>
      <c r="G151" s="143" t="s">
        <v>234</v>
      </c>
      <c r="H151" s="144">
        <v>63</v>
      </c>
      <c r="I151" s="145"/>
      <c r="J151" s="144">
        <f>ROUND(I151*H151,2)</f>
        <v>0</v>
      </c>
      <c r="K151" s="146"/>
      <c r="L151" s="28"/>
      <c r="M151" s="147" t="s">
        <v>1</v>
      </c>
      <c r="N151" s="148" t="s">
        <v>41</v>
      </c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>IF(N151="základná",J151,0)</f>
        <v>0</v>
      </c>
      <c r="BF151" s="152">
        <f>IF(N151="znížená",J151,0)</f>
        <v>0</v>
      </c>
      <c r="BG151" s="152">
        <f>IF(N151="zákl. prenesená",J151,0)</f>
        <v>0</v>
      </c>
      <c r="BH151" s="152">
        <f>IF(N151="zníž. prenesená",J151,0)</f>
        <v>0</v>
      </c>
      <c r="BI151" s="152">
        <f>IF(N151="nulová",J151,0)</f>
        <v>0</v>
      </c>
      <c r="BJ151" s="13" t="s">
        <v>87</v>
      </c>
      <c r="BK151" s="152">
        <f>ROUND(I151*H151,2)</f>
        <v>0</v>
      </c>
      <c r="BL151" s="13" t="s">
        <v>94</v>
      </c>
      <c r="BM151" s="151" t="s">
        <v>329</v>
      </c>
    </row>
    <row r="152" spans="2:65" s="1" customFormat="1" ht="24.25" customHeight="1">
      <c r="B152" s="139"/>
      <c r="C152" s="158" t="s">
        <v>277</v>
      </c>
      <c r="D152" s="158" t="s">
        <v>571</v>
      </c>
      <c r="E152" s="159" t="s">
        <v>3597</v>
      </c>
      <c r="F152" s="160" t="s">
        <v>3598</v>
      </c>
      <c r="G152" s="161" t="s">
        <v>234</v>
      </c>
      <c r="H152" s="162">
        <v>66.150000000000006</v>
      </c>
      <c r="I152" s="163"/>
      <c r="J152" s="162">
        <f>ROUND(I152*H152,2)</f>
        <v>0</v>
      </c>
      <c r="K152" s="164"/>
      <c r="L152" s="165"/>
      <c r="M152" s="166" t="s">
        <v>1</v>
      </c>
      <c r="N152" s="167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94</v>
      </c>
      <c r="BM152" s="151" t="s">
        <v>341</v>
      </c>
    </row>
    <row r="153" spans="2:65" s="11" customFormat="1" ht="22.9" customHeight="1">
      <c r="B153" s="127"/>
      <c r="D153" s="128" t="s">
        <v>74</v>
      </c>
      <c r="E153" s="137" t="s">
        <v>595</v>
      </c>
      <c r="F153" s="137" t="s">
        <v>596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82</v>
      </c>
      <c r="AT153" s="135" t="s">
        <v>74</v>
      </c>
      <c r="AU153" s="135" t="s">
        <v>82</v>
      </c>
      <c r="AY153" s="128" t="s">
        <v>220</v>
      </c>
      <c r="BK153" s="136">
        <f>BK154</f>
        <v>0</v>
      </c>
    </row>
    <row r="154" spans="2:65" s="1" customFormat="1" ht="16.5" customHeight="1">
      <c r="B154" s="139"/>
      <c r="C154" s="140" t="s">
        <v>281</v>
      </c>
      <c r="D154" s="140" t="s">
        <v>222</v>
      </c>
      <c r="E154" s="141" t="s">
        <v>3599</v>
      </c>
      <c r="F154" s="142" t="s">
        <v>3600</v>
      </c>
      <c r="G154" s="143" t="s">
        <v>304</v>
      </c>
      <c r="H154" s="144">
        <v>51.15</v>
      </c>
      <c r="I154" s="145"/>
      <c r="J154" s="144">
        <f>ROUND(I154*H154,2)</f>
        <v>0</v>
      </c>
      <c r="K154" s="146"/>
      <c r="L154" s="28"/>
      <c r="M154" s="147" t="s">
        <v>1</v>
      </c>
      <c r="N154" s="148" t="s">
        <v>41</v>
      </c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>IF(N154="základná",J154,0)</f>
        <v>0</v>
      </c>
      <c r="BF154" s="152">
        <f>IF(N154="znížená",J154,0)</f>
        <v>0</v>
      </c>
      <c r="BG154" s="152">
        <f>IF(N154="zákl. prenesená",J154,0)</f>
        <v>0</v>
      </c>
      <c r="BH154" s="152">
        <f>IF(N154="zníž. prenesená",J154,0)</f>
        <v>0</v>
      </c>
      <c r="BI154" s="152">
        <f>IF(N154="nulová",J154,0)</f>
        <v>0</v>
      </c>
      <c r="BJ154" s="13" t="s">
        <v>87</v>
      </c>
      <c r="BK154" s="152">
        <f>ROUND(I154*H154,2)</f>
        <v>0</v>
      </c>
      <c r="BL154" s="13" t="s">
        <v>94</v>
      </c>
      <c r="BM154" s="151" t="s">
        <v>353</v>
      </c>
    </row>
    <row r="155" spans="2:65" s="11" customFormat="1" ht="25.9" customHeight="1">
      <c r="B155" s="127"/>
      <c r="D155" s="128" t="s">
        <v>74</v>
      </c>
      <c r="E155" s="129" t="s">
        <v>337</v>
      </c>
      <c r="F155" s="129" t="s">
        <v>338</v>
      </c>
      <c r="I155" s="130"/>
      <c r="J155" s="131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87</v>
      </c>
      <c r="AT155" s="135" t="s">
        <v>74</v>
      </c>
      <c r="AU155" s="135" t="s">
        <v>75</v>
      </c>
      <c r="AY155" s="128" t="s">
        <v>220</v>
      </c>
      <c r="BK155" s="136">
        <f>BK156</f>
        <v>0</v>
      </c>
    </row>
    <row r="156" spans="2:65" s="11" customFormat="1" ht="22.9" customHeight="1">
      <c r="B156" s="127"/>
      <c r="D156" s="128" t="s">
        <v>74</v>
      </c>
      <c r="E156" s="137" t="s">
        <v>600</v>
      </c>
      <c r="F156" s="137" t="s">
        <v>601</v>
      </c>
      <c r="I156" s="130"/>
      <c r="J156" s="138">
        <f>BK156</f>
        <v>0</v>
      </c>
      <c r="L156" s="127"/>
      <c r="M156" s="132"/>
      <c r="P156" s="133">
        <f>SUM(P157:P158)</f>
        <v>0</v>
      </c>
      <c r="R156" s="133">
        <f>SUM(R157:R158)</f>
        <v>0</v>
      </c>
      <c r="T156" s="134">
        <f>SUM(T157:T158)</f>
        <v>0</v>
      </c>
      <c r="AR156" s="128" t="s">
        <v>87</v>
      </c>
      <c r="AT156" s="135" t="s">
        <v>74</v>
      </c>
      <c r="AU156" s="135" t="s">
        <v>82</v>
      </c>
      <c r="AY156" s="128" t="s">
        <v>220</v>
      </c>
      <c r="BK156" s="136">
        <f>SUM(BK157:BK158)</f>
        <v>0</v>
      </c>
    </row>
    <row r="157" spans="2:65" s="1" customFormat="1" ht="24.25" customHeight="1">
      <c r="B157" s="139"/>
      <c r="C157" s="140" t="s">
        <v>285</v>
      </c>
      <c r="D157" s="140" t="s">
        <v>222</v>
      </c>
      <c r="E157" s="141" t="s">
        <v>3601</v>
      </c>
      <c r="F157" s="142" t="s">
        <v>3602</v>
      </c>
      <c r="G157" s="143" t="s">
        <v>225</v>
      </c>
      <c r="H157" s="144">
        <v>21.4</v>
      </c>
      <c r="I157" s="145"/>
      <c r="J157" s="144">
        <f>ROUND(I157*H157,2)</f>
        <v>0</v>
      </c>
      <c r="K157" s="146"/>
      <c r="L157" s="28"/>
      <c r="M157" s="147" t="s">
        <v>1</v>
      </c>
      <c r="N157" s="148" t="s">
        <v>41</v>
      </c>
      <c r="P157" s="149">
        <f>O157*H157</f>
        <v>0</v>
      </c>
      <c r="Q157" s="149">
        <v>0</v>
      </c>
      <c r="R157" s="149">
        <f>Q157*H157</f>
        <v>0</v>
      </c>
      <c r="S157" s="149">
        <v>0</v>
      </c>
      <c r="T157" s="150">
        <f>S157*H157</f>
        <v>0</v>
      </c>
      <c r="AR157" s="151" t="s">
        <v>281</v>
      </c>
      <c r="AT157" s="151" t="s">
        <v>222</v>
      </c>
      <c r="AU157" s="151" t="s">
        <v>87</v>
      </c>
      <c r="AY157" s="13" t="s">
        <v>220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3" t="s">
        <v>87</v>
      </c>
      <c r="BK157" s="152">
        <f>ROUND(I157*H157,2)</f>
        <v>0</v>
      </c>
      <c r="BL157" s="13" t="s">
        <v>281</v>
      </c>
      <c r="BM157" s="151" t="s">
        <v>361</v>
      </c>
    </row>
    <row r="158" spans="2:65" s="1" customFormat="1" ht="37.9" customHeight="1">
      <c r="B158" s="139"/>
      <c r="C158" s="158" t="s">
        <v>289</v>
      </c>
      <c r="D158" s="158" t="s">
        <v>571</v>
      </c>
      <c r="E158" s="159" t="s">
        <v>605</v>
      </c>
      <c r="F158" s="160" t="s">
        <v>606</v>
      </c>
      <c r="G158" s="161" t="s">
        <v>225</v>
      </c>
      <c r="H158" s="162">
        <v>24.61</v>
      </c>
      <c r="I158" s="163"/>
      <c r="J158" s="162">
        <f>ROUND(I158*H158,2)</f>
        <v>0</v>
      </c>
      <c r="K158" s="164"/>
      <c r="L158" s="165"/>
      <c r="M158" s="168" t="s">
        <v>1</v>
      </c>
      <c r="N158" s="169" t="s">
        <v>41</v>
      </c>
      <c r="O158" s="155"/>
      <c r="P158" s="156">
        <f>O158*H158</f>
        <v>0</v>
      </c>
      <c r="Q158" s="156">
        <v>0</v>
      </c>
      <c r="R158" s="156">
        <f>Q158*H158</f>
        <v>0</v>
      </c>
      <c r="S158" s="156">
        <v>0</v>
      </c>
      <c r="T158" s="157">
        <f>S158*H158</f>
        <v>0</v>
      </c>
      <c r="AR158" s="151" t="s">
        <v>353</v>
      </c>
      <c r="AT158" s="151" t="s">
        <v>571</v>
      </c>
      <c r="AU158" s="151" t="s">
        <v>87</v>
      </c>
      <c r="AY158" s="13" t="s">
        <v>220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87</v>
      </c>
      <c r="BK158" s="152">
        <f>ROUND(I158*H158,2)</f>
        <v>0</v>
      </c>
      <c r="BL158" s="13" t="s">
        <v>281</v>
      </c>
      <c r="BM158" s="151" t="s">
        <v>371</v>
      </c>
    </row>
    <row r="159" spans="2:65" s="1" customFormat="1" ht="7" customHeight="1">
      <c r="B159" s="43"/>
      <c r="C159" s="44"/>
      <c r="D159" s="44"/>
      <c r="E159" s="44"/>
      <c r="F159" s="44"/>
      <c r="G159" s="44"/>
      <c r="H159" s="44"/>
      <c r="I159" s="44"/>
      <c r="J159" s="44"/>
      <c r="K159" s="44"/>
      <c r="L159" s="28"/>
    </row>
  </sheetData>
  <autoFilter ref="C131:K158" xr:uid="{00000000-0009-0000-0000-000013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BM197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142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3603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ROUND(J129,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ROUND((SUM(BE129:BE196)),  2)</f>
        <v>0</v>
      </c>
      <c r="G37" s="96"/>
      <c r="H37" s="96"/>
      <c r="I37" s="97">
        <v>0.23</v>
      </c>
      <c r="J37" s="95">
        <f>ROUND(((SUM(BE129:BE196))*I37),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ROUND((SUM(BF129:BF196)),  2)</f>
        <v>0</v>
      </c>
      <c r="G38" s="96"/>
      <c r="H38" s="96"/>
      <c r="I38" s="97">
        <v>0.23</v>
      </c>
      <c r="J38" s="95">
        <f>ROUND(((SUM(BF129:BF196))*I38),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ROUND((SUM(BG129:BG196)),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ROUND((SUM(BH129:BH196)),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ROUND((SUM(BI129:BI196)),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7.3 - Krajinná architektúra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J129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J130</f>
        <v>0</v>
      </c>
      <c r="L101" s="110"/>
    </row>
    <row r="102" spans="2:47" s="9" customFormat="1" ht="19.899999999999999" customHeight="1">
      <c r="B102" s="114"/>
      <c r="D102" s="115" t="s">
        <v>442</v>
      </c>
      <c r="E102" s="116"/>
      <c r="F102" s="116"/>
      <c r="G102" s="116"/>
      <c r="H102" s="116"/>
      <c r="I102" s="116"/>
      <c r="J102" s="117">
        <f>J131</f>
        <v>0</v>
      </c>
      <c r="L102" s="114"/>
    </row>
    <row r="103" spans="2:47" s="9" customFormat="1" ht="19.899999999999999" customHeight="1">
      <c r="B103" s="114"/>
      <c r="D103" s="115" t="s">
        <v>3604</v>
      </c>
      <c r="E103" s="116"/>
      <c r="F103" s="116"/>
      <c r="G103" s="116"/>
      <c r="H103" s="116"/>
      <c r="I103" s="116"/>
      <c r="J103" s="117">
        <f>J135</f>
        <v>0</v>
      </c>
      <c r="L103" s="114"/>
    </row>
    <row r="104" spans="2:47" s="9" customFormat="1" ht="19.899999999999999" customHeight="1">
      <c r="B104" s="114"/>
      <c r="D104" s="115" t="s">
        <v>3605</v>
      </c>
      <c r="E104" s="116"/>
      <c r="F104" s="116"/>
      <c r="G104" s="116"/>
      <c r="H104" s="116"/>
      <c r="I104" s="116"/>
      <c r="J104" s="117">
        <f>J185</f>
        <v>0</v>
      </c>
      <c r="L104" s="114"/>
    </row>
    <row r="105" spans="2:47" s="9" customFormat="1" ht="19.899999999999999" customHeight="1">
      <c r="B105" s="114"/>
      <c r="D105" s="115" t="s">
        <v>445</v>
      </c>
      <c r="E105" s="116"/>
      <c r="F105" s="116"/>
      <c r="G105" s="116"/>
      <c r="H105" s="116"/>
      <c r="I105" s="116"/>
      <c r="J105" s="117">
        <f>J194</f>
        <v>0</v>
      </c>
      <c r="L105" s="114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20" s="1" customFormat="1" ht="7" customHeight="1">
      <c r="B113" s="28"/>
      <c r="L113" s="28"/>
    </row>
    <row r="114" spans="2:20" s="1" customFormat="1" ht="12" customHeight="1">
      <c r="B114" s="28"/>
      <c r="C114" s="23" t="s">
        <v>14</v>
      </c>
      <c r="L114" s="28"/>
    </row>
    <row r="115" spans="2:20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20" ht="12" customHeight="1">
      <c r="B116" s="16"/>
      <c r="C116" s="23" t="s">
        <v>184</v>
      </c>
      <c r="L116" s="16"/>
    </row>
    <row r="117" spans="2:20" ht="16.5" customHeight="1">
      <c r="B117" s="16"/>
      <c r="E117" s="224" t="s">
        <v>1645</v>
      </c>
      <c r="F117" s="182"/>
      <c r="G117" s="182"/>
      <c r="H117" s="182"/>
      <c r="L117" s="16"/>
    </row>
    <row r="118" spans="2:20" ht="12" customHeight="1">
      <c r="B118" s="16"/>
      <c r="C118" s="23" t="s">
        <v>186</v>
      </c>
      <c r="L118" s="16"/>
    </row>
    <row r="119" spans="2:20" s="1" customFormat="1" ht="16.5" customHeight="1">
      <c r="B119" s="28"/>
      <c r="E119" s="207" t="s">
        <v>3560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2640</v>
      </c>
      <c r="L120" s="28"/>
    </row>
    <row r="121" spans="2:20" s="1" customFormat="1" ht="16.5" customHeight="1">
      <c r="B121" s="28"/>
      <c r="E121" s="218" t="str">
        <f>E13</f>
        <v>7.3 - Krajinná architektúra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F16</f>
        <v>SOŠ Technická,Dukelských Hrdinov 2, 984 01 Lučenec</v>
      </c>
      <c r="I123" s="23" t="s">
        <v>20</v>
      </c>
      <c r="J123" s="51" t="str">
        <f>IF(J16="","",J16)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E19</f>
        <v>BBSK, Námestie SNP 23/23, 974 01 BB</v>
      </c>
      <c r="I125" s="23" t="s">
        <v>28</v>
      </c>
      <c r="J125" s="26" t="str">
        <f>E25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IF(E22="","",E22)</f>
        <v>Vyplň údaj</v>
      </c>
      <c r="I126" s="23" t="s">
        <v>31</v>
      </c>
      <c r="J126" s="26" t="str">
        <f>E28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</f>
        <v>0</v>
      </c>
      <c r="Q129" s="52"/>
      <c r="R129" s="124">
        <f>R130</f>
        <v>0</v>
      </c>
      <c r="S129" s="52"/>
      <c r="T129" s="125">
        <f>T130</f>
        <v>0</v>
      </c>
      <c r="AT129" s="13" t="s">
        <v>74</v>
      </c>
      <c r="AU129" s="13" t="s">
        <v>192</v>
      </c>
      <c r="BK129" s="126">
        <f>BK130</f>
        <v>0</v>
      </c>
    </row>
    <row r="130" spans="2:65" s="11" customFormat="1" ht="25.9" customHeight="1">
      <c r="B130" s="127"/>
      <c r="D130" s="128" t="s">
        <v>74</v>
      </c>
      <c r="E130" s="129" t="s">
        <v>218</v>
      </c>
      <c r="F130" s="129" t="s">
        <v>219</v>
      </c>
      <c r="I130" s="130"/>
      <c r="J130" s="131">
        <f>BK130</f>
        <v>0</v>
      </c>
      <c r="L130" s="127"/>
      <c r="M130" s="132"/>
      <c r="P130" s="133">
        <f>P131+P135+P185+P194</f>
        <v>0</v>
      </c>
      <c r="R130" s="133">
        <f>R131+R135+R185+R194</f>
        <v>0</v>
      </c>
      <c r="T130" s="134">
        <f>T131+T135+T185+T194</f>
        <v>0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BK131+BK135+BK185+BK194</f>
        <v>0</v>
      </c>
    </row>
    <row r="131" spans="2:65" s="11" customFormat="1" ht="22.9" customHeight="1">
      <c r="B131" s="127"/>
      <c r="D131" s="128" t="s">
        <v>74</v>
      </c>
      <c r="E131" s="137" t="s">
        <v>87</v>
      </c>
      <c r="F131" s="137" t="s">
        <v>478</v>
      </c>
      <c r="I131" s="130"/>
      <c r="J131" s="138">
        <f>BK131</f>
        <v>0</v>
      </c>
      <c r="L131" s="127"/>
      <c r="M131" s="132"/>
      <c r="P131" s="133">
        <f>SUM(P132:P134)</f>
        <v>0</v>
      </c>
      <c r="R131" s="133">
        <f>SUM(R132:R134)</f>
        <v>0</v>
      </c>
      <c r="T131" s="134">
        <f>SUM(T132:T134)</f>
        <v>0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SUM(BK132:BK134)</f>
        <v>0</v>
      </c>
    </row>
    <row r="132" spans="2:65" s="1" customFormat="1" ht="33" customHeight="1">
      <c r="B132" s="139"/>
      <c r="C132" s="140" t="s">
        <v>82</v>
      </c>
      <c r="D132" s="140" t="s">
        <v>222</v>
      </c>
      <c r="E132" s="141" t="s">
        <v>3606</v>
      </c>
      <c r="F132" s="142" t="s">
        <v>3607</v>
      </c>
      <c r="G132" s="143" t="s">
        <v>259</v>
      </c>
      <c r="H132" s="144">
        <v>7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87</v>
      </c>
    </row>
    <row r="133" spans="2:65" s="1" customFormat="1" ht="16.5" customHeight="1">
      <c r="B133" s="139"/>
      <c r="C133" s="158" t="s">
        <v>87</v>
      </c>
      <c r="D133" s="158" t="s">
        <v>571</v>
      </c>
      <c r="E133" s="159" t="s">
        <v>3608</v>
      </c>
      <c r="F133" s="160" t="s">
        <v>3609</v>
      </c>
      <c r="G133" s="161" t="s">
        <v>259</v>
      </c>
      <c r="H133" s="162">
        <v>15</v>
      </c>
      <c r="I133" s="163"/>
      <c r="J133" s="162">
        <f>ROUND(I133*H133,2)</f>
        <v>0</v>
      </c>
      <c r="K133" s="164"/>
      <c r="L133" s="165"/>
      <c r="M133" s="166" t="s">
        <v>1</v>
      </c>
      <c r="N133" s="167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94</v>
      </c>
    </row>
    <row r="134" spans="2:65" s="1" customFormat="1" ht="21.75" customHeight="1">
      <c r="B134" s="139"/>
      <c r="C134" s="158" t="s">
        <v>91</v>
      </c>
      <c r="D134" s="158" t="s">
        <v>571</v>
      </c>
      <c r="E134" s="159" t="s">
        <v>3610</v>
      </c>
      <c r="F134" s="160" t="s">
        <v>3611</v>
      </c>
      <c r="G134" s="161" t="s">
        <v>259</v>
      </c>
      <c r="H134" s="162">
        <v>12</v>
      </c>
      <c r="I134" s="163"/>
      <c r="J134" s="162">
        <f>ROUND(I134*H134,2)</f>
        <v>0</v>
      </c>
      <c r="K134" s="164"/>
      <c r="L134" s="165"/>
      <c r="M134" s="166" t="s">
        <v>1</v>
      </c>
      <c r="N134" s="167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124</v>
      </c>
    </row>
    <row r="135" spans="2:65" s="11" customFormat="1" ht="22.9" customHeight="1">
      <c r="B135" s="127"/>
      <c r="D135" s="128" t="s">
        <v>74</v>
      </c>
      <c r="E135" s="137" t="s">
        <v>1128</v>
      </c>
      <c r="F135" s="137" t="s">
        <v>3612</v>
      </c>
      <c r="I135" s="130"/>
      <c r="J135" s="138">
        <f>BK135</f>
        <v>0</v>
      </c>
      <c r="L135" s="127"/>
      <c r="M135" s="132"/>
      <c r="P135" s="133">
        <f>SUM(P136:P184)</f>
        <v>0</v>
      </c>
      <c r="R135" s="133">
        <f>SUM(R136:R184)</f>
        <v>0</v>
      </c>
      <c r="T135" s="134">
        <f>SUM(T136:T184)</f>
        <v>0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SUM(BK136:BK184)</f>
        <v>0</v>
      </c>
    </row>
    <row r="136" spans="2:65" s="1" customFormat="1" ht="37.9" customHeight="1">
      <c r="B136" s="139"/>
      <c r="C136" s="140" t="s">
        <v>94</v>
      </c>
      <c r="D136" s="140" t="s">
        <v>222</v>
      </c>
      <c r="E136" s="141" t="s">
        <v>3613</v>
      </c>
      <c r="F136" s="142" t="s">
        <v>3614</v>
      </c>
      <c r="G136" s="143" t="s">
        <v>1252</v>
      </c>
      <c r="H136" s="144">
        <v>6</v>
      </c>
      <c r="I136" s="145"/>
      <c r="J136" s="144">
        <f t="shared" ref="J136:J167" si="0">ROUND(I136*H136,2)</f>
        <v>0</v>
      </c>
      <c r="K136" s="146"/>
      <c r="L136" s="28"/>
      <c r="M136" s="147" t="s">
        <v>1</v>
      </c>
      <c r="N136" s="148" t="s">
        <v>41</v>
      </c>
      <c r="P136" s="149">
        <f t="shared" ref="P136:P167" si="1">O136*H136</f>
        <v>0</v>
      </c>
      <c r="Q136" s="149">
        <v>0</v>
      </c>
      <c r="R136" s="149">
        <f t="shared" ref="R136:R167" si="2">Q136*H136</f>
        <v>0</v>
      </c>
      <c r="S136" s="149">
        <v>0</v>
      </c>
      <c r="T136" s="150">
        <f t="shared" ref="T136:T167" si="3"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ref="BE136:BE167" si="4">IF(N136="základná",J136,0)</f>
        <v>0</v>
      </c>
      <c r="BF136" s="152">
        <f t="shared" ref="BF136:BF167" si="5">IF(N136="znížená",J136,0)</f>
        <v>0</v>
      </c>
      <c r="BG136" s="152">
        <f t="shared" ref="BG136:BG167" si="6">IF(N136="zákl. prenesená",J136,0)</f>
        <v>0</v>
      </c>
      <c r="BH136" s="152">
        <f t="shared" ref="BH136:BH167" si="7">IF(N136="zníž. prenesená",J136,0)</f>
        <v>0</v>
      </c>
      <c r="BI136" s="152">
        <f t="shared" ref="BI136:BI167" si="8">IF(N136="nulová",J136,0)</f>
        <v>0</v>
      </c>
      <c r="BJ136" s="13" t="s">
        <v>87</v>
      </c>
      <c r="BK136" s="152">
        <f t="shared" ref="BK136:BK167" si="9">ROUND(I136*H136,2)</f>
        <v>0</v>
      </c>
      <c r="BL136" s="13" t="s">
        <v>94</v>
      </c>
      <c r="BM136" s="151" t="s">
        <v>248</v>
      </c>
    </row>
    <row r="137" spans="2:65" s="1" customFormat="1" ht="33" customHeight="1">
      <c r="B137" s="139"/>
      <c r="C137" s="140" t="s">
        <v>97</v>
      </c>
      <c r="D137" s="140" t="s">
        <v>222</v>
      </c>
      <c r="E137" s="141" t="s">
        <v>3615</v>
      </c>
      <c r="F137" s="142" t="s">
        <v>3616</v>
      </c>
      <c r="G137" s="143" t="s">
        <v>3617</v>
      </c>
      <c r="H137" s="144">
        <v>1132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256</v>
      </c>
    </row>
    <row r="138" spans="2:65" s="1" customFormat="1" ht="37.9" customHeight="1">
      <c r="B138" s="139"/>
      <c r="C138" s="140" t="s">
        <v>124</v>
      </c>
      <c r="D138" s="140" t="s">
        <v>222</v>
      </c>
      <c r="E138" s="141" t="s">
        <v>3618</v>
      </c>
      <c r="F138" s="142" t="s">
        <v>3619</v>
      </c>
      <c r="G138" s="143" t="s">
        <v>3617</v>
      </c>
      <c r="H138" s="144">
        <v>566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265</v>
      </c>
    </row>
    <row r="139" spans="2:65" s="1" customFormat="1" ht="49.15" customHeight="1">
      <c r="B139" s="139"/>
      <c r="C139" s="140" t="s">
        <v>132</v>
      </c>
      <c r="D139" s="140" t="s">
        <v>222</v>
      </c>
      <c r="E139" s="141" t="s">
        <v>3620</v>
      </c>
      <c r="F139" s="142" t="s">
        <v>3621</v>
      </c>
      <c r="G139" s="143" t="s">
        <v>3617</v>
      </c>
      <c r="H139" s="144">
        <v>182.8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273</v>
      </c>
    </row>
    <row r="140" spans="2:65" s="1" customFormat="1" ht="24.25" customHeight="1">
      <c r="B140" s="139"/>
      <c r="C140" s="158" t="s">
        <v>248</v>
      </c>
      <c r="D140" s="158" t="s">
        <v>571</v>
      </c>
      <c r="E140" s="159" t="s">
        <v>3622</v>
      </c>
      <c r="F140" s="160" t="s">
        <v>3623</v>
      </c>
      <c r="G140" s="161" t="s">
        <v>259</v>
      </c>
      <c r="H140" s="162">
        <v>2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281</v>
      </c>
    </row>
    <row r="141" spans="2:65" s="1" customFormat="1" ht="16.5" customHeight="1">
      <c r="B141" s="139"/>
      <c r="C141" s="140" t="s">
        <v>230</v>
      </c>
      <c r="D141" s="140" t="s">
        <v>222</v>
      </c>
      <c r="E141" s="141" t="s">
        <v>3624</v>
      </c>
      <c r="F141" s="142" t="s">
        <v>3625</v>
      </c>
      <c r="G141" s="143" t="s">
        <v>3617</v>
      </c>
      <c r="H141" s="144">
        <v>566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289</v>
      </c>
    </row>
    <row r="142" spans="2:65" s="1" customFormat="1" ht="16.5" customHeight="1">
      <c r="B142" s="139"/>
      <c r="C142" s="140" t="s">
        <v>256</v>
      </c>
      <c r="D142" s="140" t="s">
        <v>222</v>
      </c>
      <c r="E142" s="141" t="s">
        <v>3626</v>
      </c>
      <c r="F142" s="142" t="s">
        <v>3627</v>
      </c>
      <c r="G142" s="143" t="s">
        <v>3617</v>
      </c>
      <c r="H142" s="144">
        <v>1132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297</v>
      </c>
    </row>
    <row r="143" spans="2:65" s="1" customFormat="1" ht="24.25" customHeight="1">
      <c r="B143" s="139"/>
      <c r="C143" s="140" t="s">
        <v>261</v>
      </c>
      <c r="D143" s="140" t="s">
        <v>222</v>
      </c>
      <c r="E143" s="141" t="s">
        <v>3628</v>
      </c>
      <c r="F143" s="142" t="s">
        <v>3629</v>
      </c>
      <c r="G143" s="143" t="s">
        <v>3630</v>
      </c>
      <c r="H143" s="144">
        <v>11.32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306</v>
      </c>
    </row>
    <row r="144" spans="2:65" s="1" customFormat="1" ht="24.25" customHeight="1">
      <c r="B144" s="139"/>
      <c r="C144" s="140" t="s">
        <v>265</v>
      </c>
      <c r="D144" s="140" t="s">
        <v>222</v>
      </c>
      <c r="E144" s="141" t="s">
        <v>3631</v>
      </c>
      <c r="F144" s="142" t="s">
        <v>3632</v>
      </c>
      <c r="G144" s="143" t="s">
        <v>3630</v>
      </c>
      <c r="H144" s="144">
        <v>11.32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313</v>
      </c>
    </row>
    <row r="145" spans="2:65" s="1" customFormat="1" ht="16.5" customHeight="1">
      <c r="B145" s="139"/>
      <c r="C145" s="140" t="s">
        <v>269</v>
      </c>
      <c r="D145" s="140" t="s">
        <v>222</v>
      </c>
      <c r="E145" s="141" t="s">
        <v>3633</v>
      </c>
      <c r="F145" s="142" t="s">
        <v>3634</v>
      </c>
      <c r="G145" s="143" t="s">
        <v>259</v>
      </c>
      <c r="H145" s="144">
        <v>7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321</v>
      </c>
    </row>
    <row r="146" spans="2:65" s="1" customFormat="1" ht="37.9" customHeight="1">
      <c r="B146" s="139"/>
      <c r="C146" s="140" t="s">
        <v>273</v>
      </c>
      <c r="D146" s="140" t="s">
        <v>222</v>
      </c>
      <c r="E146" s="141" t="s">
        <v>3635</v>
      </c>
      <c r="F146" s="142" t="s">
        <v>3636</v>
      </c>
      <c r="G146" s="143" t="s">
        <v>259</v>
      </c>
      <c r="H146" s="144">
        <v>7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329</v>
      </c>
    </row>
    <row r="147" spans="2:65" s="1" customFormat="1" ht="55.5" customHeight="1">
      <c r="B147" s="139"/>
      <c r="C147" s="140" t="s">
        <v>277</v>
      </c>
      <c r="D147" s="140" t="s">
        <v>222</v>
      </c>
      <c r="E147" s="141" t="s">
        <v>3637</v>
      </c>
      <c r="F147" s="142" t="s">
        <v>3638</v>
      </c>
      <c r="G147" s="143" t="s">
        <v>259</v>
      </c>
      <c r="H147" s="144">
        <v>7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341</v>
      </c>
    </row>
    <row r="148" spans="2:65" s="1" customFormat="1" ht="24.25" customHeight="1">
      <c r="B148" s="139"/>
      <c r="C148" s="140" t="s">
        <v>281</v>
      </c>
      <c r="D148" s="140" t="s">
        <v>222</v>
      </c>
      <c r="E148" s="141" t="s">
        <v>3639</v>
      </c>
      <c r="F148" s="142" t="s">
        <v>3640</v>
      </c>
      <c r="G148" s="143" t="s">
        <v>3630</v>
      </c>
      <c r="H148" s="144">
        <v>2.8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353</v>
      </c>
    </row>
    <row r="149" spans="2:65" s="1" customFormat="1" ht="24.25" customHeight="1">
      <c r="B149" s="139"/>
      <c r="C149" s="140" t="s">
        <v>285</v>
      </c>
      <c r="D149" s="140" t="s">
        <v>222</v>
      </c>
      <c r="E149" s="141" t="s">
        <v>3641</v>
      </c>
      <c r="F149" s="142" t="s">
        <v>3642</v>
      </c>
      <c r="G149" s="143" t="s">
        <v>3630</v>
      </c>
      <c r="H149" s="144">
        <v>2.8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361</v>
      </c>
    </row>
    <row r="150" spans="2:65" s="1" customFormat="1" ht="33" customHeight="1">
      <c r="B150" s="139"/>
      <c r="C150" s="140" t="s">
        <v>289</v>
      </c>
      <c r="D150" s="140" t="s">
        <v>222</v>
      </c>
      <c r="E150" s="141" t="s">
        <v>3643</v>
      </c>
      <c r="F150" s="142" t="s">
        <v>3644</v>
      </c>
      <c r="G150" s="143" t="s">
        <v>259</v>
      </c>
      <c r="H150" s="144">
        <v>7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371</v>
      </c>
    </row>
    <row r="151" spans="2:65" s="1" customFormat="1" ht="16.5" customHeight="1">
      <c r="B151" s="139"/>
      <c r="C151" s="158" t="s">
        <v>293</v>
      </c>
      <c r="D151" s="158" t="s">
        <v>571</v>
      </c>
      <c r="E151" s="159" t="s">
        <v>3645</v>
      </c>
      <c r="F151" s="160" t="s">
        <v>3646</v>
      </c>
      <c r="G151" s="161" t="s">
        <v>259</v>
      </c>
      <c r="H151" s="162">
        <v>1</v>
      </c>
      <c r="I151" s="163"/>
      <c r="J151" s="162">
        <f t="shared" si="0"/>
        <v>0</v>
      </c>
      <c r="K151" s="164"/>
      <c r="L151" s="165"/>
      <c r="M151" s="166" t="s">
        <v>1</v>
      </c>
      <c r="N151" s="16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381</v>
      </c>
    </row>
    <row r="152" spans="2:65" s="1" customFormat="1" ht="16.5" customHeight="1">
      <c r="B152" s="139"/>
      <c r="C152" s="158" t="s">
        <v>297</v>
      </c>
      <c r="D152" s="158" t="s">
        <v>571</v>
      </c>
      <c r="E152" s="159" t="s">
        <v>3647</v>
      </c>
      <c r="F152" s="160" t="s">
        <v>3648</v>
      </c>
      <c r="G152" s="161" t="s">
        <v>259</v>
      </c>
      <c r="H152" s="162">
        <v>1</v>
      </c>
      <c r="I152" s="163"/>
      <c r="J152" s="162">
        <f t="shared" si="0"/>
        <v>0</v>
      </c>
      <c r="K152" s="164"/>
      <c r="L152" s="165"/>
      <c r="M152" s="166" t="s">
        <v>1</v>
      </c>
      <c r="N152" s="167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389</v>
      </c>
    </row>
    <row r="153" spans="2:65" s="1" customFormat="1" ht="24.25" customHeight="1">
      <c r="B153" s="139"/>
      <c r="C153" s="140" t="s">
        <v>301</v>
      </c>
      <c r="D153" s="140" t="s">
        <v>222</v>
      </c>
      <c r="E153" s="141" t="s">
        <v>3649</v>
      </c>
      <c r="F153" s="142" t="s">
        <v>3650</v>
      </c>
      <c r="G153" s="143" t="s">
        <v>259</v>
      </c>
      <c r="H153" s="144">
        <v>7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399</v>
      </c>
    </row>
    <row r="154" spans="2:65" s="1" customFormat="1" ht="24.25" customHeight="1">
      <c r="B154" s="139"/>
      <c r="C154" s="158" t="s">
        <v>306</v>
      </c>
      <c r="D154" s="158" t="s">
        <v>571</v>
      </c>
      <c r="E154" s="159" t="s">
        <v>3651</v>
      </c>
      <c r="F154" s="160" t="s">
        <v>3652</v>
      </c>
      <c r="G154" s="161" t="s">
        <v>259</v>
      </c>
      <c r="H154" s="162">
        <v>1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409</v>
      </c>
    </row>
    <row r="155" spans="2:65" s="1" customFormat="1" ht="24.25" customHeight="1">
      <c r="B155" s="139"/>
      <c r="C155" s="158" t="s">
        <v>7</v>
      </c>
      <c r="D155" s="158" t="s">
        <v>571</v>
      </c>
      <c r="E155" s="159" t="s">
        <v>3653</v>
      </c>
      <c r="F155" s="160" t="s">
        <v>3654</v>
      </c>
      <c r="G155" s="161" t="s">
        <v>259</v>
      </c>
      <c r="H155" s="162">
        <v>3</v>
      </c>
      <c r="I155" s="163"/>
      <c r="J155" s="162">
        <f t="shared" si="0"/>
        <v>0</v>
      </c>
      <c r="K155" s="164"/>
      <c r="L155" s="165"/>
      <c r="M155" s="166" t="s">
        <v>1</v>
      </c>
      <c r="N155" s="167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417</v>
      </c>
    </row>
    <row r="156" spans="2:65" s="1" customFormat="1" ht="24.25" customHeight="1">
      <c r="B156" s="139"/>
      <c r="C156" s="158" t="s">
        <v>313</v>
      </c>
      <c r="D156" s="158" t="s">
        <v>571</v>
      </c>
      <c r="E156" s="159" t="s">
        <v>3655</v>
      </c>
      <c r="F156" s="160" t="s">
        <v>3656</v>
      </c>
      <c r="G156" s="161" t="s">
        <v>259</v>
      </c>
      <c r="H156" s="162">
        <v>3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427</v>
      </c>
    </row>
    <row r="157" spans="2:65" s="1" customFormat="1" ht="24.25" customHeight="1">
      <c r="B157" s="139"/>
      <c r="C157" s="140" t="s">
        <v>317</v>
      </c>
      <c r="D157" s="140" t="s">
        <v>222</v>
      </c>
      <c r="E157" s="141" t="s">
        <v>3657</v>
      </c>
      <c r="F157" s="142" t="s">
        <v>3658</v>
      </c>
      <c r="G157" s="143" t="s">
        <v>259</v>
      </c>
      <c r="H157" s="144">
        <v>7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437</v>
      </c>
    </row>
    <row r="158" spans="2:65" s="1" customFormat="1" ht="21.75" customHeight="1">
      <c r="B158" s="139"/>
      <c r="C158" s="158" t="s">
        <v>321</v>
      </c>
      <c r="D158" s="158" t="s">
        <v>571</v>
      </c>
      <c r="E158" s="159" t="s">
        <v>3659</v>
      </c>
      <c r="F158" s="160" t="s">
        <v>3660</v>
      </c>
      <c r="G158" s="161" t="s">
        <v>259</v>
      </c>
      <c r="H158" s="162">
        <v>3</v>
      </c>
      <c r="I158" s="163"/>
      <c r="J158" s="162">
        <f t="shared" si="0"/>
        <v>0</v>
      </c>
      <c r="K158" s="164"/>
      <c r="L158" s="165"/>
      <c r="M158" s="166" t="s">
        <v>1</v>
      </c>
      <c r="N158" s="167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616</v>
      </c>
    </row>
    <row r="159" spans="2:65" s="1" customFormat="1" ht="24.25" customHeight="1">
      <c r="B159" s="139"/>
      <c r="C159" s="158" t="s">
        <v>325</v>
      </c>
      <c r="D159" s="158" t="s">
        <v>571</v>
      </c>
      <c r="E159" s="159" t="s">
        <v>3661</v>
      </c>
      <c r="F159" s="160" t="s">
        <v>3662</v>
      </c>
      <c r="G159" s="161" t="s">
        <v>259</v>
      </c>
      <c r="H159" s="162">
        <v>1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624</v>
      </c>
    </row>
    <row r="160" spans="2:65" s="1" customFormat="1" ht="24.25" customHeight="1">
      <c r="B160" s="139"/>
      <c r="C160" s="140" t="s">
        <v>329</v>
      </c>
      <c r="D160" s="140" t="s">
        <v>222</v>
      </c>
      <c r="E160" s="141" t="s">
        <v>3663</v>
      </c>
      <c r="F160" s="142" t="s">
        <v>3664</v>
      </c>
      <c r="G160" s="143" t="s">
        <v>259</v>
      </c>
      <c r="H160" s="144">
        <v>7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632</v>
      </c>
    </row>
    <row r="161" spans="2:65" s="1" customFormat="1" ht="24.25" customHeight="1">
      <c r="B161" s="139"/>
      <c r="C161" s="140" t="s">
        <v>333</v>
      </c>
      <c r="D161" s="140" t="s">
        <v>222</v>
      </c>
      <c r="E161" s="141" t="s">
        <v>3665</v>
      </c>
      <c r="F161" s="142" t="s">
        <v>3666</v>
      </c>
      <c r="G161" s="143" t="s">
        <v>259</v>
      </c>
      <c r="H161" s="144">
        <v>7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640</v>
      </c>
    </row>
    <row r="162" spans="2:65" s="1" customFormat="1" ht="37.9" customHeight="1">
      <c r="B162" s="139"/>
      <c r="C162" s="158" t="s">
        <v>341</v>
      </c>
      <c r="D162" s="158" t="s">
        <v>571</v>
      </c>
      <c r="E162" s="159" t="s">
        <v>3667</v>
      </c>
      <c r="F162" s="160" t="s">
        <v>3668</v>
      </c>
      <c r="G162" s="161" t="s">
        <v>234</v>
      </c>
      <c r="H162" s="162">
        <v>10.5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648</v>
      </c>
    </row>
    <row r="163" spans="2:65" s="1" customFormat="1" ht="24.25" customHeight="1">
      <c r="B163" s="139"/>
      <c r="C163" s="140" t="s">
        <v>347</v>
      </c>
      <c r="D163" s="140" t="s">
        <v>222</v>
      </c>
      <c r="E163" s="141" t="s">
        <v>3669</v>
      </c>
      <c r="F163" s="142" t="s">
        <v>3670</v>
      </c>
      <c r="G163" s="143" t="s">
        <v>259</v>
      </c>
      <c r="H163" s="144">
        <v>7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656</v>
      </c>
    </row>
    <row r="164" spans="2:65" s="1" customFormat="1" ht="16.5" customHeight="1">
      <c r="B164" s="139"/>
      <c r="C164" s="158" t="s">
        <v>353</v>
      </c>
      <c r="D164" s="158" t="s">
        <v>571</v>
      </c>
      <c r="E164" s="159" t="s">
        <v>3671</v>
      </c>
      <c r="F164" s="160" t="s">
        <v>3672</v>
      </c>
      <c r="G164" s="161" t="s">
        <v>259</v>
      </c>
      <c r="H164" s="162">
        <v>7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666</v>
      </c>
    </row>
    <row r="165" spans="2:65" s="1" customFormat="1" ht="24.25" customHeight="1">
      <c r="B165" s="139"/>
      <c r="C165" s="140" t="s">
        <v>357</v>
      </c>
      <c r="D165" s="140" t="s">
        <v>222</v>
      </c>
      <c r="E165" s="141" t="s">
        <v>3673</v>
      </c>
      <c r="F165" s="142" t="s">
        <v>3674</v>
      </c>
      <c r="G165" s="143" t="s">
        <v>3630</v>
      </c>
      <c r="H165" s="144">
        <v>1.05</v>
      </c>
      <c r="I165" s="145"/>
      <c r="J165" s="144">
        <f t="shared" si="0"/>
        <v>0</v>
      </c>
      <c r="K165" s="146"/>
      <c r="L165" s="28"/>
      <c r="M165" s="147" t="s">
        <v>1</v>
      </c>
      <c r="N165" s="148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94</v>
      </c>
      <c r="BM165" s="151" t="s">
        <v>674</v>
      </c>
    </row>
    <row r="166" spans="2:65" s="1" customFormat="1" ht="24.25" customHeight="1">
      <c r="B166" s="139"/>
      <c r="C166" s="140" t="s">
        <v>361</v>
      </c>
      <c r="D166" s="140" t="s">
        <v>222</v>
      </c>
      <c r="E166" s="141" t="s">
        <v>3675</v>
      </c>
      <c r="F166" s="142" t="s">
        <v>3632</v>
      </c>
      <c r="G166" s="143" t="s">
        <v>3630</v>
      </c>
      <c r="H166" s="144">
        <v>1.05</v>
      </c>
      <c r="I166" s="145"/>
      <c r="J166" s="144">
        <f t="shared" si="0"/>
        <v>0</v>
      </c>
      <c r="K166" s="146"/>
      <c r="L166" s="28"/>
      <c r="M166" s="147" t="s">
        <v>1</v>
      </c>
      <c r="N166" s="148" t="s">
        <v>41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87</v>
      </c>
      <c r="BK166" s="152">
        <f t="shared" si="9"/>
        <v>0</v>
      </c>
      <c r="BL166" s="13" t="s">
        <v>94</v>
      </c>
      <c r="BM166" s="151" t="s">
        <v>682</v>
      </c>
    </row>
    <row r="167" spans="2:65" s="1" customFormat="1" ht="24.25" customHeight="1">
      <c r="B167" s="139"/>
      <c r="C167" s="140" t="s">
        <v>365</v>
      </c>
      <c r="D167" s="140" t="s">
        <v>222</v>
      </c>
      <c r="E167" s="141" t="s">
        <v>3676</v>
      </c>
      <c r="F167" s="142" t="s">
        <v>3677</v>
      </c>
      <c r="G167" s="143" t="s">
        <v>3617</v>
      </c>
      <c r="H167" s="144">
        <v>182.8</v>
      </c>
      <c r="I167" s="145"/>
      <c r="J167" s="144">
        <f t="shared" si="0"/>
        <v>0</v>
      </c>
      <c r="K167" s="146"/>
      <c r="L167" s="28"/>
      <c r="M167" s="147" t="s">
        <v>1</v>
      </c>
      <c r="N167" s="148" t="s">
        <v>41</v>
      </c>
      <c r="P167" s="149">
        <f t="shared" si="1"/>
        <v>0</v>
      </c>
      <c r="Q167" s="149">
        <v>0</v>
      </c>
      <c r="R167" s="149">
        <f t="shared" si="2"/>
        <v>0</v>
      </c>
      <c r="S167" s="149">
        <v>0</v>
      </c>
      <c r="T167" s="150">
        <f t="shared" si="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87</v>
      </c>
      <c r="BK167" s="152">
        <f t="shared" si="9"/>
        <v>0</v>
      </c>
      <c r="BL167" s="13" t="s">
        <v>94</v>
      </c>
      <c r="BM167" s="151" t="s">
        <v>690</v>
      </c>
    </row>
    <row r="168" spans="2:65" s="1" customFormat="1" ht="33" customHeight="1">
      <c r="B168" s="139"/>
      <c r="C168" s="140" t="s">
        <v>371</v>
      </c>
      <c r="D168" s="140" t="s">
        <v>222</v>
      </c>
      <c r="E168" s="141" t="s">
        <v>3678</v>
      </c>
      <c r="F168" s="142" t="s">
        <v>3679</v>
      </c>
      <c r="G168" s="143" t="s">
        <v>3630</v>
      </c>
      <c r="H168" s="144">
        <v>5</v>
      </c>
      <c r="I168" s="145"/>
      <c r="J168" s="144">
        <f t="shared" ref="J168:J184" si="10">ROUND(I168*H168,2)</f>
        <v>0</v>
      </c>
      <c r="K168" s="146"/>
      <c r="L168" s="28"/>
      <c r="M168" s="147" t="s">
        <v>1</v>
      </c>
      <c r="N168" s="148" t="s">
        <v>41</v>
      </c>
      <c r="P168" s="149">
        <f t="shared" ref="P168:P184" si="11">O168*H168</f>
        <v>0</v>
      </c>
      <c r="Q168" s="149">
        <v>0</v>
      </c>
      <c r="R168" s="149">
        <f t="shared" ref="R168:R184" si="12">Q168*H168</f>
        <v>0</v>
      </c>
      <c r="S168" s="149">
        <v>0</v>
      </c>
      <c r="T168" s="150">
        <f t="shared" ref="T168:T184" si="13"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ref="BE168:BE184" si="14">IF(N168="základná",J168,0)</f>
        <v>0</v>
      </c>
      <c r="BF168" s="152">
        <f t="shared" ref="BF168:BF184" si="15">IF(N168="znížená",J168,0)</f>
        <v>0</v>
      </c>
      <c r="BG168" s="152">
        <f t="shared" ref="BG168:BG184" si="16">IF(N168="zákl. prenesená",J168,0)</f>
        <v>0</v>
      </c>
      <c r="BH168" s="152">
        <f t="shared" ref="BH168:BH184" si="17">IF(N168="zníž. prenesená",J168,0)</f>
        <v>0</v>
      </c>
      <c r="BI168" s="152">
        <f t="shared" ref="BI168:BI184" si="18">IF(N168="nulová",J168,0)</f>
        <v>0</v>
      </c>
      <c r="BJ168" s="13" t="s">
        <v>87</v>
      </c>
      <c r="BK168" s="152">
        <f t="shared" ref="BK168:BK184" si="19">ROUND(I168*H168,2)</f>
        <v>0</v>
      </c>
      <c r="BL168" s="13" t="s">
        <v>94</v>
      </c>
      <c r="BM168" s="151" t="s">
        <v>698</v>
      </c>
    </row>
    <row r="169" spans="2:65" s="1" customFormat="1" ht="44.25" customHeight="1">
      <c r="B169" s="139"/>
      <c r="C169" s="140" t="s">
        <v>377</v>
      </c>
      <c r="D169" s="140" t="s">
        <v>222</v>
      </c>
      <c r="E169" s="141" t="s">
        <v>3680</v>
      </c>
      <c r="F169" s="142" t="s">
        <v>3681</v>
      </c>
      <c r="G169" s="143" t="s">
        <v>3617</v>
      </c>
      <c r="H169" s="144">
        <v>15</v>
      </c>
      <c r="I169" s="145"/>
      <c r="J169" s="144">
        <f t="shared" si="10"/>
        <v>0</v>
      </c>
      <c r="K169" s="146"/>
      <c r="L169" s="28"/>
      <c r="M169" s="147" t="s">
        <v>1</v>
      </c>
      <c r="N169" s="148" t="s">
        <v>41</v>
      </c>
      <c r="P169" s="149">
        <f t="shared" si="11"/>
        <v>0</v>
      </c>
      <c r="Q169" s="149">
        <v>0</v>
      </c>
      <c r="R169" s="149">
        <f t="shared" si="12"/>
        <v>0</v>
      </c>
      <c r="S169" s="149">
        <v>0</v>
      </c>
      <c r="T169" s="150">
        <f t="shared" si="13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14"/>
        <v>0</v>
      </c>
      <c r="BF169" s="152">
        <f t="shared" si="15"/>
        <v>0</v>
      </c>
      <c r="BG169" s="152">
        <f t="shared" si="16"/>
        <v>0</v>
      </c>
      <c r="BH169" s="152">
        <f t="shared" si="17"/>
        <v>0</v>
      </c>
      <c r="BI169" s="152">
        <f t="shared" si="18"/>
        <v>0</v>
      </c>
      <c r="BJ169" s="13" t="s">
        <v>87</v>
      </c>
      <c r="BK169" s="152">
        <f t="shared" si="19"/>
        <v>0</v>
      </c>
      <c r="BL169" s="13" t="s">
        <v>94</v>
      </c>
      <c r="BM169" s="151" t="s">
        <v>706</v>
      </c>
    </row>
    <row r="170" spans="2:65" s="1" customFormat="1" ht="16.5" customHeight="1">
      <c r="B170" s="139"/>
      <c r="C170" s="158" t="s">
        <v>381</v>
      </c>
      <c r="D170" s="158" t="s">
        <v>571</v>
      </c>
      <c r="E170" s="159" t="s">
        <v>3647</v>
      </c>
      <c r="F170" s="160" t="s">
        <v>3648</v>
      </c>
      <c r="G170" s="161" t="s">
        <v>259</v>
      </c>
      <c r="H170" s="162">
        <v>1</v>
      </c>
      <c r="I170" s="163"/>
      <c r="J170" s="162">
        <f t="shared" si="10"/>
        <v>0</v>
      </c>
      <c r="K170" s="164"/>
      <c r="L170" s="165"/>
      <c r="M170" s="166" t="s">
        <v>1</v>
      </c>
      <c r="N170" s="167" t="s">
        <v>41</v>
      </c>
      <c r="P170" s="149">
        <f t="shared" si="11"/>
        <v>0</v>
      </c>
      <c r="Q170" s="149">
        <v>0</v>
      </c>
      <c r="R170" s="149">
        <f t="shared" si="12"/>
        <v>0</v>
      </c>
      <c r="S170" s="149">
        <v>0</v>
      </c>
      <c r="T170" s="150">
        <f t="shared" si="13"/>
        <v>0</v>
      </c>
      <c r="AR170" s="151" t="s">
        <v>248</v>
      </c>
      <c r="AT170" s="151" t="s">
        <v>571</v>
      </c>
      <c r="AU170" s="151" t="s">
        <v>87</v>
      </c>
      <c r="AY170" s="13" t="s">
        <v>220</v>
      </c>
      <c r="BE170" s="152">
        <f t="shared" si="14"/>
        <v>0</v>
      </c>
      <c r="BF170" s="152">
        <f t="shared" si="15"/>
        <v>0</v>
      </c>
      <c r="BG170" s="152">
        <f t="shared" si="16"/>
        <v>0</v>
      </c>
      <c r="BH170" s="152">
        <f t="shared" si="17"/>
        <v>0</v>
      </c>
      <c r="BI170" s="152">
        <f t="shared" si="18"/>
        <v>0</v>
      </c>
      <c r="BJ170" s="13" t="s">
        <v>87</v>
      </c>
      <c r="BK170" s="152">
        <f t="shared" si="19"/>
        <v>0</v>
      </c>
      <c r="BL170" s="13" t="s">
        <v>94</v>
      </c>
      <c r="BM170" s="151" t="s">
        <v>714</v>
      </c>
    </row>
    <row r="171" spans="2:65" s="1" customFormat="1" ht="16.5" customHeight="1">
      <c r="B171" s="139"/>
      <c r="C171" s="158" t="s">
        <v>385</v>
      </c>
      <c r="D171" s="158" t="s">
        <v>571</v>
      </c>
      <c r="E171" s="159" t="s">
        <v>3682</v>
      </c>
      <c r="F171" s="160" t="s">
        <v>3683</v>
      </c>
      <c r="G171" s="161" t="s">
        <v>3630</v>
      </c>
      <c r="H171" s="162">
        <v>1</v>
      </c>
      <c r="I171" s="163"/>
      <c r="J171" s="162">
        <f t="shared" si="10"/>
        <v>0</v>
      </c>
      <c r="K171" s="164"/>
      <c r="L171" s="165"/>
      <c r="M171" s="166" t="s">
        <v>1</v>
      </c>
      <c r="N171" s="167" t="s">
        <v>41</v>
      </c>
      <c r="P171" s="149">
        <f t="shared" si="11"/>
        <v>0</v>
      </c>
      <c r="Q171" s="149">
        <v>0</v>
      </c>
      <c r="R171" s="149">
        <f t="shared" si="12"/>
        <v>0</v>
      </c>
      <c r="S171" s="149">
        <v>0</v>
      </c>
      <c r="T171" s="150">
        <f t="shared" si="13"/>
        <v>0</v>
      </c>
      <c r="AR171" s="151" t="s">
        <v>248</v>
      </c>
      <c r="AT171" s="151" t="s">
        <v>571</v>
      </c>
      <c r="AU171" s="151" t="s">
        <v>87</v>
      </c>
      <c r="AY171" s="13" t="s">
        <v>220</v>
      </c>
      <c r="BE171" s="152">
        <f t="shared" si="14"/>
        <v>0</v>
      </c>
      <c r="BF171" s="152">
        <f t="shared" si="15"/>
        <v>0</v>
      </c>
      <c r="BG171" s="152">
        <f t="shared" si="16"/>
        <v>0</v>
      </c>
      <c r="BH171" s="152">
        <f t="shared" si="17"/>
        <v>0</v>
      </c>
      <c r="BI171" s="152">
        <f t="shared" si="18"/>
        <v>0</v>
      </c>
      <c r="BJ171" s="13" t="s">
        <v>87</v>
      </c>
      <c r="BK171" s="152">
        <f t="shared" si="19"/>
        <v>0</v>
      </c>
      <c r="BL171" s="13" t="s">
        <v>94</v>
      </c>
      <c r="BM171" s="151" t="s">
        <v>722</v>
      </c>
    </row>
    <row r="172" spans="2:65" s="1" customFormat="1" ht="33" customHeight="1">
      <c r="B172" s="139"/>
      <c r="C172" s="140" t="s">
        <v>389</v>
      </c>
      <c r="D172" s="140" t="s">
        <v>222</v>
      </c>
      <c r="E172" s="141" t="s">
        <v>3684</v>
      </c>
      <c r="F172" s="142" t="s">
        <v>3685</v>
      </c>
      <c r="G172" s="143" t="s">
        <v>3617</v>
      </c>
      <c r="H172" s="144">
        <v>167.8</v>
      </c>
      <c r="I172" s="145"/>
      <c r="J172" s="144">
        <f t="shared" si="10"/>
        <v>0</v>
      </c>
      <c r="K172" s="146"/>
      <c r="L172" s="28"/>
      <c r="M172" s="147" t="s">
        <v>1</v>
      </c>
      <c r="N172" s="148" t="s">
        <v>41</v>
      </c>
      <c r="P172" s="149">
        <f t="shared" si="11"/>
        <v>0</v>
      </c>
      <c r="Q172" s="149">
        <v>0</v>
      </c>
      <c r="R172" s="149">
        <f t="shared" si="12"/>
        <v>0</v>
      </c>
      <c r="S172" s="149">
        <v>0</v>
      </c>
      <c r="T172" s="150">
        <f t="shared" si="1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14"/>
        <v>0</v>
      </c>
      <c r="BF172" s="152">
        <f t="shared" si="15"/>
        <v>0</v>
      </c>
      <c r="BG172" s="152">
        <f t="shared" si="16"/>
        <v>0</v>
      </c>
      <c r="BH172" s="152">
        <f t="shared" si="17"/>
        <v>0</v>
      </c>
      <c r="BI172" s="152">
        <f t="shared" si="18"/>
        <v>0</v>
      </c>
      <c r="BJ172" s="13" t="s">
        <v>87</v>
      </c>
      <c r="BK172" s="152">
        <f t="shared" si="19"/>
        <v>0</v>
      </c>
      <c r="BL172" s="13" t="s">
        <v>94</v>
      </c>
      <c r="BM172" s="151" t="s">
        <v>730</v>
      </c>
    </row>
    <row r="173" spans="2:65" s="1" customFormat="1" ht="16.5" customHeight="1">
      <c r="B173" s="139"/>
      <c r="C173" s="158" t="s">
        <v>393</v>
      </c>
      <c r="D173" s="158" t="s">
        <v>571</v>
      </c>
      <c r="E173" s="159" t="s">
        <v>3686</v>
      </c>
      <c r="F173" s="160" t="s">
        <v>3687</v>
      </c>
      <c r="G173" s="161" t="s">
        <v>259</v>
      </c>
      <c r="H173" s="162">
        <v>1</v>
      </c>
      <c r="I173" s="163"/>
      <c r="J173" s="162">
        <f t="shared" si="10"/>
        <v>0</v>
      </c>
      <c r="K173" s="164"/>
      <c r="L173" s="165"/>
      <c r="M173" s="166" t="s">
        <v>1</v>
      </c>
      <c r="N173" s="167" t="s">
        <v>41</v>
      </c>
      <c r="P173" s="149">
        <f t="shared" si="11"/>
        <v>0</v>
      </c>
      <c r="Q173" s="149">
        <v>0</v>
      </c>
      <c r="R173" s="149">
        <f t="shared" si="12"/>
        <v>0</v>
      </c>
      <c r="S173" s="149">
        <v>0</v>
      </c>
      <c r="T173" s="150">
        <f t="shared" si="13"/>
        <v>0</v>
      </c>
      <c r="AR173" s="151" t="s">
        <v>248</v>
      </c>
      <c r="AT173" s="151" t="s">
        <v>571</v>
      </c>
      <c r="AU173" s="151" t="s">
        <v>87</v>
      </c>
      <c r="AY173" s="13" t="s">
        <v>220</v>
      </c>
      <c r="BE173" s="152">
        <f t="shared" si="14"/>
        <v>0</v>
      </c>
      <c r="BF173" s="152">
        <f t="shared" si="15"/>
        <v>0</v>
      </c>
      <c r="BG173" s="152">
        <f t="shared" si="16"/>
        <v>0</v>
      </c>
      <c r="BH173" s="152">
        <f t="shared" si="17"/>
        <v>0</v>
      </c>
      <c r="BI173" s="152">
        <f t="shared" si="18"/>
        <v>0</v>
      </c>
      <c r="BJ173" s="13" t="s">
        <v>87</v>
      </c>
      <c r="BK173" s="152">
        <f t="shared" si="19"/>
        <v>0</v>
      </c>
      <c r="BL173" s="13" t="s">
        <v>94</v>
      </c>
      <c r="BM173" s="151" t="s">
        <v>738</v>
      </c>
    </row>
    <row r="174" spans="2:65" s="1" customFormat="1" ht="33" customHeight="1">
      <c r="B174" s="139"/>
      <c r="C174" s="140" t="s">
        <v>399</v>
      </c>
      <c r="D174" s="140" t="s">
        <v>222</v>
      </c>
      <c r="E174" s="141" t="s">
        <v>3688</v>
      </c>
      <c r="F174" s="142" t="s">
        <v>3689</v>
      </c>
      <c r="G174" s="143" t="s">
        <v>259</v>
      </c>
      <c r="H174" s="144">
        <v>1750</v>
      </c>
      <c r="I174" s="145"/>
      <c r="J174" s="144">
        <f t="shared" si="10"/>
        <v>0</v>
      </c>
      <c r="K174" s="146"/>
      <c r="L174" s="28"/>
      <c r="M174" s="147" t="s">
        <v>1</v>
      </c>
      <c r="N174" s="148" t="s">
        <v>41</v>
      </c>
      <c r="P174" s="149">
        <f t="shared" si="11"/>
        <v>0</v>
      </c>
      <c r="Q174" s="149">
        <v>0</v>
      </c>
      <c r="R174" s="149">
        <f t="shared" si="12"/>
        <v>0</v>
      </c>
      <c r="S174" s="149">
        <v>0</v>
      </c>
      <c r="T174" s="150">
        <f t="shared" si="1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14"/>
        <v>0</v>
      </c>
      <c r="BF174" s="152">
        <f t="shared" si="15"/>
        <v>0</v>
      </c>
      <c r="BG174" s="152">
        <f t="shared" si="16"/>
        <v>0</v>
      </c>
      <c r="BH174" s="152">
        <f t="shared" si="17"/>
        <v>0</v>
      </c>
      <c r="BI174" s="152">
        <f t="shared" si="18"/>
        <v>0</v>
      </c>
      <c r="BJ174" s="13" t="s">
        <v>87</v>
      </c>
      <c r="BK174" s="152">
        <f t="shared" si="19"/>
        <v>0</v>
      </c>
      <c r="BL174" s="13" t="s">
        <v>94</v>
      </c>
      <c r="BM174" s="151" t="s">
        <v>746</v>
      </c>
    </row>
    <row r="175" spans="2:65" s="1" customFormat="1" ht="24.25" customHeight="1">
      <c r="B175" s="139"/>
      <c r="C175" s="140" t="s">
        <v>403</v>
      </c>
      <c r="D175" s="140" t="s">
        <v>222</v>
      </c>
      <c r="E175" s="141" t="s">
        <v>3690</v>
      </c>
      <c r="F175" s="142" t="s">
        <v>3691</v>
      </c>
      <c r="G175" s="143" t="s">
        <v>259</v>
      </c>
      <c r="H175" s="144">
        <v>1750</v>
      </c>
      <c r="I175" s="145"/>
      <c r="J175" s="144">
        <f t="shared" si="10"/>
        <v>0</v>
      </c>
      <c r="K175" s="146"/>
      <c r="L175" s="28"/>
      <c r="M175" s="147" t="s">
        <v>1</v>
      </c>
      <c r="N175" s="148" t="s">
        <v>41</v>
      </c>
      <c r="P175" s="149">
        <f t="shared" si="11"/>
        <v>0</v>
      </c>
      <c r="Q175" s="149">
        <v>0</v>
      </c>
      <c r="R175" s="149">
        <f t="shared" si="12"/>
        <v>0</v>
      </c>
      <c r="S175" s="149">
        <v>0</v>
      </c>
      <c r="T175" s="150">
        <f t="shared" si="1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14"/>
        <v>0</v>
      </c>
      <c r="BF175" s="152">
        <f t="shared" si="15"/>
        <v>0</v>
      </c>
      <c r="BG175" s="152">
        <f t="shared" si="16"/>
        <v>0</v>
      </c>
      <c r="BH175" s="152">
        <f t="shared" si="17"/>
        <v>0</v>
      </c>
      <c r="BI175" s="152">
        <f t="shared" si="18"/>
        <v>0</v>
      </c>
      <c r="BJ175" s="13" t="s">
        <v>87</v>
      </c>
      <c r="BK175" s="152">
        <f t="shared" si="19"/>
        <v>0</v>
      </c>
      <c r="BL175" s="13" t="s">
        <v>94</v>
      </c>
      <c r="BM175" s="151" t="s">
        <v>754</v>
      </c>
    </row>
    <row r="176" spans="2:65" s="1" customFormat="1" ht="16.5" customHeight="1">
      <c r="B176" s="139"/>
      <c r="C176" s="158" t="s">
        <v>409</v>
      </c>
      <c r="D176" s="158" t="s">
        <v>571</v>
      </c>
      <c r="E176" s="159" t="s">
        <v>3692</v>
      </c>
      <c r="F176" s="160" t="s">
        <v>3693</v>
      </c>
      <c r="G176" s="161" t="s">
        <v>259</v>
      </c>
      <c r="H176" s="162">
        <v>1744</v>
      </c>
      <c r="I176" s="163"/>
      <c r="J176" s="162">
        <f t="shared" si="10"/>
        <v>0</v>
      </c>
      <c r="K176" s="164"/>
      <c r="L176" s="165"/>
      <c r="M176" s="166" t="s">
        <v>1</v>
      </c>
      <c r="N176" s="167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</v>
      </c>
      <c r="T176" s="150">
        <f t="shared" si="13"/>
        <v>0</v>
      </c>
      <c r="AR176" s="151" t="s">
        <v>248</v>
      </c>
      <c r="AT176" s="151" t="s">
        <v>571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94</v>
      </c>
      <c r="BM176" s="151" t="s">
        <v>762</v>
      </c>
    </row>
    <row r="177" spans="2:65" s="1" customFormat="1" ht="16.5" customHeight="1">
      <c r="B177" s="139"/>
      <c r="C177" s="158" t="s">
        <v>413</v>
      </c>
      <c r="D177" s="158" t="s">
        <v>571</v>
      </c>
      <c r="E177" s="159" t="s">
        <v>3694</v>
      </c>
      <c r="F177" s="160" t="s">
        <v>3695</v>
      </c>
      <c r="G177" s="161" t="s">
        <v>259</v>
      </c>
      <c r="H177" s="162">
        <v>4</v>
      </c>
      <c r="I177" s="163"/>
      <c r="J177" s="162">
        <f t="shared" si="10"/>
        <v>0</v>
      </c>
      <c r="K177" s="164"/>
      <c r="L177" s="165"/>
      <c r="M177" s="166" t="s">
        <v>1</v>
      </c>
      <c r="N177" s="167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0</v>
      </c>
      <c r="T177" s="150">
        <f t="shared" si="13"/>
        <v>0</v>
      </c>
      <c r="AR177" s="151" t="s">
        <v>248</v>
      </c>
      <c r="AT177" s="151" t="s">
        <v>571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94</v>
      </c>
      <c r="BM177" s="151" t="s">
        <v>770</v>
      </c>
    </row>
    <row r="178" spans="2:65" s="1" customFormat="1" ht="21.75" customHeight="1">
      <c r="B178" s="139"/>
      <c r="C178" s="158" t="s">
        <v>417</v>
      </c>
      <c r="D178" s="158" t="s">
        <v>571</v>
      </c>
      <c r="E178" s="159" t="s">
        <v>3696</v>
      </c>
      <c r="F178" s="160" t="s">
        <v>3697</v>
      </c>
      <c r="G178" s="161" t="s">
        <v>259</v>
      </c>
      <c r="H178" s="162">
        <v>2</v>
      </c>
      <c r="I178" s="163"/>
      <c r="J178" s="162">
        <f t="shared" si="10"/>
        <v>0</v>
      </c>
      <c r="K178" s="164"/>
      <c r="L178" s="165"/>
      <c r="M178" s="166" t="s">
        <v>1</v>
      </c>
      <c r="N178" s="167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</v>
      </c>
      <c r="T178" s="150">
        <f t="shared" si="13"/>
        <v>0</v>
      </c>
      <c r="AR178" s="151" t="s">
        <v>248</v>
      </c>
      <c r="AT178" s="151" t="s">
        <v>571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94</v>
      </c>
      <c r="BM178" s="151" t="s">
        <v>778</v>
      </c>
    </row>
    <row r="179" spans="2:65" s="1" customFormat="1" ht="24.25" customHeight="1">
      <c r="B179" s="139"/>
      <c r="C179" s="140" t="s">
        <v>423</v>
      </c>
      <c r="D179" s="140" t="s">
        <v>222</v>
      </c>
      <c r="E179" s="141" t="s">
        <v>3698</v>
      </c>
      <c r="F179" s="142" t="s">
        <v>3699</v>
      </c>
      <c r="G179" s="143" t="s">
        <v>259</v>
      </c>
      <c r="H179" s="144">
        <v>1020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0</v>
      </c>
      <c r="T179" s="150">
        <f t="shared" si="1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94</v>
      </c>
      <c r="BM179" s="151" t="s">
        <v>786</v>
      </c>
    </row>
    <row r="180" spans="2:65" s="1" customFormat="1" ht="16.5" customHeight="1">
      <c r="B180" s="139"/>
      <c r="C180" s="158" t="s">
        <v>427</v>
      </c>
      <c r="D180" s="158" t="s">
        <v>571</v>
      </c>
      <c r="E180" s="159" t="s">
        <v>3700</v>
      </c>
      <c r="F180" s="160" t="s">
        <v>3701</v>
      </c>
      <c r="G180" s="161" t="s">
        <v>259</v>
      </c>
      <c r="H180" s="162">
        <v>1020</v>
      </c>
      <c r="I180" s="163"/>
      <c r="J180" s="162">
        <f t="shared" si="10"/>
        <v>0</v>
      </c>
      <c r="K180" s="164"/>
      <c r="L180" s="165"/>
      <c r="M180" s="166" t="s">
        <v>1</v>
      </c>
      <c r="N180" s="167" t="s">
        <v>41</v>
      </c>
      <c r="P180" s="149">
        <f t="shared" si="11"/>
        <v>0</v>
      </c>
      <c r="Q180" s="149">
        <v>0</v>
      </c>
      <c r="R180" s="149">
        <f t="shared" si="12"/>
        <v>0</v>
      </c>
      <c r="S180" s="149">
        <v>0</v>
      </c>
      <c r="T180" s="150">
        <f t="shared" si="13"/>
        <v>0</v>
      </c>
      <c r="AR180" s="151" t="s">
        <v>248</v>
      </c>
      <c r="AT180" s="151" t="s">
        <v>571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94</v>
      </c>
      <c r="BM180" s="151" t="s">
        <v>794</v>
      </c>
    </row>
    <row r="181" spans="2:65" s="1" customFormat="1" ht="16.5" customHeight="1">
      <c r="B181" s="139"/>
      <c r="C181" s="140" t="s">
        <v>433</v>
      </c>
      <c r="D181" s="140" t="s">
        <v>222</v>
      </c>
      <c r="E181" s="141" t="s">
        <v>3702</v>
      </c>
      <c r="F181" s="142" t="s">
        <v>3703</v>
      </c>
      <c r="G181" s="143" t="s">
        <v>3617</v>
      </c>
      <c r="H181" s="144">
        <v>182.8</v>
      </c>
      <c r="I181" s="145"/>
      <c r="J181" s="144">
        <f t="shared" si="10"/>
        <v>0</v>
      </c>
      <c r="K181" s="146"/>
      <c r="L181" s="28"/>
      <c r="M181" s="147" t="s">
        <v>1</v>
      </c>
      <c r="N181" s="148" t="s">
        <v>41</v>
      </c>
      <c r="P181" s="149">
        <f t="shared" si="11"/>
        <v>0</v>
      </c>
      <c r="Q181" s="149">
        <v>0</v>
      </c>
      <c r="R181" s="149">
        <f t="shared" si="12"/>
        <v>0</v>
      </c>
      <c r="S181" s="149">
        <v>0</v>
      </c>
      <c r="T181" s="150">
        <f t="shared" si="1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14"/>
        <v>0</v>
      </c>
      <c r="BF181" s="152">
        <f t="shared" si="15"/>
        <v>0</v>
      </c>
      <c r="BG181" s="152">
        <f t="shared" si="16"/>
        <v>0</v>
      </c>
      <c r="BH181" s="152">
        <f t="shared" si="17"/>
        <v>0</v>
      </c>
      <c r="BI181" s="152">
        <f t="shared" si="18"/>
        <v>0</v>
      </c>
      <c r="BJ181" s="13" t="s">
        <v>87</v>
      </c>
      <c r="BK181" s="152">
        <f t="shared" si="19"/>
        <v>0</v>
      </c>
      <c r="BL181" s="13" t="s">
        <v>94</v>
      </c>
      <c r="BM181" s="151" t="s">
        <v>802</v>
      </c>
    </row>
    <row r="182" spans="2:65" s="1" customFormat="1" ht="16.5" customHeight="1">
      <c r="B182" s="139"/>
      <c r="C182" s="158" t="s">
        <v>437</v>
      </c>
      <c r="D182" s="158" t="s">
        <v>571</v>
      </c>
      <c r="E182" s="159" t="s">
        <v>3704</v>
      </c>
      <c r="F182" s="160" t="s">
        <v>3672</v>
      </c>
      <c r="G182" s="161" t="s">
        <v>259</v>
      </c>
      <c r="H182" s="162">
        <v>182</v>
      </c>
      <c r="I182" s="163"/>
      <c r="J182" s="162">
        <f t="shared" si="10"/>
        <v>0</v>
      </c>
      <c r="K182" s="164"/>
      <c r="L182" s="165"/>
      <c r="M182" s="166" t="s">
        <v>1</v>
      </c>
      <c r="N182" s="167" t="s">
        <v>41</v>
      </c>
      <c r="P182" s="149">
        <f t="shared" si="11"/>
        <v>0</v>
      </c>
      <c r="Q182" s="149">
        <v>0</v>
      </c>
      <c r="R182" s="149">
        <f t="shared" si="12"/>
        <v>0</v>
      </c>
      <c r="S182" s="149">
        <v>0</v>
      </c>
      <c r="T182" s="150">
        <f t="shared" si="13"/>
        <v>0</v>
      </c>
      <c r="AR182" s="151" t="s">
        <v>248</v>
      </c>
      <c r="AT182" s="151" t="s">
        <v>571</v>
      </c>
      <c r="AU182" s="151" t="s">
        <v>87</v>
      </c>
      <c r="AY182" s="13" t="s">
        <v>220</v>
      </c>
      <c r="BE182" s="152">
        <f t="shared" si="14"/>
        <v>0</v>
      </c>
      <c r="BF182" s="152">
        <f t="shared" si="15"/>
        <v>0</v>
      </c>
      <c r="BG182" s="152">
        <f t="shared" si="16"/>
        <v>0</v>
      </c>
      <c r="BH182" s="152">
        <f t="shared" si="17"/>
        <v>0</v>
      </c>
      <c r="BI182" s="152">
        <f t="shared" si="18"/>
        <v>0</v>
      </c>
      <c r="BJ182" s="13" t="s">
        <v>87</v>
      </c>
      <c r="BK182" s="152">
        <f t="shared" si="19"/>
        <v>0</v>
      </c>
      <c r="BL182" s="13" t="s">
        <v>94</v>
      </c>
      <c r="BM182" s="151" t="s">
        <v>809</v>
      </c>
    </row>
    <row r="183" spans="2:65" s="1" customFormat="1" ht="24.25" customHeight="1">
      <c r="B183" s="139"/>
      <c r="C183" s="140" t="s">
        <v>611</v>
      </c>
      <c r="D183" s="140" t="s">
        <v>222</v>
      </c>
      <c r="E183" s="141" t="s">
        <v>3705</v>
      </c>
      <c r="F183" s="142" t="s">
        <v>3706</v>
      </c>
      <c r="G183" s="143" t="s">
        <v>3630</v>
      </c>
      <c r="H183" s="144">
        <v>3.66</v>
      </c>
      <c r="I183" s="145"/>
      <c r="J183" s="144">
        <f t="shared" si="10"/>
        <v>0</v>
      </c>
      <c r="K183" s="146"/>
      <c r="L183" s="28"/>
      <c r="M183" s="147" t="s">
        <v>1</v>
      </c>
      <c r="N183" s="148" t="s">
        <v>41</v>
      </c>
      <c r="P183" s="149">
        <f t="shared" si="11"/>
        <v>0</v>
      </c>
      <c r="Q183" s="149">
        <v>0</v>
      </c>
      <c r="R183" s="149">
        <f t="shared" si="12"/>
        <v>0</v>
      </c>
      <c r="S183" s="149">
        <v>0</v>
      </c>
      <c r="T183" s="150">
        <f t="shared" si="1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14"/>
        <v>0</v>
      </c>
      <c r="BF183" s="152">
        <f t="shared" si="15"/>
        <v>0</v>
      </c>
      <c r="BG183" s="152">
        <f t="shared" si="16"/>
        <v>0</v>
      </c>
      <c r="BH183" s="152">
        <f t="shared" si="17"/>
        <v>0</v>
      </c>
      <c r="BI183" s="152">
        <f t="shared" si="18"/>
        <v>0</v>
      </c>
      <c r="BJ183" s="13" t="s">
        <v>87</v>
      </c>
      <c r="BK183" s="152">
        <f t="shared" si="19"/>
        <v>0</v>
      </c>
      <c r="BL183" s="13" t="s">
        <v>94</v>
      </c>
      <c r="BM183" s="151" t="s">
        <v>817</v>
      </c>
    </row>
    <row r="184" spans="2:65" s="1" customFormat="1" ht="24.25" customHeight="1">
      <c r="B184" s="139"/>
      <c r="C184" s="140" t="s">
        <v>616</v>
      </c>
      <c r="D184" s="140" t="s">
        <v>222</v>
      </c>
      <c r="E184" s="141" t="s">
        <v>3631</v>
      </c>
      <c r="F184" s="142" t="s">
        <v>3632</v>
      </c>
      <c r="G184" s="143" t="s">
        <v>3630</v>
      </c>
      <c r="H184" s="144">
        <v>3.66</v>
      </c>
      <c r="I184" s="145"/>
      <c r="J184" s="144">
        <f t="shared" si="10"/>
        <v>0</v>
      </c>
      <c r="K184" s="146"/>
      <c r="L184" s="28"/>
      <c r="M184" s="147" t="s">
        <v>1</v>
      </c>
      <c r="N184" s="148" t="s">
        <v>41</v>
      </c>
      <c r="P184" s="149">
        <f t="shared" si="11"/>
        <v>0</v>
      </c>
      <c r="Q184" s="149">
        <v>0</v>
      </c>
      <c r="R184" s="149">
        <f t="shared" si="12"/>
        <v>0</v>
      </c>
      <c r="S184" s="149">
        <v>0</v>
      </c>
      <c r="T184" s="150">
        <f t="shared" si="1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14"/>
        <v>0</v>
      </c>
      <c r="BF184" s="152">
        <f t="shared" si="15"/>
        <v>0</v>
      </c>
      <c r="BG184" s="152">
        <f t="shared" si="16"/>
        <v>0</v>
      </c>
      <c r="BH184" s="152">
        <f t="shared" si="17"/>
        <v>0</v>
      </c>
      <c r="BI184" s="152">
        <f t="shared" si="18"/>
        <v>0</v>
      </c>
      <c r="BJ184" s="13" t="s">
        <v>87</v>
      </c>
      <c r="BK184" s="152">
        <f t="shared" si="19"/>
        <v>0</v>
      </c>
      <c r="BL184" s="13" t="s">
        <v>94</v>
      </c>
      <c r="BM184" s="151" t="s">
        <v>825</v>
      </c>
    </row>
    <row r="185" spans="2:65" s="11" customFormat="1" ht="22.9" customHeight="1">
      <c r="B185" s="127"/>
      <c r="D185" s="128" t="s">
        <v>74</v>
      </c>
      <c r="E185" s="137" t="s">
        <v>347</v>
      </c>
      <c r="F185" s="137" t="s">
        <v>3707</v>
      </c>
      <c r="I185" s="130"/>
      <c r="J185" s="138">
        <f>BK185</f>
        <v>0</v>
      </c>
      <c r="L185" s="127"/>
      <c r="M185" s="132"/>
      <c r="P185" s="133">
        <f>SUM(P186:P193)</f>
        <v>0</v>
      </c>
      <c r="R185" s="133">
        <f>SUM(R186:R193)</f>
        <v>0</v>
      </c>
      <c r="T185" s="134">
        <f>SUM(T186:T193)</f>
        <v>0</v>
      </c>
      <c r="AR185" s="128" t="s">
        <v>82</v>
      </c>
      <c r="AT185" s="135" t="s">
        <v>74</v>
      </c>
      <c r="AU185" s="135" t="s">
        <v>82</v>
      </c>
      <c r="AY185" s="128" t="s">
        <v>220</v>
      </c>
      <c r="BK185" s="136">
        <f>SUM(BK186:BK193)</f>
        <v>0</v>
      </c>
    </row>
    <row r="186" spans="2:65" s="1" customFormat="1" ht="16.5" customHeight="1">
      <c r="B186" s="139"/>
      <c r="C186" s="140" t="s">
        <v>620</v>
      </c>
      <c r="D186" s="140" t="s">
        <v>222</v>
      </c>
      <c r="E186" s="141" t="s">
        <v>3708</v>
      </c>
      <c r="F186" s="142" t="s">
        <v>3709</v>
      </c>
      <c r="G186" s="143" t="s">
        <v>259</v>
      </c>
      <c r="H186" s="144">
        <v>2</v>
      </c>
      <c r="I186" s="145"/>
      <c r="J186" s="144">
        <f t="shared" ref="J186:J193" si="20">ROUND(I186*H186,2)</f>
        <v>0</v>
      </c>
      <c r="K186" s="146"/>
      <c r="L186" s="28"/>
      <c r="M186" s="147" t="s">
        <v>1</v>
      </c>
      <c r="N186" s="148" t="s">
        <v>41</v>
      </c>
      <c r="P186" s="149">
        <f t="shared" ref="P186:P193" si="21">O186*H186</f>
        <v>0</v>
      </c>
      <c r="Q186" s="149">
        <v>0</v>
      </c>
      <c r="R186" s="149">
        <f t="shared" ref="R186:R193" si="22">Q186*H186</f>
        <v>0</v>
      </c>
      <c r="S186" s="149">
        <v>0</v>
      </c>
      <c r="T186" s="150">
        <f t="shared" ref="T186:T193" si="23">S186*H186</f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ref="BE186:BE193" si="24">IF(N186="základná",J186,0)</f>
        <v>0</v>
      </c>
      <c r="BF186" s="152">
        <f t="shared" ref="BF186:BF193" si="25">IF(N186="znížená",J186,0)</f>
        <v>0</v>
      </c>
      <c r="BG186" s="152">
        <f t="shared" ref="BG186:BG193" si="26">IF(N186="zákl. prenesená",J186,0)</f>
        <v>0</v>
      </c>
      <c r="BH186" s="152">
        <f t="shared" ref="BH186:BH193" si="27">IF(N186="zníž. prenesená",J186,0)</f>
        <v>0</v>
      </c>
      <c r="BI186" s="152">
        <f t="shared" ref="BI186:BI193" si="28">IF(N186="nulová",J186,0)</f>
        <v>0</v>
      </c>
      <c r="BJ186" s="13" t="s">
        <v>87</v>
      </c>
      <c r="BK186" s="152">
        <f t="shared" ref="BK186:BK193" si="29">ROUND(I186*H186,2)</f>
        <v>0</v>
      </c>
      <c r="BL186" s="13" t="s">
        <v>94</v>
      </c>
      <c r="BM186" s="151" t="s">
        <v>833</v>
      </c>
    </row>
    <row r="187" spans="2:65" s="1" customFormat="1" ht="21.75" customHeight="1">
      <c r="B187" s="139"/>
      <c r="C187" s="158" t="s">
        <v>624</v>
      </c>
      <c r="D187" s="158" t="s">
        <v>571</v>
      </c>
      <c r="E187" s="159" t="s">
        <v>3710</v>
      </c>
      <c r="F187" s="160" t="s">
        <v>3711</v>
      </c>
      <c r="G187" s="161" t="s">
        <v>259</v>
      </c>
      <c r="H187" s="162">
        <v>2</v>
      </c>
      <c r="I187" s="163"/>
      <c r="J187" s="162">
        <f t="shared" si="20"/>
        <v>0</v>
      </c>
      <c r="K187" s="164"/>
      <c r="L187" s="165"/>
      <c r="M187" s="166" t="s">
        <v>1</v>
      </c>
      <c r="N187" s="167" t="s">
        <v>41</v>
      </c>
      <c r="P187" s="149">
        <f t="shared" si="21"/>
        <v>0</v>
      </c>
      <c r="Q187" s="149">
        <v>0</v>
      </c>
      <c r="R187" s="149">
        <f t="shared" si="22"/>
        <v>0</v>
      </c>
      <c r="S187" s="149">
        <v>0</v>
      </c>
      <c r="T187" s="150">
        <f t="shared" si="23"/>
        <v>0</v>
      </c>
      <c r="AR187" s="151" t="s">
        <v>248</v>
      </c>
      <c r="AT187" s="151" t="s">
        <v>571</v>
      </c>
      <c r="AU187" s="151" t="s">
        <v>87</v>
      </c>
      <c r="AY187" s="13" t="s">
        <v>220</v>
      </c>
      <c r="BE187" s="152">
        <f t="shared" si="24"/>
        <v>0</v>
      </c>
      <c r="BF187" s="152">
        <f t="shared" si="25"/>
        <v>0</v>
      </c>
      <c r="BG187" s="152">
        <f t="shared" si="26"/>
        <v>0</v>
      </c>
      <c r="BH187" s="152">
        <f t="shared" si="27"/>
        <v>0</v>
      </c>
      <c r="BI187" s="152">
        <f t="shared" si="28"/>
        <v>0</v>
      </c>
      <c r="BJ187" s="13" t="s">
        <v>87</v>
      </c>
      <c r="BK187" s="152">
        <f t="shared" si="29"/>
        <v>0</v>
      </c>
      <c r="BL187" s="13" t="s">
        <v>94</v>
      </c>
      <c r="BM187" s="151" t="s">
        <v>841</v>
      </c>
    </row>
    <row r="188" spans="2:65" s="1" customFormat="1" ht="24.25" customHeight="1">
      <c r="B188" s="139"/>
      <c r="C188" s="140" t="s">
        <v>628</v>
      </c>
      <c r="D188" s="140" t="s">
        <v>222</v>
      </c>
      <c r="E188" s="141" t="s">
        <v>3712</v>
      </c>
      <c r="F188" s="142" t="s">
        <v>3713</v>
      </c>
      <c r="G188" s="143" t="s">
        <v>1193</v>
      </c>
      <c r="H188" s="144">
        <v>83</v>
      </c>
      <c r="I188" s="145"/>
      <c r="J188" s="144">
        <f t="shared" si="20"/>
        <v>0</v>
      </c>
      <c r="K188" s="146"/>
      <c r="L188" s="28"/>
      <c r="M188" s="147" t="s">
        <v>1</v>
      </c>
      <c r="N188" s="148" t="s">
        <v>41</v>
      </c>
      <c r="P188" s="149">
        <f t="shared" si="21"/>
        <v>0</v>
      </c>
      <c r="Q188" s="149">
        <v>0</v>
      </c>
      <c r="R188" s="149">
        <f t="shared" si="22"/>
        <v>0</v>
      </c>
      <c r="S188" s="149">
        <v>0</v>
      </c>
      <c r="T188" s="150">
        <f t="shared" si="2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24"/>
        <v>0</v>
      </c>
      <c r="BF188" s="152">
        <f t="shared" si="25"/>
        <v>0</v>
      </c>
      <c r="BG188" s="152">
        <f t="shared" si="26"/>
        <v>0</v>
      </c>
      <c r="BH188" s="152">
        <f t="shared" si="27"/>
        <v>0</v>
      </c>
      <c r="BI188" s="152">
        <f t="shared" si="28"/>
        <v>0</v>
      </c>
      <c r="BJ188" s="13" t="s">
        <v>87</v>
      </c>
      <c r="BK188" s="152">
        <f t="shared" si="29"/>
        <v>0</v>
      </c>
      <c r="BL188" s="13" t="s">
        <v>94</v>
      </c>
      <c r="BM188" s="151" t="s">
        <v>849</v>
      </c>
    </row>
    <row r="189" spans="2:65" s="1" customFormat="1" ht="24.25" customHeight="1">
      <c r="B189" s="139"/>
      <c r="C189" s="158" t="s">
        <v>632</v>
      </c>
      <c r="D189" s="158" t="s">
        <v>571</v>
      </c>
      <c r="E189" s="159" t="s">
        <v>3714</v>
      </c>
      <c r="F189" s="160" t="s">
        <v>3715</v>
      </c>
      <c r="G189" s="161" t="s">
        <v>259</v>
      </c>
      <c r="H189" s="162">
        <v>42</v>
      </c>
      <c r="I189" s="163"/>
      <c r="J189" s="162">
        <f t="shared" si="20"/>
        <v>0</v>
      </c>
      <c r="K189" s="164"/>
      <c r="L189" s="165"/>
      <c r="M189" s="166" t="s">
        <v>1</v>
      </c>
      <c r="N189" s="167" t="s">
        <v>41</v>
      </c>
      <c r="P189" s="149">
        <f t="shared" si="21"/>
        <v>0</v>
      </c>
      <c r="Q189" s="149">
        <v>0</v>
      </c>
      <c r="R189" s="149">
        <f t="shared" si="22"/>
        <v>0</v>
      </c>
      <c r="S189" s="149">
        <v>0</v>
      </c>
      <c r="T189" s="150">
        <f t="shared" si="23"/>
        <v>0</v>
      </c>
      <c r="AR189" s="151" t="s">
        <v>248</v>
      </c>
      <c r="AT189" s="151" t="s">
        <v>571</v>
      </c>
      <c r="AU189" s="151" t="s">
        <v>87</v>
      </c>
      <c r="AY189" s="13" t="s">
        <v>220</v>
      </c>
      <c r="BE189" s="152">
        <f t="shared" si="24"/>
        <v>0</v>
      </c>
      <c r="BF189" s="152">
        <f t="shared" si="25"/>
        <v>0</v>
      </c>
      <c r="BG189" s="152">
        <f t="shared" si="26"/>
        <v>0</v>
      </c>
      <c r="BH189" s="152">
        <f t="shared" si="27"/>
        <v>0</v>
      </c>
      <c r="BI189" s="152">
        <f t="shared" si="28"/>
        <v>0</v>
      </c>
      <c r="BJ189" s="13" t="s">
        <v>87</v>
      </c>
      <c r="BK189" s="152">
        <f t="shared" si="29"/>
        <v>0</v>
      </c>
      <c r="BL189" s="13" t="s">
        <v>94</v>
      </c>
      <c r="BM189" s="151" t="s">
        <v>857</v>
      </c>
    </row>
    <row r="190" spans="2:65" s="1" customFormat="1" ht="24.25" customHeight="1">
      <c r="B190" s="139"/>
      <c r="C190" s="140" t="s">
        <v>636</v>
      </c>
      <c r="D190" s="140" t="s">
        <v>222</v>
      </c>
      <c r="E190" s="141" t="s">
        <v>3716</v>
      </c>
      <c r="F190" s="142" t="s">
        <v>3717</v>
      </c>
      <c r="G190" s="143" t="s">
        <v>251</v>
      </c>
      <c r="H190" s="144">
        <v>3.6</v>
      </c>
      <c r="I190" s="145"/>
      <c r="J190" s="144">
        <f t="shared" si="20"/>
        <v>0</v>
      </c>
      <c r="K190" s="146"/>
      <c r="L190" s="28"/>
      <c r="M190" s="147" t="s">
        <v>1</v>
      </c>
      <c r="N190" s="148" t="s">
        <v>41</v>
      </c>
      <c r="P190" s="149">
        <f t="shared" si="21"/>
        <v>0</v>
      </c>
      <c r="Q190" s="149">
        <v>0</v>
      </c>
      <c r="R190" s="149">
        <f t="shared" si="22"/>
        <v>0</v>
      </c>
      <c r="S190" s="149">
        <v>0</v>
      </c>
      <c r="T190" s="150">
        <f t="shared" si="2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24"/>
        <v>0</v>
      </c>
      <c r="BF190" s="152">
        <f t="shared" si="25"/>
        <v>0</v>
      </c>
      <c r="BG190" s="152">
        <f t="shared" si="26"/>
        <v>0</v>
      </c>
      <c r="BH190" s="152">
        <f t="shared" si="27"/>
        <v>0</v>
      </c>
      <c r="BI190" s="152">
        <f t="shared" si="28"/>
        <v>0</v>
      </c>
      <c r="BJ190" s="13" t="s">
        <v>87</v>
      </c>
      <c r="BK190" s="152">
        <f t="shared" si="29"/>
        <v>0</v>
      </c>
      <c r="BL190" s="13" t="s">
        <v>94</v>
      </c>
      <c r="BM190" s="151" t="s">
        <v>865</v>
      </c>
    </row>
    <row r="191" spans="2:65" s="1" customFormat="1" ht="21.75" customHeight="1">
      <c r="B191" s="139"/>
      <c r="C191" s="158" t="s">
        <v>640</v>
      </c>
      <c r="D191" s="158" t="s">
        <v>571</v>
      </c>
      <c r="E191" s="159" t="s">
        <v>3718</v>
      </c>
      <c r="F191" s="160" t="s">
        <v>3719</v>
      </c>
      <c r="G191" s="161" t="s">
        <v>251</v>
      </c>
      <c r="H191" s="162">
        <v>3.6</v>
      </c>
      <c r="I191" s="163"/>
      <c r="J191" s="162">
        <f t="shared" si="20"/>
        <v>0</v>
      </c>
      <c r="K191" s="164"/>
      <c r="L191" s="165"/>
      <c r="M191" s="166" t="s">
        <v>1</v>
      </c>
      <c r="N191" s="167" t="s">
        <v>41</v>
      </c>
      <c r="P191" s="149">
        <f t="shared" si="21"/>
        <v>0</v>
      </c>
      <c r="Q191" s="149">
        <v>0</v>
      </c>
      <c r="R191" s="149">
        <f t="shared" si="22"/>
        <v>0</v>
      </c>
      <c r="S191" s="149">
        <v>0</v>
      </c>
      <c r="T191" s="150">
        <f t="shared" si="23"/>
        <v>0</v>
      </c>
      <c r="AR191" s="151" t="s">
        <v>248</v>
      </c>
      <c r="AT191" s="151" t="s">
        <v>571</v>
      </c>
      <c r="AU191" s="151" t="s">
        <v>87</v>
      </c>
      <c r="AY191" s="13" t="s">
        <v>220</v>
      </c>
      <c r="BE191" s="152">
        <f t="shared" si="24"/>
        <v>0</v>
      </c>
      <c r="BF191" s="152">
        <f t="shared" si="25"/>
        <v>0</v>
      </c>
      <c r="BG191" s="152">
        <f t="shared" si="26"/>
        <v>0</v>
      </c>
      <c r="BH191" s="152">
        <f t="shared" si="27"/>
        <v>0</v>
      </c>
      <c r="BI191" s="152">
        <f t="shared" si="28"/>
        <v>0</v>
      </c>
      <c r="BJ191" s="13" t="s">
        <v>87</v>
      </c>
      <c r="BK191" s="152">
        <f t="shared" si="29"/>
        <v>0</v>
      </c>
      <c r="BL191" s="13" t="s">
        <v>94</v>
      </c>
      <c r="BM191" s="151" t="s">
        <v>873</v>
      </c>
    </row>
    <row r="192" spans="2:65" s="1" customFormat="1" ht="21.75" customHeight="1">
      <c r="B192" s="139"/>
      <c r="C192" s="140" t="s">
        <v>644</v>
      </c>
      <c r="D192" s="140" t="s">
        <v>222</v>
      </c>
      <c r="E192" s="141" t="s">
        <v>3720</v>
      </c>
      <c r="F192" s="142" t="s">
        <v>3721</v>
      </c>
      <c r="G192" s="143" t="s">
        <v>3617</v>
      </c>
      <c r="H192" s="144">
        <v>50</v>
      </c>
      <c r="I192" s="145"/>
      <c r="J192" s="144">
        <f t="shared" si="20"/>
        <v>0</v>
      </c>
      <c r="K192" s="146"/>
      <c r="L192" s="28"/>
      <c r="M192" s="147" t="s">
        <v>1</v>
      </c>
      <c r="N192" s="148" t="s">
        <v>41</v>
      </c>
      <c r="P192" s="149">
        <f t="shared" si="21"/>
        <v>0</v>
      </c>
      <c r="Q192" s="149">
        <v>0</v>
      </c>
      <c r="R192" s="149">
        <f t="shared" si="22"/>
        <v>0</v>
      </c>
      <c r="S192" s="149">
        <v>0</v>
      </c>
      <c r="T192" s="150">
        <f t="shared" si="2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24"/>
        <v>0</v>
      </c>
      <c r="BF192" s="152">
        <f t="shared" si="25"/>
        <v>0</v>
      </c>
      <c r="BG192" s="152">
        <f t="shared" si="26"/>
        <v>0</v>
      </c>
      <c r="BH192" s="152">
        <f t="shared" si="27"/>
        <v>0</v>
      </c>
      <c r="BI192" s="152">
        <f t="shared" si="28"/>
        <v>0</v>
      </c>
      <c r="BJ192" s="13" t="s">
        <v>87</v>
      </c>
      <c r="BK192" s="152">
        <f t="shared" si="29"/>
        <v>0</v>
      </c>
      <c r="BL192" s="13" t="s">
        <v>94</v>
      </c>
      <c r="BM192" s="151" t="s">
        <v>880</v>
      </c>
    </row>
    <row r="193" spans="2:65" s="1" customFormat="1" ht="55.5" customHeight="1">
      <c r="B193" s="139"/>
      <c r="C193" s="158" t="s">
        <v>648</v>
      </c>
      <c r="D193" s="158" t="s">
        <v>571</v>
      </c>
      <c r="E193" s="159" t="s">
        <v>3722</v>
      </c>
      <c r="F193" s="160" t="s">
        <v>3723</v>
      </c>
      <c r="G193" s="161" t="s">
        <v>3617</v>
      </c>
      <c r="H193" s="162">
        <v>50</v>
      </c>
      <c r="I193" s="163"/>
      <c r="J193" s="162">
        <f t="shared" si="20"/>
        <v>0</v>
      </c>
      <c r="K193" s="164"/>
      <c r="L193" s="165"/>
      <c r="M193" s="166" t="s">
        <v>1</v>
      </c>
      <c r="N193" s="167" t="s">
        <v>41</v>
      </c>
      <c r="P193" s="149">
        <f t="shared" si="21"/>
        <v>0</v>
      </c>
      <c r="Q193" s="149">
        <v>0</v>
      </c>
      <c r="R193" s="149">
        <f t="shared" si="22"/>
        <v>0</v>
      </c>
      <c r="S193" s="149">
        <v>0</v>
      </c>
      <c r="T193" s="150">
        <f t="shared" si="23"/>
        <v>0</v>
      </c>
      <c r="AR193" s="151" t="s">
        <v>248</v>
      </c>
      <c r="AT193" s="151" t="s">
        <v>571</v>
      </c>
      <c r="AU193" s="151" t="s">
        <v>87</v>
      </c>
      <c r="AY193" s="13" t="s">
        <v>220</v>
      </c>
      <c r="BE193" s="152">
        <f t="shared" si="24"/>
        <v>0</v>
      </c>
      <c r="BF193" s="152">
        <f t="shared" si="25"/>
        <v>0</v>
      </c>
      <c r="BG193" s="152">
        <f t="shared" si="26"/>
        <v>0</v>
      </c>
      <c r="BH193" s="152">
        <f t="shared" si="27"/>
        <v>0</v>
      </c>
      <c r="BI193" s="152">
        <f t="shared" si="28"/>
        <v>0</v>
      </c>
      <c r="BJ193" s="13" t="s">
        <v>87</v>
      </c>
      <c r="BK193" s="152">
        <f t="shared" si="29"/>
        <v>0</v>
      </c>
      <c r="BL193" s="13" t="s">
        <v>94</v>
      </c>
      <c r="BM193" s="151" t="s">
        <v>888</v>
      </c>
    </row>
    <row r="194" spans="2:65" s="11" customFormat="1" ht="22.9" customHeight="1">
      <c r="B194" s="127"/>
      <c r="D194" s="128" t="s">
        <v>74</v>
      </c>
      <c r="E194" s="137" t="s">
        <v>595</v>
      </c>
      <c r="F194" s="137" t="s">
        <v>596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</v>
      </c>
      <c r="AR194" s="128" t="s">
        <v>82</v>
      </c>
      <c r="AT194" s="135" t="s">
        <v>74</v>
      </c>
      <c r="AU194" s="135" t="s">
        <v>82</v>
      </c>
      <c r="AY194" s="128" t="s">
        <v>220</v>
      </c>
      <c r="BK194" s="136">
        <f>SUM(BK195:BK196)</f>
        <v>0</v>
      </c>
    </row>
    <row r="195" spans="2:65" s="1" customFormat="1" ht="33" customHeight="1">
      <c r="B195" s="139"/>
      <c r="C195" s="140" t="s">
        <v>652</v>
      </c>
      <c r="D195" s="140" t="s">
        <v>222</v>
      </c>
      <c r="E195" s="141" t="s">
        <v>3724</v>
      </c>
      <c r="F195" s="142" t="s">
        <v>3725</v>
      </c>
      <c r="G195" s="143" t="s">
        <v>304</v>
      </c>
      <c r="H195" s="144">
        <v>17.2</v>
      </c>
      <c r="I195" s="145"/>
      <c r="J195" s="144">
        <f>ROUND(I195*H195,2)</f>
        <v>0</v>
      </c>
      <c r="K195" s="146"/>
      <c r="L195" s="28"/>
      <c r="M195" s="147" t="s">
        <v>1</v>
      </c>
      <c r="N195" s="148" t="s">
        <v>41</v>
      </c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>IF(N195="základná",J195,0)</f>
        <v>0</v>
      </c>
      <c r="BF195" s="152">
        <f>IF(N195="znížená",J195,0)</f>
        <v>0</v>
      </c>
      <c r="BG195" s="152">
        <f>IF(N195="zákl. prenesená",J195,0)</f>
        <v>0</v>
      </c>
      <c r="BH195" s="152">
        <f>IF(N195="zníž. prenesená",J195,0)</f>
        <v>0</v>
      </c>
      <c r="BI195" s="152">
        <f>IF(N195="nulová",J195,0)</f>
        <v>0</v>
      </c>
      <c r="BJ195" s="13" t="s">
        <v>87</v>
      </c>
      <c r="BK195" s="152">
        <f>ROUND(I195*H195,2)</f>
        <v>0</v>
      </c>
      <c r="BL195" s="13" t="s">
        <v>94</v>
      </c>
      <c r="BM195" s="151" t="s">
        <v>896</v>
      </c>
    </row>
    <row r="196" spans="2:65" s="1" customFormat="1" ht="37.9" customHeight="1">
      <c r="B196" s="139"/>
      <c r="C196" s="140" t="s">
        <v>656</v>
      </c>
      <c r="D196" s="140" t="s">
        <v>222</v>
      </c>
      <c r="E196" s="141" t="s">
        <v>3726</v>
      </c>
      <c r="F196" s="142" t="s">
        <v>3727</v>
      </c>
      <c r="G196" s="143" t="s">
        <v>304</v>
      </c>
      <c r="H196" s="144">
        <v>5.75</v>
      </c>
      <c r="I196" s="145"/>
      <c r="J196" s="144">
        <f>ROUND(I196*H196,2)</f>
        <v>0</v>
      </c>
      <c r="K196" s="146"/>
      <c r="L196" s="28"/>
      <c r="M196" s="153" t="s">
        <v>1</v>
      </c>
      <c r="N196" s="154" t="s">
        <v>41</v>
      </c>
      <c r="O196" s="155"/>
      <c r="P196" s="156">
        <f>O196*H196</f>
        <v>0</v>
      </c>
      <c r="Q196" s="156">
        <v>0</v>
      </c>
      <c r="R196" s="156">
        <f>Q196*H196</f>
        <v>0</v>
      </c>
      <c r="S196" s="156">
        <v>0</v>
      </c>
      <c r="T196" s="157">
        <f>S196*H196</f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>IF(N196="základná",J196,0)</f>
        <v>0</v>
      </c>
      <c r="BF196" s="152">
        <f>IF(N196="znížená",J196,0)</f>
        <v>0</v>
      </c>
      <c r="BG196" s="152">
        <f>IF(N196="zákl. prenesená",J196,0)</f>
        <v>0</v>
      </c>
      <c r="BH196" s="152">
        <f>IF(N196="zníž. prenesená",J196,0)</f>
        <v>0</v>
      </c>
      <c r="BI196" s="152">
        <f>IF(N196="nulová",J196,0)</f>
        <v>0</v>
      </c>
      <c r="BJ196" s="13" t="s">
        <v>87</v>
      </c>
      <c r="BK196" s="152">
        <f>ROUND(I196*H196,2)</f>
        <v>0</v>
      </c>
      <c r="BL196" s="13" t="s">
        <v>94</v>
      </c>
      <c r="BM196" s="151" t="s">
        <v>906</v>
      </c>
    </row>
    <row r="197" spans="2:65" s="1" customFormat="1" ht="7" customHeight="1">
      <c r="B197" s="43"/>
      <c r="C197" s="44"/>
      <c r="D197" s="44"/>
      <c r="E197" s="44"/>
      <c r="F197" s="44"/>
      <c r="G197" s="44"/>
      <c r="H197" s="44"/>
      <c r="I197" s="44"/>
      <c r="J197" s="44"/>
      <c r="K197" s="44"/>
      <c r="L197" s="28"/>
    </row>
  </sheetData>
  <autoFilter ref="C128:K196" xr:uid="{00000000-0009-0000-0000-000014000000}"/>
  <mergeCells count="15">
    <mergeCell ref="E115:H115"/>
    <mergeCell ref="E119:H119"/>
    <mergeCell ref="E117:H117"/>
    <mergeCell ref="E121:H121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BM136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145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.5">
      <c r="B8" s="16"/>
      <c r="D8" s="23" t="s">
        <v>184</v>
      </c>
      <c r="L8" s="16"/>
    </row>
    <row r="9" spans="2:46" ht="16.5" customHeight="1">
      <c r="B9" s="16"/>
      <c r="E9" s="224" t="s">
        <v>1645</v>
      </c>
      <c r="F9" s="182"/>
      <c r="G9" s="182"/>
      <c r="H9" s="182"/>
      <c r="L9" s="16"/>
    </row>
    <row r="10" spans="2:46" ht="12" customHeight="1">
      <c r="B10" s="16"/>
      <c r="D10" s="23" t="s">
        <v>186</v>
      </c>
      <c r="L10" s="16"/>
    </row>
    <row r="11" spans="2:46" s="1" customFormat="1" ht="16.5" customHeight="1">
      <c r="B11" s="28"/>
      <c r="E11" s="207" t="s">
        <v>3560</v>
      </c>
      <c r="F11" s="223"/>
      <c r="G11" s="223"/>
      <c r="H11" s="223"/>
      <c r="L11" s="28"/>
    </row>
    <row r="12" spans="2:46" s="1" customFormat="1" ht="12" customHeight="1">
      <c r="B12" s="28"/>
      <c r="D12" s="23" t="s">
        <v>2640</v>
      </c>
      <c r="L12" s="28"/>
    </row>
    <row r="13" spans="2:46" s="1" customFormat="1" ht="16.5" customHeight="1">
      <c r="B13" s="28"/>
      <c r="E13" s="218" t="s">
        <v>3728</v>
      </c>
      <c r="F13" s="223"/>
      <c r="G13" s="223"/>
      <c r="H13" s="223"/>
      <c r="L13" s="28"/>
    </row>
    <row r="14" spans="2:46" s="1" customFormat="1">
      <c r="B14" s="28"/>
      <c r="L14" s="28"/>
    </row>
    <row r="15" spans="2:46" s="1" customFormat="1" ht="12" customHeight="1">
      <c r="B15" s="28"/>
      <c r="D15" s="23" t="s">
        <v>16</v>
      </c>
      <c r="F15" s="21" t="s">
        <v>1</v>
      </c>
      <c r="I15" s="23" t="s">
        <v>17</v>
      </c>
      <c r="J15" s="21" t="s">
        <v>1</v>
      </c>
      <c r="L15" s="28"/>
    </row>
    <row r="16" spans="2:46" s="1" customFormat="1" ht="12" customHeight="1">
      <c r="B16" s="28"/>
      <c r="D16" s="23" t="s">
        <v>18</v>
      </c>
      <c r="F16" s="21" t="s">
        <v>19</v>
      </c>
      <c r="I16" s="23" t="s">
        <v>20</v>
      </c>
      <c r="J16" s="51" t="str">
        <f>'Rekapitulácia stavby'!AN8</f>
        <v>30. 9. 2024</v>
      </c>
      <c r="L16" s="28"/>
    </row>
    <row r="17" spans="2:12" s="1" customFormat="1" ht="10.9" customHeight="1">
      <c r="B17" s="28"/>
      <c r="L17" s="28"/>
    </row>
    <row r="18" spans="2:12" s="1" customFormat="1" ht="12" customHeight="1">
      <c r="B18" s="28"/>
      <c r="D18" s="23" t="s">
        <v>22</v>
      </c>
      <c r="I18" s="23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23" t="s">
        <v>25</v>
      </c>
      <c r="J19" s="21" t="s">
        <v>1</v>
      </c>
      <c r="L19" s="28"/>
    </row>
    <row r="20" spans="2:12" s="1" customFormat="1" ht="7" customHeight="1">
      <c r="B20" s="28"/>
      <c r="L20" s="28"/>
    </row>
    <row r="21" spans="2:12" s="1" customFormat="1" ht="12" customHeight="1">
      <c r="B21" s="28"/>
      <c r="D21" s="23" t="s">
        <v>26</v>
      </c>
      <c r="I21" s="23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26" t="str">
        <f>'Rekapitulácia stavby'!E14</f>
        <v>Vyplň údaj</v>
      </c>
      <c r="F22" s="181"/>
      <c r="G22" s="181"/>
      <c r="H22" s="181"/>
      <c r="I22" s="23" t="s">
        <v>25</v>
      </c>
      <c r="J22" s="24" t="str">
        <f>'Rekapitulácia stavby'!AN14</f>
        <v>Vyplň údaj</v>
      </c>
      <c r="L22" s="28"/>
    </row>
    <row r="23" spans="2:12" s="1" customFormat="1" ht="7" customHeight="1">
      <c r="B23" s="28"/>
      <c r="L23" s="28"/>
    </row>
    <row r="24" spans="2:12" s="1" customFormat="1" ht="12" customHeight="1">
      <c r="B24" s="28"/>
      <c r="D24" s="23" t="s">
        <v>28</v>
      </c>
      <c r="I24" s="23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30</v>
      </c>
      <c r="I25" s="23" t="s">
        <v>25</v>
      </c>
      <c r="J25" s="21" t="s">
        <v>1</v>
      </c>
      <c r="L25" s="28"/>
    </row>
    <row r="26" spans="2:12" s="1" customFormat="1" ht="7" customHeight="1">
      <c r="B26" s="28"/>
      <c r="L26" s="28"/>
    </row>
    <row r="27" spans="2:12" s="1" customFormat="1" ht="12" customHeight="1">
      <c r="B27" s="28"/>
      <c r="D27" s="23" t="s">
        <v>31</v>
      </c>
      <c r="I27" s="23" t="s">
        <v>23</v>
      </c>
      <c r="J27" s="21" t="str">
        <f>IF('Rekapitulácia stavby'!AN19="","",'Rekapitulácia stavby'!AN19)</f>
        <v/>
      </c>
      <c r="L27" s="28"/>
    </row>
    <row r="28" spans="2:12" s="1" customFormat="1" ht="18" customHeight="1">
      <c r="B28" s="28"/>
      <c r="E28" s="21" t="str">
        <f>IF('Rekapitulácia stavby'!E20="","",'Rekapitulácia stavby'!E20)</f>
        <v xml:space="preserve"> </v>
      </c>
      <c r="I28" s="23" t="s">
        <v>25</v>
      </c>
      <c r="J28" s="21" t="str">
        <f>IF('Rekapitulácia stavby'!AN20="","",'Rekapitulácia stavby'!AN20)</f>
        <v/>
      </c>
      <c r="L28" s="28"/>
    </row>
    <row r="29" spans="2:12" s="1" customFormat="1" ht="7" customHeight="1">
      <c r="B29" s="28"/>
      <c r="L29" s="28"/>
    </row>
    <row r="30" spans="2:12" s="1" customFormat="1" ht="12" customHeight="1">
      <c r="B30" s="28"/>
      <c r="D30" s="23" t="s">
        <v>33</v>
      </c>
      <c r="L30" s="28"/>
    </row>
    <row r="31" spans="2:12" s="7" customFormat="1" ht="131.25" customHeight="1">
      <c r="B31" s="93"/>
      <c r="E31" s="186" t="s">
        <v>34</v>
      </c>
      <c r="F31" s="186"/>
      <c r="G31" s="186"/>
      <c r="H31" s="186"/>
      <c r="L31" s="93"/>
    </row>
    <row r="32" spans="2:12" s="1" customFormat="1" ht="7" customHeight="1">
      <c r="B32" s="28"/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25.4" customHeight="1">
      <c r="B34" s="28"/>
      <c r="D34" s="94" t="s">
        <v>35</v>
      </c>
      <c r="J34" s="65">
        <f>ROUND(J126, 2)</f>
        <v>0</v>
      </c>
      <c r="L34" s="28"/>
    </row>
    <row r="35" spans="2:12" s="1" customFormat="1" ht="7" customHeight="1">
      <c r="B35" s="28"/>
      <c r="D35" s="52"/>
      <c r="E35" s="52"/>
      <c r="F35" s="52"/>
      <c r="G35" s="52"/>
      <c r="H35" s="52"/>
      <c r="I35" s="52"/>
      <c r="J35" s="52"/>
      <c r="K35" s="52"/>
      <c r="L35" s="28"/>
    </row>
    <row r="36" spans="2:12" s="1" customFormat="1" ht="14.5" customHeight="1">
      <c r="B36" s="28"/>
      <c r="F36" s="31" t="s">
        <v>37</v>
      </c>
      <c r="I36" s="31" t="s">
        <v>36</v>
      </c>
      <c r="J36" s="31" t="s">
        <v>38</v>
      </c>
      <c r="L36" s="28"/>
    </row>
    <row r="37" spans="2:12" s="1" customFormat="1" ht="14.5" customHeight="1">
      <c r="B37" s="28"/>
      <c r="D37" s="54" t="s">
        <v>39</v>
      </c>
      <c r="E37" s="33" t="s">
        <v>40</v>
      </c>
      <c r="F37" s="95">
        <f>ROUND((SUM(BE126:BE135)),  2)</f>
        <v>0</v>
      </c>
      <c r="G37" s="96"/>
      <c r="H37" s="96"/>
      <c r="I37" s="97">
        <v>0.23</v>
      </c>
      <c r="J37" s="95">
        <f>ROUND(((SUM(BE126:BE135))*I37),  2)</f>
        <v>0</v>
      </c>
      <c r="L37" s="28"/>
    </row>
    <row r="38" spans="2:12" s="1" customFormat="1" ht="14.5" customHeight="1">
      <c r="B38" s="28"/>
      <c r="E38" s="33" t="s">
        <v>41</v>
      </c>
      <c r="F38" s="95">
        <f>ROUND((SUM(BF126:BF135)),  2)</f>
        <v>0</v>
      </c>
      <c r="G38" s="96"/>
      <c r="H38" s="96"/>
      <c r="I38" s="97">
        <v>0.23</v>
      </c>
      <c r="J38" s="95">
        <f>ROUND(((SUM(BF126:BF135))*I38),  2)</f>
        <v>0</v>
      </c>
      <c r="L38" s="28"/>
    </row>
    <row r="39" spans="2:12" s="1" customFormat="1" ht="14.5" hidden="1" customHeight="1">
      <c r="B39" s="28"/>
      <c r="E39" s="23" t="s">
        <v>42</v>
      </c>
      <c r="F39" s="85">
        <f>ROUND((SUM(BG126:BG135)),  2)</f>
        <v>0</v>
      </c>
      <c r="I39" s="98">
        <v>0.23</v>
      </c>
      <c r="J39" s="85">
        <f>0</f>
        <v>0</v>
      </c>
      <c r="L39" s="28"/>
    </row>
    <row r="40" spans="2:12" s="1" customFormat="1" ht="14.5" hidden="1" customHeight="1">
      <c r="B40" s="28"/>
      <c r="E40" s="23" t="s">
        <v>43</v>
      </c>
      <c r="F40" s="85">
        <f>ROUND((SUM(BH126:BH135)),  2)</f>
        <v>0</v>
      </c>
      <c r="I40" s="98">
        <v>0.23</v>
      </c>
      <c r="J40" s="85">
        <f>0</f>
        <v>0</v>
      </c>
      <c r="L40" s="28"/>
    </row>
    <row r="41" spans="2:12" s="1" customFormat="1" ht="14.5" hidden="1" customHeight="1">
      <c r="B41" s="28"/>
      <c r="E41" s="33" t="s">
        <v>44</v>
      </c>
      <c r="F41" s="95">
        <f>ROUND((SUM(BI126:BI135)),  2)</f>
        <v>0</v>
      </c>
      <c r="G41" s="96"/>
      <c r="H41" s="96"/>
      <c r="I41" s="97">
        <v>0</v>
      </c>
      <c r="J41" s="95">
        <f>0</f>
        <v>0</v>
      </c>
      <c r="L41" s="28"/>
    </row>
    <row r="42" spans="2:12" s="1" customFormat="1" ht="7" customHeight="1">
      <c r="B42" s="28"/>
      <c r="L42" s="28"/>
    </row>
    <row r="43" spans="2:12" s="1" customFormat="1" ht="25.4" customHeight="1">
      <c r="B43" s="28"/>
      <c r="C43" s="99"/>
      <c r="D43" s="100" t="s">
        <v>45</v>
      </c>
      <c r="E43" s="56"/>
      <c r="F43" s="56"/>
      <c r="G43" s="101" t="s">
        <v>46</v>
      </c>
      <c r="H43" s="102" t="s">
        <v>47</v>
      </c>
      <c r="I43" s="56"/>
      <c r="J43" s="103">
        <f>SUM(J34:J41)</f>
        <v>0</v>
      </c>
      <c r="K43" s="104"/>
      <c r="L43" s="28"/>
    </row>
    <row r="44" spans="2:12" s="1" customFormat="1" ht="14.5" customHeight="1">
      <c r="B44" s="28"/>
      <c r="L44" s="28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ht="16.5" customHeight="1">
      <c r="B87" s="16"/>
      <c r="E87" s="224" t="s">
        <v>1645</v>
      </c>
      <c r="F87" s="182"/>
      <c r="G87" s="182"/>
      <c r="H87" s="182"/>
      <c r="L87" s="16"/>
    </row>
    <row r="88" spans="2:12" ht="12" customHeight="1">
      <c r="B88" s="16"/>
      <c r="C88" s="23" t="s">
        <v>186</v>
      </c>
      <c r="L88" s="16"/>
    </row>
    <row r="89" spans="2:12" s="1" customFormat="1" ht="16.5" customHeight="1">
      <c r="B89" s="28"/>
      <c r="E89" s="207" t="s">
        <v>3560</v>
      </c>
      <c r="F89" s="223"/>
      <c r="G89" s="223"/>
      <c r="H89" s="223"/>
      <c r="L89" s="28"/>
    </row>
    <row r="90" spans="2:12" s="1" customFormat="1" ht="12" customHeight="1">
      <c r="B90" s="28"/>
      <c r="C90" s="23" t="s">
        <v>2640</v>
      </c>
      <c r="L90" s="28"/>
    </row>
    <row r="91" spans="2:12" s="1" customFormat="1" ht="16.5" customHeight="1">
      <c r="B91" s="28"/>
      <c r="E91" s="218" t="str">
        <f>E13</f>
        <v>7.4 - Návrh mobiliáru</v>
      </c>
      <c r="F91" s="223"/>
      <c r="G91" s="223"/>
      <c r="H91" s="223"/>
      <c r="L91" s="28"/>
    </row>
    <row r="92" spans="2:12" s="1" customFormat="1" ht="7" customHeight="1">
      <c r="B92" s="28"/>
      <c r="L92" s="28"/>
    </row>
    <row r="93" spans="2:12" s="1" customFormat="1" ht="12" customHeight="1">
      <c r="B93" s="28"/>
      <c r="C93" s="23" t="s">
        <v>18</v>
      </c>
      <c r="F93" s="21" t="str">
        <f>F16</f>
        <v>SOŠ Technická,Dukelských Hrdinov 2, 984 01 Lučenec</v>
      </c>
      <c r="I93" s="23" t="s">
        <v>20</v>
      </c>
      <c r="J93" s="51" t="str">
        <f>IF(J16="","",J16)</f>
        <v>30. 9. 2024</v>
      </c>
      <c r="L93" s="28"/>
    </row>
    <row r="94" spans="2:12" s="1" customFormat="1" ht="7" customHeight="1">
      <c r="B94" s="28"/>
      <c r="L94" s="28"/>
    </row>
    <row r="95" spans="2:12" s="1" customFormat="1" ht="40.15" customHeight="1">
      <c r="B95" s="28"/>
      <c r="C95" s="23" t="s">
        <v>22</v>
      </c>
      <c r="F95" s="21" t="str">
        <f>E19</f>
        <v>BBSK, Námestie SNP 23/23, 974 01 BB</v>
      </c>
      <c r="I95" s="23" t="s">
        <v>28</v>
      </c>
      <c r="J95" s="26" t="str">
        <f>E25</f>
        <v>Ing. Ladislav Chatrnúch,Sládkovičova 2052/50A Šala</v>
      </c>
      <c r="L95" s="28"/>
    </row>
    <row r="96" spans="2:12" s="1" customFormat="1" ht="15.25" customHeight="1">
      <c r="B96" s="28"/>
      <c r="C96" s="23" t="s">
        <v>26</v>
      </c>
      <c r="F96" s="21" t="str">
        <f>IF(E22="","",E22)</f>
        <v>Vyplň údaj</v>
      </c>
      <c r="I96" s="23" t="s">
        <v>31</v>
      </c>
      <c r="J96" s="26" t="str">
        <f>E28</f>
        <v xml:space="preserve"> </v>
      </c>
      <c r="L96" s="28"/>
    </row>
    <row r="97" spans="2:47" s="1" customFormat="1" ht="10.4" customHeight="1">
      <c r="B97" s="28"/>
      <c r="L97" s="28"/>
    </row>
    <row r="98" spans="2:47" s="1" customFormat="1" ht="29.25" customHeight="1">
      <c r="B98" s="28"/>
      <c r="C98" s="107" t="s">
        <v>189</v>
      </c>
      <c r="D98" s="99"/>
      <c r="E98" s="99"/>
      <c r="F98" s="99"/>
      <c r="G98" s="99"/>
      <c r="H98" s="99"/>
      <c r="I98" s="99"/>
      <c r="J98" s="108" t="s">
        <v>190</v>
      </c>
      <c r="K98" s="99"/>
      <c r="L98" s="28"/>
    </row>
    <row r="99" spans="2:47" s="1" customFormat="1" ht="10.4" customHeight="1">
      <c r="B99" s="28"/>
      <c r="L99" s="28"/>
    </row>
    <row r="100" spans="2:47" s="1" customFormat="1" ht="22.9" customHeight="1">
      <c r="B100" s="28"/>
      <c r="C100" s="109" t="s">
        <v>191</v>
      </c>
      <c r="J100" s="65">
        <f>J126</f>
        <v>0</v>
      </c>
      <c r="L100" s="28"/>
      <c r="AU100" s="13" t="s">
        <v>192</v>
      </c>
    </row>
    <row r="101" spans="2:47" s="8" customFormat="1" ht="25" customHeight="1">
      <c r="B101" s="110"/>
      <c r="D101" s="111" t="s">
        <v>193</v>
      </c>
      <c r="E101" s="112"/>
      <c r="F101" s="112"/>
      <c r="G101" s="112"/>
      <c r="H101" s="112"/>
      <c r="I101" s="112"/>
      <c r="J101" s="113">
        <f>J127</f>
        <v>0</v>
      </c>
      <c r="L101" s="110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J128</f>
        <v>0</v>
      </c>
      <c r="L102" s="114"/>
    </row>
    <row r="103" spans="2:47" s="1" customFormat="1" ht="21.75" customHeight="1">
      <c r="B103" s="28"/>
      <c r="L103" s="28"/>
    </row>
    <row r="104" spans="2:47" s="1" customFormat="1" ht="7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8"/>
    </row>
    <row r="108" spans="2:47" s="1" customFormat="1" ht="7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28"/>
    </row>
    <row r="109" spans="2:47" s="1" customFormat="1" ht="25" customHeight="1">
      <c r="B109" s="28"/>
      <c r="C109" s="17" t="s">
        <v>206</v>
      </c>
      <c r="L109" s="28"/>
    </row>
    <row r="110" spans="2:47" s="1" customFormat="1" ht="7" customHeight="1">
      <c r="B110" s="28"/>
      <c r="L110" s="28"/>
    </row>
    <row r="111" spans="2:47" s="1" customFormat="1" ht="12" customHeight="1">
      <c r="B111" s="28"/>
      <c r="C111" s="23" t="s">
        <v>14</v>
      </c>
      <c r="L111" s="28"/>
    </row>
    <row r="112" spans="2:47" s="1" customFormat="1" ht="26.25" customHeight="1">
      <c r="B112" s="28"/>
      <c r="E112" s="224" t="str">
        <f>E7</f>
        <v>SOŠ technická Lučenec - novostavba edukačného centra, rekonštrukcia objektu školy a spoločenského objektu</v>
      </c>
      <c r="F112" s="225"/>
      <c r="G112" s="225"/>
      <c r="H112" s="225"/>
      <c r="L112" s="28"/>
    </row>
    <row r="113" spans="2:63" ht="12" customHeight="1">
      <c r="B113" s="16"/>
      <c r="C113" s="23" t="s">
        <v>184</v>
      </c>
      <c r="L113" s="16"/>
    </row>
    <row r="114" spans="2:63" ht="16.5" customHeight="1">
      <c r="B114" s="16"/>
      <c r="E114" s="224" t="s">
        <v>1645</v>
      </c>
      <c r="F114" s="182"/>
      <c r="G114" s="182"/>
      <c r="H114" s="182"/>
      <c r="L114" s="16"/>
    </row>
    <row r="115" spans="2:63" ht="12" customHeight="1">
      <c r="B115" s="16"/>
      <c r="C115" s="23" t="s">
        <v>186</v>
      </c>
      <c r="L115" s="16"/>
    </row>
    <row r="116" spans="2:63" s="1" customFormat="1" ht="16.5" customHeight="1">
      <c r="B116" s="28"/>
      <c r="E116" s="207" t="s">
        <v>3560</v>
      </c>
      <c r="F116" s="223"/>
      <c r="G116" s="223"/>
      <c r="H116" s="223"/>
      <c r="L116" s="28"/>
    </row>
    <row r="117" spans="2:63" s="1" customFormat="1" ht="12" customHeight="1">
      <c r="B117" s="28"/>
      <c r="C117" s="23" t="s">
        <v>2640</v>
      </c>
      <c r="L117" s="28"/>
    </row>
    <row r="118" spans="2:63" s="1" customFormat="1" ht="16.5" customHeight="1">
      <c r="B118" s="28"/>
      <c r="E118" s="218" t="str">
        <f>E13</f>
        <v>7.4 - Návrh mobiliáru</v>
      </c>
      <c r="F118" s="223"/>
      <c r="G118" s="223"/>
      <c r="H118" s="223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18</v>
      </c>
      <c r="F120" s="21" t="str">
        <f>F16</f>
        <v>SOŠ Technická,Dukelských Hrdinov 2, 984 01 Lučenec</v>
      </c>
      <c r="I120" s="23" t="s">
        <v>20</v>
      </c>
      <c r="J120" s="51" t="str">
        <f>IF(J16="","",J16)</f>
        <v>30. 9. 2024</v>
      </c>
      <c r="L120" s="28"/>
    </row>
    <row r="121" spans="2:63" s="1" customFormat="1" ht="7" customHeight="1">
      <c r="B121" s="28"/>
      <c r="L121" s="28"/>
    </row>
    <row r="122" spans="2:63" s="1" customFormat="1" ht="40.15" customHeight="1">
      <c r="B122" s="28"/>
      <c r="C122" s="23" t="s">
        <v>22</v>
      </c>
      <c r="F122" s="21" t="str">
        <f>E19</f>
        <v>BBSK, Námestie SNP 23/23, 974 01 BB</v>
      </c>
      <c r="I122" s="23" t="s">
        <v>28</v>
      </c>
      <c r="J122" s="26" t="str">
        <f>E25</f>
        <v>Ing. Ladislav Chatrnúch,Sládkovičova 2052/50A Šala</v>
      </c>
      <c r="L122" s="28"/>
    </row>
    <row r="123" spans="2:63" s="1" customFormat="1" ht="15.25" customHeight="1">
      <c r="B123" s="28"/>
      <c r="C123" s="23" t="s">
        <v>26</v>
      </c>
      <c r="F123" s="21" t="str">
        <f>IF(E22="","",E22)</f>
        <v>Vyplň údaj</v>
      </c>
      <c r="I123" s="23" t="s">
        <v>31</v>
      </c>
      <c r="J123" s="26" t="str">
        <f>E28</f>
        <v xml:space="preserve"> </v>
      </c>
      <c r="L123" s="28"/>
    </row>
    <row r="124" spans="2:63" s="1" customFormat="1" ht="10.4" customHeight="1">
      <c r="B124" s="28"/>
      <c r="L124" s="28"/>
    </row>
    <row r="125" spans="2:63" s="10" customFormat="1" ht="29.25" customHeight="1">
      <c r="B125" s="118"/>
      <c r="C125" s="119" t="s">
        <v>207</v>
      </c>
      <c r="D125" s="120" t="s">
        <v>60</v>
      </c>
      <c r="E125" s="120" t="s">
        <v>56</v>
      </c>
      <c r="F125" s="120" t="s">
        <v>57</v>
      </c>
      <c r="G125" s="120" t="s">
        <v>208</v>
      </c>
      <c r="H125" s="120" t="s">
        <v>209</v>
      </c>
      <c r="I125" s="120" t="s">
        <v>210</v>
      </c>
      <c r="J125" s="121" t="s">
        <v>190</v>
      </c>
      <c r="K125" s="122" t="s">
        <v>211</v>
      </c>
      <c r="L125" s="118"/>
      <c r="M125" s="58" t="s">
        <v>1</v>
      </c>
      <c r="N125" s="59" t="s">
        <v>39</v>
      </c>
      <c r="O125" s="59" t="s">
        <v>212</v>
      </c>
      <c r="P125" s="59" t="s">
        <v>213</v>
      </c>
      <c r="Q125" s="59" t="s">
        <v>214</v>
      </c>
      <c r="R125" s="59" t="s">
        <v>215</v>
      </c>
      <c r="S125" s="59" t="s">
        <v>216</v>
      </c>
      <c r="T125" s="60" t="s">
        <v>217</v>
      </c>
    </row>
    <row r="126" spans="2:63" s="1" customFormat="1" ht="22.9" customHeight="1">
      <c r="B126" s="28"/>
      <c r="C126" s="63" t="s">
        <v>191</v>
      </c>
      <c r="J126" s="123">
        <f>BK126</f>
        <v>0</v>
      </c>
      <c r="L126" s="28"/>
      <c r="M126" s="61"/>
      <c r="N126" s="52"/>
      <c r="O126" s="52"/>
      <c r="P126" s="124">
        <f>P127</f>
        <v>0</v>
      </c>
      <c r="Q126" s="52"/>
      <c r="R126" s="124">
        <f>R127</f>
        <v>0</v>
      </c>
      <c r="S126" s="52"/>
      <c r="T126" s="125">
        <f>T127</f>
        <v>0</v>
      </c>
      <c r="AT126" s="13" t="s">
        <v>74</v>
      </c>
      <c r="AU126" s="13" t="s">
        <v>192</v>
      </c>
      <c r="BK126" s="126">
        <f>BK127</f>
        <v>0</v>
      </c>
    </row>
    <row r="127" spans="2:63" s="11" customFormat="1" ht="25.9" customHeight="1">
      <c r="B127" s="127"/>
      <c r="D127" s="128" t="s">
        <v>74</v>
      </c>
      <c r="E127" s="129" t="s">
        <v>218</v>
      </c>
      <c r="F127" s="129" t="s">
        <v>219</v>
      </c>
      <c r="I127" s="130"/>
      <c r="J127" s="131">
        <f>BK127</f>
        <v>0</v>
      </c>
      <c r="L127" s="127"/>
      <c r="M127" s="132"/>
      <c r="P127" s="133">
        <f>P128</f>
        <v>0</v>
      </c>
      <c r="R127" s="133">
        <f>R128</f>
        <v>0</v>
      </c>
      <c r="T127" s="134">
        <f>T128</f>
        <v>0</v>
      </c>
      <c r="AR127" s="128" t="s">
        <v>82</v>
      </c>
      <c r="AT127" s="135" t="s">
        <v>74</v>
      </c>
      <c r="AU127" s="135" t="s">
        <v>75</v>
      </c>
      <c r="AY127" s="128" t="s">
        <v>220</v>
      </c>
      <c r="BK127" s="136">
        <f>BK128</f>
        <v>0</v>
      </c>
    </row>
    <row r="128" spans="2:63" s="11" customFormat="1" ht="22.9" customHeight="1">
      <c r="B128" s="127"/>
      <c r="D128" s="128" t="s">
        <v>74</v>
      </c>
      <c r="E128" s="137" t="s">
        <v>230</v>
      </c>
      <c r="F128" s="137" t="s">
        <v>231</v>
      </c>
      <c r="I128" s="130"/>
      <c r="J128" s="138">
        <f>BK128</f>
        <v>0</v>
      </c>
      <c r="L128" s="127"/>
      <c r="M128" s="132"/>
      <c r="P128" s="133">
        <f>SUM(P129:P135)</f>
        <v>0</v>
      </c>
      <c r="R128" s="133">
        <f>SUM(R129:R135)</f>
        <v>0</v>
      </c>
      <c r="T128" s="134">
        <f>SUM(T129:T135)</f>
        <v>0</v>
      </c>
      <c r="AR128" s="128" t="s">
        <v>82</v>
      </c>
      <c r="AT128" s="135" t="s">
        <v>74</v>
      </c>
      <c r="AU128" s="135" t="s">
        <v>82</v>
      </c>
      <c r="AY128" s="128" t="s">
        <v>220</v>
      </c>
      <c r="BK128" s="136">
        <f>SUM(BK129:BK135)</f>
        <v>0</v>
      </c>
    </row>
    <row r="129" spans="2:65" s="1" customFormat="1" ht="16.5" customHeight="1">
      <c r="B129" s="139"/>
      <c r="C129" s="140" t="s">
        <v>82</v>
      </c>
      <c r="D129" s="140" t="s">
        <v>222</v>
      </c>
      <c r="E129" s="141" t="s">
        <v>3729</v>
      </c>
      <c r="F129" s="142" t="s">
        <v>3730</v>
      </c>
      <c r="G129" s="143" t="s">
        <v>259</v>
      </c>
      <c r="H129" s="144">
        <v>3</v>
      </c>
      <c r="I129" s="145"/>
      <c r="J129" s="144">
        <f t="shared" ref="J129:J135" si="0">ROUND(I129*H129,2)</f>
        <v>0</v>
      </c>
      <c r="K129" s="146"/>
      <c r="L129" s="28"/>
      <c r="M129" s="147" t="s">
        <v>1</v>
      </c>
      <c r="N129" s="148" t="s">
        <v>41</v>
      </c>
      <c r="P129" s="149">
        <f t="shared" ref="P129:P135" si="1">O129*H129</f>
        <v>0</v>
      </c>
      <c r="Q129" s="149">
        <v>0</v>
      </c>
      <c r="R129" s="149">
        <f t="shared" ref="R129:R135" si="2">Q129*H129</f>
        <v>0</v>
      </c>
      <c r="S129" s="149">
        <v>0</v>
      </c>
      <c r="T129" s="150">
        <f t="shared" ref="T129:T135" si="3">S129*H129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ref="BE129:BE135" si="4">IF(N129="základná",J129,0)</f>
        <v>0</v>
      </c>
      <c r="BF129" s="152">
        <f t="shared" ref="BF129:BF135" si="5">IF(N129="znížená",J129,0)</f>
        <v>0</v>
      </c>
      <c r="BG129" s="152">
        <f t="shared" ref="BG129:BG135" si="6">IF(N129="zákl. prenesená",J129,0)</f>
        <v>0</v>
      </c>
      <c r="BH129" s="152">
        <f t="shared" ref="BH129:BH135" si="7">IF(N129="zníž. prenesená",J129,0)</f>
        <v>0</v>
      </c>
      <c r="BI129" s="152">
        <f t="shared" ref="BI129:BI135" si="8">IF(N129="nulová",J129,0)</f>
        <v>0</v>
      </c>
      <c r="BJ129" s="13" t="s">
        <v>87</v>
      </c>
      <c r="BK129" s="152">
        <f t="shared" ref="BK129:BK135" si="9">ROUND(I129*H129,2)</f>
        <v>0</v>
      </c>
      <c r="BL129" s="13" t="s">
        <v>94</v>
      </c>
      <c r="BM129" s="151" t="s">
        <v>87</v>
      </c>
    </row>
    <row r="130" spans="2:65" s="1" customFormat="1" ht="24.25" customHeight="1">
      <c r="B130" s="139"/>
      <c r="C130" s="158" t="s">
        <v>87</v>
      </c>
      <c r="D130" s="158" t="s">
        <v>571</v>
      </c>
      <c r="E130" s="159" t="s">
        <v>3731</v>
      </c>
      <c r="F130" s="160" t="s">
        <v>3732</v>
      </c>
      <c r="G130" s="161" t="s">
        <v>259</v>
      </c>
      <c r="H130" s="162">
        <v>8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94</v>
      </c>
    </row>
    <row r="131" spans="2:65" s="1" customFormat="1" ht="16.5" customHeight="1">
      <c r="B131" s="139"/>
      <c r="C131" s="140" t="s">
        <v>91</v>
      </c>
      <c r="D131" s="140" t="s">
        <v>222</v>
      </c>
      <c r="E131" s="141" t="s">
        <v>3733</v>
      </c>
      <c r="F131" s="142" t="s">
        <v>3734</v>
      </c>
      <c r="G131" s="143" t="s">
        <v>259</v>
      </c>
      <c r="H131" s="144">
        <v>7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124</v>
      </c>
    </row>
    <row r="132" spans="2:65" s="1" customFormat="1" ht="21.75" customHeight="1">
      <c r="B132" s="139"/>
      <c r="C132" s="158" t="s">
        <v>94</v>
      </c>
      <c r="D132" s="158" t="s">
        <v>571</v>
      </c>
      <c r="E132" s="159" t="s">
        <v>3735</v>
      </c>
      <c r="F132" s="160" t="s">
        <v>3736</v>
      </c>
      <c r="G132" s="161" t="s">
        <v>259</v>
      </c>
      <c r="H132" s="162">
        <v>7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248</v>
      </c>
    </row>
    <row r="133" spans="2:65" s="1" customFormat="1" ht="16.5" customHeight="1">
      <c r="B133" s="139"/>
      <c r="C133" s="140" t="s">
        <v>97</v>
      </c>
      <c r="D133" s="140" t="s">
        <v>222</v>
      </c>
      <c r="E133" s="141" t="s">
        <v>3737</v>
      </c>
      <c r="F133" s="142" t="s">
        <v>3738</v>
      </c>
      <c r="G133" s="143" t="s">
        <v>259</v>
      </c>
      <c r="H133" s="144">
        <v>1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256</v>
      </c>
    </row>
    <row r="134" spans="2:65" s="1" customFormat="1" ht="16.5" customHeight="1">
      <c r="B134" s="139"/>
      <c r="C134" s="140" t="s">
        <v>124</v>
      </c>
      <c r="D134" s="140" t="s">
        <v>222</v>
      </c>
      <c r="E134" s="141" t="s">
        <v>3739</v>
      </c>
      <c r="F134" s="142" t="s">
        <v>3740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265</v>
      </c>
    </row>
    <row r="135" spans="2:65" s="1" customFormat="1" ht="24.25" customHeight="1">
      <c r="B135" s="139"/>
      <c r="C135" s="140" t="s">
        <v>132</v>
      </c>
      <c r="D135" s="140" t="s">
        <v>222</v>
      </c>
      <c r="E135" s="141" t="s">
        <v>3741</v>
      </c>
      <c r="F135" s="142" t="s">
        <v>3742</v>
      </c>
      <c r="G135" s="143" t="s">
        <v>259</v>
      </c>
      <c r="H135" s="144">
        <v>1</v>
      </c>
      <c r="I135" s="145"/>
      <c r="J135" s="144">
        <f t="shared" si="0"/>
        <v>0</v>
      </c>
      <c r="K135" s="146"/>
      <c r="L135" s="28"/>
      <c r="M135" s="153" t="s">
        <v>1</v>
      </c>
      <c r="N135" s="154" t="s">
        <v>41</v>
      </c>
      <c r="O135" s="155"/>
      <c r="P135" s="156">
        <f t="shared" si="1"/>
        <v>0</v>
      </c>
      <c r="Q135" s="156">
        <v>0</v>
      </c>
      <c r="R135" s="156">
        <f t="shared" si="2"/>
        <v>0</v>
      </c>
      <c r="S135" s="156">
        <v>0</v>
      </c>
      <c r="T135" s="157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273</v>
      </c>
    </row>
    <row r="136" spans="2:65" s="1" customFormat="1" ht="7" customHeight="1">
      <c r="B136" s="43"/>
      <c r="C136" s="44"/>
      <c r="D136" s="44"/>
      <c r="E136" s="44"/>
      <c r="F136" s="44"/>
      <c r="G136" s="44"/>
      <c r="H136" s="44"/>
      <c r="I136" s="44"/>
      <c r="J136" s="44"/>
      <c r="K136" s="44"/>
      <c r="L136" s="28"/>
    </row>
  </sheetData>
  <autoFilter ref="C125:K135" xr:uid="{00000000-0009-0000-0000-000015000000}"/>
  <mergeCells count="15">
    <mergeCell ref="E112:H112"/>
    <mergeCell ref="E116:H116"/>
    <mergeCell ref="E114:H114"/>
    <mergeCell ref="E118:H11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BM150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147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218" t="s">
        <v>3743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181"/>
      <c r="G18" s="181"/>
      <c r="H18" s="181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186" t="s">
        <v>34</v>
      </c>
      <c r="F27" s="186"/>
      <c r="G27" s="186"/>
      <c r="H27" s="186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ROUND(J121,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ROUND((SUM(BE121:BE149)),  2)</f>
        <v>0</v>
      </c>
      <c r="G33" s="96"/>
      <c r="H33" s="96"/>
      <c r="I33" s="97">
        <v>0.23</v>
      </c>
      <c r="J33" s="95">
        <f>ROUND(((SUM(BE121:BE149))*I33),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ROUND((SUM(BF121:BF149)),  2)</f>
        <v>0</v>
      </c>
      <c r="G34" s="96"/>
      <c r="H34" s="96"/>
      <c r="I34" s="97">
        <v>0.23</v>
      </c>
      <c r="J34" s="95">
        <f>ROUND(((SUM(BF121:BF149))*I34),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ROUND((SUM(BG121:BG149)),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ROUND((SUM(BH121:BH149)),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ROUND((SUM(BI121:BI149)),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218" t="str">
        <f>E9</f>
        <v>D - SO 104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J121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2464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>
      <c r="B98" s="114"/>
      <c r="D98" s="115" t="s">
        <v>3744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>
      <c r="B99" s="114"/>
      <c r="D99" s="115" t="s">
        <v>3745</v>
      </c>
      <c r="E99" s="116"/>
      <c r="F99" s="116"/>
      <c r="G99" s="116"/>
      <c r="H99" s="116"/>
      <c r="I99" s="116"/>
      <c r="J99" s="117">
        <f>J135</f>
        <v>0</v>
      </c>
      <c r="L99" s="114"/>
    </row>
    <row r="100" spans="2:12" s="9" customFormat="1" ht="19.899999999999999" customHeight="1">
      <c r="B100" s="114"/>
      <c r="D100" s="115" t="s">
        <v>2465</v>
      </c>
      <c r="E100" s="116"/>
      <c r="F100" s="116"/>
      <c r="G100" s="116"/>
      <c r="H100" s="116"/>
      <c r="I100" s="116"/>
      <c r="J100" s="117">
        <f>J137</f>
        <v>0</v>
      </c>
      <c r="L100" s="114"/>
    </row>
    <row r="101" spans="2:12" s="9" customFormat="1" ht="19.899999999999999" customHeight="1">
      <c r="B101" s="114"/>
      <c r="D101" s="115" t="s">
        <v>3746</v>
      </c>
      <c r="E101" s="116"/>
      <c r="F101" s="116"/>
      <c r="G101" s="116"/>
      <c r="H101" s="116"/>
      <c r="I101" s="116"/>
      <c r="J101" s="117">
        <f>J148</f>
        <v>0</v>
      </c>
      <c r="L101" s="114"/>
    </row>
    <row r="102" spans="2:12" s="1" customFormat="1" ht="21.75" customHeight="1">
      <c r="B102" s="28"/>
      <c r="L102" s="28"/>
    </row>
    <row r="103" spans="2:12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5" customHeight="1">
      <c r="B108" s="28"/>
      <c r="C108" s="17" t="s">
        <v>206</v>
      </c>
      <c r="L108" s="28"/>
    </row>
    <row r="109" spans="2:12" s="1" customFormat="1" ht="7" customHeight="1">
      <c r="B109" s="28"/>
      <c r="L109" s="28"/>
    </row>
    <row r="110" spans="2:12" s="1" customFormat="1" ht="12" customHeight="1">
      <c r="B110" s="28"/>
      <c r="C110" s="23" t="s">
        <v>14</v>
      </c>
      <c r="L110" s="28"/>
    </row>
    <row r="111" spans="2:12" s="1" customFormat="1" ht="26.25" customHeight="1">
      <c r="B111" s="28"/>
      <c r="E111" s="224" t="str">
        <f>E7</f>
        <v>SOŠ technická Lučenec - novostavba edukačného centra, rekonštrukcia objektu školy a spoločenského objektu</v>
      </c>
      <c r="F111" s="225"/>
      <c r="G111" s="225"/>
      <c r="H111" s="225"/>
      <c r="L111" s="28"/>
    </row>
    <row r="112" spans="2:12" s="1" customFormat="1" ht="12" customHeight="1">
      <c r="B112" s="28"/>
      <c r="C112" s="23" t="s">
        <v>184</v>
      </c>
      <c r="L112" s="28"/>
    </row>
    <row r="113" spans="2:65" s="1" customFormat="1" ht="16.5" customHeight="1">
      <c r="B113" s="28"/>
      <c r="E113" s="218" t="str">
        <f>E9</f>
        <v>D - SO 104</v>
      </c>
      <c r="F113" s="223"/>
      <c r="G113" s="223"/>
      <c r="H113" s="223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F12</f>
        <v>SOŠ Technická,Dukelských Hrdinov 2, 984 01 Lučenec</v>
      </c>
      <c r="I115" s="23" t="s">
        <v>20</v>
      </c>
      <c r="J115" s="51" t="str">
        <f>IF(J12="","",J12)</f>
        <v>30. 9. 2024</v>
      </c>
      <c r="L115" s="28"/>
    </row>
    <row r="116" spans="2:65" s="1" customFormat="1" ht="7" customHeight="1">
      <c r="B116" s="28"/>
      <c r="L116" s="28"/>
    </row>
    <row r="117" spans="2:65" s="1" customFormat="1" ht="40.15" customHeight="1">
      <c r="B117" s="28"/>
      <c r="C117" s="23" t="s">
        <v>22</v>
      </c>
      <c r="F117" s="21" t="str">
        <f>E15</f>
        <v>BBSK, Námestie SNP 23/23, 974 01 BB</v>
      </c>
      <c r="I117" s="23" t="s">
        <v>28</v>
      </c>
      <c r="J117" s="26" t="str">
        <f>E21</f>
        <v>Ing. Ladislav Chatrnúch,Sládkovičova 2052/50A Šala</v>
      </c>
      <c r="L117" s="28"/>
    </row>
    <row r="118" spans="2:65" s="1" customFormat="1" ht="15.25" customHeight="1">
      <c r="B118" s="28"/>
      <c r="C118" s="23" t="s">
        <v>26</v>
      </c>
      <c r="F118" s="21" t="str">
        <f>IF(E18="","",E18)</f>
        <v>Vyplň údaj</v>
      </c>
      <c r="I118" s="23" t="s">
        <v>31</v>
      </c>
      <c r="J118" s="26" t="str">
        <f>E24</f>
        <v xml:space="preserve"> </v>
      </c>
      <c r="L118" s="28"/>
    </row>
    <row r="119" spans="2:65" s="1" customFormat="1" ht="10.4" customHeight="1">
      <c r="B119" s="28"/>
      <c r="L119" s="28"/>
    </row>
    <row r="120" spans="2:65" s="10" customFormat="1" ht="29.25" customHeight="1">
      <c r="B120" s="118"/>
      <c r="C120" s="119" t="s">
        <v>207</v>
      </c>
      <c r="D120" s="120" t="s">
        <v>60</v>
      </c>
      <c r="E120" s="120" t="s">
        <v>56</v>
      </c>
      <c r="F120" s="120" t="s">
        <v>57</v>
      </c>
      <c r="G120" s="120" t="s">
        <v>208</v>
      </c>
      <c r="H120" s="120" t="s">
        <v>209</v>
      </c>
      <c r="I120" s="120" t="s">
        <v>210</v>
      </c>
      <c r="J120" s="121" t="s">
        <v>190</v>
      </c>
      <c r="K120" s="122" t="s">
        <v>211</v>
      </c>
      <c r="L120" s="118"/>
      <c r="M120" s="58" t="s">
        <v>1</v>
      </c>
      <c r="N120" s="59" t="s">
        <v>39</v>
      </c>
      <c r="O120" s="59" t="s">
        <v>212</v>
      </c>
      <c r="P120" s="59" t="s">
        <v>213</v>
      </c>
      <c r="Q120" s="59" t="s">
        <v>214</v>
      </c>
      <c r="R120" s="59" t="s">
        <v>215</v>
      </c>
      <c r="S120" s="59" t="s">
        <v>216</v>
      </c>
      <c r="T120" s="60" t="s">
        <v>217</v>
      </c>
    </row>
    <row r="121" spans="2:65" s="1" customFormat="1" ht="22.9" customHeight="1">
      <c r="B121" s="28"/>
      <c r="C121" s="63" t="s">
        <v>191</v>
      </c>
      <c r="J121" s="123">
        <f>BK121</f>
        <v>0</v>
      </c>
      <c r="L121" s="28"/>
      <c r="M121" s="61"/>
      <c r="N121" s="52"/>
      <c r="O121" s="52"/>
      <c r="P121" s="124">
        <f>P122</f>
        <v>0</v>
      </c>
      <c r="Q121" s="52"/>
      <c r="R121" s="124">
        <f>R122</f>
        <v>0</v>
      </c>
      <c r="S121" s="52"/>
      <c r="T121" s="125">
        <f>T122</f>
        <v>0</v>
      </c>
      <c r="AT121" s="13" t="s">
        <v>74</v>
      </c>
      <c r="AU121" s="13" t="s">
        <v>192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218</v>
      </c>
      <c r="F122" s="129" t="s">
        <v>2472</v>
      </c>
      <c r="I122" s="130"/>
      <c r="J122" s="131">
        <f>BK122</f>
        <v>0</v>
      </c>
      <c r="L122" s="127"/>
      <c r="M122" s="132"/>
      <c r="P122" s="133">
        <f>P123+P135+P137+P148</f>
        <v>0</v>
      </c>
      <c r="R122" s="133">
        <f>R123+R135+R137+R148</f>
        <v>0</v>
      </c>
      <c r="T122" s="134">
        <f>T123+T135+T137+T148</f>
        <v>0</v>
      </c>
      <c r="AR122" s="128" t="s">
        <v>82</v>
      </c>
      <c r="AT122" s="135" t="s">
        <v>74</v>
      </c>
      <c r="AU122" s="135" t="s">
        <v>75</v>
      </c>
      <c r="AY122" s="128" t="s">
        <v>220</v>
      </c>
      <c r="BK122" s="136">
        <f>BK123+BK135+BK137+BK148</f>
        <v>0</v>
      </c>
    </row>
    <row r="123" spans="2:65" s="11" customFormat="1" ht="22.9" customHeight="1">
      <c r="B123" s="127"/>
      <c r="D123" s="128" t="s">
        <v>74</v>
      </c>
      <c r="E123" s="137" t="s">
        <v>82</v>
      </c>
      <c r="F123" s="137" t="s">
        <v>3747</v>
      </c>
      <c r="I123" s="130"/>
      <c r="J123" s="138">
        <f>BK123</f>
        <v>0</v>
      </c>
      <c r="L123" s="127"/>
      <c r="M123" s="132"/>
      <c r="P123" s="133">
        <f>SUM(P124:P134)</f>
        <v>0</v>
      </c>
      <c r="R123" s="133">
        <f>SUM(R124:R134)</f>
        <v>0</v>
      </c>
      <c r="T123" s="134">
        <f>SUM(T124:T134)</f>
        <v>0</v>
      </c>
      <c r="AR123" s="128" t="s">
        <v>82</v>
      </c>
      <c r="AT123" s="135" t="s">
        <v>74</v>
      </c>
      <c r="AU123" s="135" t="s">
        <v>82</v>
      </c>
      <c r="AY123" s="128" t="s">
        <v>220</v>
      </c>
      <c r="BK123" s="136">
        <f>SUM(BK124:BK134)</f>
        <v>0</v>
      </c>
    </row>
    <row r="124" spans="2:65" s="1" customFormat="1" ht="16.5" customHeight="1">
      <c r="B124" s="139"/>
      <c r="C124" s="140" t="s">
        <v>82</v>
      </c>
      <c r="D124" s="140" t="s">
        <v>222</v>
      </c>
      <c r="E124" s="141" t="s">
        <v>3748</v>
      </c>
      <c r="F124" s="142" t="s">
        <v>3749</v>
      </c>
      <c r="G124" s="143" t="s">
        <v>251</v>
      </c>
      <c r="H124" s="144">
        <v>49.6</v>
      </c>
      <c r="I124" s="145"/>
      <c r="J124" s="144">
        <f t="shared" ref="J124:J134" si="0">ROUND(I124*H124,2)</f>
        <v>0</v>
      </c>
      <c r="K124" s="146"/>
      <c r="L124" s="28"/>
      <c r="M124" s="147" t="s">
        <v>1</v>
      </c>
      <c r="N124" s="148" t="s">
        <v>41</v>
      </c>
      <c r="P124" s="149">
        <f t="shared" ref="P124:P134" si="1">O124*H124</f>
        <v>0</v>
      </c>
      <c r="Q124" s="149">
        <v>0</v>
      </c>
      <c r="R124" s="149">
        <f t="shared" ref="R124:R134" si="2">Q124*H124</f>
        <v>0</v>
      </c>
      <c r="S124" s="149">
        <v>0</v>
      </c>
      <c r="T124" s="150">
        <f t="shared" ref="T124:T134" si="3">S124*H124</f>
        <v>0</v>
      </c>
      <c r="AR124" s="151" t="s">
        <v>94</v>
      </c>
      <c r="AT124" s="151" t="s">
        <v>222</v>
      </c>
      <c r="AU124" s="151" t="s">
        <v>87</v>
      </c>
      <c r="AY124" s="13" t="s">
        <v>220</v>
      </c>
      <c r="BE124" s="152">
        <f t="shared" ref="BE124:BE134" si="4">IF(N124="základná",J124,0)</f>
        <v>0</v>
      </c>
      <c r="BF124" s="152">
        <f t="shared" ref="BF124:BF134" si="5">IF(N124="znížená",J124,0)</f>
        <v>0</v>
      </c>
      <c r="BG124" s="152">
        <f t="shared" ref="BG124:BG134" si="6">IF(N124="zákl. prenesená",J124,0)</f>
        <v>0</v>
      </c>
      <c r="BH124" s="152">
        <f t="shared" ref="BH124:BH134" si="7">IF(N124="zníž. prenesená",J124,0)</f>
        <v>0</v>
      </c>
      <c r="BI124" s="152">
        <f t="shared" ref="BI124:BI134" si="8">IF(N124="nulová",J124,0)</f>
        <v>0</v>
      </c>
      <c r="BJ124" s="13" t="s">
        <v>87</v>
      </c>
      <c r="BK124" s="152">
        <f t="shared" ref="BK124:BK134" si="9">ROUND(I124*H124,2)</f>
        <v>0</v>
      </c>
      <c r="BL124" s="13" t="s">
        <v>94</v>
      </c>
      <c r="BM124" s="151" t="s">
        <v>87</v>
      </c>
    </row>
    <row r="125" spans="2:65" s="1" customFormat="1" ht="24.25" customHeight="1">
      <c r="B125" s="139"/>
      <c r="C125" s="140" t="s">
        <v>87</v>
      </c>
      <c r="D125" s="140" t="s">
        <v>222</v>
      </c>
      <c r="E125" s="141" t="s">
        <v>3750</v>
      </c>
      <c r="F125" s="142" t="s">
        <v>3751</v>
      </c>
      <c r="G125" s="143" t="s">
        <v>251</v>
      </c>
      <c r="H125" s="144">
        <v>49.6</v>
      </c>
      <c r="I125" s="145"/>
      <c r="J125" s="144">
        <f t="shared" si="0"/>
        <v>0</v>
      </c>
      <c r="K125" s="146"/>
      <c r="L125" s="28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94</v>
      </c>
      <c r="AT125" s="151" t="s">
        <v>222</v>
      </c>
      <c r="AU125" s="151" t="s">
        <v>87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94</v>
      </c>
    </row>
    <row r="126" spans="2:65" s="1" customFormat="1" ht="21.75" customHeight="1">
      <c r="B126" s="139"/>
      <c r="C126" s="140" t="s">
        <v>91</v>
      </c>
      <c r="D126" s="140" t="s">
        <v>222</v>
      </c>
      <c r="E126" s="141" t="s">
        <v>1367</v>
      </c>
      <c r="F126" s="142" t="s">
        <v>1368</v>
      </c>
      <c r="G126" s="143" t="s">
        <v>251</v>
      </c>
      <c r="H126" s="144">
        <v>71.44</v>
      </c>
      <c r="I126" s="145"/>
      <c r="J126" s="144">
        <f t="shared" si="0"/>
        <v>0</v>
      </c>
      <c r="K126" s="146"/>
      <c r="L126" s="28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94</v>
      </c>
      <c r="AT126" s="151" t="s">
        <v>222</v>
      </c>
      <c r="AU126" s="151" t="s">
        <v>87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124</v>
      </c>
    </row>
    <row r="127" spans="2:65" s="1" customFormat="1" ht="37.9" customHeight="1">
      <c r="B127" s="139"/>
      <c r="C127" s="140" t="s">
        <v>94</v>
      </c>
      <c r="D127" s="140" t="s">
        <v>222</v>
      </c>
      <c r="E127" s="141" t="s">
        <v>3752</v>
      </c>
      <c r="F127" s="142" t="s">
        <v>1371</v>
      </c>
      <c r="G127" s="143" t="s">
        <v>251</v>
      </c>
      <c r="H127" s="144">
        <v>71.44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94</v>
      </c>
      <c r="AT127" s="151" t="s">
        <v>222</v>
      </c>
      <c r="AU127" s="151" t="s">
        <v>87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248</v>
      </c>
    </row>
    <row r="128" spans="2:65" s="1" customFormat="1" ht="24.25" customHeight="1">
      <c r="B128" s="139"/>
      <c r="C128" s="140" t="s">
        <v>97</v>
      </c>
      <c r="D128" s="140" t="s">
        <v>222</v>
      </c>
      <c r="E128" s="141" t="s">
        <v>3753</v>
      </c>
      <c r="F128" s="142" t="s">
        <v>3754</v>
      </c>
      <c r="G128" s="143" t="s">
        <v>251</v>
      </c>
      <c r="H128" s="144">
        <v>45.93</v>
      </c>
      <c r="I128" s="145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256</v>
      </c>
    </row>
    <row r="129" spans="2:65" s="1" customFormat="1" ht="24.25" customHeight="1">
      <c r="B129" s="139"/>
      <c r="C129" s="140" t="s">
        <v>124</v>
      </c>
      <c r="D129" s="140" t="s">
        <v>222</v>
      </c>
      <c r="E129" s="141" t="s">
        <v>466</v>
      </c>
      <c r="F129" s="142" t="s">
        <v>467</v>
      </c>
      <c r="G129" s="143" t="s">
        <v>251</v>
      </c>
      <c r="H129" s="144">
        <v>45.93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265</v>
      </c>
    </row>
    <row r="130" spans="2:65" s="1" customFormat="1" ht="16.5" customHeight="1">
      <c r="B130" s="139"/>
      <c r="C130" s="140" t="s">
        <v>132</v>
      </c>
      <c r="D130" s="140" t="s">
        <v>222</v>
      </c>
      <c r="E130" s="141" t="s">
        <v>469</v>
      </c>
      <c r="F130" s="142" t="s">
        <v>470</v>
      </c>
      <c r="G130" s="143" t="s">
        <v>251</v>
      </c>
      <c r="H130" s="144">
        <v>45.93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273</v>
      </c>
    </row>
    <row r="131" spans="2:65" s="1" customFormat="1" ht="24.25" customHeight="1">
      <c r="B131" s="139"/>
      <c r="C131" s="140" t="s">
        <v>248</v>
      </c>
      <c r="D131" s="140" t="s">
        <v>222</v>
      </c>
      <c r="E131" s="141" t="s">
        <v>3755</v>
      </c>
      <c r="F131" s="142" t="s">
        <v>3756</v>
      </c>
      <c r="G131" s="143" t="s">
        <v>251</v>
      </c>
      <c r="H131" s="144">
        <v>45.93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281</v>
      </c>
    </row>
    <row r="132" spans="2:65" s="1" customFormat="1" ht="33" customHeight="1">
      <c r="B132" s="139"/>
      <c r="C132" s="140" t="s">
        <v>230</v>
      </c>
      <c r="D132" s="140" t="s">
        <v>222</v>
      </c>
      <c r="E132" s="141" t="s">
        <v>3757</v>
      </c>
      <c r="F132" s="142" t="s">
        <v>3758</v>
      </c>
      <c r="G132" s="143" t="s">
        <v>251</v>
      </c>
      <c r="H132" s="144">
        <v>22.56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289</v>
      </c>
    </row>
    <row r="133" spans="2:65" s="1" customFormat="1" ht="24.25" customHeight="1">
      <c r="B133" s="139"/>
      <c r="C133" s="140" t="s">
        <v>256</v>
      </c>
      <c r="D133" s="140" t="s">
        <v>222</v>
      </c>
      <c r="E133" s="141" t="s">
        <v>3759</v>
      </c>
      <c r="F133" s="142" t="s">
        <v>3760</v>
      </c>
      <c r="G133" s="143" t="s">
        <v>251</v>
      </c>
      <c r="H133" s="144">
        <v>34.65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297</v>
      </c>
    </row>
    <row r="134" spans="2:65" s="1" customFormat="1" ht="16.5" customHeight="1">
      <c r="B134" s="139"/>
      <c r="C134" s="158" t="s">
        <v>261</v>
      </c>
      <c r="D134" s="158" t="s">
        <v>571</v>
      </c>
      <c r="E134" s="159" t="s">
        <v>3761</v>
      </c>
      <c r="F134" s="160" t="s">
        <v>3762</v>
      </c>
      <c r="G134" s="161" t="s">
        <v>251</v>
      </c>
      <c r="H134" s="162">
        <v>34.65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306</v>
      </c>
    </row>
    <row r="135" spans="2:65" s="11" customFormat="1" ht="22.9" customHeight="1">
      <c r="B135" s="127"/>
      <c r="D135" s="128" t="s">
        <v>74</v>
      </c>
      <c r="E135" s="137" t="s">
        <v>94</v>
      </c>
      <c r="F135" s="137" t="s">
        <v>3763</v>
      </c>
      <c r="I135" s="130"/>
      <c r="J135" s="138">
        <f>BK135</f>
        <v>0</v>
      </c>
      <c r="L135" s="127"/>
      <c r="M135" s="132"/>
      <c r="P135" s="133">
        <f>P136</f>
        <v>0</v>
      </c>
      <c r="R135" s="133">
        <f>R136</f>
        <v>0</v>
      </c>
      <c r="T135" s="134">
        <f>T136</f>
        <v>0</v>
      </c>
      <c r="AR135" s="128" t="s">
        <v>82</v>
      </c>
      <c r="AT135" s="135" t="s">
        <v>74</v>
      </c>
      <c r="AU135" s="135" t="s">
        <v>82</v>
      </c>
      <c r="AY135" s="128" t="s">
        <v>220</v>
      </c>
      <c r="BK135" s="136">
        <f>BK136</f>
        <v>0</v>
      </c>
    </row>
    <row r="136" spans="2:65" s="1" customFormat="1" ht="33" customHeight="1">
      <c r="B136" s="139"/>
      <c r="C136" s="140" t="s">
        <v>265</v>
      </c>
      <c r="D136" s="140" t="s">
        <v>222</v>
      </c>
      <c r="E136" s="141" t="s">
        <v>3764</v>
      </c>
      <c r="F136" s="142" t="s">
        <v>3765</v>
      </c>
      <c r="G136" s="143" t="s">
        <v>251</v>
      </c>
      <c r="H136" s="144">
        <v>11.28</v>
      </c>
      <c r="I136" s="145"/>
      <c r="J136" s="144">
        <f>ROUND(I136*H136,2)</f>
        <v>0</v>
      </c>
      <c r="K136" s="146"/>
      <c r="L136" s="28"/>
      <c r="M136" s="147" t="s">
        <v>1</v>
      </c>
      <c r="N136" s="148" t="s">
        <v>41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3" t="s">
        <v>87</v>
      </c>
      <c r="BK136" s="152">
        <f>ROUND(I136*H136,2)</f>
        <v>0</v>
      </c>
      <c r="BL136" s="13" t="s">
        <v>94</v>
      </c>
      <c r="BM136" s="151" t="s">
        <v>313</v>
      </c>
    </row>
    <row r="137" spans="2:65" s="11" customFormat="1" ht="22.9" customHeight="1">
      <c r="B137" s="127"/>
      <c r="D137" s="128" t="s">
        <v>74</v>
      </c>
      <c r="E137" s="137" t="s">
        <v>248</v>
      </c>
      <c r="F137" s="137" t="s">
        <v>2473</v>
      </c>
      <c r="I137" s="130"/>
      <c r="J137" s="138">
        <f>BK137</f>
        <v>0</v>
      </c>
      <c r="L137" s="127"/>
      <c r="M137" s="132"/>
      <c r="P137" s="133">
        <f>SUM(P138:P147)</f>
        <v>0</v>
      </c>
      <c r="R137" s="133">
        <f>SUM(R138:R147)</f>
        <v>0</v>
      </c>
      <c r="T137" s="134">
        <f>SUM(T138:T147)</f>
        <v>0</v>
      </c>
      <c r="AR137" s="128" t="s">
        <v>82</v>
      </c>
      <c r="AT137" s="135" t="s">
        <v>74</v>
      </c>
      <c r="AU137" s="135" t="s">
        <v>82</v>
      </c>
      <c r="AY137" s="128" t="s">
        <v>220</v>
      </c>
      <c r="BK137" s="136">
        <f>SUM(BK138:BK147)</f>
        <v>0</v>
      </c>
    </row>
    <row r="138" spans="2:65" s="1" customFormat="1" ht="24.25" customHeight="1">
      <c r="B138" s="139"/>
      <c r="C138" s="140" t="s">
        <v>269</v>
      </c>
      <c r="D138" s="140" t="s">
        <v>222</v>
      </c>
      <c r="E138" s="141" t="s">
        <v>3766</v>
      </c>
      <c r="F138" s="142" t="s">
        <v>3767</v>
      </c>
      <c r="G138" s="143" t="s">
        <v>234</v>
      </c>
      <c r="H138" s="144">
        <v>44</v>
      </c>
      <c r="I138" s="145"/>
      <c r="J138" s="144">
        <f t="shared" ref="J138:J147" si="10">ROUND(I138*H138,2)</f>
        <v>0</v>
      </c>
      <c r="K138" s="146"/>
      <c r="L138" s="28"/>
      <c r="M138" s="147" t="s">
        <v>1</v>
      </c>
      <c r="N138" s="148" t="s">
        <v>41</v>
      </c>
      <c r="P138" s="149">
        <f t="shared" ref="P138:P147" si="11">O138*H138</f>
        <v>0</v>
      </c>
      <c r="Q138" s="149">
        <v>0</v>
      </c>
      <c r="R138" s="149">
        <f t="shared" ref="R138:R147" si="12">Q138*H138</f>
        <v>0</v>
      </c>
      <c r="S138" s="149">
        <v>0</v>
      </c>
      <c r="T138" s="150">
        <f t="shared" ref="T138:T147" si="13">S138*H138</f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ref="BE138:BE147" si="14">IF(N138="základná",J138,0)</f>
        <v>0</v>
      </c>
      <c r="BF138" s="152">
        <f t="shared" ref="BF138:BF147" si="15">IF(N138="znížená",J138,0)</f>
        <v>0</v>
      </c>
      <c r="BG138" s="152">
        <f t="shared" ref="BG138:BG147" si="16">IF(N138="zákl. prenesená",J138,0)</f>
        <v>0</v>
      </c>
      <c r="BH138" s="152">
        <f t="shared" ref="BH138:BH147" si="17">IF(N138="zníž. prenesená",J138,0)</f>
        <v>0</v>
      </c>
      <c r="BI138" s="152">
        <f t="shared" ref="BI138:BI147" si="18">IF(N138="nulová",J138,0)</f>
        <v>0</v>
      </c>
      <c r="BJ138" s="13" t="s">
        <v>87</v>
      </c>
      <c r="BK138" s="152">
        <f t="shared" ref="BK138:BK147" si="19">ROUND(I138*H138,2)</f>
        <v>0</v>
      </c>
      <c r="BL138" s="13" t="s">
        <v>94</v>
      </c>
      <c r="BM138" s="151" t="s">
        <v>321</v>
      </c>
    </row>
    <row r="139" spans="2:65" s="1" customFormat="1" ht="24.25" customHeight="1">
      <c r="B139" s="139"/>
      <c r="C139" s="140" t="s">
        <v>273</v>
      </c>
      <c r="D139" s="140" t="s">
        <v>222</v>
      </c>
      <c r="E139" s="141" t="s">
        <v>3768</v>
      </c>
      <c r="F139" s="142" t="s">
        <v>3769</v>
      </c>
      <c r="G139" s="143" t="s">
        <v>234</v>
      </c>
      <c r="H139" s="144">
        <v>50</v>
      </c>
      <c r="I139" s="145"/>
      <c r="J139" s="144">
        <f t="shared" si="10"/>
        <v>0</v>
      </c>
      <c r="K139" s="146"/>
      <c r="L139" s="28"/>
      <c r="M139" s="147" t="s">
        <v>1</v>
      </c>
      <c r="N139" s="148" t="s">
        <v>41</v>
      </c>
      <c r="P139" s="149">
        <f t="shared" si="11"/>
        <v>0</v>
      </c>
      <c r="Q139" s="149">
        <v>0</v>
      </c>
      <c r="R139" s="149">
        <f t="shared" si="12"/>
        <v>0</v>
      </c>
      <c r="S139" s="149">
        <v>0</v>
      </c>
      <c r="T139" s="150">
        <f t="shared" si="1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14"/>
        <v>0</v>
      </c>
      <c r="BF139" s="152">
        <f t="shared" si="15"/>
        <v>0</v>
      </c>
      <c r="BG139" s="152">
        <f t="shared" si="16"/>
        <v>0</v>
      </c>
      <c r="BH139" s="152">
        <f t="shared" si="17"/>
        <v>0</v>
      </c>
      <c r="BI139" s="152">
        <f t="shared" si="18"/>
        <v>0</v>
      </c>
      <c r="BJ139" s="13" t="s">
        <v>87</v>
      </c>
      <c r="BK139" s="152">
        <f t="shared" si="19"/>
        <v>0</v>
      </c>
      <c r="BL139" s="13" t="s">
        <v>94</v>
      </c>
      <c r="BM139" s="151" t="s">
        <v>329</v>
      </c>
    </row>
    <row r="140" spans="2:65" s="1" customFormat="1" ht="33" customHeight="1">
      <c r="B140" s="139"/>
      <c r="C140" s="140" t="s">
        <v>277</v>
      </c>
      <c r="D140" s="140" t="s">
        <v>222</v>
      </c>
      <c r="E140" s="141" t="s">
        <v>3770</v>
      </c>
      <c r="F140" s="142" t="s">
        <v>3771</v>
      </c>
      <c r="G140" s="143" t="s">
        <v>234</v>
      </c>
      <c r="H140" s="144">
        <v>94</v>
      </c>
      <c r="I140" s="145"/>
      <c r="J140" s="144">
        <f t="shared" si="10"/>
        <v>0</v>
      </c>
      <c r="K140" s="146"/>
      <c r="L140" s="28"/>
      <c r="M140" s="147" t="s">
        <v>1</v>
      </c>
      <c r="N140" s="148" t="s">
        <v>41</v>
      </c>
      <c r="P140" s="149">
        <f t="shared" si="11"/>
        <v>0</v>
      </c>
      <c r="Q140" s="149">
        <v>0</v>
      </c>
      <c r="R140" s="149">
        <f t="shared" si="12"/>
        <v>0</v>
      </c>
      <c r="S140" s="149">
        <v>0</v>
      </c>
      <c r="T140" s="150">
        <f t="shared" si="1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14"/>
        <v>0</v>
      </c>
      <c r="BF140" s="152">
        <f t="shared" si="15"/>
        <v>0</v>
      </c>
      <c r="BG140" s="152">
        <f t="shared" si="16"/>
        <v>0</v>
      </c>
      <c r="BH140" s="152">
        <f t="shared" si="17"/>
        <v>0</v>
      </c>
      <c r="BI140" s="152">
        <f t="shared" si="18"/>
        <v>0</v>
      </c>
      <c r="BJ140" s="13" t="s">
        <v>87</v>
      </c>
      <c r="BK140" s="152">
        <f t="shared" si="19"/>
        <v>0</v>
      </c>
      <c r="BL140" s="13" t="s">
        <v>94</v>
      </c>
      <c r="BM140" s="151" t="s">
        <v>341</v>
      </c>
    </row>
    <row r="141" spans="2:65" s="1" customFormat="1" ht="16.5" customHeight="1">
      <c r="B141" s="139"/>
      <c r="C141" s="140" t="s">
        <v>281</v>
      </c>
      <c r="D141" s="140" t="s">
        <v>222</v>
      </c>
      <c r="E141" s="141" t="s">
        <v>3772</v>
      </c>
      <c r="F141" s="142" t="s">
        <v>3773</v>
      </c>
      <c r="G141" s="143" t="s">
        <v>234</v>
      </c>
      <c r="H141" s="144">
        <v>44</v>
      </c>
      <c r="I141" s="145"/>
      <c r="J141" s="144">
        <f t="shared" si="10"/>
        <v>0</v>
      </c>
      <c r="K141" s="146"/>
      <c r="L141" s="28"/>
      <c r="M141" s="147" t="s">
        <v>1</v>
      </c>
      <c r="N141" s="148" t="s">
        <v>41</v>
      </c>
      <c r="P141" s="149">
        <f t="shared" si="11"/>
        <v>0</v>
      </c>
      <c r="Q141" s="149">
        <v>0</v>
      </c>
      <c r="R141" s="149">
        <f t="shared" si="12"/>
        <v>0</v>
      </c>
      <c r="S141" s="149">
        <v>0</v>
      </c>
      <c r="T141" s="150">
        <f t="shared" si="1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14"/>
        <v>0</v>
      </c>
      <c r="BF141" s="152">
        <f t="shared" si="15"/>
        <v>0</v>
      </c>
      <c r="BG141" s="152">
        <f t="shared" si="16"/>
        <v>0</v>
      </c>
      <c r="BH141" s="152">
        <f t="shared" si="17"/>
        <v>0</v>
      </c>
      <c r="BI141" s="152">
        <f t="shared" si="18"/>
        <v>0</v>
      </c>
      <c r="BJ141" s="13" t="s">
        <v>87</v>
      </c>
      <c r="BK141" s="152">
        <f t="shared" si="19"/>
        <v>0</v>
      </c>
      <c r="BL141" s="13" t="s">
        <v>94</v>
      </c>
      <c r="BM141" s="151" t="s">
        <v>353</v>
      </c>
    </row>
    <row r="142" spans="2:65" s="1" customFormat="1" ht="16.5" customHeight="1">
      <c r="B142" s="139"/>
      <c r="C142" s="140" t="s">
        <v>285</v>
      </c>
      <c r="D142" s="140" t="s">
        <v>222</v>
      </c>
      <c r="E142" s="141" t="s">
        <v>3774</v>
      </c>
      <c r="F142" s="142" t="s">
        <v>3775</v>
      </c>
      <c r="G142" s="143" t="s">
        <v>234</v>
      </c>
      <c r="H142" s="144">
        <v>50</v>
      </c>
      <c r="I142" s="145"/>
      <c r="J142" s="144">
        <f t="shared" si="10"/>
        <v>0</v>
      </c>
      <c r="K142" s="146"/>
      <c r="L142" s="28"/>
      <c r="M142" s="147" t="s">
        <v>1</v>
      </c>
      <c r="N142" s="148" t="s">
        <v>41</v>
      </c>
      <c r="P142" s="149">
        <f t="shared" si="11"/>
        <v>0</v>
      </c>
      <c r="Q142" s="149">
        <v>0</v>
      </c>
      <c r="R142" s="149">
        <f t="shared" si="12"/>
        <v>0</v>
      </c>
      <c r="S142" s="149">
        <v>0</v>
      </c>
      <c r="T142" s="150">
        <f t="shared" si="1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14"/>
        <v>0</v>
      </c>
      <c r="BF142" s="152">
        <f t="shared" si="15"/>
        <v>0</v>
      </c>
      <c r="BG142" s="152">
        <f t="shared" si="16"/>
        <v>0</v>
      </c>
      <c r="BH142" s="152">
        <f t="shared" si="17"/>
        <v>0</v>
      </c>
      <c r="BI142" s="152">
        <f t="shared" si="18"/>
        <v>0</v>
      </c>
      <c r="BJ142" s="13" t="s">
        <v>87</v>
      </c>
      <c r="BK142" s="152">
        <f t="shared" si="19"/>
        <v>0</v>
      </c>
      <c r="BL142" s="13" t="s">
        <v>94</v>
      </c>
      <c r="BM142" s="151" t="s">
        <v>361</v>
      </c>
    </row>
    <row r="143" spans="2:65" s="1" customFormat="1" ht="21.75" customHeight="1">
      <c r="B143" s="139"/>
      <c r="C143" s="140" t="s">
        <v>289</v>
      </c>
      <c r="D143" s="140" t="s">
        <v>222</v>
      </c>
      <c r="E143" s="141" t="s">
        <v>3776</v>
      </c>
      <c r="F143" s="142" t="s">
        <v>3777</v>
      </c>
      <c r="G143" s="143" t="s">
        <v>2478</v>
      </c>
      <c r="H143" s="144">
        <v>4</v>
      </c>
      <c r="I143" s="145"/>
      <c r="J143" s="144">
        <f t="shared" si="10"/>
        <v>0</v>
      </c>
      <c r="K143" s="146"/>
      <c r="L143" s="28"/>
      <c r="M143" s="147" t="s">
        <v>1</v>
      </c>
      <c r="N143" s="148" t="s">
        <v>41</v>
      </c>
      <c r="P143" s="149">
        <f t="shared" si="11"/>
        <v>0</v>
      </c>
      <c r="Q143" s="149">
        <v>0</v>
      </c>
      <c r="R143" s="149">
        <f t="shared" si="12"/>
        <v>0</v>
      </c>
      <c r="S143" s="149">
        <v>0</v>
      </c>
      <c r="T143" s="150">
        <f t="shared" si="1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14"/>
        <v>0</v>
      </c>
      <c r="BF143" s="152">
        <f t="shared" si="15"/>
        <v>0</v>
      </c>
      <c r="BG143" s="152">
        <f t="shared" si="16"/>
        <v>0</v>
      </c>
      <c r="BH143" s="152">
        <f t="shared" si="17"/>
        <v>0</v>
      </c>
      <c r="BI143" s="152">
        <f t="shared" si="18"/>
        <v>0</v>
      </c>
      <c r="BJ143" s="13" t="s">
        <v>87</v>
      </c>
      <c r="BK143" s="152">
        <f t="shared" si="19"/>
        <v>0</v>
      </c>
      <c r="BL143" s="13" t="s">
        <v>94</v>
      </c>
      <c r="BM143" s="151" t="s">
        <v>371</v>
      </c>
    </row>
    <row r="144" spans="2:65" s="1" customFormat="1" ht="24.25" customHeight="1">
      <c r="B144" s="139"/>
      <c r="C144" s="140" t="s">
        <v>293</v>
      </c>
      <c r="D144" s="140" t="s">
        <v>222</v>
      </c>
      <c r="E144" s="141" t="s">
        <v>3778</v>
      </c>
      <c r="F144" s="142" t="s">
        <v>3779</v>
      </c>
      <c r="G144" s="143" t="s">
        <v>2478</v>
      </c>
      <c r="H144" s="144">
        <v>1</v>
      </c>
      <c r="I144" s="145"/>
      <c r="J144" s="144">
        <f t="shared" si="10"/>
        <v>0</v>
      </c>
      <c r="K144" s="146"/>
      <c r="L144" s="28"/>
      <c r="M144" s="147" t="s">
        <v>1</v>
      </c>
      <c r="N144" s="148" t="s">
        <v>41</v>
      </c>
      <c r="P144" s="149">
        <f t="shared" si="11"/>
        <v>0</v>
      </c>
      <c r="Q144" s="149">
        <v>0</v>
      </c>
      <c r="R144" s="149">
        <f t="shared" si="12"/>
        <v>0</v>
      </c>
      <c r="S144" s="149">
        <v>0</v>
      </c>
      <c r="T144" s="150">
        <f t="shared" si="1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14"/>
        <v>0</v>
      </c>
      <c r="BF144" s="152">
        <f t="shared" si="15"/>
        <v>0</v>
      </c>
      <c r="BG144" s="152">
        <f t="shared" si="16"/>
        <v>0</v>
      </c>
      <c r="BH144" s="152">
        <f t="shared" si="17"/>
        <v>0</v>
      </c>
      <c r="BI144" s="152">
        <f t="shared" si="18"/>
        <v>0</v>
      </c>
      <c r="BJ144" s="13" t="s">
        <v>87</v>
      </c>
      <c r="BK144" s="152">
        <f t="shared" si="19"/>
        <v>0</v>
      </c>
      <c r="BL144" s="13" t="s">
        <v>94</v>
      </c>
      <c r="BM144" s="151" t="s">
        <v>381</v>
      </c>
    </row>
    <row r="145" spans="2:65" s="1" customFormat="1" ht="24.25" customHeight="1">
      <c r="B145" s="139"/>
      <c r="C145" s="140" t="s">
        <v>297</v>
      </c>
      <c r="D145" s="140" t="s">
        <v>222</v>
      </c>
      <c r="E145" s="141" t="s">
        <v>3780</v>
      </c>
      <c r="F145" s="142" t="s">
        <v>3781</v>
      </c>
      <c r="G145" s="143" t="s">
        <v>259</v>
      </c>
      <c r="H145" s="144">
        <v>4</v>
      </c>
      <c r="I145" s="145"/>
      <c r="J145" s="144">
        <f t="shared" si="10"/>
        <v>0</v>
      </c>
      <c r="K145" s="146"/>
      <c r="L145" s="28"/>
      <c r="M145" s="147" t="s">
        <v>1</v>
      </c>
      <c r="N145" s="148" t="s">
        <v>41</v>
      </c>
      <c r="P145" s="149">
        <f t="shared" si="11"/>
        <v>0</v>
      </c>
      <c r="Q145" s="149">
        <v>0</v>
      </c>
      <c r="R145" s="149">
        <f t="shared" si="12"/>
        <v>0</v>
      </c>
      <c r="S145" s="149">
        <v>0</v>
      </c>
      <c r="T145" s="150">
        <f t="shared" si="1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14"/>
        <v>0</v>
      </c>
      <c r="BF145" s="152">
        <f t="shared" si="15"/>
        <v>0</v>
      </c>
      <c r="BG145" s="152">
        <f t="shared" si="16"/>
        <v>0</v>
      </c>
      <c r="BH145" s="152">
        <f t="shared" si="17"/>
        <v>0</v>
      </c>
      <c r="BI145" s="152">
        <f t="shared" si="18"/>
        <v>0</v>
      </c>
      <c r="BJ145" s="13" t="s">
        <v>87</v>
      </c>
      <c r="BK145" s="152">
        <f t="shared" si="19"/>
        <v>0</v>
      </c>
      <c r="BL145" s="13" t="s">
        <v>94</v>
      </c>
      <c r="BM145" s="151" t="s">
        <v>389</v>
      </c>
    </row>
    <row r="146" spans="2:65" s="1" customFormat="1" ht="21.75" customHeight="1">
      <c r="B146" s="139"/>
      <c r="C146" s="158" t="s">
        <v>301</v>
      </c>
      <c r="D146" s="158" t="s">
        <v>571</v>
      </c>
      <c r="E146" s="159" t="s">
        <v>3782</v>
      </c>
      <c r="F146" s="160" t="s">
        <v>3783</v>
      </c>
      <c r="G146" s="161" t="s">
        <v>259</v>
      </c>
      <c r="H146" s="162">
        <v>4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399</v>
      </c>
    </row>
    <row r="147" spans="2:65" s="1" customFormat="1" ht="24.25" customHeight="1">
      <c r="B147" s="139"/>
      <c r="C147" s="140" t="s">
        <v>306</v>
      </c>
      <c r="D147" s="140" t="s">
        <v>222</v>
      </c>
      <c r="E147" s="141" t="s">
        <v>3784</v>
      </c>
      <c r="F147" s="142" t="s">
        <v>3785</v>
      </c>
      <c r="G147" s="143" t="s">
        <v>234</v>
      </c>
      <c r="H147" s="144">
        <v>94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409</v>
      </c>
    </row>
    <row r="148" spans="2:65" s="11" customFormat="1" ht="22.9" customHeight="1">
      <c r="B148" s="127"/>
      <c r="D148" s="128" t="s">
        <v>74</v>
      </c>
      <c r="E148" s="137" t="s">
        <v>595</v>
      </c>
      <c r="F148" s="137" t="s">
        <v>3786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82</v>
      </c>
      <c r="AT148" s="135" t="s">
        <v>74</v>
      </c>
      <c r="AU148" s="135" t="s">
        <v>82</v>
      </c>
      <c r="AY148" s="128" t="s">
        <v>220</v>
      </c>
      <c r="BK148" s="136">
        <f>BK149</f>
        <v>0</v>
      </c>
    </row>
    <row r="149" spans="2:65" s="1" customFormat="1" ht="33" customHeight="1">
      <c r="B149" s="139"/>
      <c r="C149" s="140" t="s">
        <v>7</v>
      </c>
      <c r="D149" s="140" t="s">
        <v>222</v>
      </c>
      <c r="E149" s="141" t="s">
        <v>3787</v>
      </c>
      <c r="F149" s="142" t="s">
        <v>3788</v>
      </c>
      <c r="G149" s="143" t="s">
        <v>304</v>
      </c>
      <c r="H149" s="144">
        <v>65.16</v>
      </c>
      <c r="I149" s="145"/>
      <c r="J149" s="144">
        <f>ROUND(I149*H149,2)</f>
        <v>0</v>
      </c>
      <c r="K149" s="146"/>
      <c r="L149" s="28"/>
      <c r="M149" s="153" t="s">
        <v>1</v>
      </c>
      <c r="N149" s="154" t="s">
        <v>41</v>
      </c>
      <c r="O149" s="155"/>
      <c r="P149" s="156">
        <f>O149*H149</f>
        <v>0</v>
      </c>
      <c r="Q149" s="156">
        <v>0</v>
      </c>
      <c r="R149" s="156">
        <f>Q149*H149</f>
        <v>0</v>
      </c>
      <c r="S149" s="156">
        <v>0</v>
      </c>
      <c r="T149" s="157">
        <f>S149*H149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417</v>
      </c>
    </row>
    <row r="150" spans="2:65" s="1" customFormat="1" ht="7" customHeight="1">
      <c r="B150" s="43"/>
      <c r="C150" s="44"/>
      <c r="D150" s="44"/>
      <c r="E150" s="44"/>
      <c r="F150" s="44"/>
      <c r="G150" s="44"/>
      <c r="H150" s="44"/>
      <c r="I150" s="44"/>
      <c r="J150" s="44"/>
      <c r="K150" s="44"/>
      <c r="L150" s="28"/>
    </row>
  </sheetData>
  <autoFilter ref="C120:K149" xr:uid="{00000000-0009-0000-0000-00001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2:BM143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153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3790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ROUND((SUM(BE125:BE142)),  2)</f>
        <v>0</v>
      </c>
      <c r="G35" s="96"/>
      <c r="H35" s="96"/>
      <c r="I35" s="97">
        <v>0.23</v>
      </c>
      <c r="J35" s="95">
        <f>ROUND(((SUM(BE125:BE142))*I35),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ROUND((SUM(BF125:BF142)),  2)</f>
        <v>0</v>
      </c>
      <c r="G36" s="96"/>
      <c r="H36" s="96"/>
      <c r="I36" s="97">
        <v>0.23</v>
      </c>
      <c r="J36" s="95">
        <f>ROUND(((SUM(BF125:BF142))*I36),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ROUND((SUM(BG125:BG142)),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ROUND((SUM(BH125:BH142)),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ROUND((SUM(BI125:BI142)),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E.1 - Búracie práca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195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8" customFormat="1" ht="25" customHeight="1">
      <c r="B101" s="110"/>
      <c r="D101" s="111" t="s">
        <v>196</v>
      </c>
      <c r="E101" s="112"/>
      <c r="F101" s="112"/>
      <c r="G101" s="112"/>
      <c r="H101" s="112"/>
      <c r="I101" s="112"/>
      <c r="J101" s="113">
        <f>J137</f>
        <v>0</v>
      </c>
      <c r="L101" s="110"/>
    </row>
    <row r="102" spans="2:47" s="9" customFormat="1" ht="19.899999999999999" customHeight="1">
      <c r="B102" s="114"/>
      <c r="D102" s="115" t="s">
        <v>198</v>
      </c>
      <c r="E102" s="116"/>
      <c r="F102" s="116"/>
      <c r="G102" s="116"/>
      <c r="H102" s="116"/>
      <c r="I102" s="116"/>
      <c r="J102" s="117">
        <f>J138</f>
        <v>0</v>
      </c>
      <c r="L102" s="114"/>
    </row>
    <row r="103" spans="2:47" s="9" customFormat="1" ht="19.899999999999999" customHeight="1">
      <c r="B103" s="114"/>
      <c r="D103" s="115" t="s">
        <v>200</v>
      </c>
      <c r="E103" s="116"/>
      <c r="F103" s="116"/>
      <c r="G103" s="116"/>
      <c r="H103" s="116"/>
      <c r="I103" s="116"/>
      <c r="J103" s="117">
        <f>J140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3789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218" t="str">
        <f>E11</f>
        <v>E.1 - Búracie práca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SOŠ Technická,Dukelských Hrdinov 2, 984 01 Lučenec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BK125</f>
        <v>0</v>
      </c>
      <c r="L125" s="28"/>
      <c r="M125" s="61"/>
      <c r="N125" s="52"/>
      <c r="O125" s="52"/>
      <c r="P125" s="124">
        <f>P126+P137</f>
        <v>0</v>
      </c>
      <c r="Q125" s="52"/>
      <c r="R125" s="124">
        <f>R126+R137</f>
        <v>0</v>
      </c>
      <c r="S125" s="52"/>
      <c r="T125" s="125">
        <f>T126+T137</f>
        <v>7.4550614999999993</v>
      </c>
      <c r="AT125" s="13" t="s">
        <v>74</v>
      </c>
      <c r="AU125" s="13" t="s">
        <v>192</v>
      </c>
      <c r="BK125" s="126">
        <f>BK126+BK137</f>
        <v>0</v>
      </c>
    </row>
    <row r="126" spans="2:65" s="11" customFormat="1" ht="25.9" customHeight="1">
      <c r="B126" s="127"/>
      <c r="D126" s="128" t="s">
        <v>74</v>
      </c>
      <c r="E126" s="129" t="s">
        <v>218</v>
      </c>
      <c r="F126" s="129" t="s">
        <v>219</v>
      </c>
      <c r="I126" s="130"/>
      <c r="J126" s="131">
        <f>BK126</f>
        <v>0</v>
      </c>
      <c r="L126" s="127"/>
      <c r="M126" s="132"/>
      <c r="P126" s="133">
        <f>P127</f>
        <v>0</v>
      </c>
      <c r="R126" s="133">
        <f>R127</f>
        <v>0</v>
      </c>
      <c r="T126" s="134">
        <f>T127</f>
        <v>4.3872</v>
      </c>
      <c r="AR126" s="128" t="s">
        <v>82</v>
      </c>
      <c r="AT126" s="135" t="s">
        <v>74</v>
      </c>
      <c r="AU126" s="135" t="s">
        <v>75</v>
      </c>
      <c r="AY126" s="128" t="s">
        <v>220</v>
      </c>
      <c r="BK126" s="136">
        <f>BK127</f>
        <v>0</v>
      </c>
    </row>
    <row r="127" spans="2:65" s="11" customFormat="1" ht="22.9" customHeight="1">
      <c r="B127" s="127"/>
      <c r="D127" s="128" t="s">
        <v>74</v>
      </c>
      <c r="E127" s="137" t="s">
        <v>230</v>
      </c>
      <c r="F127" s="137" t="s">
        <v>231</v>
      </c>
      <c r="I127" s="130"/>
      <c r="J127" s="138">
        <f>BK127</f>
        <v>0</v>
      </c>
      <c r="L127" s="127"/>
      <c r="M127" s="132"/>
      <c r="P127" s="133">
        <f>SUM(P128:P136)</f>
        <v>0</v>
      </c>
      <c r="R127" s="133">
        <f>SUM(R128:R136)</f>
        <v>0</v>
      </c>
      <c r="T127" s="134">
        <f>SUM(T128:T136)</f>
        <v>4.3872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SUM(BK128:BK136)</f>
        <v>0</v>
      </c>
    </row>
    <row r="128" spans="2:65" s="1" customFormat="1" ht="37.9" customHeight="1">
      <c r="B128" s="139"/>
      <c r="C128" s="140" t="s">
        <v>82</v>
      </c>
      <c r="D128" s="140" t="s">
        <v>222</v>
      </c>
      <c r="E128" s="141" t="s">
        <v>3791</v>
      </c>
      <c r="F128" s="142" t="s">
        <v>3792</v>
      </c>
      <c r="G128" s="143" t="s">
        <v>225</v>
      </c>
      <c r="H128" s="144">
        <v>5.4</v>
      </c>
      <c r="I128" s="145"/>
      <c r="J128" s="144">
        <f t="shared" ref="J128:J136" si="0">ROUND(I128*H128,2)</f>
        <v>0</v>
      </c>
      <c r="K128" s="146"/>
      <c r="L128" s="28"/>
      <c r="M128" s="147" t="s">
        <v>1</v>
      </c>
      <c r="N128" s="148" t="s">
        <v>41</v>
      </c>
      <c r="P128" s="149">
        <f t="shared" ref="P128:P136" si="1">O128*H128</f>
        <v>0</v>
      </c>
      <c r="Q128" s="149">
        <v>0</v>
      </c>
      <c r="R128" s="149">
        <f t="shared" ref="R128:R136" si="2">Q128*H128</f>
        <v>0</v>
      </c>
      <c r="S128" s="149">
        <v>0.19600000000000001</v>
      </c>
      <c r="T128" s="150">
        <f t="shared" ref="T128:T136" si="3">S128*H128</f>
        <v>1.0584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 t="shared" ref="BE128:BE136" si="4">IF(N128="základná",J128,0)</f>
        <v>0</v>
      </c>
      <c r="BF128" s="152">
        <f t="shared" ref="BF128:BF136" si="5">IF(N128="znížená",J128,0)</f>
        <v>0</v>
      </c>
      <c r="BG128" s="152">
        <f t="shared" ref="BG128:BG136" si="6">IF(N128="zákl. prenesená",J128,0)</f>
        <v>0</v>
      </c>
      <c r="BH128" s="152">
        <f t="shared" ref="BH128:BH136" si="7">IF(N128="zníž. prenesená",J128,0)</f>
        <v>0</v>
      </c>
      <c r="BI128" s="152">
        <f t="shared" ref="BI128:BI136" si="8">IF(N128="nulová",J128,0)</f>
        <v>0</v>
      </c>
      <c r="BJ128" s="13" t="s">
        <v>87</v>
      </c>
      <c r="BK128" s="152">
        <f t="shared" ref="BK128:BK136" si="9">ROUND(I128*H128,2)</f>
        <v>0</v>
      </c>
      <c r="BL128" s="13" t="s">
        <v>94</v>
      </c>
      <c r="BM128" s="151" t="s">
        <v>3793</v>
      </c>
    </row>
    <row r="129" spans="2:65" s="1" customFormat="1" ht="37.9" customHeight="1">
      <c r="B129" s="139"/>
      <c r="C129" s="140" t="s">
        <v>87</v>
      </c>
      <c r="D129" s="140" t="s">
        <v>222</v>
      </c>
      <c r="E129" s="141" t="s">
        <v>3794</v>
      </c>
      <c r="F129" s="142" t="s">
        <v>3795</v>
      </c>
      <c r="G129" s="143" t="s">
        <v>259</v>
      </c>
      <c r="H129" s="144">
        <v>12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4.7E-2</v>
      </c>
      <c r="T129" s="150">
        <f t="shared" si="3"/>
        <v>0.56400000000000006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3796</v>
      </c>
    </row>
    <row r="130" spans="2:65" s="1" customFormat="1" ht="24.25" customHeight="1">
      <c r="B130" s="139"/>
      <c r="C130" s="140" t="s">
        <v>91</v>
      </c>
      <c r="D130" s="140" t="s">
        <v>222</v>
      </c>
      <c r="E130" s="141" t="s">
        <v>262</v>
      </c>
      <c r="F130" s="142" t="s">
        <v>263</v>
      </c>
      <c r="G130" s="143" t="s">
        <v>259</v>
      </c>
      <c r="H130" s="144">
        <v>24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2.4E-2</v>
      </c>
      <c r="T130" s="150">
        <f t="shared" si="3"/>
        <v>0.57600000000000007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3797</v>
      </c>
    </row>
    <row r="131" spans="2:65" s="1" customFormat="1" ht="24.25" customHeight="1">
      <c r="B131" s="139"/>
      <c r="C131" s="140" t="s">
        <v>94</v>
      </c>
      <c r="D131" s="140" t="s">
        <v>222</v>
      </c>
      <c r="E131" s="141" t="s">
        <v>274</v>
      </c>
      <c r="F131" s="142" t="s">
        <v>275</v>
      </c>
      <c r="G131" s="143" t="s">
        <v>225</v>
      </c>
      <c r="H131" s="144">
        <v>28.8</v>
      </c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7.5999999999999998E-2</v>
      </c>
      <c r="T131" s="150">
        <f t="shared" si="3"/>
        <v>2.1888000000000001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3798</v>
      </c>
    </row>
    <row r="132" spans="2:65" s="1" customFormat="1" ht="24.25" customHeight="1">
      <c r="B132" s="139"/>
      <c r="C132" s="140" t="s">
        <v>97</v>
      </c>
      <c r="D132" s="140" t="s">
        <v>222</v>
      </c>
      <c r="E132" s="141" t="s">
        <v>302</v>
      </c>
      <c r="F132" s="142" t="s">
        <v>303</v>
      </c>
      <c r="G132" s="143" t="s">
        <v>304</v>
      </c>
      <c r="H132" s="144">
        <v>7.46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3799</v>
      </c>
    </row>
    <row r="133" spans="2:65" s="1" customFormat="1" ht="24.25" customHeight="1">
      <c r="B133" s="139"/>
      <c r="C133" s="140" t="s">
        <v>124</v>
      </c>
      <c r="D133" s="140" t="s">
        <v>222</v>
      </c>
      <c r="E133" s="141" t="s">
        <v>307</v>
      </c>
      <c r="F133" s="142" t="s">
        <v>308</v>
      </c>
      <c r="G133" s="143" t="s">
        <v>304</v>
      </c>
      <c r="H133" s="144">
        <v>14.92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3800</v>
      </c>
    </row>
    <row r="134" spans="2:65" s="1" customFormat="1" ht="21.75" customHeight="1">
      <c r="B134" s="139"/>
      <c r="C134" s="140" t="s">
        <v>132</v>
      </c>
      <c r="D134" s="140" t="s">
        <v>222</v>
      </c>
      <c r="E134" s="141" t="s">
        <v>310</v>
      </c>
      <c r="F134" s="142" t="s">
        <v>311</v>
      </c>
      <c r="G134" s="143" t="s">
        <v>304</v>
      </c>
      <c r="H134" s="144">
        <v>7.46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3801</v>
      </c>
    </row>
    <row r="135" spans="2:65" s="1" customFormat="1" ht="24.25" customHeight="1">
      <c r="B135" s="139"/>
      <c r="C135" s="140" t="s">
        <v>248</v>
      </c>
      <c r="D135" s="140" t="s">
        <v>222</v>
      </c>
      <c r="E135" s="141" t="s">
        <v>314</v>
      </c>
      <c r="F135" s="142" t="s">
        <v>315</v>
      </c>
      <c r="G135" s="143" t="s">
        <v>304</v>
      </c>
      <c r="H135" s="144">
        <v>141.74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3802</v>
      </c>
    </row>
    <row r="136" spans="2:65" s="1" customFormat="1" ht="24.25" customHeight="1">
      <c r="B136" s="139"/>
      <c r="C136" s="140" t="s">
        <v>230</v>
      </c>
      <c r="D136" s="140" t="s">
        <v>222</v>
      </c>
      <c r="E136" s="141" t="s">
        <v>326</v>
      </c>
      <c r="F136" s="142" t="s">
        <v>327</v>
      </c>
      <c r="G136" s="143" t="s">
        <v>304</v>
      </c>
      <c r="H136" s="144">
        <v>7.46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3803</v>
      </c>
    </row>
    <row r="137" spans="2:65" s="11" customFormat="1" ht="25.9" customHeight="1">
      <c r="B137" s="127"/>
      <c r="D137" s="128" t="s">
        <v>74</v>
      </c>
      <c r="E137" s="129" t="s">
        <v>337</v>
      </c>
      <c r="F137" s="129" t="s">
        <v>338</v>
      </c>
      <c r="I137" s="130"/>
      <c r="J137" s="131">
        <f>BK137</f>
        <v>0</v>
      </c>
      <c r="L137" s="127"/>
      <c r="M137" s="132"/>
      <c r="P137" s="133">
        <f>P138+P140</f>
        <v>0</v>
      </c>
      <c r="R137" s="133">
        <f>R138+R140</f>
        <v>0</v>
      </c>
      <c r="T137" s="134">
        <f>T138+T140</f>
        <v>3.0678614999999998</v>
      </c>
      <c r="AR137" s="128" t="s">
        <v>87</v>
      </c>
      <c r="AT137" s="135" t="s">
        <v>74</v>
      </c>
      <c r="AU137" s="135" t="s">
        <v>75</v>
      </c>
      <c r="AY137" s="128" t="s">
        <v>220</v>
      </c>
      <c r="BK137" s="136">
        <f>BK138+BK140</f>
        <v>0</v>
      </c>
    </row>
    <row r="138" spans="2:65" s="11" customFormat="1" ht="22.9" customHeight="1">
      <c r="B138" s="127"/>
      <c r="D138" s="128" t="s">
        <v>74</v>
      </c>
      <c r="E138" s="137" t="s">
        <v>345</v>
      </c>
      <c r="F138" s="137" t="s">
        <v>346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</v>
      </c>
      <c r="T138" s="134">
        <f>T139</f>
        <v>7.8839999999999993E-2</v>
      </c>
      <c r="AR138" s="128" t="s">
        <v>87</v>
      </c>
      <c r="AT138" s="135" t="s">
        <v>74</v>
      </c>
      <c r="AU138" s="135" t="s">
        <v>82</v>
      </c>
      <c r="AY138" s="128" t="s">
        <v>220</v>
      </c>
      <c r="BK138" s="136">
        <f>BK139</f>
        <v>0</v>
      </c>
    </row>
    <row r="139" spans="2:65" s="1" customFormat="1" ht="33" customHeight="1">
      <c r="B139" s="139"/>
      <c r="C139" s="140" t="s">
        <v>256</v>
      </c>
      <c r="D139" s="140" t="s">
        <v>222</v>
      </c>
      <c r="E139" s="141" t="s">
        <v>3804</v>
      </c>
      <c r="F139" s="142" t="s">
        <v>3805</v>
      </c>
      <c r="G139" s="143" t="s">
        <v>225</v>
      </c>
      <c r="H139" s="144">
        <v>32.85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0</v>
      </c>
      <c r="R139" s="149">
        <f>Q139*H139</f>
        <v>0</v>
      </c>
      <c r="S139" s="149">
        <v>2.3999999999999998E-3</v>
      </c>
      <c r="T139" s="150">
        <f>S139*H139</f>
        <v>7.8839999999999993E-2</v>
      </c>
      <c r="AR139" s="151" t="s">
        <v>281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281</v>
      </c>
      <c r="BM139" s="151" t="s">
        <v>3806</v>
      </c>
    </row>
    <row r="140" spans="2:65" s="11" customFormat="1" ht="22.9" customHeight="1">
      <c r="B140" s="127"/>
      <c r="D140" s="128" t="s">
        <v>74</v>
      </c>
      <c r="E140" s="137" t="s">
        <v>369</v>
      </c>
      <c r="F140" s="137" t="s">
        <v>370</v>
      </c>
      <c r="I140" s="130"/>
      <c r="J140" s="138">
        <f>BK140</f>
        <v>0</v>
      </c>
      <c r="L140" s="127"/>
      <c r="M140" s="132"/>
      <c r="P140" s="133">
        <f>SUM(P141:P142)</f>
        <v>0</v>
      </c>
      <c r="R140" s="133">
        <f>SUM(R141:R142)</f>
        <v>0</v>
      </c>
      <c r="T140" s="134">
        <f>SUM(T141:T142)</f>
        <v>2.9890214999999998</v>
      </c>
      <c r="AR140" s="128" t="s">
        <v>87</v>
      </c>
      <c r="AT140" s="135" t="s">
        <v>74</v>
      </c>
      <c r="AU140" s="135" t="s">
        <v>82</v>
      </c>
      <c r="AY140" s="128" t="s">
        <v>220</v>
      </c>
      <c r="BK140" s="136">
        <f>SUM(BK141:BK142)</f>
        <v>0</v>
      </c>
    </row>
    <row r="141" spans="2:65" s="1" customFormat="1" ht="33" customHeight="1">
      <c r="B141" s="139"/>
      <c r="C141" s="140" t="s">
        <v>261</v>
      </c>
      <c r="D141" s="140" t="s">
        <v>222</v>
      </c>
      <c r="E141" s="141" t="s">
        <v>3807</v>
      </c>
      <c r="F141" s="142" t="s">
        <v>3808</v>
      </c>
      <c r="G141" s="143" t="s">
        <v>225</v>
      </c>
      <c r="H141" s="144">
        <v>32.85</v>
      </c>
      <c r="I141" s="145"/>
      <c r="J141" s="144">
        <f>ROUND(I141*H141,2)</f>
        <v>0</v>
      </c>
      <c r="K141" s="146"/>
      <c r="L141" s="28"/>
      <c r="M141" s="147" t="s">
        <v>1</v>
      </c>
      <c r="N141" s="148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5.4469999999999998E-2</v>
      </c>
      <c r="T141" s="150">
        <f>S141*H141</f>
        <v>1.7893395000000001</v>
      </c>
      <c r="AR141" s="151" t="s">
        <v>281</v>
      </c>
      <c r="AT141" s="151" t="s">
        <v>222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281</v>
      </c>
      <c r="BM141" s="151" t="s">
        <v>3809</v>
      </c>
    </row>
    <row r="142" spans="2:65" s="1" customFormat="1" ht="24.25" customHeight="1">
      <c r="B142" s="139"/>
      <c r="C142" s="140" t="s">
        <v>265</v>
      </c>
      <c r="D142" s="140" t="s">
        <v>222</v>
      </c>
      <c r="E142" s="141" t="s">
        <v>3810</v>
      </c>
      <c r="F142" s="142" t="s">
        <v>3811</v>
      </c>
      <c r="G142" s="143" t="s">
        <v>225</v>
      </c>
      <c r="H142" s="144">
        <v>32.85</v>
      </c>
      <c r="I142" s="145"/>
      <c r="J142" s="144">
        <f>ROUND(I142*H142,2)</f>
        <v>0</v>
      </c>
      <c r="K142" s="146"/>
      <c r="L142" s="28"/>
      <c r="M142" s="153" t="s">
        <v>1</v>
      </c>
      <c r="N142" s="154" t="s">
        <v>41</v>
      </c>
      <c r="O142" s="155"/>
      <c r="P142" s="156">
        <f>O142*H142</f>
        <v>0</v>
      </c>
      <c r="Q142" s="156">
        <v>0</v>
      </c>
      <c r="R142" s="156">
        <f>Q142*H142</f>
        <v>0</v>
      </c>
      <c r="S142" s="156">
        <v>3.6519999999999997E-2</v>
      </c>
      <c r="T142" s="157">
        <f>S142*H142</f>
        <v>1.1996819999999999</v>
      </c>
      <c r="AR142" s="151" t="s">
        <v>281</v>
      </c>
      <c r="AT142" s="151" t="s">
        <v>222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281</v>
      </c>
      <c r="BM142" s="151" t="s">
        <v>3812</v>
      </c>
    </row>
    <row r="143" spans="2:65" s="1" customFormat="1" ht="7" customHeight="1">
      <c r="B143" s="43"/>
      <c r="C143" s="44"/>
      <c r="D143" s="44"/>
      <c r="E143" s="44"/>
      <c r="F143" s="44"/>
      <c r="G143" s="44"/>
      <c r="H143" s="44"/>
      <c r="I143" s="44"/>
      <c r="J143" s="44"/>
      <c r="K143" s="44"/>
      <c r="L143" s="28"/>
    </row>
  </sheetData>
  <autoFilter ref="C124:K142" xr:uid="{00000000-0009-0000-0000-00001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2:BM184"/>
  <sheetViews>
    <sheetView showGridLines="0" topLeftCell="A143" workbookViewId="0">
      <selection activeCell="Z163" sqref="Z163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155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3813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ROUND(J136,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ROUND((SUM(BE136:BE183)),  2)</f>
        <v>0</v>
      </c>
      <c r="G35" s="96"/>
      <c r="H35" s="96"/>
      <c r="I35" s="97">
        <v>0.23</v>
      </c>
      <c r="J35" s="95">
        <f>ROUND(((SUM(BE136:BE183))*I35),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ROUND((SUM(BF136:BF183)),  2)</f>
        <v>0</v>
      </c>
      <c r="G36" s="96"/>
      <c r="H36" s="96"/>
      <c r="I36" s="97">
        <v>0.23</v>
      </c>
      <c r="J36" s="95">
        <f>ROUND(((SUM(BF136:BF183))*I36),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ROUND((SUM(BG136:BG183)),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ROUND((SUM(BH136:BH183)),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ROUND((SUM(BI136:BI183)),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E.2 -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J136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47" s="9" customFormat="1" ht="19.899999999999999" customHeight="1">
      <c r="B100" s="114"/>
      <c r="D100" s="115" t="s">
        <v>3814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47" s="9" customFormat="1" ht="19.899999999999999" customHeight="1">
      <c r="B101" s="114"/>
      <c r="D101" s="115" t="s">
        <v>1364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444</v>
      </c>
      <c r="E102" s="116"/>
      <c r="F102" s="116"/>
      <c r="G102" s="116"/>
      <c r="H102" s="116"/>
      <c r="I102" s="116"/>
      <c r="J102" s="117">
        <f>J142</f>
        <v>0</v>
      </c>
      <c r="L102" s="114"/>
    </row>
    <row r="103" spans="2:47" s="9" customFormat="1" ht="19.899999999999999" customHeight="1">
      <c r="B103" s="114"/>
      <c r="D103" s="115" t="s">
        <v>445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47" s="8" customFormat="1" ht="25" customHeight="1">
      <c r="B104" s="110"/>
      <c r="D104" s="111" t="s">
        <v>196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47" s="9" customFormat="1" ht="19.899999999999999" customHeight="1">
      <c r="B105" s="114"/>
      <c r="D105" s="115" t="s">
        <v>447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47" s="9" customFormat="1" ht="19.899999999999999" customHeight="1">
      <c r="B106" s="114"/>
      <c r="D106" s="115" t="s">
        <v>200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47" s="9" customFormat="1" ht="19.899999999999999" customHeight="1">
      <c r="B107" s="114"/>
      <c r="D107" s="115" t="s">
        <v>203</v>
      </c>
      <c r="E107" s="116"/>
      <c r="F107" s="116"/>
      <c r="G107" s="116"/>
      <c r="H107" s="116"/>
      <c r="I107" s="116"/>
      <c r="J107" s="117">
        <f>J157</f>
        <v>0</v>
      </c>
      <c r="L107" s="114"/>
    </row>
    <row r="108" spans="2:47" s="9" customFormat="1" ht="19.899999999999999" customHeight="1">
      <c r="B108" s="114"/>
      <c r="D108" s="115" t="s">
        <v>449</v>
      </c>
      <c r="E108" s="116"/>
      <c r="F108" s="116"/>
      <c r="G108" s="116"/>
      <c r="H108" s="116"/>
      <c r="I108" s="116"/>
      <c r="J108" s="117">
        <f>J162</f>
        <v>0</v>
      </c>
      <c r="L108" s="114"/>
    </row>
    <row r="109" spans="2:47" s="9" customFormat="1" ht="19.899999999999999" customHeight="1">
      <c r="B109" s="114"/>
      <c r="D109" s="115" t="s">
        <v>450</v>
      </c>
      <c r="E109" s="116"/>
      <c r="F109" s="116"/>
      <c r="G109" s="116"/>
      <c r="H109" s="116"/>
      <c r="I109" s="116"/>
      <c r="J109" s="117">
        <f>J166</f>
        <v>0</v>
      </c>
      <c r="L109" s="114"/>
    </row>
    <row r="110" spans="2:47" s="9" customFormat="1" ht="19.899999999999999" customHeight="1">
      <c r="B110" s="114"/>
      <c r="D110" s="115" t="s">
        <v>451</v>
      </c>
      <c r="E110" s="116"/>
      <c r="F110" s="116"/>
      <c r="G110" s="116"/>
      <c r="H110" s="116"/>
      <c r="I110" s="116"/>
      <c r="J110" s="117">
        <f>J170</f>
        <v>0</v>
      </c>
      <c r="L110" s="114"/>
    </row>
    <row r="111" spans="2:47" s="9" customFormat="1" ht="19.899999999999999" customHeight="1">
      <c r="B111" s="114"/>
      <c r="D111" s="115" t="s">
        <v>452</v>
      </c>
      <c r="E111" s="116"/>
      <c r="F111" s="116"/>
      <c r="G111" s="116"/>
      <c r="H111" s="116"/>
      <c r="I111" s="116"/>
      <c r="J111" s="117">
        <f>J172</f>
        <v>0</v>
      </c>
      <c r="L111" s="114"/>
    </row>
    <row r="112" spans="2:47" s="8" customFormat="1" ht="25" customHeight="1">
      <c r="B112" s="110"/>
      <c r="D112" s="111" t="s">
        <v>1647</v>
      </c>
      <c r="E112" s="112"/>
      <c r="F112" s="112"/>
      <c r="G112" s="112"/>
      <c r="H112" s="112"/>
      <c r="I112" s="112"/>
      <c r="J112" s="113">
        <f>J178</f>
        <v>0</v>
      </c>
      <c r="L112" s="110"/>
    </row>
    <row r="113" spans="2:12" s="9" customFormat="1" ht="19.899999999999999" customHeight="1">
      <c r="B113" s="114"/>
      <c r="D113" s="115" t="s">
        <v>3815</v>
      </c>
      <c r="E113" s="116"/>
      <c r="F113" s="116"/>
      <c r="G113" s="116"/>
      <c r="H113" s="116"/>
      <c r="I113" s="116"/>
      <c r="J113" s="117">
        <f>J179</f>
        <v>0</v>
      </c>
      <c r="L113" s="114"/>
    </row>
    <row r="114" spans="2:12" s="8" customFormat="1" ht="25" customHeight="1">
      <c r="B114" s="110"/>
      <c r="D114" s="111" t="s">
        <v>1649</v>
      </c>
      <c r="E114" s="112"/>
      <c r="F114" s="112"/>
      <c r="G114" s="112"/>
      <c r="H114" s="112"/>
      <c r="I114" s="112"/>
      <c r="J114" s="113">
        <f>J181</f>
        <v>0</v>
      </c>
      <c r="L114" s="110"/>
    </row>
    <row r="115" spans="2:12" s="1" customFormat="1" ht="21.75" customHeight="1">
      <c r="B115" s="28"/>
      <c r="L115" s="28"/>
    </row>
    <row r="116" spans="2:12" s="1" customFormat="1" ht="7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28"/>
    </row>
    <row r="120" spans="2:12" s="1" customFormat="1" ht="7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28"/>
    </row>
    <row r="121" spans="2:12" s="1" customFormat="1" ht="25" customHeight="1">
      <c r="B121" s="28"/>
      <c r="C121" s="17" t="s">
        <v>206</v>
      </c>
      <c r="L121" s="28"/>
    </row>
    <row r="122" spans="2:12" s="1" customFormat="1" ht="7" customHeight="1">
      <c r="B122" s="28"/>
      <c r="L122" s="28"/>
    </row>
    <row r="123" spans="2:12" s="1" customFormat="1" ht="12" customHeight="1">
      <c r="B123" s="28"/>
      <c r="C123" s="23" t="s">
        <v>14</v>
      </c>
      <c r="L123" s="28"/>
    </row>
    <row r="124" spans="2:12" s="1" customFormat="1" ht="26.25" customHeight="1">
      <c r="B124" s="28"/>
      <c r="E124" s="224" t="str">
        <f>E7</f>
        <v>SOŠ technická Lučenec - novostavba edukačného centra, rekonštrukcia objektu školy a spoločenského objektu</v>
      </c>
      <c r="F124" s="225"/>
      <c r="G124" s="225"/>
      <c r="H124" s="225"/>
      <c r="L124" s="28"/>
    </row>
    <row r="125" spans="2:12" ht="12" customHeight="1">
      <c r="B125" s="16"/>
      <c r="C125" s="23" t="s">
        <v>184</v>
      </c>
      <c r="L125" s="16"/>
    </row>
    <row r="126" spans="2:12" s="1" customFormat="1" ht="16.5" customHeight="1">
      <c r="B126" s="28"/>
      <c r="E126" s="224" t="s">
        <v>3789</v>
      </c>
      <c r="F126" s="223"/>
      <c r="G126" s="223"/>
      <c r="H126" s="223"/>
      <c r="L126" s="28"/>
    </row>
    <row r="127" spans="2:12" s="1" customFormat="1" ht="12" customHeight="1">
      <c r="B127" s="28"/>
      <c r="C127" s="23" t="s">
        <v>186</v>
      </c>
      <c r="L127" s="28"/>
    </row>
    <row r="128" spans="2:12" s="1" customFormat="1" ht="16.5" customHeight="1">
      <c r="B128" s="28"/>
      <c r="E128" s="218" t="str">
        <f>E11</f>
        <v>E.2 - Nový stav</v>
      </c>
      <c r="F128" s="223"/>
      <c r="G128" s="223"/>
      <c r="H128" s="223"/>
      <c r="L128" s="28"/>
    </row>
    <row r="129" spans="2:65" s="1" customFormat="1" ht="7" customHeight="1">
      <c r="B129" s="28"/>
      <c r="L129" s="28"/>
    </row>
    <row r="130" spans="2:65" s="1" customFormat="1" ht="12" customHeight="1">
      <c r="B130" s="28"/>
      <c r="C130" s="23" t="s">
        <v>18</v>
      </c>
      <c r="F130" s="21" t="str">
        <f>F14</f>
        <v>SOŠ Technická,Dukelských Hrdinov 2, 984 01 Lučenec</v>
      </c>
      <c r="I130" s="23" t="s">
        <v>20</v>
      </c>
      <c r="J130" s="51" t="str">
        <f>IF(J14="","",J14)</f>
        <v>30. 9. 2024</v>
      </c>
      <c r="L130" s="28"/>
    </row>
    <row r="131" spans="2:65" s="1" customFormat="1" ht="7" customHeight="1">
      <c r="B131" s="28"/>
      <c r="L131" s="28"/>
    </row>
    <row r="132" spans="2:65" s="1" customFormat="1" ht="40.15" customHeight="1">
      <c r="B132" s="28"/>
      <c r="C132" s="23" t="s">
        <v>22</v>
      </c>
      <c r="F132" s="21" t="str">
        <f>E17</f>
        <v>BBSK, Námestie SNP 23/23, 974 01 BB</v>
      </c>
      <c r="I132" s="23" t="s">
        <v>28</v>
      </c>
      <c r="J132" s="26" t="str">
        <f>E23</f>
        <v>Ing. Ladislav Chatrnúch,Sládkovičova 2052/50A Šala</v>
      </c>
      <c r="L132" s="28"/>
    </row>
    <row r="133" spans="2:65" s="1" customFormat="1" ht="15.25" customHeight="1">
      <c r="B133" s="28"/>
      <c r="C133" s="23" t="s">
        <v>26</v>
      </c>
      <c r="F133" s="21" t="str">
        <f>IF(E20="","",E20)</f>
        <v>Vyplň údaj</v>
      </c>
      <c r="I133" s="23" t="s">
        <v>31</v>
      </c>
      <c r="J133" s="26" t="str">
        <f>E26</f>
        <v xml:space="preserve"> </v>
      </c>
      <c r="L133" s="28"/>
    </row>
    <row r="134" spans="2:65" s="1" customFormat="1" ht="10.4" customHeight="1">
      <c r="B134" s="28"/>
      <c r="L134" s="28"/>
    </row>
    <row r="135" spans="2:65" s="10" customFormat="1" ht="29.25" customHeight="1">
      <c r="B135" s="118"/>
      <c r="C135" s="119" t="s">
        <v>207</v>
      </c>
      <c r="D135" s="120" t="s">
        <v>60</v>
      </c>
      <c r="E135" s="120" t="s">
        <v>56</v>
      </c>
      <c r="F135" s="120" t="s">
        <v>57</v>
      </c>
      <c r="G135" s="120" t="s">
        <v>208</v>
      </c>
      <c r="H135" s="120" t="s">
        <v>209</v>
      </c>
      <c r="I135" s="120" t="s">
        <v>210</v>
      </c>
      <c r="J135" s="121" t="s">
        <v>190</v>
      </c>
      <c r="K135" s="122" t="s">
        <v>211</v>
      </c>
      <c r="L135" s="118"/>
      <c r="M135" s="58" t="s">
        <v>1</v>
      </c>
      <c r="N135" s="59" t="s">
        <v>39</v>
      </c>
      <c r="O135" s="59" t="s">
        <v>212</v>
      </c>
      <c r="P135" s="59" t="s">
        <v>213</v>
      </c>
      <c r="Q135" s="59" t="s">
        <v>214</v>
      </c>
      <c r="R135" s="59" t="s">
        <v>215</v>
      </c>
      <c r="S135" s="59" t="s">
        <v>216</v>
      </c>
      <c r="T135" s="60" t="s">
        <v>217</v>
      </c>
    </row>
    <row r="136" spans="2:65" s="1" customFormat="1" ht="22.9" customHeight="1">
      <c r="B136" s="28"/>
      <c r="C136" s="63" t="s">
        <v>191</v>
      </c>
      <c r="J136" s="123">
        <f>BK136</f>
        <v>0</v>
      </c>
      <c r="L136" s="28"/>
      <c r="M136" s="61"/>
      <c r="N136" s="52"/>
      <c r="O136" s="52"/>
      <c r="P136" s="124">
        <f>P137+P150+P178+P181</f>
        <v>0</v>
      </c>
      <c r="Q136" s="52"/>
      <c r="R136" s="124">
        <f>R137+R150+R178+R181</f>
        <v>9.4827720424999988</v>
      </c>
      <c r="S136" s="52"/>
      <c r="T136" s="125">
        <f>T137+T150+T178+T181</f>
        <v>0</v>
      </c>
      <c r="AT136" s="13" t="s">
        <v>74</v>
      </c>
      <c r="AU136" s="13" t="s">
        <v>192</v>
      </c>
      <c r="BK136" s="126">
        <f>BK137+BK150+BK178+BK181</f>
        <v>0</v>
      </c>
    </row>
    <row r="137" spans="2:65" s="11" customFormat="1" ht="25.9" customHeight="1">
      <c r="B137" s="127"/>
      <c r="D137" s="128" t="s">
        <v>74</v>
      </c>
      <c r="E137" s="129" t="s">
        <v>218</v>
      </c>
      <c r="F137" s="129" t="s">
        <v>219</v>
      </c>
      <c r="I137" s="130"/>
      <c r="J137" s="131">
        <f>BK137</f>
        <v>0</v>
      </c>
      <c r="L137" s="127"/>
      <c r="M137" s="132"/>
      <c r="P137" s="133">
        <f>P138+P140+P142+P148</f>
        <v>0</v>
      </c>
      <c r="R137" s="133">
        <f>R138+R140+R142+R148</f>
        <v>7.5892199999999992</v>
      </c>
      <c r="T137" s="134">
        <f>T138+T140+T142+T148</f>
        <v>0</v>
      </c>
      <c r="AR137" s="128" t="s">
        <v>82</v>
      </c>
      <c r="AT137" s="135" t="s">
        <v>74</v>
      </c>
      <c r="AU137" s="135" t="s">
        <v>75</v>
      </c>
      <c r="AY137" s="128" t="s">
        <v>220</v>
      </c>
      <c r="BK137" s="136">
        <f>BK138+BK140+BK142+BK148</f>
        <v>0</v>
      </c>
    </row>
    <row r="138" spans="2:65" s="11" customFormat="1" ht="22.9" customHeight="1">
      <c r="B138" s="127"/>
      <c r="D138" s="128" t="s">
        <v>74</v>
      </c>
      <c r="E138" s="137" t="s">
        <v>91</v>
      </c>
      <c r="F138" s="137" t="s">
        <v>3816</v>
      </c>
      <c r="I138" s="130"/>
      <c r="J138" s="138">
        <f>BK138</f>
        <v>0</v>
      </c>
      <c r="L138" s="127"/>
      <c r="M138" s="132"/>
      <c r="P138" s="133">
        <f>P139</f>
        <v>0</v>
      </c>
      <c r="R138" s="133">
        <f>R139</f>
        <v>0.62129999999999996</v>
      </c>
      <c r="T138" s="134">
        <f>T139</f>
        <v>0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36">
        <f>BK139</f>
        <v>0</v>
      </c>
    </row>
    <row r="139" spans="2:65" s="1" customFormat="1" ht="33" customHeight="1">
      <c r="B139" s="139"/>
      <c r="C139" s="140" t="s">
        <v>82</v>
      </c>
      <c r="D139" s="140" t="s">
        <v>222</v>
      </c>
      <c r="E139" s="141" t="s">
        <v>3817</v>
      </c>
      <c r="F139" s="142" t="s">
        <v>3818</v>
      </c>
      <c r="G139" s="143" t="s">
        <v>304</v>
      </c>
      <c r="H139" s="144">
        <v>0.56999999999999995</v>
      </c>
      <c r="I139" s="145"/>
      <c r="J139" s="144">
        <f>ROUND(I139*H139,2)</f>
        <v>0</v>
      </c>
      <c r="K139" s="146"/>
      <c r="L139" s="28"/>
      <c r="M139" s="147" t="s">
        <v>1</v>
      </c>
      <c r="N139" s="148" t="s">
        <v>41</v>
      </c>
      <c r="P139" s="149">
        <f>O139*H139</f>
        <v>0</v>
      </c>
      <c r="Q139" s="149">
        <v>1.0900000000000001</v>
      </c>
      <c r="R139" s="149">
        <f>Q139*H139</f>
        <v>0.62129999999999996</v>
      </c>
      <c r="S139" s="149">
        <v>0</v>
      </c>
      <c r="T139" s="150">
        <f>S139*H139</f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3" t="s">
        <v>87</v>
      </c>
      <c r="BK139" s="152">
        <f>ROUND(I139*H139,2)</f>
        <v>0</v>
      </c>
      <c r="BL139" s="13" t="s">
        <v>94</v>
      </c>
      <c r="BM139" s="151" t="s">
        <v>3819</v>
      </c>
    </row>
    <row r="140" spans="2:65" s="11" customFormat="1" ht="22.9" customHeight="1">
      <c r="B140" s="127"/>
      <c r="D140" s="128" t="s">
        <v>74</v>
      </c>
      <c r="E140" s="137" t="s">
        <v>94</v>
      </c>
      <c r="F140" s="137" t="s">
        <v>1414</v>
      </c>
      <c r="I140" s="130"/>
      <c r="J140" s="138">
        <f>BK140</f>
        <v>0</v>
      </c>
      <c r="L140" s="127"/>
      <c r="M140" s="132"/>
      <c r="P140" s="133">
        <f>P141</f>
        <v>0</v>
      </c>
      <c r="R140" s="133">
        <f>R141</f>
        <v>3.0897600000000001</v>
      </c>
      <c r="T140" s="134">
        <f>T141</f>
        <v>0</v>
      </c>
      <c r="AR140" s="128" t="s">
        <v>82</v>
      </c>
      <c r="AT140" s="135" t="s">
        <v>74</v>
      </c>
      <c r="AU140" s="135" t="s">
        <v>82</v>
      </c>
      <c r="AY140" s="128" t="s">
        <v>220</v>
      </c>
      <c r="BK140" s="136">
        <f>BK141</f>
        <v>0</v>
      </c>
    </row>
    <row r="141" spans="2:65" s="1" customFormat="1" ht="33" customHeight="1">
      <c r="B141" s="139"/>
      <c r="C141" s="140" t="s">
        <v>87</v>
      </c>
      <c r="D141" s="140" t="s">
        <v>222</v>
      </c>
      <c r="E141" s="141" t="s">
        <v>3820</v>
      </c>
      <c r="F141" s="142" t="s">
        <v>3821</v>
      </c>
      <c r="G141" s="143" t="s">
        <v>259</v>
      </c>
      <c r="H141" s="144">
        <v>48</v>
      </c>
      <c r="I141" s="145"/>
      <c r="J141" s="144">
        <f>ROUND(I141*H141,2)</f>
        <v>0</v>
      </c>
      <c r="K141" s="146"/>
      <c r="L141" s="28"/>
      <c r="M141" s="147" t="s">
        <v>1</v>
      </c>
      <c r="N141" s="148" t="s">
        <v>41</v>
      </c>
      <c r="P141" s="149">
        <f>O141*H141</f>
        <v>0</v>
      </c>
      <c r="Q141" s="149">
        <v>6.4369999999999997E-2</v>
      </c>
      <c r="R141" s="149">
        <f>Q141*H141</f>
        <v>3.0897600000000001</v>
      </c>
      <c r="S141" s="149">
        <v>0</v>
      </c>
      <c r="T141" s="150">
        <f>S141*H141</f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94</v>
      </c>
      <c r="BM141" s="151" t="s">
        <v>3822</v>
      </c>
    </row>
    <row r="142" spans="2:65" s="11" customFormat="1" ht="22.9" customHeight="1">
      <c r="B142" s="127"/>
      <c r="D142" s="128" t="s">
        <v>74</v>
      </c>
      <c r="E142" s="137" t="s">
        <v>124</v>
      </c>
      <c r="F142" s="137" t="s">
        <v>501</v>
      </c>
      <c r="I142" s="130"/>
      <c r="J142" s="138">
        <f>BK142</f>
        <v>0</v>
      </c>
      <c r="L142" s="127"/>
      <c r="M142" s="132"/>
      <c r="P142" s="133">
        <f>SUM(P143:P147)</f>
        <v>0</v>
      </c>
      <c r="R142" s="133">
        <f>SUM(R143:R147)</f>
        <v>3.8781599999999998</v>
      </c>
      <c r="T142" s="134">
        <f>SUM(T143:T147)</f>
        <v>0</v>
      </c>
      <c r="AR142" s="128" t="s">
        <v>82</v>
      </c>
      <c r="AT142" s="135" t="s">
        <v>74</v>
      </c>
      <c r="AU142" s="135" t="s">
        <v>82</v>
      </c>
      <c r="AY142" s="128" t="s">
        <v>220</v>
      </c>
      <c r="BK142" s="136">
        <f>SUM(BK143:BK147)</f>
        <v>0</v>
      </c>
    </row>
    <row r="143" spans="2:65" s="1" customFormat="1" ht="33" customHeight="1">
      <c r="B143" s="139"/>
      <c r="C143" s="140" t="s">
        <v>91</v>
      </c>
      <c r="D143" s="140" t="s">
        <v>222</v>
      </c>
      <c r="E143" s="141" t="s">
        <v>3823</v>
      </c>
      <c r="F143" s="142" t="s">
        <v>3824</v>
      </c>
      <c r="G143" s="143" t="s">
        <v>225</v>
      </c>
      <c r="H143" s="144">
        <v>91.05</v>
      </c>
      <c r="I143" s="145"/>
      <c r="J143" s="144">
        <f>ROUND(I143*H143,2)</f>
        <v>0</v>
      </c>
      <c r="K143" s="146"/>
      <c r="L143" s="28"/>
      <c r="M143" s="147" t="s">
        <v>1</v>
      </c>
      <c r="N143" s="148" t="s">
        <v>41</v>
      </c>
      <c r="P143" s="149">
        <f>O143*H143</f>
        <v>0</v>
      </c>
      <c r="Q143" s="149">
        <v>1.7229999999999999E-2</v>
      </c>
      <c r="R143" s="149">
        <f>Q143*H143</f>
        <v>1.5687914999999999</v>
      </c>
      <c r="S143" s="149">
        <v>0</v>
      </c>
      <c r="T143" s="150">
        <f>S143*H143</f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3" t="s">
        <v>87</v>
      </c>
      <c r="BK143" s="152">
        <f>ROUND(I143*H143,2)</f>
        <v>0</v>
      </c>
      <c r="BL143" s="13" t="s">
        <v>94</v>
      </c>
      <c r="BM143" s="151" t="s">
        <v>3825</v>
      </c>
    </row>
    <row r="144" spans="2:65" s="1" customFormat="1" ht="16.5" customHeight="1">
      <c r="B144" s="139"/>
      <c r="C144" s="140" t="s">
        <v>94</v>
      </c>
      <c r="D144" s="140" t="s">
        <v>222</v>
      </c>
      <c r="E144" s="141" t="s">
        <v>3826</v>
      </c>
      <c r="F144" s="142" t="s">
        <v>3827</v>
      </c>
      <c r="G144" s="143" t="s">
        <v>225</v>
      </c>
      <c r="H144" s="144">
        <v>31.05</v>
      </c>
      <c r="I144" s="145"/>
      <c r="J144" s="144">
        <f>ROUND(I144*H144,2)</f>
        <v>0</v>
      </c>
      <c r="K144" s="146"/>
      <c r="L144" s="28"/>
      <c r="M144" s="147" t="s">
        <v>1</v>
      </c>
      <c r="N144" s="148" t="s">
        <v>41</v>
      </c>
      <c r="P144" s="149">
        <f>O144*H144</f>
        <v>0</v>
      </c>
      <c r="Q144" s="149">
        <v>4.3569999999999998E-2</v>
      </c>
      <c r="R144" s="149">
        <f>Q144*H144</f>
        <v>1.3528484999999999</v>
      </c>
      <c r="S144" s="149">
        <v>0</v>
      </c>
      <c r="T144" s="150">
        <f>S144*H144</f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>IF(N144="základná",J144,0)</f>
        <v>0</v>
      </c>
      <c r="BF144" s="152">
        <f>IF(N144="znížená",J144,0)</f>
        <v>0</v>
      </c>
      <c r="BG144" s="152">
        <f>IF(N144="zákl. prenesená",J144,0)</f>
        <v>0</v>
      </c>
      <c r="BH144" s="152">
        <f>IF(N144="zníž. prenesená",J144,0)</f>
        <v>0</v>
      </c>
      <c r="BI144" s="152">
        <f>IF(N144="nulová",J144,0)</f>
        <v>0</v>
      </c>
      <c r="BJ144" s="13" t="s">
        <v>87</v>
      </c>
      <c r="BK144" s="152">
        <f>ROUND(I144*H144,2)</f>
        <v>0</v>
      </c>
      <c r="BL144" s="13" t="s">
        <v>94</v>
      </c>
      <c r="BM144" s="151" t="s">
        <v>3828</v>
      </c>
    </row>
    <row r="145" spans="2:65" s="1" customFormat="1" ht="24.25" customHeight="1">
      <c r="B145" s="139"/>
      <c r="C145" s="140" t="s">
        <v>97</v>
      </c>
      <c r="D145" s="140" t="s">
        <v>222</v>
      </c>
      <c r="E145" s="141" t="s">
        <v>3829</v>
      </c>
      <c r="F145" s="142" t="s">
        <v>3830</v>
      </c>
      <c r="G145" s="143" t="s">
        <v>259</v>
      </c>
      <c r="H145" s="144">
        <v>18</v>
      </c>
      <c r="I145" s="145"/>
      <c r="J145" s="144">
        <f>ROUND(I145*H145,2)</f>
        <v>0</v>
      </c>
      <c r="K145" s="146"/>
      <c r="L145" s="28"/>
      <c r="M145" s="147" t="s">
        <v>1</v>
      </c>
      <c r="N145" s="148" t="s">
        <v>41</v>
      </c>
      <c r="P145" s="149">
        <f>O145*H145</f>
        <v>0</v>
      </c>
      <c r="Q145" s="149">
        <v>3.9640000000000002E-2</v>
      </c>
      <c r="R145" s="149">
        <f>Q145*H145</f>
        <v>0.71352000000000004</v>
      </c>
      <c r="S145" s="149">
        <v>0</v>
      </c>
      <c r="T145" s="150">
        <f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87</v>
      </c>
      <c r="BK145" s="152">
        <f>ROUND(I145*H145,2)</f>
        <v>0</v>
      </c>
      <c r="BL145" s="13" t="s">
        <v>94</v>
      </c>
      <c r="BM145" s="151" t="s">
        <v>3831</v>
      </c>
    </row>
    <row r="146" spans="2:65" s="1" customFormat="1" ht="16.5" customHeight="1">
      <c r="B146" s="139"/>
      <c r="C146" s="158" t="s">
        <v>124</v>
      </c>
      <c r="D146" s="158" t="s">
        <v>571</v>
      </c>
      <c r="E146" s="159" t="s">
        <v>3832</v>
      </c>
      <c r="F146" s="160" t="s">
        <v>3833</v>
      </c>
      <c r="G146" s="161" t="s">
        <v>259</v>
      </c>
      <c r="H146" s="162">
        <v>12</v>
      </c>
      <c r="I146" s="163"/>
      <c r="J146" s="162">
        <f>ROUND(I146*H146,2)</f>
        <v>0</v>
      </c>
      <c r="K146" s="164"/>
      <c r="L146" s="165"/>
      <c r="M146" s="166" t="s">
        <v>1</v>
      </c>
      <c r="N146" s="167" t="s">
        <v>41</v>
      </c>
      <c r="P146" s="149">
        <f>O146*H146</f>
        <v>0</v>
      </c>
      <c r="Q146" s="149">
        <v>1.46E-2</v>
      </c>
      <c r="R146" s="149">
        <f>Q146*H146</f>
        <v>0.17519999999999999</v>
      </c>
      <c r="S146" s="149">
        <v>0</v>
      </c>
      <c r="T146" s="150">
        <f>S146*H146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IF(N146="základná",J146,0)</f>
        <v>0</v>
      </c>
      <c r="BF146" s="152">
        <f>IF(N146="znížená",J146,0)</f>
        <v>0</v>
      </c>
      <c r="BG146" s="152">
        <f>IF(N146="zákl. prenesená",J146,0)</f>
        <v>0</v>
      </c>
      <c r="BH146" s="152">
        <f>IF(N146="zníž. prenesená",J146,0)</f>
        <v>0</v>
      </c>
      <c r="BI146" s="152">
        <f>IF(N146="nulová",J146,0)</f>
        <v>0</v>
      </c>
      <c r="BJ146" s="13" t="s">
        <v>87</v>
      </c>
      <c r="BK146" s="152">
        <f>ROUND(I146*H146,2)</f>
        <v>0</v>
      </c>
      <c r="BL146" s="13" t="s">
        <v>94</v>
      </c>
      <c r="BM146" s="151" t="s">
        <v>3834</v>
      </c>
    </row>
    <row r="147" spans="2:65" s="1" customFormat="1" ht="16.5" customHeight="1">
      <c r="B147" s="139"/>
      <c r="C147" s="158" t="s">
        <v>132</v>
      </c>
      <c r="D147" s="158" t="s">
        <v>571</v>
      </c>
      <c r="E147" s="159" t="s">
        <v>3835</v>
      </c>
      <c r="F147" s="160" t="s">
        <v>3836</v>
      </c>
      <c r="G147" s="161" t="s">
        <v>259</v>
      </c>
      <c r="H147" s="162">
        <v>6</v>
      </c>
      <c r="I147" s="163"/>
      <c r="J147" s="162">
        <f>ROUND(I147*H147,2)</f>
        <v>0</v>
      </c>
      <c r="K147" s="164"/>
      <c r="L147" s="165"/>
      <c r="M147" s="166" t="s">
        <v>1</v>
      </c>
      <c r="N147" s="167" t="s">
        <v>41</v>
      </c>
      <c r="P147" s="149">
        <f>O147*H147</f>
        <v>0</v>
      </c>
      <c r="Q147" s="149">
        <v>1.1299999999999999E-2</v>
      </c>
      <c r="R147" s="149">
        <f>Q147*H147</f>
        <v>6.7799999999999999E-2</v>
      </c>
      <c r="S147" s="149">
        <v>0</v>
      </c>
      <c r="T147" s="150">
        <f>S147*H147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>IF(N147="základná",J147,0)</f>
        <v>0</v>
      </c>
      <c r="BF147" s="152">
        <f>IF(N147="znížená",J147,0)</f>
        <v>0</v>
      </c>
      <c r="BG147" s="152">
        <f>IF(N147="zákl. prenesená",J147,0)</f>
        <v>0</v>
      </c>
      <c r="BH147" s="152">
        <f>IF(N147="zníž. prenesená",J147,0)</f>
        <v>0</v>
      </c>
      <c r="BI147" s="152">
        <f>IF(N147="nulová",J147,0)</f>
        <v>0</v>
      </c>
      <c r="BJ147" s="13" t="s">
        <v>87</v>
      </c>
      <c r="BK147" s="152">
        <f>ROUND(I147*H147,2)</f>
        <v>0</v>
      </c>
      <c r="BL147" s="13" t="s">
        <v>94</v>
      </c>
      <c r="BM147" s="151" t="s">
        <v>3837</v>
      </c>
    </row>
    <row r="148" spans="2:65" s="11" customFormat="1" ht="22.9" customHeight="1">
      <c r="B148" s="127"/>
      <c r="D148" s="128" t="s">
        <v>74</v>
      </c>
      <c r="E148" s="137" t="s">
        <v>595</v>
      </c>
      <c r="F148" s="137" t="s">
        <v>596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82</v>
      </c>
      <c r="AT148" s="135" t="s">
        <v>74</v>
      </c>
      <c r="AU148" s="135" t="s">
        <v>82</v>
      </c>
      <c r="AY148" s="128" t="s">
        <v>220</v>
      </c>
      <c r="BK148" s="136">
        <f>BK149</f>
        <v>0</v>
      </c>
    </row>
    <row r="149" spans="2:65" s="1" customFormat="1" ht="24.25" customHeight="1">
      <c r="B149" s="139"/>
      <c r="C149" s="140" t="s">
        <v>248</v>
      </c>
      <c r="D149" s="140" t="s">
        <v>222</v>
      </c>
      <c r="E149" s="141" t="s">
        <v>597</v>
      </c>
      <c r="F149" s="142" t="s">
        <v>598</v>
      </c>
      <c r="G149" s="143" t="s">
        <v>304</v>
      </c>
      <c r="H149" s="144">
        <v>7.59</v>
      </c>
      <c r="I149" s="145"/>
      <c r="J149" s="144">
        <f>ROUND(I149*H149,2)</f>
        <v>0</v>
      </c>
      <c r="K149" s="146"/>
      <c r="L149" s="28"/>
      <c r="M149" s="147" t="s">
        <v>1</v>
      </c>
      <c r="N149" s="148" t="s">
        <v>41</v>
      </c>
      <c r="P149" s="149">
        <f>O149*H149</f>
        <v>0</v>
      </c>
      <c r="Q149" s="149">
        <v>0</v>
      </c>
      <c r="R149" s="149">
        <f>Q149*H149</f>
        <v>0</v>
      </c>
      <c r="S149" s="149">
        <v>0</v>
      </c>
      <c r="T149" s="150">
        <f>S149*H149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3" t="s">
        <v>87</v>
      </c>
      <c r="BK149" s="152">
        <f>ROUND(I149*H149,2)</f>
        <v>0</v>
      </c>
      <c r="BL149" s="13" t="s">
        <v>94</v>
      </c>
      <c r="BM149" s="151" t="s">
        <v>3838</v>
      </c>
    </row>
    <row r="150" spans="2:65" s="11" customFormat="1" ht="25.9" customHeight="1">
      <c r="B150" s="127"/>
      <c r="D150" s="128" t="s">
        <v>74</v>
      </c>
      <c r="E150" s="129" t="s">
        <v>337</v>
      </c>
      <c r="F150" s="129" t="s">
        <v>338</v>
      </c>
      <c r="I150" s="130"/>
      <c r="J150" s="131">
        <f>BK150</f>
        <v>0</v>
      </c>
      <c r="L150" s="127"/>
      <c r="M150" s="132"/>
      <c r="P150" s="133">
        <f>P151+P154+P157+P162+P166+P170+P172</f>
        <v>0</v>
      </c>
      <c r="R150" s="133">
        <f>R151+R154+R157+R162+R166+R170+R172</f>
        <v>1.8935520425000001</v>
      </c>
      <c r="T150" s="134">
        <f>T151+T154+T157+T162+T166+T170+T172</f>
        <v>0</v>
      </c>
      <c r="AR150" s="128" t="s">
        <v>87</v>
      </c>
      <c r="AT150" s="135" t="s">
        <v>74</v>
      </c>
      <c r="AU150" s="135" t="s">
        <v>75</v>
      </c>
      <c r="AY150" s="128" t="s">
        <v>220</v>
      </c>
      <c r="BK150" s="136">
        <f>BK151+BK154+BK157+BK162+BK166+BK170+BK172</f>
        <v>0</v>
      </c>
    </row>
    <row r="151" spans="2:65" s="11" customFormat="1" ht="22.9" customHeight="1">
      <c r="B151" s="127"/>
      <c r="D151" s="128" t="s">
        <v>74</v>
      </c>
      <c r="E151" s="137" t="s">
        <v>660</v>
      </c>
      <c r="F151" s="137" t="s">
        <v>661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5.5999999999999999E-3</v>
      </c>
      <c r="T151" s="134">
        <f>SUM(T152:T153)</f>
        <v>0</v>
      </c>
      <c r="AR151" s="128" t="s">
        <v>87</v>
      </c>
      <c r="AT151" s="135" t="s">
        <v>74</v>
      </c>
      <c r="AU151" s="135" t="s">
        <v>82</v>
      </c>
      <c r="AY151" s="128" t="s">
        <v>220</v>
      </c>
      <c r="BK151" s="136">
        <f>SUM(BK152:BK153)</f>
        <v>0</v>
      </c>
    </row>
    <row r="152" spans="2:65" s="1" customFormat="1" ht="21.75" customHeight="1">
      <c r="B152" s="139"/>
      <c r="C152" s="140" t="s">
        <v>230</v>
      </c>
      <c r="D152" s="140" t="s">
        <v>222</v>
      </c>
      <c r="E152" s="141" t="s">
        <v>3839</v>
      </c>
      <c r="F152" s="142" t="s">
        <v>3840</v>
      </c>
      <c r="G152" s="143" t="s">
        <v>259</v>
      </c>
      <c r="H152" s="144">
        <v>16</v>
      </c>
      <c r="I152" s="145"/>
      <c r="J152" s="144">
        <f>ROUND(I152*H152,2)</f>
        <v>0</v>
      </c>
      <c r="K152" s="146"/>
      <c r="L152" s="28"/>
      <c r="M152" s="147" t="s">
        <v>1</v>
      </c>
      <c r="N152" s="148" t="s">
        <v>41</v>
      </c>
      <c r="P152" s="149">
        <f>O152*H152</f>
        <v>0</v>
      </c>
      <c r="Q152" s="149">
        <v>0</v>
      </c>
      <c r="R152" s="149">
        <f>Q152*H152</f>
        <v>0</v>
      </c>
      <c r="S152" s="149">
        <v>0</v>
      </c>
      <c r="T152" s="150">
        <f>S152*H152</f>
        <v>0</v>
      </c>
      <c r="AR152" s="151" t="s">
        <v>281</v>
      </c>
      <c r="AT152" s="151" t="s">
        <v>222</v>
      </c>
      <c r="AU152" s="151" t="s">
        <v>87</v>
      </c>
      <c r="AY152" s="13" t="s">
        <v>220</v>
      </c>
      <c r="BE152" s="152">
        <f>IF(N152="základná",J152,0)</f>
        <v>0</v>
      </c>
      <c r="BF152" s="152">
        <f>IF(N152="znížená",J152,0)</f>
        <v>0</v>
      </c>
      <c r="BG152" s="152">
        <f>IF(N152="zákl. prenesená",J152,0)</f>
        <v>0</v>
      </c>
      <c r="BH152" s="152">
        <f>IF(N152="zníž. prenesená",J152,0)</f>
        <v>0</v>
      </c>
      <c r="BI152" s="152">
        <f>IF(N152="nulová",J152,0)</f>
        <v>0</v>
      </c>
      <c r="BJ152" s="13" t="s">
        <v>87</v>
      </c>
      <c r="BK152" s="152">
        <f>ROUND(I152*H152,2)</f>
        <v>0</v>
      </c>
      <c r="BL152" s="13" t="s">
        <v>281</v>
      </c>
      <c r="BM152" s="151" t="s">
        <v>3841</v>
      </c>
    </row>
    <row r="153" spans="2:65" s="1" customFormat="1" ht="16.5" customHeight="1">
      <c r="B153" s="139"/>
      <c r="C153" s="158" t="s">
        <v>256</v>
      </c>
      <c r="D153" s="158" t="s">
        <v>571</v>
      </c>
      <c r="E153" s="159" t="s">
        <v>3842</v>
      </c>
      <c r="F153" s="160" t="s">
        <v>3843</v>
      </c>
      <c r="G153" s="161" t="s">
        <v>259</v>
      </c>
      <c r="H153" s="162">
        <v>16</v>
      </c>
      <c r="I153" s="163"/>
      <c r="J153" s="162">
        <f>ROUND(I153*H153,2)</f>
        <v>0</v>
      </c>
      <c r="K153" s="164"/>
      <c r="L153" s="165"/>
      <c r="M153" s="166" t="s">
        <v>1</v>
      </c>
      <c r="N153" s="167" t="s">
        <v>41</v>
      </c>
      <c r="P153" s="149">
        <f>O153*H153</f>
        <v>0</v>
      </c>
      <c r="Q153" s="149">
        <v>3.5E-4</v>
      </c>
      <c r="R153" s="149">
        <f>Q153*H153</f>
        <v>5.5999999999999999E-3</v>
      </c>
      <c r="S153" s="149">
        <v>0</v>
      </c>
      <c r="T153" s="150">
        <f>S153*H153</f>
        <v>0</v>
      </c>
      <c r="AR153" s="151" t="s">
        <v>353</v>
      </c>
      <c r="AT153" s="151" t="s">
        <v>571</v>
      </c>
      <c r="AU153" s="151" t="s">
        <v>87</v>
      </c>
      <c r="AY153" s="13" t="s">
        <v>220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3" t="s">
        <v>87</v>
      </c>
      <c r="BK153" s="152">
        <f>ROUND(I153*H153,2)</f>
        <v>0</v>
      </c>
      <c r="BL153" s="13" t="s">
        <v>281</v>
      </c>
      <c r="BM153" s="151" t="s">
        <v>3844</v>
      </c>
    </row>
    <row r="154" spans="2:65" s="11" customFormat="1" ht="22.9" customHeight="1">
      <c r="B154" s="127"/>
      <c r="D154" s="128" t="s">
        <v>74</v>
      </c>
      <c r="E154" s="137" t="s">
        <v>369</v>
      </c>
      <c r="F154" s="137" t="s">
        <v>370</v>
      </c>
      <c r="I154" s="130"/>
      <c r="J154" s="138">
        <f>BK154</f>
        <v>0</v>
      </c>
      <c r="L154" s="127"/>
      <c r="M154" s="132"/>
      <c r="P154" s="133">
        <f>SUM(P155:P156)</f>
        <v>0</v>
      </c>
      <c r="R154" s="133">
        <f>SUM(R155:R156)</f>
        <v>0.86470200000000008</v>
      </c>
      <c r="T154" s="134">
        <f>SUM(T155:T156)</f>
        <v>0</v>
      </c>
      <c r="AR154" s="128" t="s">
        <v>87</v>
      </c>
      <c r="AT154" s="135" t="s">
        <v>74</v>
      </c>
      <c r="AU154" s="135" t="s">
        <v>82</v>
      </c>
      <c r="AY154" s="128" t="s">
        <v>220</v>
      </c>
      <c r="BK154" s="136">
        <f>SUM(BK155:BK156)</f>
        <v>0</v>
      </c>
    </row>
    <row r="155" spans="2:65" s="1" customFormat="1" ht="37.9" customHeight="1">
      <c r="B155" s="139"/>
      <c r="C155" s="140" t="s">
        <v>261</v>
      </c>
      <c r="D155" s="140" t="s">
        <v>222</v>
      </c>
      <c r="E155" s="141" t="s">
        <v>2089</v>
      </c>
      <c r="F155" s="142" t="s">
        <v>3845</v>
      </c>
      <c r="G155" s="143" t="s">
        <v>225</v>
      </c>
      <c r="H155" s="144">
        <v>20.100000000000001</v>
      </c>
      <c r="I155" s="145"/>
      <c r="J155" s="144">
        <f>ROUND(I155*H155,2)</f>
        <v>0</v>
      </c>
      <c r="K155" s="146"/>
      <c r="L155" s="28"/>
      <c r="M155" s="147" t="s">
        <v>1</v>
      </c>
      <c r="N155" s="148" t="s">
        <v>41</v>
      </c>
      <c r="P155" s="149">
        <f>O155*H155</f>
        <v>0</v>
      </c>
      <c r="Q155" s="149">
        <v>4.3020000000000003E-2</v>
      </c>
      <c r="R155" s="149">
        <f>Q155*H155</f>
        <v>0.86470200000000008</v>
      </c>
      <c r="S155" s="149">
        <v>0</v>
      </c>
      <c r="T155" s="150">
        <f>S155*H155</f>
        <v>0</v>
      </c>
      <c r="AR155" s="151" t="s">
        <v>281</v>
      </c>
      <c r="AT155" s="151" t="s">
        <v>222</v>
      </c>
      <c r="AU155" s="151" t="s">
        <v>87</v>
      </c>
      <c r="AY155" s="13" t="s">
        <v>220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87</v>
      </c>
      <c r="BK155" s="152">
        <f>ROUND(I155*H155,2)</f>
        <v>0</v>
      </c>
      <c r="BL155" s="13" t="s">
        <v>281</v>
      </c>
      <c r="BM155" s="151" t="s">
        <v>3846</v>
      </c>
    </row>
    <row r="156" spans="2:65" s="1" customFormat="1" ht="24.25" customHeight="1">
      <c r="B156" s="139"/>
      <c r="C156" s="140" t="s">
        <v>265</v>
      </c>
      <c r="D156" s="140" t="s">
        <v>222</v>
      </c>
      <c r="E156" s="141" t="s">
        <v>751</v>
      </c>
      <c r="F156" s="142" t="s">
        <v>752</v>
      </c>
      <c r="G156" s="143" t="s">
        <v>614</v>
      </c>
      <c r="H156" s="145"/>
      <c r="I156" s="145"/>
      <c r="J156" s="144">
        <f>ROUND(I156*H156,2)</f>
        <v>0</v>
      </c>
      <c r="K156" s="146"/>
      <c r="L156" s="28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281</v>
      </c>
      <c r="AT156" s="151" t="s">
        <v>222</v>
      </c>
      <c r="AU156" s="151" t="s">
        <v>87</v>
      </c>
      <c r="AY156" s="13" t="s">
        <v>220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3" t="s">
        <v>87</v>
      </c>
      <c r="BK156" s="152">
        <f>ROUND(I156*H156,2)</f>
        <v>0</v>
      </c>
      <c r="BL156" s="13" t="s">
        <v>281</v>
      </c>
      <c r="BM156" s="151" t="s">
        <v>3847</v>
      </c>
    </row>
    <row r="157" spans="2:65" s="11" customFormat="1" ht="22.9" customHeight="1">
      <c r="B157" s="127"/>
      <c r="D157" s="128" t="s">
        <v>74</v>
      </c>
      <c r="E157" s="137" t="s">
        <v>407</v>
      </c>
      <c r="F157" s="137" t="s">
        <v>408</v>
      </c>
      <c r="I157" s="130"/>
      <c r="J157" s="138">
        <f>BK157</f>
        <v>0</v>
      </c>
      <c r="L157" s="127"/>
      <c r="M157" s="132"/>
      <c r="P157" s="133">
        <f>SUM(P158:P161)</f>
        <v>0</v>
      </c>
      <c r="R157" s="133">
        <f>SUM(R158:R161)</f>
        <v>0.46800000000000003</v>
      </c>
      <c r="T157" s="134">
        <f>SUM(T158:T161)</f>
        <v>0</v>
      </c>
      <c r="AR157" s="128" t="s">
        <v>87</v>
      </c>
      <c r="AT157" s="135" t="s">
        <v>74</v>
      </c>
      <c r="AU157" s="135" t="s">
        <v>82</v>
      </c>
      <c r="AY157" s="128" t="s">
        <v>220</v>
      </c>
      <c r="BK157" s="136">
        <f>SUM(BK158:BK161)</f>
        <v>0</v>
      </c>
    </row>
    <row r="158" spans="2:65" s="1" customFormat="1" ht="33" customHeight="1">
      <c r="B158" s="139"/>
      <c r="C158" s="140" t="s">
        <v>269</v>
      </c>
      <c r="D158" s="140" t="s">
        <v>222</v>
      </c>
      <c r="E158" s="141" t="s">
        <v>870</v>
      </c>
      <c r="F158" s="142" t="s">
        <v>871</v>
      </c>
      <c r="G158" s="143" t="s">
        <v>259</v>
      </c>
      <c r="H158" s="144">
        <v>18</v>
      </c>
      <c r="I158" s="145"/>
      <c r="J158" s="144">
        <f>ROUND(I158*H158,2)</f>
        <v>0</v>
      </c>
      <c r="K158" s="146"/>
      <c r="L158" s="28"/>
      <c r="M158" s="147" t="s">
        <v>1</v>
      </c>
      <c r="N158" s="148" t="s">
        <v>41</v>
      </c>
      <c r="P158" s="149">
        <f>O158*H158</f>
        <v>0</v>
      </c>
      <c r="Q158" s="149">
        <v>0</v>
      </c>
      <c r="R158" s="149">
        <f>Q158*H158</f>
        <v>0</v>
      </c>
      <c r="S158" s="149">
        <v>0</v>
      </c>
      <c r="T158" s="150">
        <f>S158*H158</f>
        <v>0</v>
      </c>
      <c r="AR158" s="151" t="s">
        <v>281</v>
      </c>
      <c r="AT158" s="151" t="s">
        <v>222</v>
      </c>
      <c r="AU158" s="151" t="s">
        <v>87</v>
      </c>
      <c r="AY158" s="13" t="s">
        <v>220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3" t="s">
        <v>87</v>
      </c>
      <c r="BK158" s="152">
        <f>ROUND(I158*H158,2)</f>
        <v>0</v>
      </c>
      <c r="BL158" s="13" t="s">
        <v>281</v>
      </c>
      <c r="BM158" s="151" t="s">
        <v>3848</v>
      </c>
    </row>
    <row r="159" spans="2:65" s="1" customFormat="1" ht="24.25" customHeight="1">
      <c r="B159" s="139"/>
      <c r="C159" s="158" t="s">
        <v>273</v>
      </c>
      <c r="D159" s="158" t="s">
        <v>571</v>
      </c>
      <c r="E159" s="159" t="s">
        <v>874</v>
      </c>
      <c r="F159" s="160" t="s">
        <v>875</v>
      </c>
      <c r="G159" s="161" t="s">
        <v>259</v>
      </c>
      <c r="H159" s="162">
        <v>18</v>
      </c>
      <c r="I159" s="163"/>
      <c r="J159" s="162">
        <f>ROUND(I159*H159,2)</f>
        <v>0</v>
      </c>
      <c r="K159" s="164"/>
      <c r="L159" s="165"/>
      <c r="M159" s="166" t="s">
        <v>1</v>
      </c>
      <c r="N159" s="167" t="s">
        <v>41</v>
      </c>
      <c r="P159" s="149">
        <f>O159*H159</f>
        <v>0</v>
      </c>
      <c r="Q159" s="149">
        <v>1E-3</v>
      </c>
      <c r="R159" s="149">
        <f>Q159*H159</f>
        <v>1.8000000000000002E-2</v>
      </c>
      <c r="S159" s="149">
        <v>0</v>
      </c>
      <c r="T159" s="150">
        <f>S159*H159</f>
        <v>0</v>
      </c>
      <c r="AR159" s="151" t="s">
        <v>353</v>
      </c>
      <c r="AT159" s="151" t="s">
        <v>571</v>
      </c>
      <c r="AU159" s="151" t="s">
        <v>87</v>
      </c>
      <c r="AY159" s="13" t="s">
        <v>220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3" t="s">
        <v>87</v>
      </c>
      <c r="BK159" s="152">
        <f>ROUND(I159*H159,2)</f>
        <v>0</v>
      </c>
      <c r="BL159" s="13" t="s">
        <v>281</v>
      </c>
      <c r="BM159" s="151" t="s">
        <v>3849</v>
      </c>
    </row>
    <row r="160" spans="2:65" s="1" customFormat="1" ht="24.25" customHeight="1">
      <c r="B160" s="139"/>
      <c r="C160" s="158" t="s">
        <v>277</v>
      </c>
      <c r="D160" s="158" t="s">
        <v>571</v>
      </c>
      <c r="E160" s="159" t="s">
        <v>878</v>
      </c>
      <c r="F160" s="160" t="s">
        <v>4707</v>
      </c>
      <c r="G160" s="161" t="s">
        <v>259</v>
      </c>
      <c r="H160" s="162">
        <v>18</v>
      </c>
      <c r="I160" s="163"/>
      <c r="J160" s="162">
        <f>ROUND(I160*H160,2)</f>
        <v>0</v>
      </c>
      <c r="K160" s="164"/>
      <c r="L160" s="165"/>
      <c r="M160" s="166" t="s">
        <v>1</v>
      </c>
      <c r="N160" s="167" t="s">
        <v>41</v>
      </c>
      <c r="P160" s="149">
        <f>O160*H160</f>
        <v>0</v>
      </c>
      <c r="Q160" s="149">
        <v>2.5000000000000001E-2</v>
      </c>
      <c r="R160" s="149">
        <f>Q160*H160</f>
        <v>0.45</v>
      </c>
      <c r="S160" s="149">
        <v>0</v>
      </c>
      <c r="T160" s="150">
        <f>S160*H160</f>
        <v>0</v>
      </c>
      <c r="AR160" s="151" t="s">
        <v>353</v>
      </c>
      <c r="AT160" s="151" t="s">
        <v>571</v>
      </c>
      <c r="AU160" s="151" t="s">
        <v>87</v>
      </c>
      <c r="AY160" s="13" t="s">
        <v>220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3" t="s">
        <v>87</v>
      </c>
      <c r="BK160" s="152">
        <f>ROUND(I160*H160,2)</f>
        <v>0</v>
      </c>
      <c r="BL160" s="13" t="s">
        <v>281</v>
      </c>
      <c r="BM160" s="151" t="s">
        <v>3850</v>
      </c>
    </row>
    <row r="161" spans="2:65" s="1" customFormat="1" ht="24.25" customHeight="1">
      <c r="B161" s="139"/>
      <c r="C161" s="140" t="s">
        <v>281</v>
      </c>
      <c r="D161" s="140" t="s">
        <v>222</v>
      </c>
      <c r="E161" s="141" t="s">
        <v>897</v>
      </c>
      <c r="F161" s="142" t="s">
        <v>898</v>
      </c>
      <c r="G161" s="143" t="s">
        <v>614</v>
      </c>
      <c r="H161" s="145"/>
      <c r="I161" s="145"/>
      <c r="J161" s="144">
        <f>ROUND(I161*H161,2)</f>
        <v>0</v>
      </c>
      <c r="K161" s="146"/>
      <c r="L161" s="28"/>
      <c r="M161" s="147" t="s">
        <v>1</v>
      </c>
      <c r="N161" s="148" t="s">
        <v>41</v>
      </c>
      <c r="P161" s="149">
        <f>O161*H161</f>
        <v>0</v>
      </c>
      <c r="Q161" s="149">
        <v>0</v>
      </c>
      <c r="R161" s="149">
        <f>Q161*H161</f>
        <v>0</v>
      </c>
      <c r="S161" s="149">
        <v>0</v>
      </c>
      <c r="T161" s="150">
        <f>S161*H161</f>
        <v>0</v>
      </c>
      <c r="AR161" s="151" t="s">
        <v>281</v>
      </c>
      <c r="AT161" s="151" t="s">
        <v>222</v>
      </c>
      <c r="AU161" s="151" t="s">
        <v>87</v>
      </c>
      <c r="AY161" s="13" t="s">
        <v>220</v>
      </c>
      <c r="BE161" s="152">
        <f>IF(N161="základná",J161,0)</f>
        <v>0</v>
      </c>
      <c r="BF161" s="152">
        <f>IF(N161="znížená",J161,0)</f>
        <v>0</v>
      </c>
      <c r="BG161" s="152">
        <f>IF(N161="zákl. prenesená",J161,0)</f>
        <v>0</v>
      </c>
      <c r="BH161" s="152">
        <f>IF(N161="zníž. prenesená",J161,0)</f>
        <v>0</v>
      </c>
      <c r="BI161" s="152">
        <f>IF(N161="nulová",J161,0)</f>
        <v>0</v>
      </c>
      <c r="BJ161" s="13" t="s">
        <v>87</v>
      </c>
      <c r="BK161" s="152">
        <f>ROUND(I161*H161,2)</f>
        <v>0</v>
      </c>
      <c r="BL161" s="13" t="s">
        <v>281</v>
      </c>
      <c r="BM161" s="151" t="s">
        <v>3851</v>
      </c>
    </row>
    <row r="162" spans="2:65" s="11" customFormat="1" ht="22.9" customHeight="1">
      <c r="B162" s="127"/>
      <c r="D162" s="128" t="s">
        <v>74</v>
      </c>
      <c r="E162" s="137" t="s">
        <v>914</v>
      </c>
      <c r="F162" s="137" t="s">
        <v>915</v>
      </c>
      <c r="I162" s="130"/>
      <c r="J162" s="138">
        <f>BK162</f>
        <v>0</v>
      </c>
      <c r="L162" s="127"/>
      <c r="M162" s="132"/>
      <c r="P162" s="133">
        <f>SUM(P163:P165)</f>
        <v>0</v>
      </c>
      <c r="R162" s="133">
        <f>SUM(R163:R165)</f>
        <v>0.2085748</v>
      </c>
      <c r="T162" s="134">
        <f>SUM(T163:T165)</f>
        <v>0</v>
      </c>
      <c r="AR162" s="128" t="s">
        <v>87</v>
      </c>
      <c r="AT162" s="135" t="s">
        <v>74</v>
      </c>
      <c r="AU162" s="135" t="s">
        <v>82</v>
      </c>
      <c r="AY162" s="128" t="s">
        <v>220</v>
      </c>
      <c r="BK162" s="136">
        <f>SUM(BK163:BK165)</f>
        <v>0</v>
      </c>
    </row>
    <row r="163" spans="2:65" s="1" customFormat="1" ht="24.25" customHeight="1">
      <c r="B163" s="139"/>
      <c r="C163" s="140" t="s">
        <v>285</v>
      </c>
      <c r="D163" s="140" t="s">
        <v>222</v>
      </c>
      <c r="E163" s="141" t="s">
        <v>3852</v>
      </c>
      <c r="F163" s="142" t="s">
        <v>3853</v>
      </c>
      <c r="G163" s="143" t="s">
        <v>225</v>
      </c>
      <c r="H163" s="144">
        <v>9.36</v>
      </c>
      <c r="I163" s="145"/>
      <c r="J163" s="144">
        <f>ROUND(I163*H163,2)</f>
        <v>0</v>
      </c>
      <c r="K163" s="146"/>
      <c r="L163" s="28"/>
      <c r="M163" s="147" t="s">
        <v>1</v>
      </c>
      <c r="N163" s="148" t="s">
        <v>41</v>
      </c>
      <c r="P163" s="149">
        <f>O163*H163</f>
        <v>0</v>
      </c>
      <c r="Q163" s="149">
        <v>3.7799999999999999E-3</v>
      </c>
      <c r="R163" s="149">
        <f>Q163*H163</f>
        <v>3.5380799999999997E-2</v>
      </c>
      <c r="S163" s="149">
        <v>0</v>
      </c>
      <c r="T163" s="150">
        <f>S163*H163</f>
        <v>0</v>
      </c>
      <c r="AR163" s="151" t="s">
        <v>281</v>
      </c>
      <c r="AT163" s="151" t="s">
        <v>222</v>
      </c>
      <c r="AU163" s="151" t="s">
        <v>87</v>
      </c>
      <c r="AY163" s="13" t="s">
        <v>220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3" t="s">
        <v>87</v>
      </c>
      <c r="BK163" s="152">
        <f>ROUND(I163*H163,2)</f>
        <v>0</v>
      </c>
      <c r="BL163" s="13" t="s">
        <v>281</v>
      </c>
      <c r="BM163" s="151" t="s">
        <v>3854</v>
      </c>
    </row>
    <row r="164" spans="2:65" s="1" customFormat="1" ht="16.5" customHeight="1">
      <c r="B164" s="139"/>
      <c r="C164" s="158" t="s">
        <v>289</v>
      </c>
      <c r="D164" s="158" t="s">
        <v>571</v>
      </c>
      <c r="E164" s="159" t="s">
        <v>937</v>
      </c>
      <c r="F164" s="160" t="s">
        <v>3855</v>
      </c>
      <c r="G164" s="161" t="s">
        <v>225</v>
      </c>
      <c r="H164" s="162">
        <v>9.73</v>
      </c>
      <c r="I164" s="163"/>
      <c r="J164" s="162">
        <f>ROUND(I164*H164,2)</f>
        <v>0</v>
      </c>
      <c r="K164" s="164"/>
      <c r="L164" s="165"/>
      <c r="M164" s="166" t="s">
        <v>1</v>
      </c>
      <c r="N164" s="167" t="s">
        <v>41</v>
      </c>
      <c r="P164" s="149">
        <f>O164*H164</f>
        <v>0</v>
      </c>
      <c r="Q164" s="149">
        <v>1.78E-2</v>
      </c>
      <c r="R164" s="149">
        <f>Q164*H164</f>
        <v>0.17319400000000001</v>
      </c>
      <c r="S164" s="149">
        <v>0</v>
      </c>
      <c r="T164" s="150">
        <f>S164*H164</f>
        <v>0</v>
      </c>
      <c r="AR164" s="151" t="s">
        <v>353</v>
      </c>
      <c r="AT164" s="151" t="s">
        <v>571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281</v>
      </c>
      <c r="BM164" s="151" t="s">
        <v>3856</v>
      </c>
    </row>
    <row r="165" spans="2:65" s="1" customFormat="1" ht="24.25" customHeight="1">
      <c r="B165" s="139"/>
      <c r="C165" s="140" t="s">
        <v>293</v>
      </c>
      <c r="D165" s="140" t="s">
        <v>222</v>
      </c>
      <c r="E165" s="141" t="s">
        <v>941</v>
      </c>
      <c r="F165" s="142" t="s">
        <v>942</v>
      </c>
      <c r="G165" s="143" t="s">
        <v>614</v>
      </c>
      <c r="H165" s="145"/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281</v>
      </c>
      <c r="BM165" s="151" t="s">
        <v>3857</v>
      </c>
    </row>
    <row r="166" spans="2:65" s="11" customFormat="1" ht="22.9" customHeight="1">
      <c r="B166" s="127"/>
      <c r="D166" s="128" t="s">
        <v>74</v>
      </c>
      <c r="E166" s="137" t="s">
        <v>980</v>
      </c>
      <c r="F166" s="137" t="s">
        <v>981</v>
      </c>
      <c r="I166" s="130"/>
      <c r="J166" s="138">
        <f>BK166</f>
        <v>0</v>
      </c>
      <c r="L166" s="127"/>
      <c r="M166" s="132"/>
      <c r="P166" s="133">
        <f>SUM(P167:P169)</f>
        <v>0</v>
      </c>
      <c r="R166" s="133">
        <f>SUM(R167:R169)</f>
        <v>0.29223600000000005</v>
      </c>
      <c r="T166" s="134">
        <f>SUM(T167:T169)</f>
        <v>0</v>
      </c>
      <c r="AR166" s="128" t="s">
        <v>87</v>
      </c>
      <c r="AT166" s="135" t="s">
        <v>74</v>
      </c>
      <c r="AU166" s="135" t="s">
        <v>82</v>
      </c>
      <c r="AY166" s="128" t="s">
        <v>220</v>
      </c>
      <c r="BK166" s="136">
        <f>SUM(BK167:BK169)</f>
        <v>0</v>
      </c>
    </row>
    <row r="167" spans="2:65" s="1" customFormat="1" ht="24.25" customHeight="1">
      <c r="B167" s="139"/>
      <c r="C167" s="140" t="s">
        <v>297</v>
      </c>
      <c r="D167" s="140" t="s">
        <v>222</v>
      </c>
      <c r="E167" s="141" t="s">
        <v>3858</v>
      </c>
      <c r="F167" s="142" t="s">
        <v>3859</v>
      </c>
      <c r="G167" s="143" t="s">
        <v>225</v>
      </c>
      <c r="H167" s="144">
        <v>11.6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3.3600000000000001E-3</v>
      </c>
      <c r="R167" s="149">
        <f>Q167*H167</f>
        <v>3.8976000000000004E-2</v>
      </c>
      <c r="S167" s="149">
        <v>0</v>
      </c>
      <c r="T167" s="150">
        <f>S167*H167</f>
        <v>0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281</v>
      </c>
      <c r="BM167" s="151" t="s">
        <v>3860</v>
      </c>
    </row>
    <row r="168" spans="2:65" s="1" customFormat="1" ht="24.25" customHeight="1">
      <c r="B168" s="139"/>
      <c r="C168" s="158" t="s">
        <v>301</v>
      </c>
      <c r="D168" s="158" t="s">
        <v>571</v>
      </c>
      <c r="E168" s="159" t="s">
        <v>987</v>
      </c>
      <c r="F168" s="160" t="s">
        <v>3861</v>
      </c>
      <c r="G168" s="161" t="s">
        <v>225</v>
      </c>
      <c r="H168" s="162">
        <v>12.06</v>
      </c>
      <c r="I168" s="163"/>
      <c r="J168" s="162">
        <f>ROUND(I168*H168,2)</f>
        <v>0</v>
      </c>
      <c r="K168" s="164"/>
      <c r="L168" s="165"/>
      <c r="M168" s="166" t="s">
        <v>1</v>
      </c>
      <c r="N168" s="167" t="s">
        <v>41</v>
      </c>
      <c r="P168" s="149">
        <f>O168*H168</f>
        <v>0</v>
      </c>
      <c r="Q168" s="149">
        <v>2.1000000000000001E-2</v>
      </c>
      <c r="R168" s="149">
        <f>Q168*H168</f>
        <v>0.25326000000000004</v>
      </c>
      <c r="S168" s="149">
        <v>0</v>
      </c>
      <c r="T168" s="150">
        <f>S168*H168</f>
        <v>0</v>
      </c>
      <c r="AR168" s="151" t="s">
        <v>353</v>
      </c>
      <c r="AT168" s="151" t="s">
        <v>571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3862</v>
      </c>
    </row>
    <row r="169" spans="2:65" s="1" customFormat="1" ht="24.25" customHeight="1">
      <c r="B169" s="139"/>
      <c r="C169" s="140" t="s">
        <v>306</v>
      </c>
      <c r="D169" s="140" t="s">
        <v>222</v>
      </c>
      <c r="E169" s="141" t="s">
        <v>999</v>
      </c>
      <c r="F169" s="142" t="s">
        <v>1000</v>
      </c>
      <c r="G169" s="143" t="s">
        <v>614</v>
      </c>
      <c r="H169" s="145"/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281</v>
      </c>
      <c r="BM169" s="151" t="s">
        <v>3863</v>
      </c>
    </row>
    <row r="170" spans="2:65" s="11" customFormat="1" ht="22.9" customHeight="1">
      <c r="B170" s="127"/>
      <c r="D170" s="128" t="s">
        <v>74</v>
      </c>
      <c r="E170" s="137" t="s">
        <v>1002</v>
      </c>
      <c r="F170" s="137" t="s">
        <v>1003</v>
      </c>
      <c r="I170" s="130"/>
      <c r="J170" s="138">
        <f>BK170</f>
        <v>0</v>
      </c>
      <c r="L170" s="127"/>
      <c r="M170" s="132"/>
      <c r="P170" s="133">
        <f>P171</f>
        <v>0</v>
      </c>
      <c r="R170" s="133">
        <f>R171</f>
        <v>4.2336000000000006E-3</v>
      </c>
      <c r="T170" s="134">
        <f>T171</f>
        <v>0</v>
      </c>
      <c r="AR170" s="128" t="s">
        <v>87</v>
      </c>
      <c r="AT170" s="135" t="s">
        <v>74</v>
      </c>
      <c r="AU170" s="135" t="s">
        <v>82</v>
      </c>
      <c r="AY170" s="128" t="s">
        <v>220</v>
      </c>
      <c r="BK170" s="136">
        <f>BK171</f>
        <v>0</v>
      </c>
    </row>
    <row r="171" spans="2:65" s="1" customFormat="1" ht="24.25" customHeight="1">
      <c r="B171" s="139"/>
      <c r="C171" s="140" t="s">
        <v>7</v>
      </c>
      <c r="D171" s="140" t="s">
        <v>222</v>
      </c>
      <c r="E171" s="141" t="s">
        <v>1009</v>
      </c>
      <c r="F171" s="142" t="s">
        <v>3864</v>
      </c>
      <c r="G171" s="143" t="s">
        <v>225</v>
      </c>
      <c r="H171" s="144">
        <v>26.46</v>
      </c>
      <c r="I171" s="145"/>
      <c r="J171" s="144">
        <f>ROUND(I171*H171,2)</f>
        <v>0</v>
      </c>
      <c r="K171" s="146"/>
      <c r="L171" s="28"/>
      <c r="M171" s="147" t="s">
        <v>1</v>
      </c>
      <c r="N171" s="148" t="s">
        <v>41</v>
      </c>
      <c r="P171" s="149">
        <f>O171*H171</f>
        <v>0</v>
      </c>
      <c r="Q171" s="149">
        <v>1.6000000000000001E-4</v>
      </c>
      <c r="R171" s="149">
        <f>Q171*H171</f>
        <v>4.2336000000000006E-3</v>
      </c>
      <c r="S171" s="149">
        <v>0</v>
      </c>
      <c r="T171" s="150">
        <f>S171*H171</f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3865</v>
      </c>
    </row>
    <row r="172" spans="2:65" s="11" customFormat="1" ht="22.9" customHeight="1">
      <c r="B172" s="127"/>
      <c r="D172" s="128" t="s">
        <v>74</v>
      </c>
      <c r="E172" s="137" t="s">
        <v>1016</v>
      </c>
      <c r="F172" s="137" t="s">
        <v>1017</v>
      </c>
      <c r="I172" s="130"/>
      <c r="J172" s="138">
        <f>BK172</f>
        <v>0</v>
      </c>
      <c r="L172" s="127"/>
      <c r="M172" s="132"/>
      <c r="P172" s="133">
        <f>SUM(P173:P177)</f>
        <v>0</v>
      </c>
      <c r="R172" s="133">
        <f>SUM(R173:R177)</f>
        <v>5.0205642499999995E-2</v>
      </c>
      <c r="T172" s="134">
        <f>SUM(T173:T177)</f>
        <v>0</v>
      </c>
      <c r="AR172" s="128" t="s">
        <v>87</v>
      </c>
      <c r="AT172" s="135" t="s">
        <v>74</v>
      </c>
      <c r="AU172" s="135" t="s">
        <v>82</v>
      </c>
      <c r="AY172" s="128" t="s">
        <v>220</v>
      </c>
      <c r="BK172" s="136">
        <f>SUM(BK173:BK177)</f>
        <v>0</v>
      </c>
    </row>
    <row r="173" spans="2:65" s="1" customFormat="1" ht="24.25" customHeight="1">
      <c r="B173" s="139"/>
      <c r="C173" s="140" t="s">
        <v>313</v>
      </c>
      <c r="D173" s="140" t="s">
        <v>222</v>
      </c>
      <c r="E173" s="141" t="s">
        <v>3866</v>
      </c>
      <c r="F173" s="142" t="s">
        <v>3867</v>
      </c>
      <c r="G173" s="143" t="s">
        <v>225</v>
      </c>
      <c r="H173" s="144">
        <v>28.6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1.2999999999999999E-4</v>
      </c>
      <c r="R173" s="149">
        <f>Q173*H173</f>
        <v>3.718E-3</v>
      </c>
      <c r="S173" s="149">
        <v>0</v>
      </c>
      <c r="T173" s="150">
        <f>S173*H173</f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3868</v>
      </c>
    </row>
    <row r="174" spans="2:65" s="1" customFormat="1" ht="24.25" customHeight="1">
      <c r="B174" s="139"/>
      <c r="C174" s="140" t="s">
        <v>317</v>
      </c>
      <c r="D174" s="140" t="s">
        <v>222</v>
      </c>
      <c r="E174" s="141" t="s">
        <v>3869</v>
      </c>
      <c r="F174" s="142" t="s">
        <v>3870</v>
      </c>
      <c r="G174" s="143" t="s">
        <v>225</v>
      </c>
      <c r="H174" s="144">
        <v>91.05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1.6574999999999999E-4</v>
      </c>
      <c r="R174" s="149">
        <f>Q174*H174</f>
        <v>1.5091537499999998E-2</v>
      </c>
      <c r="S174" s="149">
        <v>0</v>
      </c>
      <c r="T174" s="150">
        <f>S174*H174</f>
        <v>0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3871</v>
      </c>
    </row>
    <row r="175" spans="2:65" s="1" customFormat="1" ht="24.25" customHeight="1">
      <c r="B175" s="139"/>
      <c r="C175" s="140" t="s">
        <v>321</v>
      </c>
      <c r="D175" s="140" t="s">
        <v>222</v>
      </c>
      <c r="E175" s="141" t="s">
        <v>3872</v>
      </c>
      <c r="F175" s="142" t="s">
        <v>3873</v>
      </c>
      <c r="G175" s="143" t="s">
        <v>225</v>
      </c>
      <c r="H175" s="144">
        <v>91.05</v>
      </c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5.274E-5</v>
      </c>
      <c r="R175" s="149">
        <f>Q175*H175</f>
        <v>4.8019769999999998E-3</v>
      </c>
      <c r="S175" s="149">
        <v>0</v>
      </c>
      <c r="T175" s="150">
        <f>S175*H175</f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3874</v>
      </c>
    </row>
    <row r="176" spans="2:65" s="1" customFormat="1" ht="37.9" customHeight="1">
      <c r="B176" s="139"/>
      <c r="C176" s="140" t="s">
        <v>325</v>
      </c>
      <c r="D176" s="140" t="s">
        <v>222</v>
      </c>
      <c r="E176" s="141" t="s">
        <v>1027</v>
      </c>
      <c r="F176" s="142" t="s">
        <v>1028</v>
      </c>
      <c r="G176" s="143" t="s">
        <v>225</v>
      </c>
      <c r="H176" s="144">
        <v>28.6</v>
      </c>
      <c r="I176" s="145"/>
      <c r="J176" s="144">
        <f>ROUND(I176*H176,2)</f>
        <v>0</v>
      </c>
      <c r="K176" s="146"/>
      <c r="L176" s="28"/>
      <c r="M176" s="147" t="s">
        <v>1</v>
      </c>
      <c r="N176" s="148" t="s">
        <v>41</v>
      </c>
      <c r="P176" s="149">
        <f>O176*H176</f>
        <v>0</v>
      </c>
      <c r="Q176" s="149">
        <v>2.2948000000000001E-4</v>
      </c>
      <c r="R176" s="149">
        <f>Q176*H176</f>
        <v>6.5631280000000005E-3</v>
      </c>
      <c r="S176" s="149">
        <v>0</v>
      </c>
      <c r="T176" s="150">
        <f>S176*H176</f>
        <v>0</v>
      </c>
      <c r="AR176" s="151" t="s">
        <v>281</v>
      </c>
      <c r="AT176" s="151" t="s">
        <v>222</v>
      </c>
      <c r="AU176" s="151" t="s">
        <v>87</v>
      </c>
      <c r="AY176" s="13" t="s">
        <v>220</v>
      </c>
      <c r="BE176" s="152">
        <f>IF(N176="základná",J176,0)</f>
        <v>0</v>
      </c>
      <c r="BF176" s="152">
        <f>IF(N176="znížená",J176,0)</f>
        <v>0</v>
      </c>
      <c r="BG176" s="152">
        <f>IF(N176="zákl. prenesená",J176,0)</f>
        <v>0</v>
      </c>
      <c r="BH176" s="152">
        <f>IF(N176="zníž. prenesená",J176,0)</f>
        <v>0</v>
      </c>
      <c r="BI176" s="152">
        <f>IF(N176="nulová",J176,0)</f>
        <v>0</v>
      </c>
      <c r="BJ176" s="13" t="s">
        <v>87</v>
      </c>
      <c r="BK176" s="152">
        <f>ROUND(I176*H176,2)</f>
        <v>0</v>
      </c>
      <c r="BL176" s="13" t="s">
        <v>281</v>
      </c>
      <c r="BM176" s="151" t="s">
        <v>3875</v>
      </c>
    </row>
    <row r="177" spans="2:65" s="1" customFormat="1" ht="37.9" customHeight="1">
      <c r="B177" s="139"/>
      <c r="C177" s="140" t="s">
        <v>329</v>
      </c>
      <c r="D177" s="140" t="s">
        <v>222</v>
      </c>
      <c r="E177" s="141" t="s">
        <v>3876</v>
      </c>
      <c r="F177" s="142" t="s">
        <v>3877</v>
      </c>
      <c r="G177" s="143" t="s">
        <v>225</v>
      </c>
      <c r="H177" s="144">
        <v>91.05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2.2000000000000001E-4</v>
      </c>
      <c r="R177" s="149">
        <f>Q177*H177</f>
        <v>2.0031E-2</v>
      </c>
      <c r="S177" s="149">
        <v>0</v>
      </c>
      <c r="T177" s="150">
        <f>S177*H177</f>
        <v>0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3878</v>
      </c>
    </row>
    <row r="178" spans="2:65" s="11" customFormat="1" ht="25.9" customHeight="1">
      <c r="B178" s="127"/>
      <c r="D178" s="128" t="s">
        <v>74</v>
      </c>
      <c r="E178" s="129" t="s">
        <v>571</v>
      </c>
      <c r="F178" s="129" t="s">
        <v>2440</v>
      </c>
      <c r="I178" s="130"/>
      <c r="J178" s="131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91</v>
      </c>
      <c r="AT178" s="135" t="s">
        <v>74</v>
      </c>
      <c r="AU178" s="135" t="s">
        <v>75</v>
      </c>
      <c r="AY178" s="128" t="s">
        <v>220</v>
      </c>
      <c r="BK178" s="136">
        <f>BK179</f>
        <v>0</v>
      </c>
    </row>
    <row r="179" spans="2:65" s="11" customFormat="1" ht="22.9" customHeight="1">
      <c r="B179" s="127"/>
      <c r="D179" s="128" t="s">
        <v>74</v>
      </c>
      <c r="E179" s="137" t="s">
        <v>3879</v>
      </c>
      <c r="F179" s="137" t="s">
        <v>3880</v>
      </c>
      <c r="I179" s="130"/>
      <c r="J179" s="138">
        <f>BK179</f>
        <v>0</v>
      </c>
      <c r="L179" s="127"/>
      <c r="M179" s="132"/>
      <c r="P179" s="133">
        <f>P180</f>
        <v>0</v>
      </c>
      <c r="R179" s="133">
        <f>R180</f>
        <v>0</v>
      </c>
      <c r="T179" s="134">
        <f>T180</f>
        <v>0</v>
      </c>
      <c r="AR179" s="128" t="s">
        <v>91</v>
      </c>
      <c r="AT179" s="135" t="s">
        <v>74</v>
      </c>
      <c r="AU179" s="135" t="s">
        <v>82</v>
      </c>
      <c r="AY179" s="128" t="s">
        <v>220</v>
      </c>
      <c r="BK179" s="136">
        <f>BK180</f>
        <v>0</v>
      </c>
    </row>
    <row r="180" spans="2:65" s="1" customFormat="1" ht="24.25" customHeight="1">
      <c r="B180" s="139"/>
      <c r="C180" s="140" t="s">
        <v>333</v>
      </c>
      <c r="D180" s="140" t="s">
        <v>222</v>
      </c>
      <c r="E180" s="141" t="s">
        <v>3881</v>
      </c>
      <c r="F180" s="142" t="s">
        <v>3882</v>
      </c>
      <c r="G180" s="143" t="s">
        <v>259</v>
      </c>
      <c r="H180" s="144">
        <v>1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666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666</v>
      </c>
      <c r="BM180" s="151" t="s">
        <v>3883</v>
      </c>
    </row>
    <row r="181" spans="2:65" s="11" customFormat="1" ht="25.9" customHeight="1">
      <c r="B181" s="127"/>
      <c r="D181" s="128" t="s">
        <v>74</v>
      </c>
      <c r="E181" s="129" t="s">
        <v>2447</v>
      </c>
      <c r="F181" s="129" t="s">
        <v>2448</v>
      </c>
      <c r="I181" s="130"/>
      <c r="J181" s="131">
        <f>BK181</f>
        <v>0</v>
      </c>
      <c r="L181" s="127"/>
      <c r="M181" s="132"/>
      <c r="P181" s="133">
        <f>SUM(P182:P183)</f>
        <v>0</v>
      </c>
      <c r="R181" s="133">
        <f>SUM(R182:R183)</f>
        <v>0</v>
      </c>
      <c r="T181" s="134">
        <f>SUM(T182:T183)</f>
        <v>0</v>
      </c>
      <c r="AR181" s="128" t="s">
        <v>97</v>
      </c>
      <c r="AT181" s="135" t="s">
        <v>74</v>
      </c>
      <c r="AU181" s="135" t="s">
        <v>75</v>
      </c>
      <c r="AY181" s="128" t="s">
        <v>220</v>
      </c>
      <c r="BK181" s="136">
        <f>SUM(BK182:BK183)</f>
        <v>0</v>
      </c>
    </row>
    <row r="182" spans="2:65" s="1" customFormat="1" ht="16.5" customHeight="1">
      <c r="B182" s="139"/>
      <c r="C182" s="140" t="s">
        <v>341</v>
      </c>
      <c r="D182" s="140" t="s">
        <v>222</v>
      </c>
      <c r="E182" s="141" t="s">
        <v>3884</v>
      </c>
      <c r="F182" s="142" t="s">
        <v>3885</v>
      </c>
      <c r="G182" s="143" t="s">
        <v>259</v>
      </c>
      <c r="H182" s="144">
        <v>5</v>
      </c>
      <c r="I182" s="145"/>
      <c r="J182" s="144">
        <f>ROUND(I182*H182,2)</f>
        <v>0</v>
      </c>
      <c r="K182" s="146"/>
      <c r="L182" s="28"/>
      <c r="M182" s="147" t="s">
        <v>1</v>
      </c>
      <c r="N182" s="148" t="s">
        <v>41</v>
      </c>
      <c r="P182" s="149">
        <f>O182*H182</f>
        <v>0</v>
      </c>
      <c r="Q182" s="149">
        <v>0</v>
      </c>
      <c r="R182" s="149">
        <f>Q182*H182</f>
        <v>0</v>
      </c>
      <c r="S182" s="149">
        <v>0</v>
      </c>
      <c r="T182" s="150">
        <f>S182*H182</f>
        <v>0</v>
      </c>
      <c r="AR182" s="151" t="s">
        <v>2453</v>
      </c>
      <c r="AT182" s="151" t="s">
        <v>222</v>
      </c>
      <c r="AU182" s="151" t="s">
        <v>82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2453</v>
      </c>
      <c r="BM182" s="151" t="s">
        <v>3886</v>
      </c>
    </row>
    <row r="183" spans="2:65" s="1" customFormat="1" ht="24.25" customHeight="1">
      <c r="B183" s="139"/>
      <c r="C183" s="140" t="s">
        <v>347</v>
      </c>
      <c r="D183" s="140" t="s">
        <v>222</v>
      </c>
      <c r="E183" s="141" t="s">
        <v>3887</v>
      </c>
      <c r="F183" s="142" t="s">
        <v>3888</v>
      </c>
      <c r="G183" s="143" t="s">
        <v>2452</v>
      </c>
      <c r="H183" s="144">
        <v>1</v>
      </c>
      <c r="I183" s="145"/>
      <c r="J183" s="144">
        <f>ROUND(I183*H183,2)</f>
        <v>0</v>
      </c>
      <c r="K183" s="146"/>
      <c r="L183" s="28"/>
      <c r="M183" s="153" t="s">
        <v>1</v>
      </c>
      <c r="N183" s="154" t="s">
        <v>41</v>
      </c>
      <c r="O183" s="155"/>
      <c r="P183" s="156">
        <f>O183*H183</f>
        <v>0</v>
      </c>
      <c r="Q183" s="156">
        <v>0</v>
      </c>
      <c r="R183" s="156">
        <f>Q183*H183</f>
        <v>0</v>
      </c>
      <c r="S183" s="156">
        <v>0</v>
      </c>
      <c r="T183" s="157">
        <f>S183*H183</f>
        <v>0</v>
      </c>
      <c r="AR183" s="151" t="s">
        <v>2453</v>
      </c>
      <c r="AT183" s="151" t="s">
        <v>222</v>
      </c>
      <c r="AU183" s="151" t="s">
        <v>82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2453</v>
      </c>
      <c r="BM183" s="151" t="s">
        <v>3889</v>
      </c>
    </row>
    <row r="184" spans="2:65" s="1" customFormat="1" ht="7" customHeight="1">
      <c r="B184" s="43"/>
      <c r="C184" s="44"/>
      <c r="D184" s="44"/>
      <c r="E184" s="44"/>
      <c r="F184" s="44"/>
      <c r="G184" s="44"/>
      <c r="H184" s="44"/>
      <c r="I184" s="44"/>
      <c r="J184" s="44"/>
      <c r="K184" s="44"/>
      <c r="L184" s="28"/>
    </row>
  </sheetData>
  <autoFilter ref="C135:K183" xr:uid="{00000000-0009-0000-0000-000018000000}"/>
  <mergeCells count="12">
    <mergeCell ref="E128:H128"/>
    <mergeCell ref="L2:V2"/>
    <mergeCell ref="E85:H85"/>
    <mergeCell ref="E87:H87"/>
    <mergeCell ref="E89:H89"/>
    <mergeCell ref="E124:H124"/>
    <mergeCell ref="E126:H12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BM13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157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3789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3890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ROUND((SUM(BE120:BE134)),  2)</f>
        <v>0</v>
      </c>
      <c r="G35" s="96"/>
      <c r="H35" s="96"/>
      <c r="I35" s="97">
        <v>0.23</v>
      </c>
      <c r="J35" s="95">
        <f>ROUND(((SUM(BE120:BE134))*I35),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ROUND((SUM(BF120:BF134)),  2)</f>
        <v>0</v>
      </c>
      <c r="G36" s="96"/>
      <c r="H36" s="96"/>
      <c r="I36" s="97">
        <v>0.23</v>
      </c>
      <c r="J36" s="95">
        <f>ROUND(((SUM(BF120:BF134))*I36),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ROUND((SUM(BG120:BG134)),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ROUND((SUM(BH120:BH134)),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ROUND((SUM(BI120:BI134)),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3789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E.3 -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3789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218" t="str">
        <f>E11</f>
        <v>E.3 -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118"/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8"/>
      <c r="M120" s="61"/>
      <c r="N120" s="52"/>
      <c r="O120" s="52"/>
      <c r="P120" s="124">
        <f>SUM(P121:P134)</f>
        <v>0</v>
      </c>
      <c r="Q120" s="52"/>
      <c r="R120" s="124">
        <f>SUM(R121:R134)</f>
        <v>0</v>
      </c>
      <c r="S120" s="52"/>
      <c r="T120" s="125">
        <f>SUM(T121:T134)</f>
        <v>0</v>
      </c>
      <c r="AT120" s="13" t="s">
        <v>74</v>
      </c>
      <c r="AU120" s="13" t="s">
        <v>192</v>
      </c>
      <c r="BK120" s="126">
        <f>SUM(BK121:BK134)</f>
        <v>0</v>
      </c>
    </row>
    <row r="121" spans="2:65" s="1" customFormat="1" ht="16.5" customHeight="1">
      <c r="B121" s="139"/>
      <c r="C121" s="140" t="s">
        <v>82</v>
      </c>
      <c r="D121" s="140" t="s">
        <v>222</v>
      </c>
      <c r="E121" s="141" t="s">
        <v>1220</v>
      </c>
      <c r="F121" s="142" t="s">
        <v>1166</v>
      </c>
      <c r="G121" s="143" t="s">
        <v>259</v>
      </c>
      <c r="H121" s="144">
        <v>1</v>
      </c>
      <c r="I121" s="145"/>
      <c r="J121" s="144">
        <f t="shared" ref="J121:J134" si="0">ROUND(I121*H121,2)</f>
        <v>0</v>
      </c>
      <c r="K121" s="146"/>
      <c r="L121" s="28"/>
      <c r="M121" s="147" t="s">
        <v>1</v>
      </c>
      <c r="N121" s="148" t="s">
        <v>41</v>
      </c>
      <c r="P121" s="149">
        <f t="shared" ref="P121:P134" si="1">O121*H121</f>
        <v>0</v>
      </c>
      <c r="Q121" s="149">
        <v>0</v>
      </c>
      <c r="R121" s="149">
        <f t="shared" ref="R121:R134" si="2">Q121*H121</f>
        <v>0</v>
      </c>
      <c r="S121" s="149">
        <v>0</v>
      </c>
      <c r="T121" s="150">
        <f t="shared" ref="T121:T134" si="3">S121*H121</f>
        <v>0</v>
      </c>
      <c r="AR121" s="151" t="s">
        <v>94</v>
      </c>
      <c r="AT121" s="151" t="s">
        <v>222</v>
      </c>
      <c r="AU121" s="151" t="s">
        <v>75</v>
      </c>
      <c r="AY121" s="13" t="s">
        <v>220</v>
      </c>
      <c r="BE121" s="152">
        <f t="shared" ref="BE121:BE134" si="4">IF(N121="základná",J121,0)</f>
        <v>0</v>
      </c>
      <c r="BF121" s="152">
        <f t="shared" ref="BF121:BF134" si="5">IF(N121="znížená",J121,0)</f>
        <v>0</v>
      </c>
      <c r="BG121" s="152">
        <f t="shared" ref="BG121:BG134" si="6">IF(N121="zákl. prenesená",J121,0)</f>
        <v>0</v>
      </c>
      <c r="BH121" s="152">
        <f t="shared" ref="BH121:BH134" si="7">IF(N121="zníž. prenesená",J121,0)</f>
        <v>0</v>
      </c>
      <c r="BI121" s="152">
        <f t="shared" ref="BI121:BI134" si="8">IF(N121="nulová",J121,0)</f>
        <v>0</v>
      </c>
      <c r="BJ121" s="13" t="s">
        <v>87</v>
      </c>
      <c r="BK121" s="152">
        <f t="shared" ref="BK121:BK134" si="9">ROUND(I121*H121,2)</f>
        <v>0</v>
      </c>
      <c r="BL121" s="13" t="s">
        <v>94</v>
      </c>
      <c r="BM121" s="151" t="s">
        <v>3891</v>
      </c>
    </row>
    <row r="122" spans="2:65" s="1" customFormat="1" ht="16.5" customHeight="1">
      <c r="B122" s="139"/>
      <c r="C122" s="140" t="s">
        <v>87</v>
      </c>
      <c r="D122" s="140" t="s">
        <v>222</v>
      </c>
      <c r="E122" s="141" t="s">
        <v>1224</v>
      </c>
      <c r="F122" s="142" t="s">
        <v>1168</v>
      </c>
      <c r="G122" s="143" t="s">
        <v>259</v>
      </c>
      <c r="H122" s="144">
        <v>1</v>
      </c>
      <c r="I122" s="145"/>
      <c r="J122" s="144">
        <f t="shared" si="0"/>
        <v>0</v>
      </c>
      <c r="K122" s="146"/>
      <c r="L122" s="28"/>
      <c r="M122" s="147" t="s">
        <v>1</v>
      </c>
      <c r="N122" s="148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94</v>
      </c>
      <c r="AT122" s="151" t="s">
        <v>222</v>
      </c>
      <c r="AU122" s="151" t="s">
        <v>75</v>
      </c>
      <c r="AY122" s="13" t="s">
        <v>220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3" t="s">
        <v>87</v>
      </c>
      <c r="BK122" s="152">
        <f t="shared" si="9"/>
        <v>0</v>
      </c>
      <c r="BL122" s="13" t="s">
        <v>94</v>
      </c>
      <c r="BM122" s="151" t="s">
        <v>3892</v>
      </c>
    </row>
    <row r="123" spans="2:65" s="1" customFormat="1" ht="16.5" customHeight="1">
      <c r="B123" s="139"/>
      <c r="C123" s="140" t="s">
        <v>91</v>
      </c>
      <c r="D123" s="140" t="s">
        <v>222</v>
      </c>
      <c r="E123" s="141" t="s">
        <v>1226</v>
      </c>
      <c r="F123" s="142" t="s">
        <v>1172</v>
      </c>
      <c r="G123" s="143" t="s">
        <v>259</v>
      </c>
      <c r="H123" s="144">
        <v>1</v>
      </c>
      <c r="I123" s="145"/>
      <c r="J123" s="144">
        <f t="shared" si="0"/>
        <v>0</v>
      </c>
      <c r="K123" s="146"/>
      <c r="L123" s="28"/>
      <c r="M123" s="147" t="s">
        <v>1</v>
      </c>
      <c r="N123" s="148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94</v>
      </c>
      <c r="AT123" s="151" t="s">
        <v>222</v>
      </c>
      <c r="AU123" s="151" t="s">
        <v>75</v>
      </c>
      <c r="AY123" s="13" t="s">
        <v>220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3" t="s">
        <v>87</v>
      </c>
      <c r="BK123" s="152">
        <f t="shared" si="9"/>
        <v>0</v>
      </c>
      <c r="BL123" s="13" t="s">
        <v>94</v>
      </c>
      <c r="BM123" s="151" t="s">
        <v>3893</v>
      </c>
    </row>
    <row r="124" spans="2:65" s="1" customFormat="1" ht="16.5" customHeight="1">
      <c r="B124" s="139"/>
      <c r="C124" s="140" t="s">
        <v>94</v>
      </c>
      <c r="D124" s="140" t="s">
        <v>222</v>
      </c>
      <c r="E124" s="141" t="s">
        <v>1228</v>
      </c>
      <c r="F124" s="142" t="s">
        <v>1195</v>
      </c>
      <c r="G124" s="143" t="s">
        <v>1193</v>
      </c>
      <c r="H124" s="144">
        <v>59</v>
      </c>
      <c r="I124" s="145"/>
      <c r="J124" s="144">
        <f t="shared" si="0"/>
        <v>0</v>
      </c>
      <c r="K124" s="146"/>
      <c r="L124" s="28"/>
      <c r="M124" s="147" t="s">
        <v>1</v>
      </c>
      <c r="N124" s="148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94</v>
      </c>
      <c r="AT124" s="151" t="s">
        <v>222</v>
      </c>
      <c r="AU124" s="151" t="s">
        <v>75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3894</v>
      </c>
    </row>
    <row r="125" spans="2:65" s="1" customFormat="1" ht="16.5" customHeight="1">
      <c r="B125" s="139"/>
      <c r="C125" s="140" t="s">
        <v>97</v>
      </c>
      <c r="D125" s="140" t="s">
        <v>222</v>
      </c>
      <c r="E125" s="141" t="s">
        <v>1230</v>
      </c>
      <c r="F125" s="142" t="s">
        <v>1197</v>
      </c>
      <c r="G125" s="143" t="s">
        <v>1193</v>
      </c>
      <c r="H125" s="144">
        <v>33</v>
      </c>
      <c r="I125" s="145"/>
      <c r="J125" s="144">
        <f t="shared" si="0"/>
        <v>0</v>
      </c>
      <c r="K125" s="146"/>
      <c r="L125" s="28"/>
      <c r="M125" s="147" t="s">
        <v>1</v>
      </c>
      <c r="N125" s="148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94</v>
      </c>
      <c r="AT125" s="151" t="s">
        <v>222</v>
      </c>
      <c r="AU125" s="151" t="s">
        <v>75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3895</v>
      </c>
    </row>
    <row r="126" spans="2:65" s="1" customFormat="1" ht="16.5" customHeight="1">
      <c r="B126" s="139"/>
      <c r="C126" s="140" t="s">
        <v>124</v>
      </c>
      <c r="D126" s="140" t="s">
        <v>222</v>
      </c>
      <c r="E126" s="141" t="s">
        <v>1232</v>
      </c>
      <c r="F126" s="142" t="s">
        <v>1205</v>
      </c>
      <c r="G126" s="143" t="s">
        <v>1193</v>
      </c>
      <c r="H126" s="144">
        <v>92</v>
      </c>
      <c r="I126" s="145"/>
      <c r="J126" s="144">
        <f t="shared" si="0"/>
        <v>0</v>
      </c>
      <c r="K126" s="146"/>
      <c r="L126" s="28"/>
      <c r="M126" s="147" t="s">
        <v>1</v>
      </c>
      <c r="N126" s="148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94</v>
      </c>
      <c r="AT126" s="151" t="s">
        <v>222</v>
      </c>
      <c r="AU126" s="151" t="s">
        <v>75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3896</v>
      </c>
    </row>
    <row r="127" spans="2:65" s="1" customFormat="1" ht="16.5" customHeight="1">
      <c r="B127" s="139"/>
      <c r="C127" s="140" t="s">
        <v>132</v>
      </c>
      <c r="D127" s="140" t="s">
        <v>222</v>
      </c>
      <c r="E127" s="141" t="s">
        <v>1642</v>
      </c>
      <c r="F127" s="142" t="s">
        <v>1207</v>
      </c>
      <c r="G127" s="143" t="s">
        <v>1193</v>
      </c>
      <c r="H127" s="144">
        <v>92</v>
      </c>
      <c r="I127" s="145"/>
      <c r="J127" s="144">
        <f t="shared" si="0"/>
        <v>0</v>
      </c>
      <c r="K127" s="146"/>
      <c r="L127" s="28"/>
      <c r="M127" s="147" t="s">
        <v>1</v>
      </c>
      <c r="N127" s="148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94</v>
      </c>
      <c r="AT127" s="151" t="s">
        <v>222</v>
      </c>
      <c r="AU127" s="151" t="s">
        <v>75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3897</v>
      </c>
    </row>
    <row r="128" spans="2:65" s="1" customFormat="1" ht="16.5" customHeight="1">
      <c r="B128" s="139"/>
      <c r="C128" s="140" t="s">
        <v>248</v>
      </c>
      <c r="D128" s="140" t="s">
        <v>222</v>
      </c>
      <c r="E128" s="141" t="s">
        <v>1240</v>
      </c>
      <c r="F128" s="142" t="s">
        <v>3898</v>
      </c>
      <c r="G128" s="143" t="s">
        <v>259</v>
      </c>
      <c r="H128" s="144">
        <v>1</v>
      </c>
      <c r="I128" s="145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94</v>
      </c>
      <c r="AT128" s="151" t="s">
        <v>222</v>
      </c>
      <c r="AU128" s="151" t="s">
        <v>75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3899</v>
      </c>
    </row>
    <row r="129" spans="2:65" s="1" customFormat="1" ht="24.25" customHeight="1">
      <c r="B129" s="139"/>
      <c r="C129" s="140" t="s">
        <v>230</v>
      </c>
      <c r="D129" s="140" t="s">
        <v>222</v>
      </c>
      <c r="E129" s="141" t="s">
        <v>1242</v>
      </c>
      <c r="F129" s="142" t="s">
        <v>3900</v>
      </c>
      <c r="G129" s="143" t="s">
        <v>259</v>
      </c>
      <c r="H129" s="144">
        <v>2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94</v>
      </c>
      <c r="AT129" s="151" t="s">
        <v>222</v>
      </c>
      <c r="AU129" s="151" t="s">
        <v>75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3901</v>
      </c>
    </row>
    <row r="130" spans="2:65" s="1" customFormat="1" ht="16.5" customHeight="1">
      <c r="B130" s="139"/>
      <c r="C130" s="140" t="s">
        <v>256</v>
      </c>
      <c r="D130" s="140" t="s">
        <v>222</v>
      </c>
      <c r="E130" s="141" t="s">
        <v>1244</v>
      </c>
      <c r="F130" s="142" t="s">
        <v>1245</v>
      </c>
      <c r="G130" s="143" t="s">
        <v>1193</v>
      </c>
      <c r="H130" s="144">
        <v>100</v>
      </c>
      <c r="I130" s="145"/>
      <c r="J130" s="144">
        <f t="shared" si="0"/>
        <v>0</v>
      </c>
      <c r="K130" s="146"/>
      <c r="L130" s="28"/>
      <c r="M130" s="147" t="s">
        <v>1</v>
      </c>
      <c r="N130" s="148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94</v>
      </c>
      <c r="AT130" s="151" t="s">
        <v>222</v>
      </c>
      <c r="AU130" s="151" t="s">
        <v>75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3902</v>
      </c>
    </row>
    <row r="131" spans="2:65" s="1" customFormat="1" ht="16.5" customHeight="1">
      <c r="B131" s="139"/>
      <c r="C131" s="140" t="s">
        <v>261</v>
      </c>
      <c r="D131" s="140" t="s">
        <v>222</v>
      </c>
      <c r="E131" s="141" t="s">
        <v>1247</v>
      </c>
      <c r="F131" s="142" t="s">
        <v>3903</v>
      </c>
      <c r="G131" s="143" t="s">
        <v>614</v>
      </c>
      <c r="H131" s="145"/>
      <c r="I131" s="145"/>
      <c r="J131" s="144">
        <f t="shared" si="0"/>
        <v>0</v>
      </c>
      <c r="K131" s="146"/>
      <c r="L131" s="28"/>
      <c r="M131" s="147" t="s">
        <v>1</v>
      </c>
      <c r="N131" s="148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94</v>
      </c>
      <c r="AT131" s="151" t="s">
        <v>222</v>
      </c>
      <c r="AU131" s="151" t="s">
        <v>75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3904</v>
      </c>
    </row>
    <row r="132" spans="2:65" s="1" customFormat="1" ht="16.5" customHeight="1">
      <c r="B132" s="139"/>
      <c r="C132" s="140" t="s">
        <v>265</v>
      </c>
      <c r="D132" s="140" t="s">
        <v>222</v>
      </c>
      <c r="E132" s="141" t="s">
        <v>1250</v>
      </c>
      <c r="F132" s="142" t="s">
        <v>1251</v>
      </c>
      <c r="G132" s="143" t="s">
        <v>1252</v>
      </c>
      <c r="H132" s="144">
        <v>28</v>
      </c>
      <c r="I132" s="145"/>
      <c r="J132" s="144">
        <f t="shared" si="0"/>
        <v>0</v>
      </c>
      <c r="K132" s="146"/>
      <c r="L132" s="28"/>
      <c r="M132" s="147" t="s">
        <v>1</v>
      </c>
      <c r="N132" s="148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94</v>
      </c>
      <c r="AT132" s="151" t="s">
        <v>222</v>
      </c>
      <c r="AU132" s="151" t="s">
        <v>75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3905</v>
      </c>
    </row>
    <row r="133" spans="2:65" s="1" customFormat="1" ht="16.5" customHeight="1">
      <c r="B133" s="139"/>
      <c r="C133" s="140" t="s">
        <v>269</v>
      </c>
      <c r="D133" s="140" t="s">
        <v>222</v>
      </c>
      <c r="E133" s="141" t="s">
        <v>1253</v>
      </c>
      <c r="F133" s="142" t="s">
        <v>1254</v>
      </c>
      <c r="G133" s="143" t="s">
        <v>1252</v>
      </c>
      <c r="H133" s="144">
        <v>6</v>
      </c>
      <c r="I133" s="145"/>
      <c r="J133" s="144">
        <f t="shared" si="0"/>
        <v>0</v>
      </c>
      <c r="K133" s="146"/>
      <c r="L133" s="28"/>
      <c r="M133" s="147" t="s">
        <v>1</v>
      </c>
      <c r="N133" s="148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94</v>
      </c>
      <c r="AT133" s="151" t="s">
        <v>222</v>
      </c>
      <c r="AU133" s="151" t="s">
        <v>75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3906</v>
      </c>
    </row>
    <row r="134" spans="2:65" s="1" customFormat="1" ht="16.5" customHeight="1">
      <c r="B134" s="139"/>
      <c r="C134" s="140" t="s">
        <v>273</v>
      </c>
      <c r="D134" s="140" t="s">
        <v>222</v>
      </c>
      <c r="E134" s="141" t="s">
        <v>1255</v>
      </c>
      <c r="F134" s="142" t="s">
        <v>1256</v>
      </c>
      <c r="G134" s="143" t="s">
        <v>259</v>
      </c>
      <c r="H134" s="144">
        <v>1</v>
      </c>
      <c r="I134" s="145"/>
      <c r="J134" s="144">
        <f t="shared" si="0"/>
        <v>0</v>
      </c>
      <c r="K134" s="146"/>
      <c r="L134" s="28"/>
      <c r="M134" s="153" t="s">
        <v>1</v>
      </c>
      <c r="N134" s="154" t="s">
        <v>41</v>
      </c>
      <c r="O134" s="155"/>
      <c r="P134" s="156">
        <f t="shared" si="1"/>
        <v>0</v>
      </c>
      <c r="Q134" s="156">
        <v>0</v>
      </c>
      <c r="R134" s="156">
        <f t="shared" si="2"/>
        <v>0</v>
      </c>
      <c r="S134" s="156">
        <v>0</v>
      </c>
      <c r="T134" s="157">
        <f t="shared" si="3"/>
        <v>0</v>
      </c>
      <c r="AR134" s="151" t="s">
        <v>94</v>
      </c>
      <c r="AT134" s="151" t="s">
        <v>222</v>
      </c>
      <c r="AU134" s="151" t="s">
        <v>75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3907</v>
      </c>
    </row>
    <row r="135" spans="2:65" s="1" customFormat="1" ht="7" customHeight="1">
      <c r="B135" s="43"/>
      <c r="C135" s="44"/>
      <c r="D135" s="44"/>
      <c r="E135" s="44"/>
      <c r="F135" s="44"/>
      <c r="G135" s="44"/>
      <c r="H135" s="44"/>
      <c r="I135" s="44"/>
      <c r="J135" s="44"/>
      <c r="K135" s="44"/>
      <c r="L135" s="28"/>
    </row>
  </sheetData>
  <autoFilter ref="C119:K134" xr:uid="{00000000-0009-0000-0000-00001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BM125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160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218" t="s">
        <v>3908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181"/>
      <c r="G18" s="181"/>
      <c r="H18" s="181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186" t="s">
        <v>34</v>
      </c>
      <c r="F27" s="186"/>
      <c r="G27" s="186"/>
      <c r="H27" s="186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ROUND(J119,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ROUND((SUM(BE119:BE124)),  2)</f>
        <v>0</v>
      </c>
      <c r="G33" s="96"/>
      <c r="H33" s="96"/>
      <c r="I33" s="97">
        <v>0.23</v>
      </c>
      <c r="J33" s="95">
        <f>ROUND(((SUM(BE119:BE124))*I33),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ROUND((SUM(BF119:BF124)),  2)</f>
        <v>0</v>
      </c>
      <c r="G34" s="96"/>
      <c r="H34" s="96"/>
      <c r="I34" s="97">
        <v>0.23</v>
      </c>
      <c r="J34" s="95">
        <f>ROUND(((SUM(BF119:BF124))*I34),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ROUND((SUM(BG119:BG124)),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ROUND((SUM(BH119:BH124)),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ROUND((SUM(BI119:BI124)),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218" t="str">
        <f>E9</f>
        <v>F - SO 102 - debarierizácia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J119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1647</v>
      </c>
      <c r="E97" s="112"/>
      <c r="F97" s="112"/>
      <c r="G97" s="112"/>
      <c r="H97" s="112"/>
      <c r="I97" s="112"/>
      <c r="J97" s="113">
        <f>J120</f>
        <v>0</v>
      </c>
      <c r="L97" s="110"/>
    </row>
    <row r="98" spans="2:12" s="9" customFormat="1" ht="19.899999999999999" customHeight="1">
      <c r="B98" s="114"/>
      <c r="D98" s="115" t="s">
        <v>3815</v>
      </c>
      <c r="E98" s="116"/>
      <c r="F98" s="116"/>
      <c r="G98" s="116"/>
      <c r="H98" s="116"/>
      <c r="I98" s="116"/>
      <c r="J98" s="117">
        <f>J121</f>
        <v>0</v>
      </c>
      <c r="L98" s="114"/>
    </row>
    <row r="99" spans="2:12" s="8" customFormat="1" ht="25" customHeight="1">
      <c r="B99" s="110"/>
      <c r="D99" s="111" t="s">
        <v>1649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12" s="1" customFormat="1" ht="21.75" customHeight="1">
      <c r="B100" s="28"/>
      <c r="L100" s="28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5" customHeight="1">
      <c r="B106" s="28"/>
      <c r="C106" s="17" t="s">
        <v>206</v>
      </c>
      <c r="L106" s="28"/>
    </row>
    <row r="107" spans="2:12" s="1" customFormat="1" ht="7" customHeight="1">
      <c r="B107" s="28"/>
      <c r="L107" s="28"/>
    </row>
    <row r="108" spans="2:12" s="1" customFormat="1" ht="12" customHeight="1">
      <c r="B108" s="28"/>
      <c r="C108" s="23" t="s">
        <v>14</v>
      </c>
      <c r="L108" s="28"/>
    </row>
    <row r="109" spans="2:12" s="1" customFormat="1" ht="26.25" customHeight="1">
      <c r="B109" s="28"/>
      <c r="E109" s="224" t="str">
        <f>E7</f>
        <v>SOŠ technická Lučenec - novostavba edukačného centra, rekonštrukcia objektu školy a spoločenského objektu</v>
      </c>
      <c r="F109" s="225"/>
      <c r="G109" s="225"/>
      <c r="H109" s="225"/>
      <c r="L109" s="28"/>
    </row>
    <row r="110" spans="2:12" s="1" customFormat="1" ht="12" customHeight="1">
      <c r="B110" s="28"/>
      <c r="C110" s="23" t="s">
        <v>184</v>
      </c>
      <c r="L110" s="28"/>
    </row>
    <row r="111" spans="2:12" s="1" customFormat="1" ht="16.5" customHeight="1">
      <c r="B111" s="28"/>
      <c r="E111" s="218" t="str">
        <f>E9</f>
        <v>F - SO 102 - debarierizácia</v>
      </c>
      <c r="F111" s="223"/>
      <c r="G111" s="223"/>
      <c r="H111" s="223"/>
      <c r="L111" s="28"/>
    </row>
    <row r="112" spans="2:12" s="1" customFormat="1" ht="7" customHeight="1">
      <c r="B112" s="28"/>
      <c r="L112" s="28"/>
    </row>
    <row r="113" spans="2:65" s="1" customFormat="1" ht="12" customHeight="1">
      <c r="B113" s="28"/>
      <c r="C113" s="23" t="s">
        <v>18</v>
      </c>
      <c r="F113" s="21" t="str">
        <f>F12</f>
        <v>SOŠ Technická,Dukelských Hrdinov 2, 984 01 Lučenec</v>
      </c>
      <c r="I113" s="23" t="s">
        <v>20</v>
      </c>
      <c r="J113" s="51" t="str">
        <f>IF(J12="","",J12)</f>
        <v>30. 9. 2024</v>
      </c>
      <c r="L113" s="28"/>
    </row>
    <row r="114" spans="2:65" s="1" customFormat="1" ht="7" customHeight="1">
      <c r="B114" s="28"/>
      <c r="L114" s="28"/>
    </row>
    <row r="115" spans="2:65" s="1" customFormat="1" ht="40.15" customHeight="1">
      <c r="B115" s="28"/>
      <c r="C115" s="23" t="s">
        <v>22</v>
      </c>
      <c r="F115" s="21" t="str">
        <f>E15</f>
        <v>BBSK, Námestie SNP 23/23, 974 01 BB</v>
      </c>
      <c r="I115" s="23" t="s">
        <v>28</v>
      </c>
      <c r="J115" s="26" t="str">
        <f>E21</f>
        <v>Ing. Ladislav Chatrnúch,Sládkovičova 2052/50A Šala</v>
      </c>
      <c r="L115" s="28"/>
    </row>
    <row r="116" spans="2:65" s="1" customFormat="1" ht="15.25" customHeight="1">
      <c r="B116" s="28"/>
      <c r="C116" s="23" t="s">
        <v>26</v>
      </c>
      <c r="F116" s="21" t="str">
        <f>IF(E18="","",E18)</f>
        <v>Vyplň údaj</v>
      </c>
      <c r="I116" s="23" t="s">
        <v>31</v>
      </c>
      <c r="J116" s="26" t="str">
        <f>E24</f>
        <v xml:space="preserve"> </v>
      </c>
      <c r="L116" s="28"/>
    </row>
    <row r="117" spans="2:65" s="1" customFormat="1" ht="10.4" customHeight="1">
      <c r="B117" s="28"/>
      <c r="L117" s="28"/>
    </row>
    <row r="118" spans="2:65" s="10" customFormat="1" ht="29.25" customHeight="1">
      <c r="B118" s="118"/>
      <c r="C118" s="119" t="s">
        <v>207</v>
      </c>
      <c r="D118" s="120" t="s">
        <v>60</v>
      </c>
      <c r="E118" s="120" t="s">
        <v>56</v>
      </c>
      <c r="F118" s="120" t="s">
        <v>57</v>
      </c>
      <c r="G118" s="120" t="s">
        <v>208</v>
      </c>
      <c r="H118" s="120" t="s">
        <v>209</v>
      </c>
      <c r="I118" s="120" t="s">
        <v>210</v>
      </c>
      <c r="J118" s="121" t="s">
        <v>190</v>
      </c>
      <c r="K118" s="122" t="s">
        <v>211</v>
      </c>
      <c r="L118" s="118"/>
      <c r="M118" s="58" t="s">
        <v>1</v>
      </c>
      <c r="N118" s="59" t="s">
        <v>39</v>
      </c>
      <c r="O118" s="59" t="s">
        <v>212</v>
      </c>
      <c r="P118" s="59" t="s">
        <v>213</v>
      </c>
      <c r="Q118" s="59" t="s">
        <v>214</v>
      </c>
      <c r="R118" s="59" t="s">
        <v>215</v>
      </c>
      <c r="S118" s="59" t="s">
        <v>216</v>
      </c>
      <c r="T118" s="60" t="s">
        <v>217</v>
      </c>
    </row>
    <row r="119" spans="2:65" s="1" customFormat="1" ht="22.9" customHeight="1">
      <c r="B119" s="28"/>
      <c r="C119" s="63" t="s">
        <v>191</v>
      </c>
      <c r="J119" s="123">
        <f>BK119</f>
        <v>0</v>
      </c>
      <c r="L119" s="28"/>
      <c r="M119" s="61"/>
      <c r="N119" s="52"/>
      <c r="O119" s="52"/>
      <c r="P119" s="124">
        <f>P120+P123</f>
        <v>0</v>
      </c>
      <c r="Q119" s="52"/>
      <c r="R119" s="124">
        <f>R120+R123</f>
        <v>0</v>
      </c>
      <c r="S119" s="52"/>
      <c r="T119" s="125">
        <f>T120+T123</f>
        <v>0</v>
      </c>
      <c r="AT119" s="13" t="s">
        <v>74</v>
      </c>
      <c r="AU119" s="13" t="s">
        <v>192</v>
      </c>
      <c r="BK119" s="126">
        <f>BK120+BK123</f>
        <v>0</v>
      </c>
    </row>
    <row r="120" spans="2:65" s="11" customFormat="1" ht="25.9" customHeight="1">
      <c r="B120" s="127"/>
      <c r="D120" s="128" t="s">
        <v>74</v>
      </c>
      <c r="E120" s="129" t="s">
        <v>571</v>
      </c>
      <c r="F120" s="129" t="s">
        <v>2440</v>
      </c>
      <c r="I120" s="130"/>
      <c r="J120" s="131">
        <f>BK120</f>
        <v>0</v>
      </c>
      <c r="L120" s="127"/>
      <c r="M120" s="132"/>
      <c r="P120" s="133">
        <f>P121</f>
        <v>0</v>
      </c>
      <c r="R120" s="133">
        <f>R121</f>
        <v>0</v>
      </c>
      <c r="T120" s="134">
        <f>T121</f>
        <v>0</v>
      </c>
      <c r="AR120" s="128" t="s">
        <v>91</v>
      </c>
      <c r="AT120" s="135" t="s">
        <v>74</v>
      </c>
      <c r="AU120" s="135" t="s">
        <v>75</v>
      </c>
      <c r="AY120" s="128" t="s">
        <v>220</v>
      </c>
      <c r="BK120" s="136">
        <f>BK121</f>
        <v>0</v>
      </c>
    </row>
    <row r="121" spans="2:65" s="11" customFormat="1" ht="22.9" customHeight="1">
      <c r="B121" s="127"/>
      <c r="D121" s="128" t="s">
        <v>74</v>
      </c>
      <c r="E121" s="137" t="s">
        <v>3879</v>
      </c>
      <c r="F121" s="137" t="s">
        <v>3880</v>
      </c>
      <c r="I121" s="130"/>
      <c r="J121" s="138">
        <f>BK121</f>
        <v>0</v>
      </c>
      <c r="L121" s="127"/>
      <c r="M121" s="132"/>
      <c r="P121" s="133">
        <f>P122</f>
        <v>0</v>
      </c>
      <c r="R121" s="133">
        <f>R122</f>
        <v>0</v>
      </c>
      <c r="T121" s="134">
        <f>T122</f>
        <v>0</v>
      </c>
      <c r="AR121" s="128" t="s">
        <v>91</v>
      </c>
      <c r="AT121" s="135" t="s">
        <v>74</v>
      </c>
      <c r="AU121" s="135" t="s">
        <v>82</v>
      </c>
      <c r="AY121" s="128" t="s">
        <v>220</v>
      </c>
      <c r="BK121" s="136">
        <f>BK122</f>
        <v>0</v>
      </c>
    </row>
    <row r="122" spans="2:65" s="1" customFormat="1" ht="24.25" customHeight="1">
      <c r="B122" s="139"/>
      <c r="C122" s="140" t="s">
        <v>82</v>
      </c>
      <c r="D122" s="140" t="s">
        <v>222</v>
      </c>
      <c r="E122" s="141" t="s">
        <v>3881</v>
      </c>
      <c r="F122" s="142" t="s">
        <v>3882</v>
      </c>
      <c r="G122" s="143" t="s">
        <v>259</v>
      </c>
      <c r="H122" s="144">
        <v>1</v>
      </c>
      <c r="I122" s="145"/>
      <c r="J122" s="144">
        <f>ROUND(I122*H122,2)</f>
        <v>0</v>
      </c>
      <c r="K122" s="146"/>
      <c r="L122" s="28"/>
      <c r="M122" s="147" t="s">
        <v>1</v>
      </c>
      <c r="N122" s="148" t="s">
        <v>41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666</v>
      </c>
      <c r="AT122" s="151" t="s">
        <v>222</v>
      </c>
      <c r="AU122" s="151" t="s">
        <v>87</v>
      </c>
      <c r="AY122" s="13" t="s">
        <v>220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3" t="s">
        <v>87</v>
      </c>
      <c r="BK122" s="152">
        <f>ROUND(I122*H122,2)</f>
        <v>0</v>
      </c>
      <c r="BL122" s="13" t="s">
        <v>666</v>
      </c>
      <c r="BM122" s="151" t="s">
        <v>3909</v>
      </c>
    </row>
    <row r="123" spans="2:65" s="11" customFormat="1" ht="25.9" customHeight="1">
      <c r="B123" s="127"/>
      <c r="D123" s="128" t="s">
        <v>74</v>
      </c>
      <c r="E123" s="129" t="s">
        <v>2447</v>
      </c>
      <c r="F123" s="129" t="s">
        <v>2448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0</v>
      </c>
      <c r="T123" s="134">
        <f>T124</f>
        <v>0</v>
      </c>
      <c r="AR123" s="128" t="s">
        <v>97</v>
      </c>
      <c r="AT123" s="135" t="s">
        <v>74</v>
      </c>
      <c r="AU123" s="135" t="s">
        <v>75</v>
      </c>
      <c r="AY123" s="128" t="s">
        <v>220</v>
      </c>
      <c r="BK123" s="136">
        <f>BK124</f>
        <v>0</v>
      </c>
    </row>
    <row r="124" spans="2:65" s="1" customFormat="1" ht="24.25" customHeight="1">
      <c r="B124" s="139"/>
      <c r="C124" s="140" t="s">
        <v>87</v>
      </c>
      <c r="D124" s="140" t="s">
        <v>222</v>
      </c>
      <c r="E124" s="141" t="s">
        <v>3887</v>
      </c>
      <c r="F124" s="142" t="s">
        <v>3888</v>
      </c>
      <c r="G124" s="143" t="s">
        <v>2452</v>
      </c>
      <c r="H124" s="144">
        <v>1</v>
      </c>
      <c r="I124" s="145"/>
      <c r="J124" s="144">
        <f>ROUND(I124*H124,2)</f>
        <v>0</v>
      </c>
      <c r="K124" s="146"/>
      <c r="L124" s="28"/>
      <c r="M124" s="153" t="s">
        <v>1</v>
      </c>
      <c r="N124" s="154" t="s">
        <v>41</v>
      </c>
      <c r="O124" s="155"/>
      <c r="P124" s="156">
        <f>O124*H124</f>
        <v>0</v>
      </c>
      <c r="Q124" s="156">
        <v>0</v>
      </c>
      <c r="R124" s="156">
        <f>Q124*H124</f>
        <v>0</v>
      </c>
      <c r="S124" s="156">
        <v>0</v>
      </c>
      <c r="T124" s="157">
        <f>S124*H124</f>
        <v>0</v>
      </c>
      <c r="AR124" s="151" t="s">
        <v>2453</v>
      </c>
      <c r="AT124" s="151" t="s">
        <v>222</v>
      </c>
      <c r="AU124" s="151" t="s">
        <v>82</v>
      </c>
      <c r="AY124" s="13" t="s">
        <v>220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3" t="s">
        <v>87</v>
      </c>
      <c r="BK124" s="152">
        <f>ROUND(I124*H124,2)</f>
        <v>0</v>
      </c>
      <c r="BL124" s="13" t="s">
        <v>2453</v>
      </c>
      <c r="BM124" s="151" t="s">
        <v>3910</v>
      </c>
    </row>
    <row r="125" spans="2:65" s="1" customFormat="1" ht="7" customHeight="1">
      <c r="B125" s="43"/>
      <c r="C125" s="44"/>
      <c r="D125" s="44"/>
      <c r="E125" s="44"/>
      <c r="F125" s="44"/>
      <c r="G125" s="44"/>
      <c r="H125" s="44"/>
      <c r="I125" s="44"/>
      <c r="J125" s="44"/>
      <c r="K125" s="44"/>
      <c r="L125" s="28"/>
    </row>
  </sheetData>
  <autoFilter ref="C118:K124" xr:uid="{00000000-0009-0000-0000-00001A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B2:BM158"/>
  <sheetViews>
    <sheetView showGridLines="0" workbookViewId="0">
      <selection activeCell="Z27" sqref="Z27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163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s="1" customFormat="1" ht="12" customHeight="1">
      <c r="B8" s="28"/>
      <c r="D8" s="23" t="s">
        <v>184</v>
      </c>
      <c r="L8" s="28"/>
    </row>
    <row r="9" spans="2:46" s="1" customFormat="1" ht="16.5" customHeight="1">
      <c r="B9" s="28"/>
      <c r="E9" s="218" t="s">
        <v>3911</v>
      </c>
      <c r="F9" s="223"/>
      <c r="G9" s="223"/>
      <c r="H9" s="223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30. 9. 2024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1</v>
      </c>
      <c r="L14" s="28"/>
    </row>
    <row r="15" spans="2:46" s="1" customFormat="1" ht="18" customHeight="1">
      <c r="B15" s="28"/>
      <c r="E15" s="21" t="s">
        <v>24</v>
      </c>
      <c r="I15" s="23" t="s">
        <v>25</v>
      </c>
      <c r="J15" s="21" t="s">
        <v>1</v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26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26" t="str">
        <f>'Rekapitulácia stavby'!E14</f>
        <v>Vyplň údaj</v>
      </c>
      <c r="F18" s="181"/>
      <c r="G18" s="181"/>
      <c r="H18" s="181"/>
      <c r="I18" s="23" t="s">
        <v>25</v>
      </c>
      <c r="J18" s="24" t="str">
        <f>'Rekapitulácia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28</v>
      </c>
      <c r="I20" s="23" t="s">
        <v>23</v>
      </c>
      <c r="J20" s="21" t="s">
        <v>1</v>
      </c>
      <c r="L20" s="28"/>
    </row>
    <row r="21" spans="2:12" s="1" customFormat="1" ht="18" customHeight="1">
      <c r="B21" s="28"/>
      <c r="E21" s="21" t="s">
        <v>30</v>
      </c>
      <c r="I21" s="23" t="s">
        <v>25</v>
      </c>
      <c r="J21" s="21" t="s">
        <v>1</v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25</v>
      </c>
      <c r="J24" s="21" t="str">
        <f>IF('Rekapitulácia stavby'!AN20="","",'Rekapitulácia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31.25" customHeight="1">
      <c r="B27" s="93"/>
      <c r="E27" s="186" t="s">
        <v>34</v>
      </c>
      <c r="F27" s="186"/>
      <c r="G27" s="186"/>
      <c r="H27" s="186"/>
      <c r="L27" s="93"/>
    </row>
    <row r="28" spans="2:12" s="1" customFormat="1" ht="7" customHeight="1">
      <c r="B28" s="28"/>
      <c r="L28" s="28"/>
    </row>
    <row r="29" spans="2:12" s="1" customFormat="1" ht="7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4" customHeight="1">
      <c r="B30" s="28"/>
      <c r="D30" s="94" t="s">
        <v>35</v>
      </c>
      <c r="J30" s="65">
        <f>ROUND(J123, 2)</f>
        <v>0</v>
      </c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5" customHeight="1">
      <c r="B32" s="28"/>
      <c r="F32" s="31" t="s">
        <v>37</v>
      </c>
      <c r="I32" s="31" t="s">
        <v>36</v>
      </c>
      <c r="J32" s="31" t="s">
        <v>38</v>
      </c>
      <c r="L32" s="28"/>
    </row>
    <row r="33" spans="2:12" s="1" customFormat="1" ht="14.5" customHeight="1">
      <c r="B33" s="28"/>
      <c r="D33" s="54" t="s">
        <v>39</v>
      </c>
      <c r="E33" s="33" t="s">
        <v>40</v>
      </c>
      <c r="F33" s="95">
        <f>ROUND((SUM(BE123:BE157)),  2)</f>
        <v>0</v>
      </c>
      <c r="G33" s="96"/>
      <c r="H33" s="96"/>
      <c r="I33" s="97">
        <v>0.23</v>
      </c>
      <c r="J33" s="95">
        <f>ROUND(((SUM(BE123:BE157))*I33),  2)</f>
        <v>0</v>
      </c>
      <c r="L33" s="28"/>
    </row>
    <row r="34" spans="2:12" s="1" customFormat="1" ht="14.5" customHeight="1">
      <c r="B34" s="28"/>
      <c r="E34" s="33" t="s">
        <v>41</v>
      </c>
      <c r="F34" s="95">
        <f>ROUND((SUM(BF123:BF157)),  2)</f>
        <v>0</v>
      </c>
      <c r="G34" s="96"/>
      <c r="H34" s="96"/>
      <c r="I34" s="97">
        <v>0.23</v>
      </c>
      <c r="J34" s="95">
        <f>ROUND(((SUM(BF123:BF157))*I34),  2)</f>
        <v>0</v>
      </c>
      <c r="L34" s="28"/>
    </row>
    <row r="35" spans="2:12" s="1" customFormat="1" ht="14.5" hidden="1" customHeight="1">
      <c r="B35" s="28"/>
      <c r="E35" s="23" t="s">
        <v>42</v>
      </c>
      <c r="F35" s="85">
        <f>ROUND((SUM(BG123:BG157)),  2)</f>
        <v>0</v>
      </c>
      <c r="I35" s="98">
        <v>0.23</v>
      </c>
      <c r="J35" s="85">
        <f>0</f>
        <v>0</v>
      </c>
      <c r="L35" s="28"/>
    </row>
    <row r="36" spans="2:12" s="1" customFormat="1" ht="14.5" hidden="1" customHeight="1">
      <c r="B36" s="28"/>
      <c r="E36" s="23" t="s">
        <v>43</v>
      </c>
      <c r="F36" s="85">
        <f>ROUND((SUM(BH123:BH157)),  2)</f>
        <v>0</v>
      </c>
      <c r="I36" s="98">
        <v>0.23</v>
      </c>
      <c r="J36" s="85">
        <f>0</f>
        <v>0</v>
      </c>
      <c r="L36" s="28"/>
    </row>
    <row r="37" spans="2:12" s="1" customFormat="1" ht="14.5" hidden="1" customHeight="1">
      <c r="B37" s="28"/>
      <c r="E37" s="33" t="s">
        <v>44</v>
      </c>
      <c r="F37" s="95">
        <f>ROUND((SUM(BI123:BI157)),  2)</f>
        <v>0</v>
      </c>
      <c r="G37" s="96"/>
      <c r="H37" s="96"/>
      <c r="I37" s="97">
        <v>0</v>
      </c>
      <c r="J37" s="95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4" customHeight="1">
      <c r="B39" s="28"/>
      <c r="C39" s="99"/>
      <c r="D39" s="100" t="s">
        <v>45</v>
      </c>
      <c r="E39" s="56"/>
      <c r="F39" s="56"/>
      <c r="G39" s="101" t="s">
        <v>46</v>
      </c>
      <c r="H39" s="102" t="s">
        <v>47</v>
      </c>
      <c r="I39" s="56"/>
      <c r="J39" s="103">
        <f>SUM(J30:J37)</f>
        <v>0</v>
      </c>
      <c r="K39" s="104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5" customHeight="1">
      <c r="B82" s="28"/>
      <c r="C82" s="17" t="s">
        <v>188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14</v>
      </c>
      <c r="L84" s="28"/>
    </row>
    <row r="85" spans="2:47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47" s="1" customFormat="1" ht="12" customHeight="1">
      <c r="B86" s="28"/>
      <c r="C86" s="23" t="s">
        <v>184</v>
      </c>
      <c r="L86" s="28"/>
    </row>
    <row r="87" spans="2:47" s="1" customFormat="1" ht="16.5" customHeight="1">
      <c r="B87" s="28"/>
      <c r="E87" s="218" t="str">
        <f>E9</f>
        <v>G - SO 103 - debarierizácia</v>
      </c>
      <c r="F87" s="223"/>
      <c r="G87" s="223"/>
      <c r="H87" s="223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18</v>
      </c>
      <c r="F89" s="21" t="str">
        <f>F12</f>
        <v>SOŠ Technická,Dukelských Hrdinov 2, 984 01 Lučenec</v>
      </c>
      <c r="I89" s="23" t="s">
        <v>20</v>
      </c>
      <c r="J89" s="51" t="str">
        <f>IF(J12="","",J12)</f>
        <v>30. 9. 2024</v>
      </c>
      <c r="L89" s="28"/>
    </row>
    <row r="90" spans="2:47" s="1" customFormat="1" ht="7" customHeight="1">
      <c r="B90" s="28"/>
      <c r="L90" s="28"/>
    </row>
    <row r="91" spans="2:47" s="1" customFormat="1" ht="40.15" customHeight="1">
      <c r="B91" s="28"/>
      <c r="C91" s="23" t="s">
        <v>22</v>
      </c>
      <c r="F91" s="21" t="str">
        <f>E15</f>
        <v>BBSK, Námestie SNP 23/23, 974 01 BB</v>
      </c>
      <c r="I91" s="23" t="s">
        <v>28</v>
      </c>
      <c r="J91" s="26" t="str">
        <f>E21</f>
        <v>Ing. Ladislav Chatrnúch,Sládkovičova 2052/50A Šala</v>
      </c>
      <c r="L91" s="28"/>
    </row>
    <row r="92" spans="2:47" s="1" customFormat="1" ht="15.25" customHeight="1">
      <c r="B92" s="28"/>
      <c r="C92" s="23" t="s">
        <v>26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4" customHeight="1">
      <c r="B93" s="28"/>
      <c r="L93" s="28"/>
    </row>
    <row r="94" spans="2:47" s="1" customFormat="1" ht="29.25" customHeight="1">
      <c r="B94" s="28"/>
      <c r="C94" s="107" t="s">
        <v>189</v>
      </c>
      <c r="D94" s="99"/>
      <c r="E94" s="99"/>
      <c r="F94" s="99"/>
      <c r="G94" s="99"/>
      <c r="H94" s="99"/>
      <c r="I94" s="99"/>
      <c r="J94" s="108" t="s">
        <v>190</v>
      </c>
      <c r="K94" s="99"/>
      <c r="L94" s="28"/>
    </row>
    <row r="95" spans="2:47" s="1" customFormat="1" ht="10.4" customHeight="1">
      <c r="B95" s="28"/>
      <c r="L95" s="28"/>
    </row>
    <row r="96" spans="2:47" s="1" customFormat="1" ht="22.9" customHeight="1">
      <c r="B96" s="28"/>
      <c r="C96" s="109" t="s">
        <v>191</v>
      </c>
      <c r="J96" s="65">
        <f>J123</f>
        <v>0</v>
      </c>
      <c r="L96" s="28"/>
      <c r="AU96" s="13" t="s">
        <v>192</v>
      </c>
    </row>
    <row r="97" spans="2:12" s="8" customFormat="1" ht="25" customHeight="1">
      <c r="B97" s="110"/>
      <c r="D97" s="111" t="s">
        <v>3912</v>
      </c>
      <c r="E97" s="112"/>
      <c r="F97" s="112"/>
      <c r="G97" s="112"/>
      <c r="H97" s="112"/>
      <c r="I97" s="112"/>
      <c r="J97" s="113">
        <f>J124</f>
        <v>0</v>
      </c>
      <c r="L97" s="110"/>
    </row>
    <row r="98" spans="2:12" s="9" customFormat="1" ht="19.899999999999999" customHeight="1">
      <c r="B98" s="114"/>
      <c r="D98" s="115" t="s">
        <v>3913</v>
      </c>
      <c r="E98" s="116"/>
      <c r="F98" s="116"/>
      <c r="G98" s="116"/>
      <c r="H98" s="116"/>
      <c r="I98" s="116"/>
      <c r="J98" s="117">
        <f>J128</f>
        <v>0</v>
      </c>
      <c r="L98" s="114"/>
    </row>
    <row r="99" spans="2:12" s="9" customFormat="1" ht="19.899999999999999" customHeight="1">
      <c r="B99" s="114"/>
      <c r="D99" s="115" t="s">
        <v>3914</v>
      </c>
      <c r="E99" s="116"/>
      <c r="F99" s="116"/>
      <c r="G99" s="116"/>
      <c r="H99" s="116"/>
      <c r="I99" s="116"/>
      <c r="J99" s="117">
        <f>J132</f>
        <v>0</v>
      </c>
      <c r="L99" s="114"/>
    </row>
    <row r="100" spans="2:12" s="9" customFormat="1" ht="19.899999999999999" customHeight="1">
      <c r="B100" s="114"/>
      <c r="D100" s="115" t="s">
        <v>3915</v>
      </c>
      <c r="E100" s="116"/>
      <c r="F100" s="116"/>
      <c r="G100" s="116"/>
      <c r="H100" s="116"/>
      <c r="I100" s="116"/>
      <c r="J100" s="117">
        <f>J145</f>
        <v>0</v>
      </c>
      <c r="L100" s="114"/>
    </row>
    <row r="101" spans="2:12" s="8" customFormat="1" ht="25" customHeight="1">
      <c r="B101" s="110"/>
      <c r="D101" s="111" t="s">
        <v>1647</v>
      </c>
      <c r="E101" s="112"/>
      <c r="F101" s="112"/>
      <c r="G101" s="112"/>
      <c r="H101" s="112"/>
      <c r="I101" s="112"/>
      <c r="J101" s="113">
        <f>J153</f>
        <v>0</v>
      </c>
      <c r="L101" s="110"/>
    </row>
    <row r="102" spans="2:12" s="9" customFormat="1" ht="19.899999999999999" customHeight="1">
      <c r="B102" s="114"/>
      <c r="D102" s="115" t="s">
        <v>3815</v>
      </c>
      <c r="E102" s="116"/>
      <c r="F102" s="116"/>
      <c r="G102" s="116"/>
      <c r="H102" s="116"/>
      <c r="I102" s="116"/>
      <c r="J102" s="117">
        <f>J154</f>
        <v>0</v>
      </c>
      <c r="L102" s="114"/>
    </row>
    <row r="103" spans="2:12" s="8" customFormat="1" ht="25" customHeight="1">
      <c r="B103" s="110"/>
      <c r="D103" s="111" t="s">
        <v>1649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1" customFormat="1" ht="21.75" customHeight="1">
      <c r="B104" s="28"/>
      <c r="L104" s="28"/>
    </row>
    <row r="105" spans="2:12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12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12" s="1" customFormat="1" ht="25" customHeight="1">
      <c r="B110" s="28"/>
      <c r="C110" s="17" t="s">
        <v>206</v>
      </c>
      <c r="L110" s="28"/>
    </row>
    <row r="111" spans="2:12" s="1" customFormat="1" ht="7" customHeight="1">
      <c r="B111" s="28"/>
      <c r="L111" s="28"/>
    </row>
    <row r="112" spans="2:12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s="1" customFormat="1" ht="12" customHeight="1">
      <c r="B114" s="28"/>
      <c r="C114" s="23" t="s">
        <v>184</v>
      </c>
      <c r="L114" s="28"/>
    </row>
    <row r="115" spans="2:65" s="1" customFormat="1" ht="16.5" customHeight="1">
      <c r="B115" s="28"/>
      <c r="E115" s="218" t="str">
        <f>E9</f>
        <v>G - SO 103 - debarierizácia</v>
      </c>
      <c r="F115" s="223"/>
      <c r="G115" s="223"/>
      <c r="H115" s="223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F12</f>
        <v>SOŠ Technická,Dukelských Hrdinov 2, 984 01 Lučenec</v>
      </c>
      <c r="I117" s="23" t="s">
        <v>20</v>
      </c>
      <c r="J117" s="51" t="str">
        <f>IF(J12="","",J12)</f>
        <v>30. 9. 2024</v>
      </c>
      <c r="L117" s="28"/>
    </row>
    <row r="118" spans="2:65" s="1" customFormat="1" ht="7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E15</f>
        <v>BBSK, Námestie SNP 23/23, 974 01 BB</v>
      </c>
      <c r="I119" s="23" t="s">
        <v>28</v>
      </c>
      <c r="J119" s="26" t="str">
        <f>E21</f>
        <v>Ing. Ladislav Chatrnúch,Sládkovičova 2052/50A Šala</v>
      </c>
      <c r="L119" s="28"/>
    </row>
    <row r="120" spans="2:65" s="1" customFormat="1" ht="15.25" customHeight="1">
      <c r="B120" s="28"/>
      <c r="C120" s="23" t="s">
        <v>26</v>
      </c>
      <c r="F120" s="21" t="str">
        <f>IF(E18="","",E18)</f>
        <v>Vyplň údaj</v>
      </c>
      <c r="I120" s="23" t="s">
        <v>31</v>
      </c>
      <c r="J120" s="26" t="str">
        <f>E24</f>
        <v xml:space="preserve"> </v>
      </c>
      <c r="L120" s="28"/>
    </row>
    <row r="121" spans="2:65" s="1" customFormat="1" ht="10.4" customHeight="1">
      <c r="B121" s="28"/>
      <c r="L121" s="28"/>
    </row>
    <row r="122" spans="2:65" s="10" customFormat="1" ht="29.25" customHeight="1">
      <c r="B122" s="118"/>
      <c r="C122" s="119" t="s">
        <v>207</v>
      </c>
      <c r="D122" s="120" t="s">
        <v>60</v>
      </c>
      <c r="E122" s="120" t="s">
        <v>56</v>
      </c>
      <c r="F122" s="120" t="s">
        <v>57</v>
      </c>
      <c r="G122" s="120" t="s">
        <v>208</v>
      </c>
      <c r="H122" s="120" t="s">
        <v>209</v>
      </c>
      <c r="I122" s="120" t="s">
        <v>210</v>
      </c>
      <c r="J122" s="121" t="s">
        <v>190</v>
      </c>
      <c r="K122" s="122" t="s">
        <v>211</v>
      </c>
      <c r="L122" s="118"/>
      <c r="M122" s="58" t="s">
        <v>1</v>
      </c>
      <c r="N122" s="59" t="s">
        <v>39</v>
      </c>
      <c r="O122" s="59" t="s">
        <v>212</v>
      </c>
      <c r="P122" s="59" t="s">
        <v>213</v>
      </c>
      <c r="Q122" s="59" t="s">
        <v>214</v>
      </c>
      <c r="R122" s="59" t="s">
        <v>215</v>
      </c>
      <c r="S122" s="59" t="s">
        <v>216</v>
      </c>
      <c r="T122" s="60" t="s">
        <v>217</v>
      </c>
    </row>
    <row r="123" spans="2:65" s="1" customFormat="1" ht="22.9" customHeight="1">
      <c r="B123" s="28"/>
      <c r="C123" s="63" t="s">
        <v>191</v>
      </c>
      <c r="J123" s="123">
        <f>BK123</f>
        <v>0</v>
      </c>
      <c r="L123" s="28"/>
      <c r="M123" s="61"/>
      <c r="N123" s="52"/>
      <c r="O123" s="52"/>
      <c r="P123" s="124">
        <f>P124+P153+P156</f>
        <v>0</v>
      </c>
      <c r="Q123" s="52"/>
      <c r="R123" s="124">
        <f>R124+R153+R156</f>
        <v>0</v>
      </c>
      <c r="S123" s="52"/>
      <c r="T123" s="125">
        <f>T124+T153+T156</f>
        <v>0</v>
      </c>
      <c r="AT123" s="13" t="s">
        <v>74</v>
      </c>
      <c r="AU123" s="13" t="s">
        <v>192</v>
      </c>
      <c r="BK123" s="126">
        <f>BK124+BK153+BK156</f>
        <v>0</v>
      </c>
    </row>
    <row r="124" spans="2:65" s="11" customFormat="1" ht="25.9" customHeight="1">
      <c r="B124" s="127"/>
      <c r="D124" s="128" t="s">
        <v>74</v>
      </c>
      <c r="E124" s="129" t="s">
        <v>1128</v>
      </c>
      <c r="F124" s="129" t="s">
        <v>2924</v>
      </c>
      <c r="I124" s="130"/>
      <c r="J124" s="131">
        <f>BK124</f>
        <v>0</v>
      </c>
      <c r="L124" s="127"/>
      <c r="M124" s="132"/>
      <c r="P124" s="133">
        <f>P125+SUM(P126:P128)+P132+P145</f>
        <v>0</v>
      </c>
      <c r="R124" s="133">
        <f>R125+SUM(R126:R128)+R132+R145</f>
        <v>0</v>
      </c>
      <c r="T124" s="134">
        <f>T125+SUM(T126:T128)+T132+T145</f>
        <v>0</v>
      </c>
      <c r="AR124" s="128" t="s">
        <v>82</v>
      </c>
      <c r="AT124" s="135" t="s">
        <v>74</v>
      </c>
      <c r="AU124" s="135" t="s">
        <v>75</v>
      </c>
      <c r="AY124" s="128" t="s">
        <v>220</v>
      </c>
      <c r="BK124" s="136">
        <f>BK125+SUM(BK126:BK128)+BK132+BK145</f>
        <v>0</v>
      </c>
    </row>
    <row r="125" spans="2:65" s="1" customFormat="1" ht="16.5" customHeight="1">
      <c r="B125" s="139"/>
      <c r="C125" s="140" t="s">
        <v>82</v>
      </c>
      <c r="D125" s="140" t="s">
        <v>222</v>
      </c>
      <c r="E125" s="141" t="s">
        <v>3916</v>
      </c>
      <c r="F125" s="142" t="s">
        <v>3518</v>
      </c>
      <c r="G125" s="143" t="s">
        <v>259</v>
      </c>
      <c r="H125" s="144">
        <v>1</v>
      </c>
      <c r="I125" s="145"/>
      <c r="J125" s="144">
        <f>ROUND(I125*H125,2)</f>
        <v>0</v>
      </c>
      <c r="K125" s="146"/>
      <c r="L125" s="28"/>
      <c r="M125" s="147" t="s">
        <v>1</v>
      </c>
      <c r="N125" s="148" t="s">
        <v>41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94</v>
      </c>
      <c r="AT125" s="151" t="s">
        <v>222</v>
      </c>
      <c r="AU125" s="151" t="s">
        <v>82</v>
      </c>
      <c r="AY125" s="13" t="s">
        <v>220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3" t="s">
        <v>87</v>
      </c>
      <c r="BK125" s="152">
        <f>ROUND(I125*H125,2)</f>
        <v>0</v>
      </c>
      <c r="BL125" s="13" t="s">
        <v>94</v>
      </c>
      <c r="BM125" s="151" t="s">
        <v>3917</v>
      </c>
    </row>
    <row r="126" spans="2:65" s="1" customFormat="1" ht="16.5" customHeight="1">
      <c r="B126" s="139"/>
      <c r="C126" s="140" t="s">
        <v>87</v>
      </c>
      <c r="D126" s="140" t="s">
        <v>222</v>
      </c>
      <c r="E126" s="141" t="s">
        <v>1161</v>
      </c>
      <c r="F126" s="142" t="s">
        <v>3519</v>
      </c>
      <c r="G126" s="143" t="s">
        <v>259</v>
      </c>
      <c r="H126" s="144">
        <v>1</v>
      </c>
      <c r="I126" s="145"/>
      <c r="J126" s="144">
        <f>ROUND(I126*H126,2)</f>
        <v>0</v>
      </c>
      <c r="K126" s="146"/>
      <c r="L126" s="28"/>
      <c r="M126" s="147" t="s">
        <v>1</v>
      </c>
      <c r="N126" s="148" t="s">
        <v>41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94</v>
      </c>
      <c r="AT126" s="151" t="s">
        <v>222</v>
      </c>
      <c r="AU126" s="151" t="s">
        <v>82</v>
      </c>
      <c r="AY126" s="13" t="s">
        <v>220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3" t="s">
        <v>87</v>
      </c>
      <c r="BK126" s="152">
        <f>ROUND(I126*H126,2)</f>
        <v>0</v>
      </c>
      <c r="BL126" s="13" t="s">
        <v>94</v>
      </c>
      <c r="BM126" s="151" t="s">
        <v>3918</v>
      </c>
    </row>
    <row r="127" spans="2:65" s="1" customFormat="1" ht="24.25" customHeight="1">
      <c r="B127" s="139"/>
      <c r="C127" s="140" t="s">
        <v>91</v>
      </c>
      <c r="D127" s="140" t="s">
        <v>222</v>
      </c>
      <c r="E127" s="141" t="s">
        <v>1163</v>
      </c>
      <c r="F127" s="142" t="s">
        <v>3919</v>
      </c>
      <c r="G127" s="143" t="s">
        <v>259</v>
      </c>
      <c r="H127" s="144">
        <v>1</v>
      </c>
      <c r="I127" s="145"/>
      <c r="J127" s="144">
        <f>ROUND(I127*H127,2)</f>
        <v>0</v>
      </c>
      <c r="K127" s="146"/>
      <c r="L127" s="28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94</v>
      </c>
      <c r="AT127" s="151" t="s">
        <v>222</v>
      </c>
      <c r="AU127" s="151" t="s">
        <v>82</v>
      </c>
      <c r="AY127" s="13" t="s">
        <v>220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3" t="s">
        <v>87</v>
      </c>
      <c r="BK127" s="152">
        <f>ROUND(I127*H127,2)</f>
        <v>0</v>
      </c>
      <c r="BL127" s="13" t="s">
        <v>94</v>
      </c>
      <c r="BM127" s="151" t="s">
        <v>3920</v>
      </c>
    </row>
    <row r="128" spans="2:65" s="11" customFormat="1" ht="22.9" customHeight="1">
      <c r="B128" s="127"/>
      <c r="D128" s="128" t="s">
        <v>74</v>
      </c>
      <c r="E128" s="137" t="s">
        <v>1110</v>
      </c>
      <c r="F128" s="137" t="s">
        <v>3921</v>
      </c>
      <c r="I128" s="130"/>
      <c r="J128" s="138">
        <f>BK128</f>
        <v>0</v>
      </c>
      <c r="L128" s="127"/>
      <c r="M128" s="132"/>
      <c r="P128" s="133">
        <f>SUM(P129:P131)</f>
        <v>0</v>
      </c>
      <c r="R128" s="133">
        <f>SUM(R129:R131)</f>
        <v>0</v>
      </c>
      <c r="T128" s="134">
        <f>SUM(T129:T131)</f>
        <v>0</v>
      </c>
      <c r="AR128" s="128" t="s">
        <v>82</v>
      </c>
      <c r="AT128" s="135" t="s">
        <v>74</v>
      </c>
      <c r="AU128" s="135" t="s">
        <v>82</v>
      </c>
      <c r="AY128" s="128" t="s">
        <v>220</v>
      </c>
      <c r="BK128" s="136">
        <f>SUM(BK129:BK131)</f>
        <v>0</v>
      </c>
    </row>
    <row r="129" spans="2:65" s="1" customFormat="1" ht="24.25" customHeight="1">
      <c r="B129" s="139"/>
      <c r="C129" s="140" t="s">
        <v>97</v>
      </c>
      <c r="D129" s="140" t="s">
        <v>222</v>
      </c>
      <c r="E129" s="141" t="s">
        <v>3922</v>
      </c>
      <c r="F129" s="142" t="s">
        <v>3923</v>
      </c>
      <c r="G129" s="143" t="s">
        <v>259</v>
      </c>
      <c r="H129" s="144">
        <v>2</v>
      </c>
      <c r="I129" s="145"/>
      <c r="J129" s="144">
        <f>ROUND(I129*H129,2)</f>
        <v>0</v>
      </c>
      <c r="K129" s="146"/>
      <c r="L129" s="28"/>
      <c r="M129" s="147" t="s">
        <v>1</v>
      </c>
      <c r="N129" s="148" t="s">
        <v>41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3" t="s">
        <v>87</v>
      </c>
      <c r="BK129" s="152">
        <f>ROUND(I129*H129,2)</f>
        <v>0</v>
      </c>
      <c r="BL129" s="13" t="s">
        <v>94</v>
      </c>
      <c r="BM129" s="151" t="s">
        <v>3924</v>
      </c>
    </row>
    <row r="130" spans="2:65" s="1" customFormat="1" ht="33" customHeight="1">
      <c r="B130" s="139"/>
      <c r="C130" s="140" t="s">
        <v>94</v>
      </c>
      <c r="D130" s="140" t="s">
        <v>222</v>
      </c>
      <c r="E130" s="141" t="s">
        <v>3925</v>
      </c>
      <c r="F130" s="142" t="s">
        <v>3926</v>
      </c>
      <c r="G130" s="143" t="s">
        <v>259</v>
      </c>
      <c r="H130" s="144">
        <v>1</v>
      </c>
      <c r="I130" s="145"/>
      <c r="J130" s="144">
        <f>ROUND(I130*H130,2)</f>
        <v>0</v>
      </c>
      <c r="K130" s="146"/>
      <c r="L130" s="28"/>
      <c r="M130" s="147" t="s">
        <v>1</v>
      </c>
      <c r="N130" s="148" t="s">
        <v>41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94</v>
      </c>
      <c r="AT130" s="151" t="s">
        <v>222</v>
      </c>
      <c r="AU130" s="151" t="s">
        <v>87</v>
      </c>
      <c r="AY130" s="13" t="s">
        <v>220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3" t="s">
        <v>87</v>
      </c>
      <c r="BK130" s="152">
        <f>ROUND(I130*H130,2)</f>
        <v>0</v>
      </c>
      <c r="BL130" s="13" t="s">
        <v>94</v>
      </c>
      <c r="BM130" s="151" t="s">
        <v>3927</v>
      </c>
    </row>
    <row r="131" spans="2:65" s="1" customFormat="1" ht="16.5" customHeight="1">
      <c r="B131" s="139"/>
      <c r="C131" s="140" t="s">
        <v>124</v>
      </c>
      <c r="D131" s="140" t="s">
        <v>222</v>
      </c>
      <c r="E131" s="141" t="s">
        <v>1165</v>
      </c>
      <c r="F131" s="142" t="s">
        <v>3928</v>
      </c>
      <c r="G131" s="143" t="s">
        <v>259</v>
      </c>
      <c r="H131" s="144">
        <v>1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3929</v>
      </c>
    </row>
    <row r="132" spans="2:65" s="11" customFormat="1" ht="22.9" customHeight="1">
      <c r="B132" s="127"/>
      <c r="D132" s="128" t="s">
        <v>74</v>
      </c>
      <c r="E132" s="137" t="s">
        <v>1143</v>
      </c>
      <c r="F132" s="137" t="s">
        <v>3930</v>
      </c>
      <c r="I132" s="130"/>
      <c r="J132" s="138">
        <f>BK132</f>
        <v>0</v>
      </c>
      <c r="L132" s="127"/>
      <c r="M132" s="132"/>
      <c r="P132" s="133">
        <f>SUM(P133:P144)</f>
        <v>0</v>
      </c>
      <c r="R132" s="133">
        <f>SUM(R133:R144)</f>
        <v>0</v>
      </c>
      <c r="T132" s="134">
        <f>SUM(T133:T144)</f>
        <v>0</v>
      </c>
      <c r="AR132" s="128" t="s">
        <v>82</v>
      </c>
      <c r="AT132" s="135" t="s">
        <v>74</v>
      </c>
      <c r="AU132" s="135" t="s">
        <v>82</v>
      </c>
      <c r="AY132" s="128" t="s">
        <v>220</v>
      </c>
      <c r="BK132" s="136">
        <f>SUM(BK133:BK144)</f>
        <v>0</v>
      </c>
    </row>
    <row r="133" spans="2:65" s="1" customFormat="1" ht="16.5" customHeight="1">
      <c r="B133" s="139"/>
      <c r="C133" s="140" t="s">
        <v>261</v>
      </c>
      <c r="D133" s="140" t="s">
        <v>222</v>
      </c>
      <c r="E133" s="141" t="s">
        <v>3931</v>
      </c>
      <c r="F133" s="142" t="s">
        <v>3280</v>
      </c>
      <c r="G133" s="143" t="s">
        <v>234</v>
      </c>
      <c r="H133" s="144">
        <v>10</v>
      </c>
      <c r="I133" s="145"/>
      <c r="J133" s="144">
        <f t="shared" ref="J133:J144" si="0">ROUND(I133*H133,2)</f>
        <v>0</v>
      </c>
      <c r="K133" s="146"/>
      <c r="L133" s="28"/>
      <c r="M133" s="147" t="s">
        <v>1</v>
      </c>
      <c r="N133" s="148" t="s">
        <v>41</v>
      </c>
      <c r="P133" s="149">
        <f t="shared" ref="P133:P144" si="1">O133*H133</f>
        <v>0</v>
      </c>
      <c r="Q133" s="149">
        <v>0</v>
      </c>
      <c r="R133" s="149">
        <f t="shared" ref="R133:R144" si="2">Q133*H133</f>
        <v>0</v>
      </c>
      <c r="S133" s="149">
        <v>0</v>
      </c>
      <c r="T133" s="150">
        <f t="shared" ref="T133:T144" si="3">S133*H133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 t="shared" ref="BE133:BE144" si="4">IF(N133="základná",J133,0)</f>
        <v>0</v>
      </c>
      <c r="BF133" s="152">
        <f t="shared" ref="BF133:BF144" si="5">IF(N133="znížená",J133,0)</f>
        <v>0</v>
      </c>
      <c r="BG133" s="152">
        <f t="shared" ref="BG133:BG144" si="6">IF(N133="zákl. prenesená",J133,0)</f>
        <v>0</v>
      </c>
      <c r="BH133" s="152">
        <f t="shared" ref="BH133:BH144" si="7">IF(N133="zníž. prenesená",J133,0)</f>
        <v>0</v>
      </c>
      <c r="BI133" s="152">
        <f t="shared" ref="BI133:BI144" si="8">IF(N133="nulová",J133,0)</f>
        <v>0</v>
      </c>
      <c r="BJ133" s="13" t="s">
        <v>87</v>
      </c>
      <c r="BK133" s="152">
        <f t="shared" ref="BK133:BK144" si="9">ROUND(I133*H133,2)</f>
        <v>0</v>
      </c>
      <c r="BL133" s="13" t="s">
        <v>94</v>
      </c>
      <c r="BM133" s="151" t="s">
        <v>3932</v>
      </c>
    </row>
    <row r="134" spans="2:65" s="1" customFormat="1" ht="16.5" customHeight="1">
      <c r="B134" s="139"/>
      <c r="C134" s="140" t="s">
        <v>230</v>
      </c>
      <c r="D134" s="140" t="s">
        <v>222</v>
      </c>
      <c r="E134" s="141" t="s">
        <v>3933</v>
      </c>
      <c r="F134" s="142" t="s">
        <v>3934</v>
      </c>
      <c r="G134" s="143" t="s">
        <v>234</v>
      </c>
      <c r="H134" s="144">
        <v>10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3935</v>
      </c>
    </row>
    <row r="135" spans="2:65" s="1" customFormat="1" ht="24.25" customHeight="1">
      <c r="B135" s="139"/>
      <c r="C135" s="140" t="s">
        <v>269</v>
      </c>
      <c r="D135" s="140" t="s">
        <v>222</v>
      </c>
      <c r="E135" s="141" t="s">
        <v>3936</v>
      </c>
      <c r="F135" s="142" t="s">
        <v>3937</v>
      </c>
      <c r="G135" s="143" t="s">
        <v>234</v>
      </c>
      <c r="H135" s="144">
        <v>10</v>
      </c>
      <c r="I135" s="145"/>
      <c r="J135" s="144">
        <f t="shared" si="0"/>
        <v>0</v>
      </c>
      <c r="K135" s="146"/>
      <c r="L135" s="28"/>
      <c r="M135" s="147" t="s">
        <v>1</v>
      </c>
      <c r="N135" s="148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3938</v>
      </c>
    </row>
    <row r="136" spans="2:65" s="1" customFormat="1" ht="24.25" customHeight="1">
      <c r="B136" s="139"/>
      <c r="C136" s="140" t="s">
        <v>132</v>
      </c>
      <c r="D136" s="140" t="s">
        <v>222</v>
      </c>
      <c r="E136" s="141" t="s">
        <v>3939</v>
      </c>
      <c r="F136" s="142" t="s">
        <v>3940</v>
      </c>
      <c r="G136" s="143" t="s">
        <v>259</v>
      </c>
      <c r="H136" s="144">
        <v>1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3941</v>
      </c>
    </row>
    <row r="137" spans="2:65" s="1" customFormat="1" ht="16.5" customHeight="1">
      <c r="B137" s="139"/>
      <c r="C137" s="140" t="s">
        <v>281</v>
      </c>
      <c r="D137" s="140" t="s">
        <v>222</v>
      </c>
      <c r="E137" s="141" t="s">
        <v>1194</v>
      </c>
      <c r="F137" s="142" t="s">
        <v>3139</v>
      </c>
      <c r="G137" s="143" t="s">
        <v>259</v>
      </c>
      <c r="H137" s="144">
        <v>30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3942</v>
      </c>
    </row>
    <row r="138" spans="2:65" s="1" customFormat="1" ht="24.25" customHeight="1">
      <c r="B138" s="139"/>
      <c r="C138" s="140" t="s">
        <v>285</v>
      </c>
      <c r="D138" s="140" t="s">
        <v>222</v>
      </c>
      <c r="E138" s="141" t="s">
        <v>1636</v>
      </c>
      <c r="F138" s="142" t="s">
        <v>3343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3943</v>
      </c>
    </row>
    <row r="139" spans="2:65" s="1" customFormat="1" ht="24.25" customHeight="1">
      <c r="B139" s="139"/>
      <c r="C139" s="140" t="s">
        <v>289</v>
      </c>
      <c r="D139" s="140" t="s">
        <v>222</v>
      </c>
      <c r="E139" s="141" t="s">
        <v>1638</v>
      </c>
      <c r="F139" s="142" t="s">
        <v>3346</v>
      </c>
      <c r="G139" s="143" t="s">
        <v>259</v>
      </c>
      <c r="H139" s="144">
        <v>1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3944</v>
      </c>
    </row>
    <row r="140" spans="2:65" s="1" customFormat="1" ht="16.5" customHeight="1">
      <c r="B140" s="139"/>
      <c r="C140" s="140" t="s">
        <v>248</v>
      </c>
      <c r="D140" s="140" t="s">
        <v>222</v>
      </c>
      <c r="E140" s="141" t="s">
        <v>1167</v>
      </c>
      <c r="F140" s="142" t="s">
        <v>3173</v>
      </c>
      <c r="G140" s="143" t="s">
        <v>259</v>
      </c>
      <c r="H140" s="144">
        <v>1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3945</v>
      </c>
    </row>
    <row r="141" spans="2:65" s="1" customFormat="1" ht="16.5" customHeight="1">
      <c r="B141" s="139"/>
      <c r="C141" s="140" t="s">
        <v>256</v>
      </c>
      <c r="D141" s="140" t="s">
        <v>222</v>
      </c>
      <c r="E141" s="141" t="s">
        <v>1171</v>
      </c>
      <c r="F141" s="142" t="s">
        <v>3946</v>
      </c>
      <c r="G141" s="143" t="s">
        <v>234</v>
      </c>
      <c r="H141" s="144">
        <v>10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3947</v>
      </c>
    </row>
    <row r="142" spans="2:65" s="1" customFormat="1" ht="16.5" customHeight="1">
      <c r="B142" s="139"/>
      <c r="C142" s="140" t="s">
        <v>265</v>
      </c>
      <c r="D142" s="140" t="s">
        <v>222</v>
      </c>
      <c r="E142" s="141" t="s">
        <v>1175</v>
      </c>
      <c r="F142" s="142" t="s">
        <v>3283</v>
      </c>
      <c r="G142" s="143" t="s">
        <v>234</v>
      </c>
      <c r="H142" s="144">
        <v>10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3948</v>
      </c>
    </row>
    <row r="143" spans="2:65" s="1" customFormat="1" ht="16.5" customHeight="1">
      <c r="B143" s="139"/>
      <c r="C143" s="140" t="s">
        <v>273</v>
      </c>
      <c r="D143" s="140" t="s">
        <v>222</v>
      </c>
      <c r="E143" s="141" t="s">
        <v>1183</v>
      </c>
      <c r="F143" s="142" t="s">
        <v>3183</v>
      </c>
      <c r="G143" s="143" t="s">
        <v>234</v>
      </c>
      <c r="H143" s="144">
        <v>10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3949</v>
      </c>
    </row>
    <row r="144" spans="2:65" s="1" customFormat="1" ht="24.25" customHeight="1">
      <c r="B144" s="139"/>
      <c r="C144" s="140" t="s">
        <v>277</v>
      </c>
      <c r="D144" s="140" t="s">
        <v>222</v>
      </c>
      <c r="E144" s="141" t="s">
        <v>1635</v>
      </c>
      <c r="F144" s="142" t="s">
        <v>3137</v>
      </c>
      <c r="G144" s="143" t="s">
        <v>259</v>
      </c>
      <c r="H144" s="144">
        <v>30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3950</v>
      </c>
    </row>
    <row r="145" spans="2:65" s="11" customFormat="1" ht="22.9" customHeight="1">
      <c r="B145" s="127"/>
      <c r="D145" s="128" t="s">
        <v>74</v>
      </c>
      <c r="E145" s="137" t="s">
        <v>1147</v>
      </c>
      <c r="F145" s="137" t="s">
        <v>3951</v>
      </c>
      <c r="I145" s="130"/>
      <c r="J145" s="138">
        <f>BK145</f>
        <v>0</v>
      </c>
      <c r="L145" s="127"/>
      <c r="M145" s="132"/>
      <c r="P145" s="133">
        <f>SUM(P146:P152)</f>
        <v>0</v>
      </c>
      <c r="R145" s="133">
        <f>SUM(R146:R152)</f>
        <v>0</v>
      </c>
      <c r="T145" s="134">
        <f>SUM(T146:T152)</f>
        <v>0</v>
      </c>
      <c r="AR145" s="128" t="s">
        <v>82</v>
      </c>
      <c r="AT145" s="135" t="s">
        <v>74</v>
      </c>
      <c r="AU145" s="135" t="s">
        <v>82</v>
      </c>
      <c r="AY145" s="128" t="s">
        <v>220</v>
      </c>
      <c r="BK145" s="136">
        <f>SUM(BK146:BK152)</f>
        <v>0</v>
      </c>
    </row>
    <row r="146" spans="2:65" s="1" customFormat="1" ht="24.25" customHeight="1">
      <c r="B146" s="139"/>
      <c r="C146" s="140" t="s">
        <v>293</v>
      </c>
      <c r="D146" s="140" t="s">
        <v>222</v>
      </c>
      <c r="E146" s="141" t="s">
        <v>3952</v>
      </c>
      <c r="F146" s="142" t="s">
        <v>3953</v>
      </c>
      <c r="G146" s="143" t="s">
        <v>259</v>
      </c>
      <c r="H146" s="144">
        <v>1</v>
      </c>
      <c r="I146" s="145"/>
      <c r="J146" s="144">
        <f t="shared" ref="J146:J152" si="10">ROUND(I146*H146,2)</f>
        <v>0</v>
      </c>
      <c r="K146" s="146"/>
      <c r="L146" s="28"/>
      <c r="M146" s="147" t="s">
        <v>1</v>
      </c>
      <c r="N146" s="148" t="s">
        <v>41</v>
      </c>
      <c r="P146" s="149">
        <f t="shared" ref="P146:P152" si="11">O146*H146</f>
        <v>0</v>
      </c>
      <c r="Q146" s="149">
        <v>0</v>
      </c>
      <c r="R146" s="149">
        <f t="shared" ref="R146:R152" si="12">Q146*H146</f>
        <v>0</v>
      </c>
      <c r="S146" s="149">
        <v>0</v>
      </c>
      <c r="T146" s="150">
        <f t="shared" ref="T146:T152" si="13">S146*H146</f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ref="BE146:BE152" si="14">IF(N146="základná",J146,0)</f>
        <v>0</v>
      </c>
      <c r="BF146" s="152">
        <f t="shared" ref="BF146:BF152" si="15">IF(N146="znížená",J146,0)</f>
        <v>0</v>
      </c>
      <c r="BG146" s="152">
        <f t="shared" ref="BG146:BG152" si="16">IF(N146="zákl. prenesená",J146,0)</f>
        <v>0</v>
      </c>
      <c r="BH146" s="152">
        <f t="shared" ref="BH146:BH152" si="17">IF(N146="zníž. prenesená",J146,0)</f>
        <v>0</v>
      </c>
      <c r="BI146" s="152">
        <f t="shared" ref="BI146:BI152" si="18">IF(N146="nulová",J146,0)</f>
        <v>0</v>
      </c>
      <c r="BJ146" s="13" t="s">
        <v>87</v>
      </c>
      <c r="BK146" s="152">
        <f t="shared" ref="BK146:BK152" si="19">ROUND(I146*H146,2)</f>
        <v>0</v>
      </c>
      <c r="BL146" s="13" t="s">
        <v>94</v>
      </c>
      <c r="BM146" s="151" t="s">
        <v>3954</v>
      </c>
    </row>
    <row r="147" spans="2:65" s="1" customFormat="1" ht="24.25" customHeight="1">
      <c r="B147" s="139"/>
      <c r="C147" s="140" t="s">
        <v>297</v>
      </c>
      <c r="D147" s="140" t="s">
        <v>222</v>
      </c>
      <c r="E147" s="141" t="s">
        <v>1200</v>
      </c>
      <c r="F147" s="142" t="s">
        <v>3919</v>
      </c>
      <c r="G147" s="143" t="s">
        <v>259</v>
      </c>
      <c r="H147" s="144">
        <v>1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3955</v>
      </c>
    </row>
    <row r="148" spans="2:65" s="1" customFormat="1" ht="16.5" customHeight="1">
      <c r="B148" s="139"/>
      <c r="C148" s="140" t="s">
        <v>306</v>
      </c>
      <c r="D148" s="140" t="s">
        <v>222</v>
      </c>
      <c r="E148" s="141" t="s">
        <v>1206</v>
      </c>
      <c r="F148" s="142" t="s">
        <v>3550</v>
      </c>
      <c r="G148" s="143" t="s">
        <v>259</v>
      </c>
      <c r="H148" s="144">
        <v>1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3956</v>
      </c>
    </row>
    <row r="149" spans="2:65" s="1" customFormat="1" ht="16.5" customHeight="1">
      <c r="B149" s="139"/>
      <c r="C149" s="140" t="s">
        <v>7</v>
      </c>
      <c r="D149" s="140" t="s">
        <v>222</v>
      </c>
      <c r="E149" s="141" t="s">
        <v>1208</v>
      </c>
      <c r="F149" s="142" t="s">
        <v>3508</v>
      </c>
      <c r="G149" s="143" t="s">
        <v>2478</v>
      </c>
      <c r="H149" s="144">
        <v>1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3957</v>
      </c>
    </row>
    <row r="150" spans="2:65" s="1" customFormat="1" ht="16.5" customHeight="1">
      <c r="B150" s="139"/>
      <c r="C150" s="140" t="s">
        <v>313</v>
      </c>
      <c r="D150" s="140" t="s">
        <v>222</v>
      </c>
      <c r="E150" s="141" t="s">
        <v>1640</v>
      </c>
      <c r="F150" s="142" t="s">
        <v>3511</v>
      </c>
      <c r="G150" s="143" t="s">
        <v>259</v>
      </c>
      <c r="H150" s="144">
        <v>1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3958</v>
      </c>
    </row>
    <row r="151" spans="2:65" s="1" customFormat="1" ht="16.5" customHeight="1">
      <c r="B151" s="139"/>
      <c r="C151" s="140" t="s">
        <v>317</v>
      </c>
      <c r="D151" s="140" t="s">
        <v>222</v>
      </c>
      <c r="E151" s="141" t="s">
        <v>1218</v>
      </c>
      <c r="F151" s="142" t="s">
        <v>3514</v>
      </c>
      <c r="G151" s="143" t="s">
        <v>259</v>
      </c>
      <c r="H151" s="144">
        <v>1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3959</v>
      </c>
    </row>
    <row r="152" spans="2:65" s="1" customFormat="1" ht="16.5" customHeight="1">
      <c r="B152" s="139"/>
      <c r="C152" s="140" t="s">
        <v>301</v>
      </c>
      <c r="D152" s="140" t="s">
        <v>222</v>
      </c>
      <c r="E152" s="141" t="s">
        <v>1191</v>
      </c>
      <c r="F152" s="142" t="s">
        <v>2885</v>
      </c>
      <c r="G152" s="143" t="s">
        <v>1</v>
      </c>
      <c r="H152" s="144">
        <v>0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3960</v>
      </c>
    </row>
    <row r="153" spans="2:65" s="11" customFormat="1" ht="25.9" customHeight="1">
      <c r="B153" s="127"/>
      <c r="D153" s="128" t="s">
        <v>74</v>
      </c>
      <c r="E153" s="129" t="s">
        <v>571</v>
      </c>
      <c r="F153" s="129" t="s">
        <v>2440</v>
      </c>
      <c r="I153" s="130"/>
      <c r="J153" s="131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91</v>
      </c>
      <c r="AT153" s="135" t="s">
        <v>74</v>
      </c>
      <c r="AU153" s="135" t="s">
        <v>75</v>
      </c>
      <c r="AY153" s="128" t="s">
        <v>220</v>
      </c>
      <c r="BK153" s="136">
        <f>BK154</f>
        <v>0</v>
      </c>
    </row>
    <row r="154" spans="2:65" s="11" customFormat="1" ht="22.9" customHeight="1">
      <c r="B154" s="127"/>
      <c r="D154" s="128" t="s">
        <v>74</v>
      </c>
      <c r="E154" s="137" t="s">
        <v>3879</v>
      </c>
      <c r="F154" s="137" t="s">
        <v>3880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91</v>
      </c>
      <c r="AT154" s="135" t="s">
        <v>74</v>
      </c>
      <c r="AU154" s="135" t="s">
        <v>82</v>
      </c>
      <c r="AY154" s="128" t="s">
        <v>220</v>
      </c>
      <c r="BK154" s="136">
        <f>BK155</f>
        <v>0</v>
      </c>
    </row>
    <row r="155" spans="2:65" s="1" customFormat="1" ht="24.25" customHeight="1">
      <c r="B155" s="139"/>
      <c r="C155" s="140" t="s">
        <v>321</v>
      </c>
      <c r="D155" s="140" t="s">
        <v>222</v>
      </c>
      <c r="E155" s="141" t="s">
        <v>3881</v>
      </c>
      <c r="F155" s="142" t="s">
        <v>3882</v>
      </c>
      <c r="G155" s="143" t="s">
        <v>259</v>
      </c>
      <c r="H155" s="144">
        <v>1</v>
      </c>
      <c r="I155" s="145"/>
      <c r="J155" s="144">
        <f>ROUND(I155*H155,2)</f>
        <v>0</v>
      </c>
      <c r="K155" s="146"/>
      <c r="L155" s="28"/>
      <c r="M155" s="147" t="s">
        <v>1</v>
      </c>
      <c r="N155" s="148" t="s">
        <v>41</v>
      </c>
      <c r="P155" s="149">
        <f>O155*H155</f>
        <v>0</v>
      </c>
      <c r="Q155" s="149">
        <v>0</v>
      </c>
      <c r="R155" s="149">
        <f>Q155*H155</f>
        <v>0</v>
      </c>
      <c r="S155" s="149">
        <v>0</v>
      </c>
      <c r="T155" s="150">
        <f>S155*H155</f>
        <v>0</v>
      </c>
      <c r="AR155" s="151" t="s">
        <v>666</v>
      </c>
      <c r="AT155" s="151" t="s">
        <v>222</v>
      </c>
      <c r="AU155" s="151" t="s">
        <v>87</v>
      </c>
      <c r="AY155" s="13" t="s">
        <v>220</v>
      </c>
      <c r="BE155" s="152">
        <f>IF(N155="základná",J155,0)</f>
        <v>0</v>
      </c>
      <c r="BF155" s="152">
        <f>IF(N155="znížená",J155,0)</f>
        <v>0</v>
      </c>
      <c r="BG155" s="152">
        <f>IF(N155="zákl. prenesená",J155,0)</f>
        <v>0</v>
      </c>
      <c r="BH155" s="152">
        <f>IF(N155="zníž. prenesená",J155,0)</f>
        <v>0</v>
      </c>
      <c r="BI155" s="152">
        <f>IF(N155="nulová",J155,0)</f>
        <v>0</v>
      </c>
      <c r="BJ155" s="13" t="s">
        <v>87</v>
      </c>
      <c r="BK155" s="152">
        <f>ROUND(I155*H155,2)</f>
        <v>0</v>
      </c>
      <c r="BL155" s="13" t="s">
        <v>666</v>
      </c>
      <c r="BM155" s="151" t="s">
        <v>3961</v>
      </c>
    </row>
    <row r="156" spans="2:65" s="11" customFormat="1" ht="25.9" customHeight="1">
      <c r="B156" s="127"/>
      <c r="D156" s="128" t="s">
        <v>74</v>
      </c>
      <c r="E156" s="129" t="s">
        <v>2447</v>
      </c>
      <c r="F156" s="129" t="s">
        <v>2448</v>
      </c>
      <c r="I156" s="130"/>
      <c r="J156" s="131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97</v>
      </c>
      <c r="AT156" s="135" t="s">
        <v>74</v>
      </c>
      <c r="AU156" s="135" t="s">
        <v>75</v>
      </c>
      <c r="AY156" s="128" t="s">
        <v>220</v>
      </c>
      <c r="BK156" s="136">
        <f>BK157</f>
        <v>0</v>
      </c>
    </row>
    <row r="157" spans="2:65" s="1" customFormat="1" ht="24.25" customHeight="1">
      <c r="B157" s="139"/>
      <c r="C157" s="140" t="s">
        <v>325</v>
      </c>
      <c r="D157" s="140" t="s">
        <v>222</v>
      </c>
      <c r="E157" s="141" t="s">
        <v>3887</v>
      </c>
      <c r="F157" s="142" t="s">
        <v>3888</v>
      </c>
      <c r="G157" s="143" t="s">
        <v>2452</v>
      </c>
      <c r="H157" s="144">
        <v>1</v>
      </c>
      <c r="I157" s="145"/>
      <c r="J157" s="144">
        <f>ROUND(I157*H157,2)</f>
        <v>0</v>
      </c>
      <c r="K157" s="146"/>
      <c r="L157" s="28"/>
      <c r="M157" s="153" t="s">
        <v>1</v>
      </c>
      <c r="N157" s="154" t="s">
        <v>41</v>
      </c>
      <c r="O157" s="155"/>
      <c r="P157" s="156">
        <f>O157*H157</f>
        <v>0</v>
      </c>
      <c r="Q157" s="156">
        <v>0</v>
      </c>
      <c r="R157" s="156">
        <f>Q157*H157</f>
        <v>0</v>
      </c>
      <c r="S157" s="156">
        <v>0</v>
      </c>
      <c r="T157" s="157">
        <f>S157*H157</f>
        <v>0</v>
      </c>
      <c r="AR157" s="151" t="s">
        <v>2453</v>
      </c>
      <c r="AT157" s="151" t="s">
        <v>222</v>
      </c>
      <c r="AU157" s="151" t="s">
        <v>82</v>
      </c>
      <c r="AY157" s="13" t="s">
        <v>220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3" t="s">
        <v>87</v>
      </c>
      <c r="BK157" s="152">
        <f>ROUND(I157*H157,2)</f>
        <v>0</v>
      </c>
      <c r="BL157" s="13" t="s">
        <v>2453</v>
      </c>
      <c r="BM157" s="151" t="s">
        <v>3962</v>
      </c>
    </row>
    <row r="158" spans="2:65" s="1" customFormat="1" ht="7" customHeight="1">
      <c r="B158" s="43"/>
      <c r="C158" s="44"/>
      <c r="D158" s="44"/>
      <c r="E158" s="44"/>
      <c r="F158" s="44"/>
      <c r="G158" s="44"/>
      <c r="H158" s="44"/>
      <c r="I158" s="44"/>
      <c r="J158" s="44"/>
      <c r="K158" s="44"/>
      <c r="L158" s="28"/>
    </row>
  </sheetData>
  <autoFilter ref="C122:K157" xr:uid="{00000000-0009-0000-0000-00001B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BM172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168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3963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3964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ROUND((SUM(BE129:BE171)),  2)</f>
        <v>0</v>
      </c>
      <c r="G35" s="96"/>
      <c r="H35" s="96"/>
      <c r="I35" s="97">
        <v>0.23</v>
      </c>
      <c r="J35" s="95">
        <f>ROUND(((SUM(BE129:BE171))*I35),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ROUND((SUM(BF129:BF171)),  2)</f>
        <v>0</v>
      </c>
      <c r="G36" s="96"/>
      <c r="H36" s="96"/>
      <c r="I36" s="97">
        <v>0.23</v>
      </c>
      <c r="J36" s="95">
        <f>ROUND(((SUM(BF129:BF171))*I36),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ROUND((SUM(BG129:BG171)),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ROUND((SUM(BH129:BH171)),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ROUND((SUM(BI129:BI171)),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3963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H.1 -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J129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J131</f>
        <v>0</v>
      </c>
      <c r="L100" s="114"/>
    </row>
    <row r="101" spans="2:47" s="9" customFormat="1" ht="19.899999999999999" customHeight="1">
      <c r="B101" s="114"/>
      <c r="D101" s="115" t="s">
        <v>3814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J136</f>
        <v>0</v>
      </c>
      <c r="L102" s="114"/>
    </row>
    <row r="103" spans="2:47" s="8" customFormat="1" ht="25" customHeight="1">
      <c r="B103" s="110"/>
      <c r="D103" s="111" t="s">
        <v>196</v>
      </c>
      <c r="E103" s="112"/>
      <c r="F103" s="112"/>
      <c r="G103" s="112"/>
      <c r="H103" s="112"/>
      <c r="I103" s="112"/>
      <c r="J103" s="113">
        <f>J160</f>
        <v>0</v>
      </c>
      <c r="L103" s="110"/>
    </row>
    <row r="104" spans="2:47" s="9" customFormat="1" ht="19.899999999999999" customHeight="1">
      <c r="B104" s="114"/>
      <c r="D104" s="115" t="s">
        <v>197</v>
      </c>
      <c r="E104" s="116"/>
      <c r="F104" s="116"/>
      <c r="G104" s="116"/>
      <c r="H104" s="116"/>
      <c r="I104" s="116"/>
      <c r="J104" s="117">
        <f>J161</f>
        <v>0</v>
      </c>
      <c r="L104" s="114"/>
    </row>
    <row r="105" spans="2:47" s="9" customFormat="1" ht="19.899999999999999" customHeight="1">
      <c r="B105" s="114"/>
      <c r="D105" s="115" t="s">
        <v>201</v>
      </c>
      <c r="E105" s="116"/>
      <c r="F105" s="116"/>
      <c r="G105" s="116"/>
      <c r="H105" s="116"/>
      <c r="I105" s="116"/>
      <c r="J105" s="117">
        <f>J163</f>
        <v>0</v>
      </c>
      <c r="L105" s="114"/>
    </row>
    <row r="106" spans="2:47" s="9" customFormat="1" ht="19.899999999999999" customHeight="1">
      <c r="B106" s="114"/>
      <c r="D106" s="115" t="s">
        <v>203</v>
      </c>
      <c r="E106" s="116"/>
      <c r="F106" s="116"/>
      <c r="G106" s="116"/>
      <c r="H106" s="116"/>
      <c r="I106" s="116"/>
      <c r="J106" s="117">
        <f>J167</f>
        <v>0</v>
      </c>
      <c r="L106" s="114"/>
    </row>
    <row r="107" spans="2:47" s="9" customFormat="1" ht="19.899999999999999" customHeight="1">
      <c r="B107" s="114"/>
      <c r="D107" s="115" t="s">
        <v>448</v>
      </c>
      <c r="E107" s="116"/>
      <c r="F107" s="116"/>
      <c r="G107" s="116"/>
      <c r="H107" s="116"/>
      <c r="I107" s="116"/>
      <c r="J107" s="117">
        <f>J169</f>
        <v>0</v>
      </c>
      <c r="L107" s="114"/>
    </row>
    <row r="108" spans="2:47" s="1" customFormat="1" ht="21.75" customHeight="1">
      <c r="B108" s="28"/>
      <c r="L108" s="28"/>
    </row>
    <row r="109" spans="2:47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20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20" s="1" customFormat="1" ht="25" customHeight="1">
      <c r="B114" s="28"/>
      <c r="C114" s="17" t="s">
        <v>206</v>
      </c>
      <c r="L114" s="28"/>
    </row>
    <row r="115" spans="2:20" s="1" customFormat="1" ht="7" customHeight="1">
      <c r="B115" s="28"/>
      <c r="L115" s="28"/>
    </row>
    <row r="116" spans="2:20" s="1" customFormat="1" ht="12" customHeight="1">
      <c r="B116" s="28"/>
      <c r="C116" s="23" t="s">
        <v>14</v>
      </c>
      <c r="L116" s="28"/>
    </row>
    <row r="117" spans="2:20" s="1" customFormat="1" ht="26.25" customHeight="1">
      <c r="B117" s="28"/>
      <c r="E117" s="224" t="str">
        <f>E7</f>
        <v>SOŠ technická Lučenec - novostavba edukačného centra, rekonštrukcia objektu školy a spoločenského objektu</v>
      </c>
      <c r="F117" s="225"/>
      <c r="G117" s="225"/>
      <c r="H117" s="225"/>
      <c r="L117" s="28"/>
    </row>
    <row r="118" spans="2:20" ht="12" customHeight="1">
      <c r="B118" s="16"/>
      <c r="C118" s="23" t="s">
        <v>184</v>
      </c>
      <c r="L118" s="16"/>
    </row>
    <row r="119" spans="2:20" s="1" customFormat="1" ht="16.5" customHeight="1">
      <c r="B119" s="28"/>
      <c r="E119" s="224" t="s">
        <v>3963</v>
      </c>
      <c r="F119" s="223"/>
      <c r="G119" s="223"/>
      <c r="H119" s="223"/>
      <c r="L119" s="28"/>
    </row>
    <row r="120" spans="2:20" s="1" customFormat="1" ht="12" customHeight="1">
      <c r="B120" s="28"/>
      <c r="C120" s="23" t="s">
        <v>186</v>
      </c>
      <c r="L120" s="28"/>
    </row>
    <row r="121" spans="2:20" s="1" customFormat="1" ht="16.5" customHeight="1">
      <c r="B121" s="28"/>
      <c r="E121" s="218" t="str">
        <f>E11</f>
        <v>H.1 - Búracie práce</v>
      </c>
      <c r="F121" s="223"/>
      <c r="G121" s="223"/>
      <c r="H121" s="223"/>
      <c r="L121" s="28"/>
    </row>
    <row r="122" spans="2:20" s="1" customFormat="1" ht="7" customHeight="1">
      <c r="B122" s="28"/>
      <c r="L122" s="28"/>
    </row>
    <row r="123" spans="2:20" s="1" customFormat="1" ht="12" customHeight="1">
      <c r="B123" s="28"/>
      <c r="C123" s="23" t="s">
        <v>18</v>
      </c>
      <c r="F123" s="21" t="str">
        <f>F14</f>
        <v>SOŠ Technická,Dukelských Hrdinov 2, 984 01 Lučenec</v>
      </c>
      <c r="I123" s="23" t="s">
        <v>20</v>
      </c>
      <c r="J123" s="51" t="str">
        <f>IF(J14="","",J14)</f>
        <v>30. 9. 2024</v>
      </c>
      <c r="L123" s="28"/>
    </row>
    <row r="124" spans="2:20" s="1" customFormat="1" ht="7" customHeight="1">
      <c r="B124" s="28"/>
      <c r="L124" s="28"/>
    </row>
    <row r="125" spans="2:20" s="1" customFormat="1" ht="40.15" customHeight="1">
      <c r="B125" s="28"/>
      <c r="C125" s="23" t="s">
        <v>22</v>
      </c>
      <c r="F125" s="21" t="str">
        <f>E17</f>
        <v>BBSK, Námestie SNP 23/23, 974 01 BB</v>
      </c>
      <c r="I125" s="23" t="s">
        <v>28</v>
      </c>
      <c r="J125" s="26" t="str">
        <f>E23</f>
        <v>Ing. Ladislav Chatrnúch,Sládkovičova 2052/50A Šala</v>
      </c>
      <c r="L125" s="28"/>
    </row>
    <row r="126" spans="2:20" s="1" customFormat="1" ht="15.25" customHeight="1">
      <c r="B126" s="28"/>
      <c r="C126" s="23" t="s">
        <v>26</v>
      </c>
      <c r="F126" s="21" t="str">
        <f>IF(E20="","",E20)</f>
        <v>Vyplň údaj</v>
      </c>
      <c r="I126" s="23" t="s">
        <v>31</v>
      </c>
      <c r="J126" s="26" t="str">
        <f>E26</f>
        <v xml:space="preserve"> </v>
      </c>
      <c r="L126" s="28"/>
    </row>
    <row r="127" spans="2:20" s="1" customFormat="1" ht="10.4" customHeight="1">
      <c r="B127" s="28"/>
      <c r="L127" s="28"/>
    </row>
    <row r="128" spans="2:20" s="10" customFormat="1" ht="29.25" customHeight="1">
      <c r="B128" s="118"/>
      <c r="C128" s="119" t="s">
        <v>207</v>
      </c>
      <c r="D128" s="120" t="s">
        <v>60</v>
      </c>
      <c r="E128" s="120" t="s">
        <v>56</v>
      </c>
      <c r="F128" s="120" t="s">
        <v>57</v>
      </c>
      <c r="G128" s="120" t="s">
        <v>208</v>
      </c>
      <c r="H128" s="120" t="s">
        <v>209</v>
      </c>
      <c r="I128" s="120" t="s">
        <v>210</v>
      </c>
      <c r="J128" s="121" t="s">
        <v>190</v>
      </c>
      <c r="K128" s="122" t="s">
        <v>211</v>
      </c>
      <c r="L128" s="118"/>
      <c r="M128" s="58" t="s">
        <v>1</v>
      </c>
      <c r="N128" s="59" t="s">
        <v>39</v>
      </c>
      <c r="O128" s="59" t="s">
        <v>212</v>
      </c>
      <c r="P128" s="59" t="s">
        <v>213</v>
      </c>
      <c r="Q128" s="59" t="s">
        <v>214</v>
      </c>
      <c r="R128" s="59" t="s">
        <v>215</v>
      </c>
      <c r="S128" s="59" t="s">
        <v>216</v>
      </c>
      <c r="T128" s="60" t="s">
        <v>217</v>
      </c>
    </row>
    <row r="129" spans="2:65" s="1" customFormat="1" ht="22.9" customHeight="1">
      <c r="B129" s="28"/>
      <c r="C129" s="63" t="s">
        <v>191</v>
      </c>
      <c r="J129" s="123">
        <f>BK129</f>
        <v>0</v>
      </c>
      <c r="L129" s="28"/>
      <c r="M129" s="61"/>
      <c r="N129" s="52"/>
      <c r="O129" s="52"/>
      <c r="P129" s="124">
        <f>P130+P160</f>
        <v>0</v>
      </c>
      <c r="Q129" s="52"/>
      <c r="R129" s="124">
        <f>R130+R160</f>
        <v>2.5536822499999993E-2</v>
      </c>
      <c r="S129" s="52"/>
      <c r="T129" s="125">
        <f>T130+T160</f>
        <v>59.394523600000007</v>
      </c>
      <c r="AT129" s="13" t="s">
        <v>74</v>
      </c>
      <c r="AU129" s="13" t="s">
        <v>192</v>
      </c>
      <c r="BK129" s="126">
        <f>BK130+BK160</f>
        <v>0</v>
      </c>
    </row>
    <row r="130" spans="2:65" s="11" customFormat="1" ht="25.9" customHeight="1">
      <c r="B130" s="127"/>
      <c r="D130" s="128" t="s">
        <v>74</v>
      </c>
      <c r="E130" s="129" t="s">
        <v>218</v>
      </c>
      <c r="F130" s="129" t="s">
        <v>219</v>
      </c>
      <c r="I130" s="130"/>
      <c r="J130" s="131">
        <f>BK130</f>
        <v>0</v>
      </c>
      <c r="L130" s="127"/>
      <c r="M130" s="132"/>
      <c r="P130" s="133">
        <f>P131+P134+P136</f>
        <v>0</v>
      </c>
      <c r="R130" s="133">
        <f>R131+R134+R136</f>
        <v>1.6356822499999996E-2</v>
      </c>
      <c r="T130" s="134">
        <f>T131+T134+T136</f>
        <v>58.836779600000007</v>
      </c>
      <c r="AR130" s="128" t="s">
        <v>82</v>
      </c>
      <c r="AT130" s="135" t="s">
        <v>74</v>
      </c>
      <c r="AU130" s="135" t="s">
        <v>75</v>
      </c>
      <c r="AY130" s="128" t="s">
        <v>220</v>
      </c>
      <c r="BK130" s="136">
        <f>BK131+BK134+BK136</f>
        <v>0</v>
      </c>
    </row>
    <row r="131" spans="2:65" s="11" customFormat="1" ht="22.9" customHeight="1">
      <c r="B131" s="127"/>
      <c r="D131" s="128" t="s">
        <v>74</v>
      </c>
      <c r="E131" s="137" t="s">
        <v>82</v>
      </c>
      <c r="F131" s="137" t="s">
        <v>221</v>
      </c>
      <c r="I131" s="130"/>
      <c r="J131" s="138">
        <f>BK131</f>
        <v>0</v>
      </c>
      <c r="L131" s="127"/>
      <c r="M131" s="132"/>
      <c r="P131" s="133">
        <f>SUM(P132:P133)</f>
        <v>0</v>
      </c>
      <c r="R131" s="133">
        <f>SUM(R132:R133)</f>
        <v>0</v>
      </c>
      <c r="T131" s="134">
        <f>SUM(T132:T133)</f>
        <v>10.449</v>
      </c>
      <c r="AR131" s="128" t="s">
        <v>82</v>
      </c>
      <c r="AT131" s="135" t="s">
        <v>74</v>
      </c>
      <c r="AU131" s="135" t="s">
        <v>82</v>
      </c>
      <c r="AY131" s="128" t="s">
        <v>220</v>
      </c>
      <c r="BK131" s="136">
        <f>SUM(BK132:BK133)</f>
        <v>0</v>
      </c>
    </row>
    <row r="132" spans="2:65" s="1" customFormat="1" ht="33" customHeight="1">
      <c r="B132" s="139"/>
      <c r="C132" s="140" t="s">
        <v>82</v>
      </c>
      <c r="D132" s="140" t="s">
        <v>222</v>
      </c>
      <c r="E132" s="141" t="s">
        <v>3965</v>
      </c>
      <c r="F132" s="142" t="s">
        <v>3966</v>
      </c>
      <c r="G132" s="143" t="s">
        <v>225</v>
      </c>
      <c r="H132" s="144">
        <v>11.61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0.5</v>
      </c>
      <c r="T132" s="150">
        <f>S132*H132</f>
        <v>5.8049999999999997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3967</v>
      </c>
    </row>
    <row r="133" spans="2:65" s="1" customFormat="1" ht="33" customHeight="1">
      <c r="B133" s="139"/>
      <c r="C133" s="140" t="s">
        <v>87</v>
      </c>
      <c r="D133" s="140" t="s">
        <v>222</v>
      </c>
      <c r="E133" s="141" t="s">
        <v>3968</v>
      </c>
      <c r="F133" s="142" t="s">
        <v>3969</v>
      </c>
      <c r="G133" s="143" t="s">
        <v>225</v>
      </c>
      <c r="H133" s="144">
        <v>11.61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0.4</v>
      </c>
      <c r="T133" s="150">
        <f>S133*H133</f>
        <v>4.6440000000000001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3970</v>
      </c>
    </row>
    <row r="134" spans="2:65" s="11" customFormat="1" ht="22.9" customHeight="1">
      <c r="B134" s="127"/>
      <c r="D134" s="128" t="s">
        <v>74</v>
      </c>
      <c r="E134" s="137" t="s">
        <v>91</v>
      </c>
      <c r="F134" s="137" t="s">
        <v>3816</v>
      </c>
      <c r="I134" s="130"/>
      <c r="J134" s="138">
        <f>BK134</f>
        <v>0</v>
      </c>
      <c r="L134" s="127"/>
      <c r="M134" s="132"/>
      <c r="P134" s="133">
        <f>P135</f>
        <v>0</v>
      </c>
      <c r="R134" s="133">
        <f>R135</f>
        <v>0</v>
      </c>
      <c r="T134" s="134">
        <f>T135</f>
        <v>0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BK135</f>
        <v>0</v>
      </c>
    </row>
    <row r="135" spans="2:65" s="1" customFormat="1" ht="24.25" customHeight="1">
      <c r="B135" s="139"/>
      <c r="C135" s="140" t="s">
        <v>91</v>
      </c>
      <c r="D135" s="140" t="s">
        <v>222</v>
      </c>
      <c r="E135" s="141" t="s">
        <v>3971</v>
      </c>
      <c r="F135" s="142" t="s">
        <v>3972</v>
      </c>
      <c r="G135" s="143" t="s">
        <v>234</v>
      </c>
      <c r="H135" s="144">
        <v>7.2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3973</v>
      </c>
    </row>
    <row r="136" spans="2:65" s="11" customFormat="1" ht="22.9" customHeight="1">
      <c r="B136" s="127"/>
      <c r="D136" s="128" t="s">
        <v>74</v>
      </c>
      <c r="E136" s="137" t="s">
        <v>230</v>
      </c>
      <c r="F136" s="137" t="s">
        <v>231</v>
      </c>
      <c r="I136" s="130"/>
      <c r="J136" s="138">
        <f>BK136</f>
        <v>0</v>
      </c>
      <c r="L136" s="127"/>
      <c r="M136" s="132"/>
      <c r="P136" s="133">
        <f>SUM(P137:P159)</f>
        <v>0</v>
      </c>
      <c r="R136" s="133">
        <f>SUM(R137:R159)</f>
        <v>1.6356822499999996E-2</v>
      </c>
      <c r="T136" s="134">
        <f>SUM(T137:T159)</f>
        <v>48.387779600000009</v>
      </c>
      <c r="AR136" s="128" t="s">
        <v>82</v>
      </c>
      <c r="AT136" s="135" t="s">
        <v>74</v>
      </c>
      <c r="AU136" s="135" t="s">
        <v>82</v>
      </c>
      <c r="AY136" s="128" t="s">
        <v>220</v>
      </c>
      <c r="BK136" s="136">
        <f>SUM(BK137:BK159)</f>
        <v>0</v>
      </c>
    </row>
    <row r="137" spans="2:65" s="1" customFormat="1" ht="24.25" customHeight="1">
      <c r="B137" s="139"/>
      <c r="C137" s="140" t="s">
        <v>94</v>
      </c>
      <c r="D137" s="140" t="s">
        <v>222</v>
      </c>
      <c r="E137" s="141" t="s">
        <v>1266</v>
      </c>
      <c r="F137" s="142" t="s">
        <v>1267</v>
      </c>
      <c r="G137" s="143" t="s">
        <v>234</v>
      </c>
      <c r="H137" s="144">
        <v>11.9</v>
      </c>
      <c r="I137" s="145"/>
      <c r="J137" s="144">
        <f t="shared" ref="J137:J159" si="0">ROUND(I137*H137,2)</f>
        <v>0</v>
      </c>
      <c r="K137" s="146"/>
      <c r="L137" s="28"/>
      <c r="M137" s="147" t="s">
        <v>1</v>
      </c>
      <c r="N137" s="148" t="s">
        <v>41</v>
      </c>
      <c r="P137" s="149">
        <f t="shared" ref="P137:P159" si="1">O137*H137</f>
        <v>0</v>
      </c>
      <c r="Q137" s="149">
        <v>1.0000000000000001E-5</v>
      </c>
      <c r="R137" s="149">
        <f t="shared" ref="R137:R159" si="2">Q137*H137</f>
        <v>1.1900000000000002E-4</v>
      </c>
      <c r="S137" s="149">
        <v>0</v>
      </c>
      <c r="T137" s="150">
        <f t="shared" ref="T137:T159" si="3">S137*H137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ref="BE137:BE159" si="4">IF(N137="základná",J137,0)</f>
        <v>0</v>
      </c>
      <c r="BF137" s="152">
        <f t="shared" ref="BF137:BF159" si="5">IF(N137="znížená",J137,0)</f>
        <v>0</v>
      </c>
      <c r="BG137" s="152">
        <f t="shared" ref="BG137:BG159" si="6">IF(N137="zákl. prenesená",J137,0)</f>
        <v>0</v>
      </c>
      <c r="BH137" s="152">
        <f t="shared" ref="BH137:BH159" si="7">IF(N137="zníž. prenesená",J137,0)</f>
        <v>0</v>
      </c>
      <c r="BI137" s="152">
        <f t="shared" ref="BI137:BI159" si="8">IF(N137="nulová",J137,0)</f>
        <v>0</v>
      </c>
      <c r="BJ137" s="13" t="s">
        <v>87</v>
      </c>
      <c r="BK137" s="152">
        <f t="shared" ref="BK137:BK159" si="9">ROUND(I137*H137,2)</f>
        <v>0</v>
      </c>
      <c r="BL137" s="13" t="s">
        <v>94</v>
      </c>
      <c r="BM137" s="151" t="s">
        <v>3974</v>
      </c>
    </row>
    <row r="138" spans="2:65" s="1" customFormat="1" ht="33" customHeight="1">
      <c r="B138" s="139"/>
      <c r="C138" s="140" t="s">
        <v>97</v>
      </c>
      <c r="D138" s="140" t="s">
        <v>222</v>
      </c>
      <c r="E138" s="141" t="s">
        <v>1285</v>
      </c>
      <c r="F138" s="142" t="s">
        <v>1286</v>
      </c>
      <c r="G138" s="143" t="s">
        <v>251</v>
      </c>
      <c r="H138" s="144">
        <v>3.42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2.4</v>
      </c>
      <c r="T138" s="150">
        <f t="shared" si="3"/>
        <v>8.2080000000000002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3975</v>
      </c>
    </row>
    <row r="139" spans="2:65" s="1" customFormat="1" ht="44.25" customHeight="1">
      <c r="B139" s="139"/>
      <c r="C139" s="140" t="s">
        <v>124</v>
      </c>
      <c r="D139" s="140" t="s">
        <v>222</v>
      </c>
      <c r="E139" s="141" t="s">
        <v>249</v>
      </c>
      <c r="F139" s="142" t="s">
        <v>250</v>
      </c>
      <c r="G139" s="143" t="s">
        <v>251</v>
      </c>
      <c r="H139" s="144">
        <v>1.5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1.905</v>
      </c>
      <c r="T139" s="150">
        <f t="shared" si="3"/>
        <v>2.8574999999999999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3976</v>
      </c>
    </row>
    <row r="140" spans="2:65" s="1" customFormat="1" ht="33" customHeight="1">
      <c r="B140" s="139"/>
      <c r="C140" s="140" t="s">
        <v>132</v>
      </c>
      <c r="D140" s="140" t="s">
        <v>222</v>
      </c>
      <c r="E140" s="141" t="s">
        <v>3977</v>
      </c>
      <c r="F140" s="142" t="s">
        <v>3978</v>
      </c>
      <c r="G140" s="143" t="s">
        <v>251</v>
      </c>
      <c r="H140" s="144">
        <v>2.93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2.4</v>
      </c>
      <c r="T140" s="150">
        <f t="shared" si="3"/>
        <v>7.032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3979</v>
      </c>
    </row>
    <row r="141" spans="2:65" s="1" customFormat="1" ht="37.9" customHeight="1">
      <c r="B141" s="139"/>
      <c r="C141" s="140" t="s">
        <v>248</v>
      </c>
      <c r="D141" s="140" t="s">
        <v>222</v>
      </c>
      <c r="E141" s="141" t="s">
        <v>3980</v>
      </c>
      <c r="F141" s="142" t="s">
        <v>3981</v>
      </c>
      <c r="G141" s="143" t="s">
        <v>251</v>
      </c>
      <c r="H141" s="144">
        <v>1.55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1.6</v>
      </c>
      <c r="T141" s="150">
        <f t="shared" si="3"/>
        <v>2.4800000000000004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3982</v>
      </c>
    </row>
    <row r="142" spans="2:65" s="1" customFormat="1" ht="24.25" customHeight="1">
      <c r="B142" s="139"/>
      <c r="C142" s="140" t="s">
        <v>230</v>
      </c>
      <c r="D142" s="140" t="s">
        <v>222</v>
      </c>
      <c r="E142" s="141" t="s">
        <v>3983</v>
      </c>
      <c r="F142" s="142" t="s">
        <v>3984</v>
      </c>
      <c r="G142" s="143" t="s">
        <v>234</v>
      </c>
      <c r="H142" s="144">
        <v>24.15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7.0000000000000007E-2</v>
      </c>
      <c r="T142" s="150">
        <f t="shared" si="3"/>
        <v>1.6905000000000001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3985</v>
      </c>
    </row>
    <row r="143" spans="2:65" s="1" customFormat="1" ht="24.25" customHeight="1">
      <c r="B143" s="139"/>
      <c r="C143" s="140" t="s">
        <v>256</v>
      </c>
      <c r="D143" s="140" t="s">
        <v>222</v>
      </c>
      <c r="E143" s="141" t="s">
        <v>3986</v>
      </c>
      <c r="F143" s="142" t="s">
        <v>3987</v>
      </c>
      <c r="G143" s="143" t="s">
        <v>225</v>
      </c>
      <c r="H143" s="144">
        <v>15.37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0.39200000000000002</v>
      </c>
      <c r="T143" s="150">
        <f t="shared" si="3"/>
        <v>6.0250399999999997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3988</v>
      </c>
    </row>
    <row r="144" spans="2:65" s="1" customFormat="1" ht="37.9" customHeight="1">
      <c r="B144" s="139"/>
      <c r="C144" s="140" t="s">
        <v>261</v>
      </c>
      <c r="D144" s="140" t="s">
        <v>222</v>
      </c>
      <c r="E144" s="141" t="s">
        <v>3989</v>
      </c>
      <c r="F144" s="142" t="s">
        <v>3990</v>
      </c>
      <c r="G144" s="143" t="s">
        <v>225</v>
      </c>
      <c r="H144" s="144">
        <v>18.57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6.5000000000000002E-2</v>
      </c>
      <c r="T144" s="150">
        <f t="shared" si="3"/>
        <v>1.20705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3991</v>
      </c>
    </row>
    <row r="145" spans="2:65" s="1" customFormat="1" ht="24.25" customHeight="1">
      <c r="B145" s="139"/>
      <c r="C145" s="140" t="s">
        <v>265</v>
      </c>
      <c r="D145" s="140" t="s">
        <v>222</v>
      </c>
      <c r="E145" s="141" t="s">
        <v>3992</v>
      </c>
      <c r="F145" s="142" t="s">
        <v>3993</v>
      </c>
      <c r="G145" s="143" t="s">
        <v>251</v>
      </c>
      <c r="H145" s="144">
        <v>13.13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1.4</v>
      </c>
      <c r="T145" s="150">
        <f t="shared" si="3"/>
        <v>18.382000000000001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3994</v>
      </c>
    </row>
    <row r="146" spans="2:65" s="1" customFormat="1" ht="24.25" customHeight="1">
      <c r="B146" s="139"/>
      <c r="C146" s="140" t="s">
        <v>269</v>
      </c>
      <c r="D146" s="140" t="s">
        <v>222</v>
      </c>
      <c r="E146" s="141" t="s">
        <v>1315</v>
      </c>
      <c r="F146" s="142" t="s">
        <v>1316</v>
      </c>
      <c r="G146" s="143" t="s">
        <v>259</v>
      </c>
      <c r="H146" s="144">
        <v>2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1.4E-2</v>
      </c>
      <c r="T146" s="150">
        <f t="shared" si="3"/>
        <v>2.8000000000000001E-2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3995</v>
      </c>
    </row>
    <row r="147" spans="2:65" s="1" customFormat="1" ht="24.25" customHeight="1">
      <c r="B147" s="139"/>
      <c r="C147" s="140" t="s">
        <v>273</v>
      </c>
      <c r="D147" s="140" t="s">
        <v>222</v>
      </c>
      <c r="E147" s="141" t="s">
        <v>3996</v>
      </c>
      <c r="F147" s="142" t="s">
        <v>3997</v>
      </c>
      <c r="G147" s="143" t="s">
        <v>259</v>
      </c>
      <c r="H147" s="144">
        <v>3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0.02</v>
      </c>
      <c r="T147" s="150">
        <f t="shared" si="3"/>
        <v>0.06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3998</v>
      </c>
    </row>
    <row r="148" spans="2:65" s="1" customFormat="1" ht="21.75" customHeight="1">
      <c r="B148" s="139"/>
      <c r="C148" s="140" t="s">
        <v>277</v>
      </c>
      <c r="D148" s="140" t="s">
        <v>222</v>
      </c>
      <c r="E148" s="141" t="s">
        <v>1318</v>
      </c>
      <c r="F148" s="142" t="s">
        <v>1319</v>
      </c>
      <c r="G148" s="143" t="s">
        <v>234</v>
      </c>
      <c r="H148" s="144">
        <v>36.200000000000003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7.0000000000000001E-3</v>
      </c>
      <c r="T148" s="150">
        <f t="shared" si="3"/>
        <v>0.25340000000000001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3999</v>
      </c>
    </row>
    <row r="149" spans="2:65" s="1" customFormat="1" ht="24.25" customHeight="1">
      <c r="B149" s="139"/>
      <c r="C149" s="140" t="s">
        <v>281</v>
      </c>
      <c r="D149" s="140" t="s">
        <v>222</v>
      </c>
      <c r="E149" s="141" t="s">
        <v>4000</v>
      </c>
      <c r="F149" s="142" t="s">
        <v>4001</v>
      </c>
      <c r="G149" s="143" t="s">
        <v>234</v>
      </c>
      <c r="H149" s="144">
        <v>3.75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4.0710000000000002E-5</v>
      </c>
      <c r="R149" s="149">
        <f t="shared" si="2"/>
        <v>1.526625E-4</v>
      </c>
      <c r="S149" s="149">
        <v>2.4E-2</v>
      </c>
      <c r="T149" s="150">
        <f t="shared" si="3"/>
        <v>0.09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4002</v>
      </c>
    </row>
    <row r="150" spans="2:65" s="1" customFormat="1" ht="37.9" customHeight="1">
      <c r="B150" s="139"/>
      <c r="C150" s="140" t="s">
        <v>285</v>
      </c>
      <c r="D150" s="140" t="s">
        <v>222</v>
      </c>
      <c r="E150" s="141" t="s">
        <v>4003</v>
      </c>
      <c r="F150" s="142" t="s">
        <v>4004</v>
      </c>
      <c r="G150" s="143" t="s">
        <v>225</v>
      </c>
      <c r="H150" s="144">
        <v>3.96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1.8759999999999999E-2</v>
      </c>
      <c r="T150" s="150">
        <f t="shared" si="3"/>
        <v>7.4289599999999997E-2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4005</v>
      </c>
    </row>
    <row r="151" spans="2:65" s="1" customFormat="1" ht="16.5" customHeight="1">
      <c r="B151" s="139"/>
      <c r="C151" s="140" t="s">
        <v>289</v>
      </c>
      <c r="D151" s="140" t="s">
        <v>222</v>
      </c>
      <c r="E151" s="141" t="s">
        <v>4006</v>
      </c>
      <c r="F151" s="142" t="s">
        <v>4007</v>
      </c>
      <c r="G151" s="143" t="s">
        <v>234</v>
      </c>
      <c r="H151" s="144">
        <v>10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1.5808E-3</v>
      </c>
      <c r="R151" s="149">
        <f t="shared" si="2"/>
        <v>1.5807999999999999E-2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4008</v>
      </c>
    </row>
    <row r="152" spans="2:65" s="1" customFormat="1" ht="16.5" customHeight="1">
      <c r="B152" s="139"/>
      <c r="C152" s="140" t="s">
        <v>293</v>
      </c>
      <c r="D152" s="140" t="s">
        <v>222</v>
      </c>
      <c r="E152" s="141" t="s">
        <v>4009</v>
      </c>
      <c r="F152" s="142" t="s">
        <v>4010</v>
      </c>
      <c r="G152" s="143" t="s">
        <v>234</v>
      </c>
      <c r="H152" s="144">
        <v>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1.3857999999999999E-4</v>
      </c>
      <c r="R152" s="149">
        <f t="shared" si="2"/>
        <v>2.7715999999999998E-4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4011</v>
      </c>
    </row>
    <row r="153" spans="2:65" s="1" customFormat="1" ht="21.75" customHeight="1">
      <c r="B153" s="139"/>
      <c r="C153" s="140" t="s">
        <v>297</v>
      </c>
      <c r="D153" s="140" t="s">
        <v>222</v>
      </c>
      <c r="E153" s="141" t="s">
        <v>4012</v>
      </c>
      <c r="F153" s="142" t="s">
        <v>4013</v>
      </c>
      <c r="G153" s="143" t="s">
        <v>234</v>
      </c>
      <c r="H153" s="144">
        <v>12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4014</v>
      </c>
    </row>
    <row r="154" spans="2:65" s="1" customFormat="1" ht="21.75" customHeight="1">
      <c r="B154" s="139"/>
      <c r="C154" s="140" t="s">
        <v>301</v>
      </c>
      <c r="D154" s="140" t="s">
        <v>222</v>
      </c>
      <c r="E154" s="141" t="s">
        <v>310</v>
      </c>
      <c r="F154" s="142" t="s">
        <v>311</v>
      </c>
      <c r="G154" s="143" t="s">
        <v>304</v>
      </c>
      <c r="H154" s="144">
        <v>59.39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4015</v>
      </c>
    </row>
    <row r="155" spans="2:65" s="1" customFormat="1" ht="24.25" customHeight="1">
      <c r="B155" s="139"/>
      <c r="C155" s="140" t="s">
        <v>306</v>
      </c>
      <c r="D155" s="140" t="s">
        <v>222</v>
      </c>
      <c r="E155" s="141" t="s">
        <v>314</v>
      </c>
      <c r="F155" s="142" t="s">
        <v>315</v>
      </c>
      <c r="G155" s="143" t="s">
        <v>304</v>
      </c>
      <c r="H155" s="144">
        <v>1128.4100000000001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4016</v>
      </c>
    </row>
    <row r="156" spans="2:65" s="1" customFormat="1" ht="24.25" customHeight="1">
      <c r="B156" s="139"/>
      <c r="C156" s="140" t="s">
        <v>7</v>
      </c>
      <c r="D156" s="140" t="s">
        <v>222</v>
      </c>
      <c r="E156" s="141" t="s">
        <v>318</v>
      </c>
      <c r="F156" s="142" t="s">
        <v>319</v>
      </c>
      <c r="G156" s="143" t="s">
        <v>304</v>
      </c>
      <c r="H156" s="144">
        <v>59.39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4017</v>
      </c>
    </row>
    <row r="157" spans="2:65" s="1" customFormat="1" ht="24.25" customHeight="1">
      <c r="B157" s="139"/>
      <c r="C157" s="140" t="s">
        <v>313</v>
      </c>
      <c r="D157" s="140" t="s">
        <v>222</v>
      </c>
      <c r="E157" s="141" t="s">
        <v>326</v>
      </c>
      <c r="F157" s="142" t="s">
        <v>327</v>
      </c>
      <c r="G157" s="143" t="s">
        <v>304</v>
      </c>
      <c r="H157" s="144">
        <v>59.39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4018</v>
      </c>
    </row>
    <row r="158" spans="2:65" s="1" customFormat="1" ht="24.25" customHeight="1">
      <c r="B158" s="139"/>
      <c r="C158" s="140" t="s">
        <v>317</v>
      </c>
      <c r="D158" s="140" t="s">
        <v>222</v>
      </c>
      <c r="E158" s="141" t="s">
        <v>330</v>
      </c>
      <c r="F158" s="142" t="s">
        <v>331</v>
      </c>
      <c r="G158" s="143" t="s">
        <v>304</v>
      </c>
      <c r="H158" s="144">
        <v>0.5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4019</v>
      </c>
    </row>
    <row r="159" spans="2:65" s="1" customFormat="1" ht="24.25" customHeight="1">
      <c r="B159" s="139"/>
      <c r="C159" s="140" t="s">
        <v>321</v>
      </c>
      <c r="D159" s="140" t="s">
        <v>222</v>
      </c>
      <c r="E159" s="141" t="s">
        <v>334</v>
      </c>
      <c r="F159" s="142" t="s">
        <v>335</v>
      </c>
      <c r="G159" s="143" t="s">
        <v>304</v>
      </c>
      <c r="H159" s="144">
        <v>0.3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4020</v>
      </c>
    </row>
    <row r="160" spans="2:65" s="11" customFormat="1" ht="25.9" customHeight="1">
      <c r="B160" s="127"/>
      <c r="D160" s="128" t="s">
        <v>74</v>
      </c>
      <c r="E160" s="129" t="s">
        <v>337</v>
      </c>
      <c r="F160" s="129" t="s">
        <v>338</v>
      </c>
      <c r="I160" s="130"/>
      <c r="J160" s="131">
        <f>BK160</f>
        <v>0</v>
      </c>
      <c r="L160" s="127"/>
      <c r="M160" s="132"/>
      <c r="P160" s="133">
        <f>P161+P163+P167+P169</f>
        <v>0</v>
      </c>
      <c r="R160" s="133">
        <f>R161+R163+R167+R169</f>
        <v>9.1799999999999989E-3</v>
      </c>
      <c r="T160" s="134">
        <f>T161+T163+T167+T169</f>
        <v>0.55774400000000002</v>
      </c>
      <c r="AR160" s="128" t="s">
        <v>87</v>
      </c>
      <c r="AT160" s="135" t="s">
        <v>74</v>
      </c>
      <c r="AU160" s="135" t="s">
        <v>75</v>
      </c>
      <c r="AY160" s="128" t="s">
        <v>220</v>
      </c>
      <c r="BK160" s="136">
        <f>BK161+BK163+BK167+BK169</f>
        <v>0</v>
      </c>
    </row>
    <row r="161" spans="2:65" s="11" customFormat="1" ht="22.9" customHeight="1">
      <c r="B161" s="127"/>
      <c r="D161" s="128" t="s">
        <v>74</v>
      </c>
      <c r="E161" s="137" t="s">
        <v>339</v>
      </c>
      <c r="F161" s="137" t="s">
        <v>340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0.29931999999999997</v>
      </c>
      <c r="AR161" s="128" t="s">
        <v>87</v>
      </c>
      <c r="AT161" s="135" t="s">
        <v>74</v>
      </c>
      <c r="AU161" s="135" t="s">
        <v>82</v>
      </c>
      <c r="AY161" s="128" t="s">
        <v>220</v>
      </c>
      <c r="BK161" s="136">
        <f>BK162</f>
        <v>0</v>
      </c>
    </row>
    <row r="162" spans="2:65" s="1" customFormat="1" ht="24.25" customHeight="1">
      <c r="B162" s="139"/>
      <c r="C162" s="140" t="s">
        <v>325</v>
      </c>
      <c r="D162" s="140" t="s">
        <v>222</v>
      </c>
      <c r="E162" s="141" t="s">
        <v>4021</v>
      </c>
      <c r="F162" s="142" t="s">
        <v>4022</v>
      </c>
      <c r="G162" s="143" t="s">
        <v>225</v>
      </c>
      <c r="H162" s="144">
        <v>21.38</v>
      </c>
      <c r="I162" s="145"/>
      <c r="J162" s="144">
        <f>ROUND(I162*H162,2)</f>
        <v>0</v>
      </c>
      <c r="K162" s="146"/>
      <c r="L162" s="28"/>
      <c r="M162" s="147" t="s">
        <v>1</v>
      </c>
      <c r="N162" s="148" t="s">
        <v>41</v>
      </c>
      <c r="P162" s="149">
        <f>O162*H162</f>
        <v>0</v>
      </c>
      <c r="Q162" s="149">
        <v>0</v>
      </c>
      <c r="R162" s="149">
        <f>Q162*H162</f>
        <v>0</v>
      </c>
      <c r="S162" s="149">
        <v>1.4E-2</v>
      </c>
      <c r="T162" s="150">
        <f>S162*H162</f>
        <v>0.29931999999999997</v>
      </c>
      <c r="AR162" s="151" t="s">
        <v>281</v>
      </c>
      <c r="AT162" s="151" t="s">
        <v>222</v>
      </c>
      <c r="AU162" s="151" t="s">
        <v>87</v>
      </c>
      <c r="AY162" s="13" t="s">
        <v>220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3" t="s">
        <v>87</v>
      </c>
      <c r="BK162" s="152">
        <f>ROUND(I162*H162,2)</f>
        <v>0</v>
      </c>
      <c r="BL162" s="13" t="s">
        <v>281</v>
      </c>
      <c r="BM162" s="151" t="s">
        <v>4023</v>
      </c>
    </row>
    <row r="163" spans="2:65" s="11" customFormat="1" ht="22.9" customHeight="1">
      <c r="B163" s="127"/>
      <c r="D163" s="128" t="s">
        <v>74</v>
      </c>
      <c r="E163" s="137" t="s">
        <v>375</v>
      </c>
      <c r="F163" s="137" t="s">
        <v>376</v>
      </c>
      <c r="I163" s="130"/>
      <c r="J163" s="138">
        <f>BK163</f>
        <v>0</v>
      </c>
      <c r="L163" s="127"/>
      <c r="M163" s="132"/>
      <c r="P163" s="133">
        <f>SUM(P164:P166)</f>
        <v>0</v>
      </c>
      <c r="R163" s="133">
        <f>SUM(R164:R166)</f>
        <v>0</v>
      </c>
      <c r="T163" s="134">
        <f>SUM(T164:T166)</f>
        <v>4.3424000000000004E-2</v>
      </c>
      <c r="AR163" s="128" t="s">
        <v>87</v>
      </c>
      <c r="AT163" s="135" t="s">
        <v>74</v>
      </c>
      <c r="AU163" s="135" t="s">
        <v>82</v>
      </c>
      <c r="AY163" s="128" t="s">
        <v>220</v>
      </c>
      <c r="BK163" s="136">
        <f>SUM(BK164:BK166)</f>
        <v>0</v>
      </c>
    </row>
    <row r="164" spans="2:65" s="1" customFormat="1" ht="33" customHeight="1">
      <c r="B164" s="139"/>
      <c r="C164" s="140" t="s">
        <v>329</v>
      </c>
      <c r="D164" s="140" t="s">
        <v>222</v>
      </c>
      <c r="E164" s="141" t="s">
        <v>4024</v>
      </c>
      <c r="F164" s="142" t="s">
        <v>4025</v>
      </c>
      <c r="G164" s="143" t="s">
        <v>234</v>
      </c>
      <c r="H164" s="144">
        <v>5.7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3.47E-3</v>
      </c>
      <c r="T164" s="150">
        <f>S164*H164</f>
        <v>1.9779000000000001E-2</v>
      </c>
      <c r="AR164" s="151" t="s">
        <v>281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281</v>
      </c>
      <c r="BM164" s="151" t="s">
        <v>4026</v>
      </c>
    </row>
    <row r="165" spans="2:65" s="1" customFormat="1" ht="24.25" customHeight="1">
      <c r="B165" s="139"/>
      <c r="C165" s="140" t="s">
        <v>333</v>
      </c>
      <c r="D165" s="140" t="s">
        <v>222</v>
      </c>
      <c r="E165" s="141" t="s">
        <v>390</v>
      </c>
      <c r="F165" s="142" t="s">
        <v>391</v>
      </c>
      <c r="G165" s="143" t="s">
        <v>234</v>
      </c>
      <c r="H165" s="144">
        <v>7.5</v>
      </c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1.3500000000000001E-3</v>
      </c>
      <c r="T165" s="150">
        <f>S165*H165</f>
        <v>1.0125E-2</v>
      </c>
      <c r="AR165" s="151" t="s">
        <v>281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281</v>
      </c>
      <c r="BM165" s="151" t="s">
        <v>4027</v>
      </c>
    </row>
    <row r="166" spans="2:65" s="1" customFormat="1" ht="24.25" customHeight="1">
      <c r="B166" s="139"/>
      <c r="C166" s="140" t="s">
        <v>341</v>
      </c>
      <c r="D166" s="140" t="s">
        <v>222</v>
      </c>
      <c r="E166" s="141" t="s">
        <v>4028</v>
      </c>
      <c r="F166" s="142" t="s">
        <v>4029</v>
      </c>
      <c r="G166" s="143" t="s">
        <v>234</v>
      </c>
      <c r="H166" s="144">
        <v>4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3.3800000000000002E-3</v>
      </c>
      <c r="T166" s="150">
        <f>S166*H166</f>
        <v>1.3520000000000001E-2</v>
      </c>
      <c r="AR166" s="151" t="s">
        <v>281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281</v>
      </c>
      <c r="BM166" s="151" t="s">
        <v>4030</v>
      </c>
    </row>
    <row r="167" spans="2:65" s="11" customFormat="1" ht="22.9" customHeight="1">
      <c r="B167" s="127"/>
      <c r="D167" s="128" t="s">
        <v>74</v>
      </c>
      <c r="E167" s="137" t="s">
        <v>407</v>
      </c>
      <c r="F167" s="137" t="s">
        <v>408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1.4999999999999999E-2</v>
      </c>
      <c r="AR167" s="128" t="s">
        <v>87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347</v>
      </c>
      <c r="D168" s="140" t="s">
        <v>222</v>
      </c>
      <c r="E168" s="141" t="s">
        <v>1340</v>
      </c>
      <c r="F168" s="142" t="s">
        <v>1341</v>
      </c>
      <c r="G168" s="143" t="s">
        <v>259</v>
      </c>
      <c r="H168" s="144">
        <v>5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3.0000000000000001E-3</v>
      </c>
      <c r="T168" s="150">
        <f>S168*H168</f>
        <v>1.4999999999999999E-2</v>
      </c>
      <c r="AR168" s="151" t="s">
        <v>281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281</v>
      </c>
      <c r="BM168" s="151" t="s">
        <v>4031</v>
      </c>
    </row>
    <row r="169" spans="2:65" s="11" customFormat="1" ht="22.9" customHeight="1">
      <c r="B169" s="127"/>
      <c r="D169" s="128" t="s">
        <v>74</v>
      </c>
      <c r="E169" s="137" t="s">
        <v>900</v>
      </c>
      <c r="F169" s="137" t="s">
        <v>901</v>
      </c>
      <c r="I169" s="130"/>
      <c r="J169" s="138">
        <f>BK169</f>
        <v>0</v>
      </c>
      <c r="L169" s="127"/>
      <c r="M169" s="132"/>
      <c r="P169" s="133">
        <f>SUM(P170:P171)</f>
        <v>0</v>
      </c>
      <c r="R169" s="133">
        <f>SUM(R170:R171)</f>
        <v>9.1799999999999989E-3</v>
      </c>
      <c r="T169" s="134">
        <f>SUM(T170:T171)</f>
        <v>0.2</v>
      </c>
      <c r="AR169" s="128" t="s">
        <v>87</v>
      </c>
      <c r="AT169" s="135" t="s">
        <v>74</v>
      </c>
      <c r="AU169" s="135" t="s">
        <v>82</v>
      </c>
      <c r="AY169" s="128" t="s">
        <v>220</v>
      </c>
      <c r="BK169" s="136">
        <f>SUM(BK170:BK171)</f>
        <v>0</v>
      </c>
    </row>
    <row r="170" spans="2:65" s="1" customFormat="1" ht="37.9" customHeight="1">
      <c r="B170" s="139"/>
      <c r="C170" s="140" t="s">
        <v>353</v>
      </c>
      <c r="D170" s="140" t="s">
        <v>222</v>
      </c>
      <c r="E170" s="141" t="s">
        <v>1361</v>
      </c>
      <c r="F170" s="142" t="s">
        <v>4032</v>
      </c>
      <c r="G170" s="143" t="s">
        <v>574</v>
      </c>
      <c r="H170" s="144">
        <v>50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4.5899999999999998E-5</v>
      </c>
      <c r="R170" s="149">
        <f>Q170*H170</f>
        <v>2.2949999999999997E-3</v>
      </c>
      <c r="S170" s="149">
        <v>1E-3</v>
      </c>
      <c r="T170" s="150">
        <f>S170*H170</f>
        <v>0.05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4033</v>
      </c>
    </row>
    <row r="171" spans="2:65" s="1" customFormat="1" ht="44.25" customHeight="1">
      <c r="B171" s="139"/>
      <c r="C171" s="140" t="s">
        <v>357</v>
      </c>
      <c r="D171" s="140" t="s">
        <v>222</v>
      </c>
      <c r="E171" s="141" t="s">
        <v>4034</v>
      </c>
      <c r="F171" s="142" t="s">
        <v>4035</v>
      </c>
      <c r="G171" s="143" t="s">
        <v>574</v>
      </c>
      <c r="H171" s="144">
        <v>150</v>
      </c>
      <c r="I171" s="145"/>
      <c r="J171" s="144">
        <f>ROUND(I171*H171,2)</f>
        <v>0</v>
      </c>
      <c r="K171" s="146"/>
      <c r="L171" s="28"/>
      <c r="M171" s="153" t="s">
        <v>1</v>
      </c>
      <c r="N171" s="154" t="s">
        <v>41</v>
      </c>
      <c r="O171" s="155"/>
      <c r="P171" s="156">
        <f>O171*H171</f>
        <v>0</v>
      </c>
      <c r="Q171" s="156">
        <v>4.5899999999999998E-5</v>
      </c>
      <c r="R171" s="156">
        <f>Q171*H171</f>
        <v>6.8849999999999996E-3</v>
      </c>
      <c r="S171" s="156">
        <v>1E-3</v>
      </c>
      <c r="T171" s="157">
        <f>S171*H171</f>
        <v>0.15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4036</v>
      </c>
    </row>
    <row r="172" spans="2:65" s="1" customFormat="1" ht="7" customHeight="1">
      <c r="B172" s="43"/>
      <c r="C172" s="44"/>
      <c r="D172" s="44"/>
      <c r="E172" s="44"/>
      <c r="F172" s="44"/>
      <c r="G172" s="44"/>
      <c r="H172" s="44"/>
      <c r="I172" s="44"/>
      <c r="J172" s="44"/>
      <c r="K172" s="44"/>
      <c r="L172" s="28"/>
    </row>
  </sheetData>
  <autoFilter ref="C128:K171" xr:uid="{00000000-0009-0000-0000-00001C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22"/>
  <sheetViews>
    <sheetView showGridLines="0" workbookViewId="0">
      <selection activeCell="W20" sqref="W2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441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ROUND(J144,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ROUND((SUM(BE144:BE321)),  2)</f>
        <v>0</v>
      </c>
      <c r="G35" s="96"/>
      <c r="H35" s="96"/>
      <c r="I35" s="97">
        <v>0.23</v>
      </c>
      <c r="J35" s="95">
        <f>ROUND(((SUM(BE144:BE321))*I35),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ROUND((SUM(BF144:BF321)),  2)</f>
        <v>0</v>
      </c>
      <c r="G36" s="96"/>
      <c r="H36" s="96"/>
      <c r="I36" s="97">
        <v>0.23</v>
      </c>
      <c r="J36" s="95">
        <f>ROUND(((SUM(BF144:BF321))*I36),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ROUND((SUM(BG144:BG321)),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ROUND((SUM(BH144:BH321)),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ROUND((SUM(BI144:BI321)),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J144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J155</f>
        <v>0</v>
      </c>
      <c r="L101" s="114"/>
    </row>
    <row r="102" spans="2:47" s="9" customFormat="1" ht="19.899999999999999" customHeight="1">
      <c r="B102" s="114"/>
      <c r="D102" s="115" t="s">
        <v>443</v>
      </c>
      <c r="E102" s="116"/>
      <c r="F102" s="116"/>
      <c r="G102" s="116"/>
      <c r="H102" s="116"/>
      <c r="I102" s="116"/>
      <c r="J102" s="117">
        <f>J157</f>
        <v>0</v>
      </c>
      <c r="L102" s="114"/>
    </row>
    <row r="103" spans="2:47" s="9" customFormat="1" ht="19.899999999999999" customHeight="1">
      <c r="B103" s="114"/>
      <c r="D103" s="115" t="s">
        <v>444</v>
      </c>
      <c r="E103" s="116"/>
      <c r="F103" s="116"/>
      <c r="G103" s="116"/>
      <c r="H103" s="116"/>
      <c r="I103" s="116"/>
      <c r="J103" s="117">
        <f>J164</f>
        <v>0</v>
      </c>
      <c r="L103" s="114"/>
    </row>
    <row r="104" spans="2:47" s="9" customFormat="1" ht="19.899999999999999" customHeight="1">
      <c r="B104" s="114"/>
      <c r="D104" s="115" t="s">
        <v>195</v>
      </c>
      <c r="E104" s="116"/>
      <c r="F104" s="116"/>
      <c r="G104" s="116"/>
      <c r="H104" s="116"/>
      <c r="I104" s="116"/>
      <c r="J104" s="117">
        <f>J190</f>
        <v>0</v>
      </c>
      <c r="L104" s="114"/>
    </row>
    <row r="105" spans="2:47" s="9" customFormat="1" ht="19.899999999999999" customHeight="1">
      <c r="B105" s="114"/>
      <c r="D105" s="115" t="s">
        <v>445</v>
      </c>
      <c r="E105" s="116"/>
      <c r="F105" s="116"/>
      <c r="G105" s="116"/>
      <c r="H105" s="116"/>
      <c r="I105" s="116"/>
      <c r="J105" s="117">
        <f>J197</f>
        <v>0</v>
      </c>
      <c r="L105" s="114"/>
    </row>
    <row r="106" spans="2:47" s="8" customFormat="1" ht="25" customHeight="1">
      <c r="B106" s="110"/>
      <c r="D106" s="111" t="s">
        <v>196</v>
      </c>
      <c r="E106" s="112"/>
      <c r="F106" s="112"/>
      <c r="G106" s="112"/>
      <c r="H106" s="112"/>
      <c r="I106" s="112"/>
      <c r="J106" s="113">
        <f>J199</f>
        <v>0</v>
      </c>
      <c r="L106" s="110"/>
    </row>
    <row r="107" spans="2:47" s="9" customFormat="1" ht="19.899999999999999" customHeight="1">
      <c r="B107" s="114"/>
      <c r="D107" s="115" t="s">
        <v>446</v>
      </c>
      <c r="E107" s="116"/>
      <c r="F107" s="116"/>
      <c r="G107" s="116"/>
      <c r="H107" s="116"/>
      <c r="I107" s="116"/>
      <c r="J107" s="117">
        <f>J200</f>
        <v>0</v>
      </c>
      <c r="L107" s="114"/>
    </row>
    <row r="108" spans="2:47" s="9" customFormat="1" ht="19.899999999999999" customHeight="1">
      <c r="B108" s="114"/>
      <c r="D108" s="115" t="s">
        <v>197</v>
      </c>
      <c r="E108" s="116"/>
      <c r="F108" s="116"/>
      <c r="G108" s="116"/>
      <c r="H108" s="116"/>
      <c r="I108" s="116"/>
      <c r="J108" s="117">
        <f>J205</f>
        <v>0</v>
      </c>
      <c r="L108" s="114"/>
    </row>
    <row r="109" spans="2:47" s="9" customFormat="1" ht="19.899999999999999" customHeight="1">
      <c r="B109" s="114"/>
      <c r="D109" s="115" t="s">
        <v>198</v>
      </c>
      <c r="E109" s="116"/>
      <c r="F109" s="116"/>
      <c r="G109" s="116"/>
      <c r="H109" s="116"/>
      <c r="I109" s="116"/>
      <c r="J109" s="117">
        <f>J211</f>
        <v>0</v>
      </c>
      <c r="L109" s="114"/>
    </row>
    <row r="110" spans="2:47" s="9" customFormat="1" ht="19.899999999999999" customHeight="1">
      <c r="B110" s="114"/>
      <c r="D110" s="115" t="s">
        <v>447</v>
      </c>
      <c r="E110" s="116"/>
      <c r="F110" s="116"/>
      <c r="G110" s="116"/>
      <c r="H110" s="116"/>
      <c r="I110" s="116"/>
      <c r="J110" s="117">
        <f>J218</f>
        <v>0</v>
      </c>
      <c r="L110" s="114"/>
    </row>
    <row r="111" spans="2:47" s="9" customFormat="1" ht="19.899999999999999" customHeight="1">
      <c r="B111" s="114"/>
      <c r="D111" s="115" t="s">
        <v>199</v>
      </c>
      <c r="E111" s="116"/>
      <c r="F111" s="116"/>
      <c r="G111" s="116"/>
      <c r="H111" s="116"/>
      <c r="I111" s="116"/>
      <c r="J111" s="117">
        <f>J222</f>
        <v>0</v>
      </c>
      <c r="L111" s="114"/>
    </row>
    <row r="112" spans="2:47" s="9" customFormat="1" ht="19.899999999999999" customHeight="1">
      <c r="B112" s="114"/>
      <c r="D112" s="115" t="s">
        <v>200</v>
      </c>
      <c r="E112" s="116"/>
      <c r="F112" s="116"/>
      <c r="G112" s="116"/>
      <c r="H112" s="116"/>
      <c r="I112" s="116"/>
      <c r="J112" s="117">
        <f>J234</f>
        <v>0</v>
      </c>
      <c r="L112" s="114"/>
    </row>
    <row r="113" spans="2:12" s="9" customFormat="1" ht="19.899999999999999" customHeight="1">
      <c r="B113" s="114"/>
      <c r="D113" s="115" t="s">
        <v>201</v>
      </c>
      <c r="E113" s="116"/>
      <c r="F113" s="116"/>
      <c r="G113" s="116"/>
      <c r="H113" s="116"/>
      <c r="I113" s="116"/>
      <c r="J113" s="117">
        <f>J244</f>
        <v>0</v>
      </c>
      <c r="L113" s="114"/>
    </row>
    <row r="114" spans="2:12" s="9" customFormat="1" ht="19.899999999999999" customHeight="1">
      <c r="B114" s="114"/>
      <c r="D114" s="115" t="s">
        <v>202</v>
      </c>
      <c r="E114" s="116"/>
      <c r="F114" s="116"/>
      <c r="G114" s="116"/>
      <c r="H114" s="116"/>
      <c r="I114" s="116"/>
      <c r="J114" s="117">
        <f>J264</f>
        <v>0</v>
      </c>
      <c r="L114" s="114"/>
    </row>
    <row r="115" spans="2:12" s="9" customFormat="1" ht="19.899999999999999" customHeight="1">
      <c r="B115" s="114"/>
      <c r="D115" s="115" t="s">
        <v>203</v>
      </c>
      <c r="E115" s="116"/>
      <c r="F115" s="116"/>
      <c r="G115" s="116"/>
      <c r="H115" s="116"/>
      <c r="I115" s="116"/>
      <c r="J115" s="117">
        <f>J267</f>
        <v>0</v>
      </c>
      <c r="L115" s="114"/>
    </row>
    <row r="116" spans="2:12" s="9" customFormat="1" ht="19.899999999999999" customHeight="1">
      <c r="B116" s="114"/>
      <c r="D116" s="115" t="s">
        <v>448</v>
      </c>
      <c r="E116" s="116"/>
      <c r="F116" s="116"/>
      <c r="G116" s="116"/>
      <c r="H116" s="116"/>
      <c r="I116" s="116"/>
      <c r="J116" s="117">
        <f>J284</f>
        <v>0</v>
      </c>
      <c r="L116" s="114"/>
    </row>
    <row r="117" spans="2:12" s="9" customFormat="1" ht="19.899999999999999" customHeight="1">
      <c r="B117" s="114"/>
      <c r="D117" s="115" t="s">
        <v>449</v>
      </c>
      <c r="E117" s="116"/>
      <c r="F117" s="116"/>
      <c r="G117" s="116"/>
      <c r="H117" s="116"/>
      <c r="I117" s="116"/>
      <c r="J117" s="117">
        <f>J288</f>
        <v>0</v>
      </c>
      <c r="L117" s="114"/>
    </row>
    <row r="118" spans="2:12" s="9" customFormat="1" ht="19.899999999999999" customHeight="1">
      <c r="B118" s="114"/>
      <c r="D118" s="115" t="s">
        <v>204</v>
      </c>
      <c r="E118" s="116"/>
      <c r="F118" s="116"/>
      <c r="G118" s="116"/>
      <c r="H118" s="116"/>
      <c r="I118" s="116"/>
      <c r="J118" s="117">
        <f>J296</f>
        <v>0</v>
      </c>
      <c r="L118" s="114"/>
    </row>
    <row r="119" spans="2:12" s="9" customFormat="1" ht="19.899999999999999" customHeight="1">
      <c r="B119" s="114"/>
      <c r="D119" s="115" t="s">
        <v>450</v>
      </c>
      <c r="E119" s="116"/>
      <c r="F119" s="116"/>
      <c r="G119" s="116"/>
      <c r="H119" s="116"/>
      <c r="I119" s="116"/>
      <c r="J119" s="117">
        <f>J306</f>
        <v>0</v>
      </c>
      <c r="L119" s="114"/>
    </row>
    <row r="120" spans="2:12" s="9" customFormat="1" ht="19.899999999999999" customHeight="1">
      <c r="B120" s="114"/>
      <c r="D120" s="115" t="s">
        <v>451</v>
      </c>
      <c r="E120" s="116"/>
      <c r="F120" s="116"/>
      <c r="G120" s="116"/>
      <c r="H120" s="116"/>
      <c r="I120" s="116"/>
      <c r="J120" s="117">
        <f>J312</f>
        <v>0</v>
      </c>
      <c r="L120" s="114"/>
    </row>
    <row r="121" spans="2:12" s="9" customFormat="1" ht="19.899999999999999" customHeight="1">
      <c r="B121" s="114"/>
      <c r="D121" s="115" t="s">
        <v>452</v>
      </c>
      <c r="E121" s="116"/>
      <c r="F121" s="116"/>
      <c r="G121" s="116"/>
      <c r="H121" s="116"/>
      <c r="I121" s="116"/>
      <c r="J121" s="117">
        <f>J316</f>
        <v>0</v>
      </c>
      <c r="L121" s="114"/>
    </row>
    <row r="122" spans="2:12" s="9" customFormat="1" ht="19.899999999999999" customHeight="1">
      <c r="B122" s="114"/>
      <c r="D122" s="115" t="s">
        <v>453</v>
      </c>
      <c r="E122" s="116"/>
      <c r="F122" s="116"/>
      <c r="G122" s="116"/>
      <c r="H122" s="116"/>
      <c r="I122" s="116"/>
      <c r="J122" s="117">
        <f>J320</f>
        <v>0</v>
      </c>
      <c r="L122" s="114"/>
    </row>
    <row r="123" spans="2:12" s="1" customFormat="1" ht="21.75" customHeight="1">
      <c r="B123" s="28"/>
      <c r="L123" s="28"/>
    </row>
    <row r="124" spans="2:12" s="1" customFormat="1" ht="7" customHeight="1">
      <c r="B124" s="43"/>
      <c r="C124" s="44"/>
      <c r="D124" s="44"/>
      <c r="E124" s="44"/>
      <c r="F124" s="44"/>
      <c r="G124" s="44"/>
      <c r="H124" s="44"/>
      <c r="I124" s="44"/>
      <c r="J124" s="44"/>
      <c r="K124" s="44"/>
      <c r="L124" s="28"/>
    </row>
    <row r="128" spans="2:12" s="1" customFormat="1" ht="7" customHeight="1"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28"/>
    </row>
    <row r="129" spans="2:63" s="1" customFormat="1" ht="25" customHeight="1">
      <c r="B129" s="28"/>
      <c r="C129" s="17" t="s">
        <v>206</v>
      </c>
      <c r="L129" s="28"/>
    </row>
    <row r="130" spans="2:63" s="1" customFormat="1" ht="7" customHeight="1">
      <c r="B130" s="28"/>
      <c r="L130" s="28"/>
    </row>
    <row r="131" spans="2:63" s="1" customFormat="1" ht="12" customHeight="1">
      <c r="B131" s="28"/>
      <c r="C131" s="23" t="s">
        <v>14</v>
      </c>
      <c r="L131" s="28"/>
    </row>
    <row r="132" spans="2:63" s="1" customFormat="1" ht="26.25" customHeight="1">
      <c r="B132" s="28"/>
      <c r="E132" s="224" t="str">
        <f>E7</f>
        <v>SOŠ technická Lučenec - novostavba edukačného centra, rekonštrukcia objektu školy a spoločenského objektu</v>
      </c>
      <c r="F132" s="225"/>
      <c r="G132" s="225"/>
      <c r="H132" s="225"/>
      <c r="L132" s="28"/>
    </row>
    <row r="133" spans="2:63" ht="12" customHeight="1">
      <c r="B133" s="16"/>
      <c r="C133" s="23" t="s">
        <v>184</v>
      </c>
      <c r="L133" s="16"/>
    </row>
    <row r="134" spans="2:63" s="1" customFormat="1" ht="16.5" customHeight="1">
      <c r="B134" s="28"/>
      <c r="E134" s="224" t="s">
        <v>185</v>
      </c>
      <c r="F134" s="223"/>
      <c r="G134" s="223"/>
      <c r="H134" s="223"/>
      <c r="L134" s="28"/>
    </row>
    <row r="135" spans="2:63" s="1" customFormat="1" ht="12" customHeight="1">
      <c r="B135" s="28"/>
      <c r="C135" s="23" t="s">
        <v>186</v>
      </c>
      <c r="L135" s="28"/>
    </row>
    <row r="136" spans="2:63" s="1" customFormat="1" ht="16.5" customHeight="1">
      <c r="B136" s="28"/>
      <c r="E136" s="218" t="str">
        <f>E11</f>
        <v>2 - Nový stav</v>
      </c>
      <c r="F136" s="223"/>
      <c r="G136" s="223"/>
      <c r="H136" s="223"/>
      <c r="L136" s="28"/>
    </row>
    <row r="137" spans="2:63" s="1" customFormat="1" ht="7" customHeight="1">
      <c r="B137" s="28"/>
      <c r="L137" s="28"/>
    </row>
    <row r="138" spans="2:63" s="1" customFormat="1" ht="12" customHeight="1">
      <c r="B138" s="28"/>
      <c r="C138" s="23" t="s">
        <v>18</v>
      </c>
      <c r="F138" s="21" t="str">
        <f>F14</f>
        <v>SOŠ Technická,Dukelských Hrdinov 2, 984 01 Lučenec</v>
      </c>
      <c r="I138" s="23" t="s">
        <v>20</v>
      </c>
      <c r="J138" s="51" t="str">
        <f>IF(J14="","",J14)</f>
        <v>30. 9. 2024</v>
      </c>
      <c r="L138" s="28"/>
    </row>
    <row r="139" spans="2:63" s="1" customFormat="1" ht="7" customHeight="1">
      <c r="B139" s="28"/>
      <c r="L139" s="28"/>
    </row>
    <row r="140" spans="2:63" s="1" customFormat="1" ht="40.15" customHeight="1">
      <c r="B140" s="28"/>
      <c r="C140" s="23" t="s">
        <v>22</v>
      </c>
      <c r="F140" s="21" t="str">
        <f>E17</f>
        <v>BBSK, Námestie SNP 23/23, 974 01 BB</v>
      </c>
      <c r="I140" s="23" t="s">
        <v>28</v>
      </c>
      <c r="J140" s="26" t="str">
        <f>E23</f>
        <v>Ing. Ladislav Chatrnúch,Sládkovičova 2052/50A Šala</v>
      </c>
      <c r="L140" s="28"/>
    </row>
    <row r="141" spans="2:63" s="1" customFormat="1" ht="15.25" customHeight="1">
      <c r="B141" s="28"/>
      <c r="C141" s="23" t="s">
        <v>26</v>
      </c>
      <c r="F141" s="21" t="str">
        <f>IF(E20="","",E20)</f>
        <v>Vyplň údaj</v>
      </c>
      <c r="I141" s="23" t="s">
        <v>31</v>
      </c>
      <c r="J141" s="26" t="str">
        <f>E26</f>
        <v xml:space="preserve"> </v>
      </c>
      <c r="L141" s="28"/>
    </row>
    <row r="142" spans="2:63" s="1" customFormat="1" ht="10.4" customHeight="1">
      <c r="B142" s="28"/>
      <c r="L142" s="28"/>
    </row>
    <row r="143" spans="2:63" s="10" customFormat="1" ht="29.25" customHeight="1">
      <c r="B143" s="118"/>
      <c r="C143" s="119" t="s">
        <v>207</v>
      </c>
      <c r="D143" s="120" t="s">
        <v>60</v>
      </c>
      <c r="E143" s="120" t="s">
        <v>56</v>
      </c>
      <c r="F143" s="120" t="s">
        <v>57</v>
      </c>
      <c r="G143" s="120" t="s">
        <v>208</v>
      </c>
      <c r="H143" s="120" t="s">
        <v>209</v>
      </c>
      <c r="I143" s="120" t="s">
        <v>210</v>
      </c>
      <c r="J143" s="121" t="s">
        <v>190</v>
      </c>
      <c r="K143" s="122" t="s">
        <v>211</v>
      </c>
      <c r="L143" s="118"/>
      <c r="M143" s="58" t="s">
        <v>1</v>
      </c>
      <c r="N143" s="59" t="s">
        <v>39</v>
      </c>
      <c r="O143" s="59" t="s">
        <v>212</v>
      </c>
      <c r="P143" s="59" t="s">
        <v>213</v>
      </c>
      <c r="Q143" s="59" t="s">
        <v>214</v>
      </c>
      <c r="R143" s="59" t="s">
        <v>215</v>
      </c>
      <c r="S143" s="59" t="s">
        <v>216</v>
      </c>
      <c r="T143" s="60" t="s">
        <v>217</v>
      </c>
    </row>
    <row r="144" spans="2:63" s="1" customFormat="1" ht="22.9" customHeight="1">
      <c r="B144" s="28"/>
      <c r="C144" s="63" t="s">
        <v>191</v>
      </c>
      <c r="J144" s="123">
        <f>BK144</f>
        <v>0</v>
      </c>
      <c r="L144" s="28"/>
      <c r="M144" s="61"/>
      <c r="N144" s="52"/>
      <c r="O144" s="52"/>
      <c r="P144" s="124">
        <f>P145+P199</f>
        <v>0</v>
      </c>
      <c r="Q144" s="52"/>
      <c r="R144" s="124">
        <f>R145+R199</f>
        <v>245.53071996879999</v>
      </c>
      <c r="S144" s="52"/>
      <c r="T144" s="125">
        <f>T145+T199</f>
        <v>0</v>
      </c>
      <c r="AT144" s="13" t="s">
        <v>74</v>
      </c>
      <c r="AU144" s="13" t="s">
        <v>192</v>
      </c>
      <c r="BK144" s="126">
        <f>BK145+BK199</f>
        <v>0</v>
      </c>
    </row>
    <row r="145" spans="2:65" s="11" customFormat="1" ht="25.9" customHeight="1">
      <c r="B145" s="127"/>
      <c r="D145" s="128" t="s">
        <v>74</v>
      </c>
      <c r="E145" s="129" t="s">
        <v>218</v>
      </c>
      <c r="F145" s="129" t="s">
        <v>219</v>
      </c>
      <c r="I145" s="130"/>
      <c r="J145" s="131">
        <f>BK145</f>
        <v>0</v>
      </c>
      <c r="L145" s="127"/>
      <c r="M145" s="132"/>
      <c r="P145" s="133">
        <f>P146+P155+P157+P164+P190+P197</f>
        <v>0</v>
      </c>
      <c r="R145" s="133">
        <f>R146+R155+R157+R164+R190+R197</f>
        <v>176.45077341199999</v>
      </c>
      <c r="T145" s="134">
        <f>T146+T155+T157+T164+T190+T197</f>
        <v>0</v>
      </c>
      <c r="AR145" s="128" t="s">
        <v>82</v>
      </c>
      <c r="AT145" s="135" t="s">
        <v>74</v>
      </c>
      <c r="AU145" s="135" t="s">
        <v>75</v>
      </c>
      <c r="AY145" s="128" t="s">
        <v>220</v>
      </c>
      <c r="BK145" s="136">
        <f>BK146+BK155+BK157+BK164+BK190+BK197</f>
        <v>0</v>
      </c>
    </row>
    <row r="146" spans="2:65" s="11" customFormat="1" ht="22.9" customHeight="1">
      <c r="B146" s="127"/>
      <c r="D146" s="128" t="s">
        <v>74</v>
      </c>
      <c r="E146" s="137" t="s">
        <v>82</v>
      </c>
      <c r="F146" s="137" t="s">
        <v>221</v>
      </c>
      <c r="I146" s="130"/>
      <c r="J146" s="138">
        <f>BK146</f>
        <v>0</v>
      </c>
      <c r="L146" s="127"/>
      <c r="M146" s="132"/>
      <c r="P146" s="133">
        <f>SUM(P147:P154)</f>
        <v>0</v>
      </c>
      <c r="R146" s="133">
        <f>SUM(R147:R154)</f>
        <v>0</v>
      </c>
      <c r="T146" s="134">
        <f>SUM(T147:T154)</f>
        <v>0</v>
      </c>
      <c r="AR146" s="128" t="s">
        <v>82</v>
      </c>
      <c r="AT146" s="135" t="s">
        <v>74</v>
      </c>
      <c r="AU146" s="135" t="s">
        <v>82</v>
      </c>
      <c r="AY146" s="128" t="s">
        <v>220</v>
      </c>
      <c r="BK146" s="136">
        <f>SUM(BK147:BK154)</f>
        <v>0</v>
      </c>
    </row>
    <row r="147" spans="2:65" s="1" customFormat="1" ht="24.25" customHeight="1">
      <c r="B147" s="139"/>
      <c r="C147" s="140" t="s">
        <v>82</v>
      </c>
      <c r="D147" s="140" t="s">
        <v>222</v>
      </c>
      <c r="E147" s="141" t="s">
        <v>454</v>
      </c>
      <c r="F147" s="142" t="s">
        <v>455</v>
      </c>
      <c r="G147" s="143" t="s">
        <v>251</v>
      </c>
      <c r="H147" s="144">
        <v>107.19</v>
      </c>
      <c r="I147" s="145"/>
      <c r="J147" s="144">
        <f t="shared" ref="J147:J154" si="0">ROUND(I147*H147,2)</f>
        <v>0</v>
      </c>
      <c r="K147" s="146"/>
      <c r="L147" s="28"/>
      <c r="M147" s="147" t="s">
        <v>1</v>
      </c>
      <c r="N147" s="148" t="s">
        <v>41</v>
      </c>
      <c r="P147" s="149">
        <f t="shared" ref="P147" si="1">O147*H147</f>
        <v>0</v>
      </c>
      <c r="Q147" s="149">
        <v>0</v>
      </c>
      <c r="R147" s="149">
        <f t="shared" ref="R147" si="2">Q147*H147</f>
        <v>0</v>
      </c>
      <c r="S147" s="149">
        <v>0</v>
      </c>
      <c r="T147" s="150">
        <f t="shared" ref="T147" si="3">S147*H147</f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ref="BE147" si="4">IF(N147="základná",J147,0)</f>
        <v>0</v>
      </c>
      <c r="BF147" s="152">
        <f t="shared" ref="BF147" si="5">IF(N147="znížená",J147,0)</f>
        <v>0</v>
      </c>
      <c r="BG147" s="152">
        <f t="shared" ref="BG147" si="6">IF(N147="zákl. prenesená",J147,0)</f>
        <v>0</v>
      </c>
      <c r="BH147" s="152">
        <f t="shared" ref="BH147" si="7">IF(N147="zníž. prenesená",J147,0)</f>
        <v>0</v>
      </c>
      <c r="BI147" s="152">
        <f t="shared" ref="BI147" si="8">IF(N147="nulová",J147,0)</f>
        <v>0</v>
      </c>
      <c r="BJ147" s="13" t="s">
        <v>87</v>
      </c>
      <c r="BK147" s="152">
        <f t="shared" ref="BK147" si="9">ROUND(I147*H147,2)</f>
        <v>0</v>
      </c>
      <c r="BL147" s="13" t="s">
        <v>94</v>
      </c>
      <c r="BM147" s="151" t="s">
        <v>456</v>
      </c>
    </row>
    <row r="148" spans="2:65" s="1" customFormat="1" ht="37.9" customHeight="1">
      <c r="B148" s="139"/>
      <c r="C148" s="140" t="s">
        <v>87</v>
      </c>
      <c r="D148" s="140" t="s">
        <v>222</v>
      </c>
      <c r="E148" s="141" t="s">
        <v>457</v>
      </c>
      <c r="F148" s="142" t="s">
        <v>458</v>
      </c>
      <c r="G148" s="143" t="s">
        <v>251</v>
      </c>
      <c r="H148" s="144">
        <v>32.159999999999997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ref="P148:P154" si="10">O148*H148</f>
        <v>0</v>
      </c>
      <c r="Q148" s="149">
        <v>0</v>
      </c>
      <c r="R148" s="149">
        <f t="shared" ref="R148:R154" si="11">Q148*H148</f>
        <v>0</v>
      </c>
      <c r="S148" s="149">
        <v>0</v>
      </c>
      <c r="T148" s="150">
        <f t="shared" ref="T148:T154" si="12">S148*H148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ref="BE148:BE154" si="13">IF(N148="základná",J148,0)</f>
        <v>0</v>
      </c>
      <c r="BF148" s="152">
        <f t="shared" ref="BF148:BF154" si="14">IF(N148="znížená",J148,0)</f>
        <v>0</v>
      </c>
      <c r="BG148" s="152">
        <f t="shared" ref="BG148:BG154" si="15">IF(N148="zákl. prenesená",J148,0)</f>
        <v>0</v>
      </c>
      <c r="BH148" s="152">
        <f t="shared" ref="BH148:BH154" si="16">IF(N148="zníž. prenesená",J148,0)</f>
        <v>0</v>
      </c>
      <c r="BI148" s="152">
        <f t="shared" ref="BI148:BI154" si="17">IF(N148="nulová",J148,0)</f>
        <v>0</v>
      </c>
      <c r="BJ148" s="13" t="s">
        <v>87</v>
      </c>
      <c r="BK148" s="152">
        <f t="shared" ref="BK148:BK154" si="18">ROUND(I148*H148,2)</f>
        <v>0</v>
      </c>
      <c r="BL148" s="13" t="s">
        <v>94</v>
      </c>
      <c r="BM148" s="151" t="s">
        <v>459</v>
      </c>
    </row>
    <row r="149" spans="2:65" s="1" customFormat="1" ht="33" customHeight="1">
      <c r="B149" s="139"/>
      <c r="C149" s="140" t="s">
        <v>91</v>
      </c>
      <c r="D149" s="140" t="s">
        <v>222</v>
      </c>
      <c r="E149" s="141" t="s">
        <v>460</v>
      </c>
      <c r="F149" s="142" t="s">
        <v>461</v>
      </c>
      <c r="G149" s="143" t="s">
        <v>251</v>
      </c>
      <c r="H149" s="144">
        <v>16.079999999999998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0"/>
        <v>0</v>
      </c>
      <c r="Q149" s="149">
        <v>0</v>
      </c>
      <c r="R149" s="149">
        <f t="shared" si="11"/>
        <v>0</v>
      </c>
      <c r="S149" s="149">
        <v>0</v>
      </c>
      <c r="T149" s="150">
        <f t="shared" si="12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3"/>
        <v>0</v>
      </c>
      <c r="BF149" s="152">
        <f t="shared" si="14"/>
        <v>0</v>
      </c>
      <c r="BG149" s="152">
        <f t="shared" si="15"/>
        <v>0</v>
      </c>
      <c r="BH149" s="152">
        <f t="shared" si="16"/>
        <v>0</v>
      </c>
      <c r="BI149" s="152">
        <f t="shared" si="17"/>
        <v>0</v>
      </c>
      <c r="BJ149" s="13" t="s">
        <v>87</v>
      </c>
      <c r="BK149" s="152">
        <f t="shared" si="18"/>
        <v>0</v>
      </c>
      <c r="BL149" s="13" t="s">
        <v>94</v>
      </c>
      <c r="BM149" s="151" t="s">
        <v>462</v>
      </c>
    </row>
    <row r="150" spans="2:65" s="1" customFormat="1" ht="37.9" customHeight="1">
      <c r="B150" s="139"/>
      <c r="C150" s="140" t="s">
        <v>94</v>
      </c>
      <c r="D150" s="140" t="s">
        <v>222</v>
      </c>
      <c r="E150" s="141" t="s">
        <v>463</v>
      </c>
      <c r="F150" s="142" t="s">
        <v>464</v>
      </c>
      <c r="G150" s="143" t="s">
        <v>251</v>
      </c>
      <c r="H150" s="144">
        <v>112.56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0"/>
        <v>0</v>
      </c>
      <c r="Q150" s="149">
        <v>0</v>
      </c>
      <c r="R150" s="149">
        <f t="shared" si="11"/>
        <v>0</v>
      </c>
      <c r="S150" s="149">
        <v>0</v>
      </c>
      <c r="T150" s="150">
        <f t="shared" si="12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3"/>
        <v>0</v>
      </c>
      <c r="BF150" s="152">
        <f t="shared" si="14"/>
        <v>0</v>
      </c>
      <c r="BG150" s="152">
        <f t="shared" si="15"/>
        <v>0</v>
      </c>
      <c r="BH150" s="152">
        <f t="shared" si="16"/>
        <v>0</v>
      </c>
      <c r="BI150" s="152">
        <f t="shared" si="17"/>
        <v>0</v>
      </c>
      <c r="BJ150" s="13" t="s">
        <v>87</v>
      </c>
      <c r="BK150" s="152">
        <f t="shared" si="18"/>
        <v>0</v>
      </c>
      <c r="BL150" s="13" t="s">
        <v>94</v>
      </c>
      <c r="BM150" s="151" t="s">
        <v>465</v>
      </c>
    </row>
    <row r="151" spans="2:65" s="1" customFormat="1" ht="24.25" customHeight="1">
      <c r="B151" s="139"/>
      <c r="C151" s="140" t="s">
        <v>97</v>
      </c>
      <c r="D151" s="140" t="s">
        <v>222</v>
      </c>
      <c r="E151" s="141" t="s">
        <v>466</v>
      </c>
      <c r="F151" s="142" t="s">
        <v>467</v>
      </c>
      <c r="G151" s="143" t="s">
        <v>251</v>
      </c>
      <c r="H151" s="144">
        <v>16.079999999999998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0"/>
        <v>0</v>
      </c>
      <c r="Q151" s="149">
        <v>0</v>
      </c>
      <c r="R151" s="149">
        <f t="shared" si="11"/>
        <v>0</v>
      </c>
      <c r="S151" s="149">
        <v>0</v>
      </c>
      <c r="T151" s="150">
        <f t="shared" si="12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3"/>
        <v>0</v>
      </c>
      <c r="BF151" s="152">
        <f t="shared" si="14"/>
        <v>0</v>
      </c>
      <c r="BG151" s="152">
        <f t="shared" si="15"/>
        <v>0</v>
      </c>
      <c r="BH151" s="152">
        <f t="shared" si="16"/>
        <v>0</v>
      </c>
      <c r="BI151" s="152">
        <f t="shared" si="17"/>
        <v>0</v>
      </c>
      <c r="BJ151" s="13" t="s">
        <v>87</v>
      </c>
      <c r="BK151" s="152">
        <f t="shared" si="18"/>
        <v>0</v>
      </c>
      <c r="BL151" s="13" t="s">
        <v>94</v>
      </c>
      <c r="BM151" s="151" t="s">
        <v>468</v>
      </c>
    </row>
    <row r="152" spans="2:65" s="1" customFormat="1" ht="16.5" customHeight="1">
      <c r="B152" s="139"/>
      <c r="C152" s="140" t="s">
        <v>124</v>
      </c>
      <c r="D152" s="140" t="s">
        <v>222</v>
      </c>
      <c r="E152" s="141" t="s">
        <v>469</v>
      </c>
      <c r="F152" s="142" t="s">
        <v>470</v>
      </c>
      <c r="G152" s="143" t="s">
        <v>251</v>
      </c>
      <c r="H152" s="144">
        <v>16.079999999999998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0"/>
        <v>0</v>
      </c>
      <c r="Q152" s="149">
        <v>0</v>
      </c>
      <c r="R152" s="149">
        <f t="shared" si="11"/>
        <v>0</v>
      </c>
      <c r="S152" s="149">
        <v>0</v>
      </c>
      <c r="T152" s="150">
        <f t="shared" si="12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3"/>
        <v>0</v>
      </c>
      <c r="BF152" s="152">
        <f t="shared" si="14"/>
        <v>0</v>
      </c>
      <c r="BG152" s="152">
        <f t="shared" si="15"/>
        <v>0</v>
      </c>
      <c r="BH152" s="152">
        <f t="shared" si="16"/>
        <v>0</v>
      </c>
      <c r="BI152" s="152">
        <f t="shared" si="17"/>
        <v>0</v>
      </c>
      <c r="BJ152" s="13" t="s">
        <v>87</v>
      </c>
      <c r="BK152" s="152">
        <f t="shared" si="18"/>
        <v>0</v>
      </c>
      <c r="BL152" s="13" t="s">
        <v>94</v>
      </c>
      <c r="BM152" s="151" t="s">
        <v>471</v>
      </c>
    </row>
    <row r="153" spans="2:65" s="1" customFormat="1" ht="24.25" customHeight="1">
      <c r="B153" s="139"/>
      <c r="C153" s="140" t="s">
        <v>132</v>
      </c>
      <c r="D153" s="140" t="s">
        <v>222</v>
      </c>
      <c r="E153" s="141" t="s">
        <v>472</v>
      </c>
      <c r="F153" s="142" t="s">
        <v>473</v>
      </c>
      <c r="G153" s="143" t="s">
        <v>304</v>
      </c>
      <c r="H153" s="144">
        <v>22.51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0"/>
        <v>0</v>
      </c>
      <c r="Q153" s="149">
        <v>0</v>
      </c>
      <c r="R153" s="149">
        <f t="shared" si="11"/>
        <v>0</v>
      </c>
      <c r="S153" s="149">
        <v>0</v>
      </c>
      <c r="T153" s="150">
        <f t="shared" si="12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3"/>
        <v>0</v>
      </c>
      <c r="BF153" s="152">
        <f t="shared" si="14"/>
        <v>0</v>
      </c>
      <c r="BG153" s="152">
        <f t="shared" si="15"/>
        <v>0</v>
      </c>
      <c r="BH153" s="152">
        <f t="shared" si="16"/>
        <v>0</v>
      </c>
      <c r="BI153" s="152">
        <f t="shared" si="17"/>
        <v>0</v>
      </c>
      <c r="BJ153" s="13" t="s">
        <v>87</v>
      </c>
      <c r="BK153" s="152">
        <f t="shared" si="18"/>
        <v>0</v>
      </c>
      <c r="BL153" s="13" t="s">
        <v>94</v>
      </c>
      <c r="BM153" s="151" t="s">
        <v>474</v>
      </c>
    </row>
    <row r="154" spans="2:65" s="1" customFormat="1" ht="24.25" customHeight="1">
      <c r="B154" s="139"/>
      <c r="C154" s="140" t="s">
        <v>248</v>
      </c>
      <c r="D154" s="140" t="s">
        <v>222</v>
      </c>
      <c r="E154" s="141" t="s">
        <v>475</v>
      </c>
      <c r="F154" s="142" t="s">
        <v>476</v>
      </c>
      <c r="G154" s="143" t="s">
        <v>251</v>
      </c>
      <c r="H154" s="144">
        <v>91.11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0"/>
        <v>0</v>
      </c>
      <c r="Q154" s="149">
        <v>0</v>
      </c>
      <c r="R154" s="149">
        <f t="shared" si="11"/>
        <v>0</v>
      </c>
      <c r="S154" s="149">
        <v>0</v>
      </c>
      <c r="T154" s="150">
        <f t="shared" si="12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3"/>
        <v>0</v>
      </c>
      <c r="BF154" s="152">
        <f t="shared" si="14"/>
        <v>0</v>
      </c>
      <c r="BG154" s="152">
        <f t="shared" si="15"/>
        <v>0</v>
      </c>
      <c r="BH154" s="152">
        <f t="shared" si="16"/>
        <v>0</v>
      </c>
      <c r="BI154" s="152">
        <f t="shared" si="17"/>
        <v>0</v>
      </c>
      <c r="BJ154" s="13" t="s">
        <v>87</v>
      </c>
      <c r="BK154" s="152">
        <f t="shared" si="18"/>
        <v>0</v>
      </c>
      <c r="BL154" s="13" t="s">
        <v>94</v>
      </c>
      <c r="BM154" s="151" t="s">
        <v>477</v>
      </c>
    </row>
    <row r="155" spans="2:65" s="11" customFormat="1" ht="22.9" customHeight="1">
      <c r="B155" s="127"/>
      <c r="D155" s="128" t="s">
        <v>74</v>
      </c>
      <c r="E155" s="137" t="s">
        <v>87</v>
      </c>
      <c r="F155" s="137" t="s">
        <v>478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82</v>
      </c>
      <c r="AT155" s="135" t="s">
        <v>74</v>
      </c>
      <c r="AU155" s="135" t="s">
        <v>82</v>
      </c>
      <c r="AY155" s="128" t="s">
        <v>220</v>
      </c>
      <c r="BK155" s="136">
        <f>BK156</f>
        <v>0</v>
      </c>
    </row>
    <row r="156" spans="2:65" s="1" customFormat="1" ht="24.25" customHeight="1">
      <c r="B156" s="139"/>
      <c r="C156" s="140" t="s">
        <v>230</v>
      </c>
      <c r="D156" s="140" t="s">
        <v>222</v>
      </c>
      <c r="E156" s="141" t="s">
        <v>479</v>
      </c>
      <c r="F156" s="142" t="s">
        <v>480</v>
      </c>
      <c r="G156" s="143" t="s">
        <v>225</v>
      </c>
      <c r="H156" s="144">
        <v>1303.27</v>
      </c>
      <c r="I156" s="145"/>
      <c r="J156" s="144">
        <f>ROUND(I156*H156,2)</f>
        <v>0</v>
      </c>
      <c r="K156" s="146"/>
      <c r="L156" s="28"/>
      <c r="M156" s="147" t="s">
        <v>1</v>
      </c>
      <c r="N156" s="148" t="s">
        <v>41</v>
      </c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>IF(N156="základná",J156,0)</f>
        <v>0</v>
      </c>
      <c r="BF156" s="152">
        <f>IF(N156="znížená",J156,0)</f>
        <v>0</v>
      </c>
      <c r="BG156" s="152">
        <f>IF(N156="zákl. prenesená",J156,0)</f>
        <v>0</v>
      </c>
      <c r="BH156" s="152">
        <f>IF(N156="zníž. prenesená",J156,0)</f>
        <v>0</v>
      </c>
      <c r="BI156" s="152">
        <f>IF(N156="nulová",J156,0)</f>
        <v>0</v>
      </c>
      <c r="BJ156" s="13" t="s">
        <v>87</v>
      </c>
      <c r="BK156" s="152">
        <f>ROUND(I156*H156,2)</f>
        <v>0</v>
      </c>
      <c r="BL156" s="13" t="s">
        <v>94</v>
      </c>
      <c r="BM156" s="151" t="s">
        <v>481</v>
      </c>
    </row>
    <row r="157" spans="2:65" s="11" customFormat="1" ht="22.9" customHeight="1">
      <c r="B157" s="127"/>
      <c r="D157" s="128" t="s">
        <v>74</v>
      </c>
      <c r="E157" s="137" t="s">
        <v>97</v>
      </c>
      <c r="F157" s="137" t="s">
        <v>482</v>
      </c>
      <c r="I157" s="130"/>
      <c r="J157" s="138">
        <f>BK157</f>
        <v>0</v>
      </c>
      <c r="L157" s="127"/>
      <c r="M157" s="132"/>
      <c r="P157" s="133">
        <f>SUM(P158:P163)</f>
        <v>0</v>
      </c>
      <c r="R157" s="133">
        <f>SUM(R158:R163)</f>
        <v>99.691199999999981</v>
      </c>
      <c r="T157" s="134">
        <f>SUM(T158:T163)</f>
        <v>0</v>
      </c>
      <c r="AR157" s="128" t="s">
        <v>82</v>
      </c>
      <c r="AT157" s="135" t="s">
        <v>74</v>
      </c>
      <c r="AU157" s="135" t="s">
        <v>82</v>
      </c>
      <c r="AY157" s="128" t="s">
        <v>220</v>
      </c>
      <c r="BK157" s="136">
        <f>SUM(BK158:BK163)</f>
        <v>0</v>
      </c>
    </row>
    <row r="158" spans="2:65" s="1" customFormat="1" ht="24.25" customHeight="1">
      <c r="B158" s="139"/>
      <c r="C158" s="140" t="s">
        <v>256</v>
      </c>
      <c r="D158" s="140" t="s">
        <v>222</v>
      </c>
      <c r="E158" s="141" t="s">
        <v>483</v>
      </c>
      <c r="F158" s="142" t="s">
        <v>484</v>
      </c>
      <c r="G158" s="143" t="s">
        <v>225</v>
      </c>
      <c r="H158" s="144">
        <v>72.239999999999995</v>
      </c>
      <c r="I158" s="145"/>
      <c r="J158" s="144">
        <f t="shared" ref="J158:J163" si="19">ROUND(I158*H158,2)</f>
        <v>0</v>
      </c>
      <c r="K158" s="146"/>
      <c r="L158" s="28"/>
      <c r="M158" s="147" t="s">
        <v>1</v>
      </c>
      <c r="N158" s="148" t="s">
        <v>41</v>
      </c>
      <c r="P158" s="149">
        <f t="shared" ref="P158:P163" si="20">O158*H158</f>
        <v>0</v>
      </c>
      <c r="Q158" s="149">
        <v>0.18906999999999999</v>
      </c>
      <c r="R158" s="149">
        <f t="shared" ref="R158:R163" si="21">Q158*H158</f>
        <v>13.658416799999998</v>
      </c>
      <c r="S158" s="149">
        <v>0</v>
      </c>
      <c r="T158" s="150">
        <f t="shared" ref="T158:T163" si="22">S158*H158</f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ref="BE158:BE163" si="23">IF(N158="základná",J158,0)</f>
        <v>0</v>
      </c>
      <c r="BF158" s="152">
        <f t="shared" ref="BF158:BF163" si="24">IF(N158="znížená",J158,0)</f>
        <v>0</v>
      </c>
      <c r="BG158" s="152">
        <f t="shared" ref="BG158:BG163" si="25">IF(N158="zákl. prenesená",J158,0)</f>
        <v>0</v>
      </c>
      <c r="BH158" s="152">
        <f t="shared" ref="BH158:BH163" si="26">IF(N158="zníž. prenesená",J158,0)</f>
        <v>0</v>
      </c>
      <c r="BI158" s="152">
        <f t="shared" ref="BI158:BI163" si="27">IF(N158="nulová",J158,0)</f>
        <v>0</v>
      </c>
      <c r="BJ158" s="13" t="s">
        <v>87</v>
      </c>
      <c r="BK158" s="152">
        <f t="shared" ref="BK158:BK163" si="28">ROUND(I158*H158,2)</f>
        <v>0</v>
      </c>
      <c r="BL158" s="13" t="s">
        <v>94</v>
      </c>
      <c r="BM158" s="151" t="s">
        <v>485</v>
      </c>
    </row>
    <row r="159" spans="2:65" s="1" customFormat="1" ht="24.25" customHeight="1">
      <c r="B159" s="139"/>
      <c r="C159" s="140" t="s">
        <v>261</v>
      </c>
      <c r="D159" s="140" t="s">
        <v>222</v>
      </c>
      <c r="E159" s="141" t="s">
        <v>486</v>
      </c>
      <c r="F159" s="142" t="s">
        <v>487</v>
      </c>
      <c r="G159" s="143" t="s">
        <v>225</v>
      </c>
      <c r="H159" s="144">
        <v>144.47999999999999</v>
      </c>
      <c r="I159" s="145"/>
      <c r="J159" s="144">
        <f t="shared" si="19"/>
        <v>0</v>
      </c>
      <c r="K159" s="146"/>
      <c r="L159" s="28"/>
      <c r="M159" s="147" t="s">
        <v>1</v>
      </c>
      <c r="N159" s="148" t="s">
        <v>41</v>
      </c>
      <c r="P159" s="149">
        <f t="shared" si="20"/>
        <v>0</v>
      </c>
      <c r="Q159" s="149">
        <v>0.27994000000000002</v>
      </c>
      <c r="R159" s="149">
        <f t="shared" si="21"/>
        <v>40.445731199999997</v>
      </c>
      <c r="S159" s="149">
        <v>0</v>
      </c>
      <c r="T159" s="150">
        <f t="shared" si="22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23"/>
        <v>0</v>
      </c>
      <c r="BF159" s="152">
        <f t="shared" si="24"/>
        <v>0</v>
      </c>
      <c r="BG159" s="152">
        <f t="shared" si="25"/>
        <v>0</v>
      </c>
      <c r="BH159" s="152">
        <f t="shared" si="26"/>
        <v>0</v>
      </c>
      <c r="BI159" s="152">
        <f t="shared" si="27"/>
        <v>0</v>
      </c>
      <c r="BJ159" s="13" t="s">
        <v>87</v>
      </c>
      <c r="BK159" s="152">
        <f t="shared" si="28"/>
        <v>0</v>
      </c>
      <c r="BL159" s="13" t="s">
        <v>94</v>
      </c>
      <c r="BM159" s="151" t="s">
        <v>488</v>
      </c>
    </row>
    <row r="160" spans="2:65" s="1" customFormat="1" ht="33" customHeight="1">
      <c r="B160" s="139"/>
      <c r="C160" s="140" t="s">
        <v>265</v>
      </c>
      <c r="D160" s="140" t="s">
        <v>222</v>
      </c>
      <c r="E160" s="141" t="s">
        <v>489</v>
      </c>
      <c r="F160" s="142" t="s">
        <v>490</v>
      </c>
      <c r="G160" s="143" t="s">
        <v>225</v>
      </c>
      <c r="H160" s="144">
        <v>72.239999999999995</v>
      </c>
      <c r="I160" s="145"/>
      <c r="J160" s="144">
        <f t="shared" si="19"/>
        <v>0</v>
      </c>
      <c r="K160" s="146"/>
      <c r="L160" s="28"/>
      <c r="M160" s="147" t="s">
        <v>1</v>
      </c>
      <c r="N160" s="148" t="s">
        <v>41</v>
      </c>
      <c r="P160" s="149">
        <f t="shared" si="20"/>
        <v>0</v>
      </c>
      <c r="Q160" s="149">
        <v>5.1000000000000004E-4</v>
      </c>
      <c r="R160" s="149">
        <f t="shared" si="21"/>
        <v>3.6842399999999997E-2</v>
      </c>
      <c r="S160" s="149">
        <v>0</v>
      </c>
      <c r="T160" s="150">
        <f t="shared" si="22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23"/>
        <v>0</v>
      </c>
      <c r="BF160" s="152">
        <f t="shared" si="24"/>
        <v>0</v>
      </c>
      <c r="BG160" s="152">
        <f t="shared" si="25"/>
        <v>0</v>
      </c>
      <c r="BH160" s="152">
        <f t="shared" si="26"/>
        <v>0</v>
      </c>
      <c r="BI160" s="152">
        <f t="shared" si="27"/>
        <v>0</v>
      </c>
      <c r="BJ160" s="13" t="s">
        <v>87</v>
      </c>
      <c r="BK160" s="152">
        <f t="shared" si="28"/>
        <v>0</v>
      </c>
      <c r="BL160" s="13" t="s">
        <v>94</v>
      </c>
      <c r="BM160" s="151" t="s">
        <v>491</v>
      </c>
    </row>
    <row r="161" spans="2:65" s="1" customFormat="1" ht="33" customHeight="1">
      <c r="B161" s="139"/>
      <c r="C161" s="140" t="s">
        <v>269</v>
      </c>
      <c r="D161" s="140" t="s">
        <v>222</v>
      </c>
      <c r="E161" s="141" t="s">
        <v>492</v>
      </c>
      <c r="F161" s="142" t="s">
        <v>493</v>
      </c>
      <c r="G161" s="143" t="s">
        <v>225</v>
      </c>
      <c r="H161" s="144">
        <v>72.239999999999995</v>
      </c>
      <c r="I161" s="145"/>
      <c r="J161" s="144">
        <f t="shared" si="19"/>
        <v>0</v>
      </c>
      <c r="K161" s="146"/>
      <c r="L161" s="28"/>
      <c r="M161" s="147" t="s">
        <v>1</v>
      </c>
      <c r="N161" s="148" t="s">
        <v>41</v>
      </c>
      <c r="P161" s="149">
        <f t="shared" si="20"/>
        <v>0</v>
      </c>
      <c r="Q161" s="149">
        <v>0.15559000000000001</v>
      </c>
      <c r="R161" s="149">
        <f t="shared" si="21"/>
        <v>11.239821599999999</v>
      </c>
      <c r="S161" s="149">
        <v>0</v>
      </c>
      <c r="T161" s="150">
        <f t="shared" si="22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23"/>
        <v>0</v>
      </c>
      <c r="BF161" s="152">
        <f t="shared" si="24"/>
        <v>0</v>
      </c>
      <c r="BG161" s="152">
        <f t="shared" si="25"/>
        <v>0</v>
      </c>
      <c r="BH161" s="152">
        <f t="shared" si="26"/>
        <v>0</v>
      </c>
      <c r="BI161" s="152">
        <f t="shared" si="27"/>
        <v>0</v>
      </c>
      <c r="BJ161" s="13" t="s">
        <v>87</v>
      </c>
      <c r="BK161" s="152">
        <f t="shared" si="28"/>
        <v>0</v>
      </c>
      <c r="BL161" s="13" t="s">
        <v>94</v>
      </c>
      <c r="BM161" s="151" t="s">
        <v>494</v>
      </c>
    </row>
    <row r="162" spans="2:65" s="1" customFormat="1" ht="33" customHeight="1">
      <c r="B162" s="139"/>
      <c r="C162" s="140" t="s">
        <v>273</v>
      </c>
      <c r="D162" s="140" t="s">
        <v>222</v>
      </c>
      <c r="E162" s="141" t="s">
        <v>495</v>
      </c>
      <c r="F162" s="142" t="s">
        <v>496</v>
      </c>
      <c r="G162" s="143" t="s">
        <v>225</v>
      </c>
      <c r="H162" s="144">
        <v>72.239999999999995</v>
      </c>
      <c r="I162" s="145"/>
      <c r="J162" s="144">
        <f t="shared" si="19"/>
        <v>0</v>
      </c>
      <c r="K162" s="146"/>
      <c r="L162" s="28"/>
      <c r="M162" s="147" t="s">
        <v>1</v>
      </c>
      <c r="N162" s="148" t="s">
        <v>41</v>
      </c>
      <c r="P162" s="149">
        <f t="shared" si="20"/>
        <v>0</v>
      </c>
      <c r="Q162" s="149">
        <v>0.23338999999999999</v>
      </c>
      <c r="R162" s="149">
        <f t="shared" si="21"/>
        <v>16.860093599999999</v>
      </c>
      <c r="S162" s="149">
        <v>0</v>
      </c>
      <c r="T162" s="150">
        <f t="shared" si="22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23"/>
        <v>0</v>
      </c>
      <c r="BF162" s="152">
        <f t="shared" si="24"/>
        <v>0</v>
      </c>
      <c r="BG162" s="152">
        <f t="shared" si="25"/>
        <v>0</v>
      </c>
      <c r="BH162" s="152">
        <f t="shared" si="26"/>
        <v>0</v>
      </c>
      <c r="BI162" s="152">
        <f t="shared" si="27"/>
        <v>0</v>
      </c>
      <c r="BJ162" s="13" t="s">
        <v>87</v>
      </c>
      <c r="BK162" s="152">
        <f t="shared" si="28"/>
        <v>0</v>
      </c>
      <c r="BL162" s="13" t="s">
        <v>94</v>
      </c>
      <c r="BM162" s="151" t="s">
        <v>497</v>
      </c>
    </row>
    <row r="163" spans="2:65" s="1" customFormat="1" ht="24.25" customHeight="1">
      <c r="B163" s="139"/>
      <c r="C163" s="140" t="s">
        <v>277</v>
      </c>
      <c r="D163" s="140" t="s">
        <v>222</v>
      </c>
      <c r="E163" s="141" t="s">
        <v>498</v>
      </c>
      <c r="F163" s="142" t="s">
        <v>499</v>
      </c>
      <c r="G163" s="143" t="s">
        <v>225</v>
      </c>
      <c r="H163" s="144">
        <v>72.239999999999995</v>
      </c>
      <c r="I163" s="145"/>
      <c r="J163" s="144">
        <f t="shared" si="19"/>
        <v>0</v>
      </c>
      <c r="K163" s="146"/>
      <c r="L163" s="28"/>
      <c r="M163" s="147" t="s">
        <v>1</v>
      </c>
      <c r="N163" s="148" t="s">
        <v>41</v>
      </c>
      <c r="P163" s="149">
        <f t="shared" si="20"/>
        <v>0</v>
      </c>
      <c r="Q163" s="149">
        <v>0.24156</v>
      </c>
      <c r="R163" s="149">
        <f t="shared" si="21"/>
        <v>17.450294399999997</v>
      </c>
      <c r="S163" s="149">
        <v>0</v>
      </c>
      <c r="T163" s="150">
        <f t="shared" si="22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23"/>
        <v>0</v>
      </c>
      <c r="BF163" s="152">
        <f t="shared" si="24"/>
        <v>0</v>
      </c>
      <c r="BG163" s="152">
        <f t="shared" si="25"/>
        <v>0</v>
      </c>
      <c r="BH163" s="152">
        <f t="shared" si="26"/>
        <v>0</v>
      </c>
      <c r="BI163" s="152">
        <f t="shared" si="27"/>
        <v>0</v>
      </c>
      <c r="BJ163" s="13" t="s">
        <v>87</v>
      </c>
      <c r="BK163" s="152">
        <f t="shared" si="28"/>
        <v>0</v>
      </c>
      <c r="BL163" s="13" t="s">
        <v>94</v>
      </c>
      <c r="BM163" s="151" t="s">
        <v>500</v>
      </c>
    </row>
    <row r="164" spans="2:65" s="11" customFormat="1" ht="22.9" customHeight="1">
      <c r="B164" s="127"/>
      <c r="D164" s="128" t="s">
        <v>74</v>
      </c>
      <c r="E164" s="137" t="s">
        <v>124</v>
      </c>
      <c r="F164" s="137" t="s">
        <v>501</v>
      </c>
      <c r="I164" s="130"/>
      <c r="J164" s="138">
        <f>BK164</f>
        <v>0</v>
      </c>
      <c r="L164" s="127"/>
      <c r="M164" s="132"/>
      <c r="P164" s="133">
        <f>SUM(P165:P189)</f>
        <v>0</v>
      </c>
      <c r="R164" s="133">
        <f>SUM(R165:R189)</f>
        <v>74.281393099999988</v>
      </c>
      <c r="T164" s="134">
        <f>SUM(T165:T189)</f>
        <v>0</v>
      </c>
      <c r="AR164" s="128" t="s">
        <v>82</v>
      </c>
      <c r="AT164" s="135" t="s">
        <v>74</v>
      </c>
      <c r="AU164" s="135" t="s">
        <v>82</v>
      </c>
      <c r="AY164" s="128" t="s">
        <v>220</v>
      </c>
      <c r="BK164" s="136">
        <f>SUM(BK165:BK189)</f>
        <v>0</v>
      </c>
    </row>
    <row r="165" spans="2:65" s="1" customFormat="1" ht="37.9" customHeight="1">
      <c r="B165" s="139"/>
      <c r="C165" s="140" t="s">
        <v>281</v>
      </c>
      <c r="D165" s="140" t="s">
        <v>222</v>
      </c>
      <c r="E165" s="141" t="s">
        <v>502</v>
      </c>
      <c r="F165" s="142" t="s">
        <v>503</v>
      </c>
      <c r="G165" s="143" t="s">
        <v>225</v>
      </c>
      <c r="H165" s="144">
        <v>702.54</v>
      </c>
      <c r="I165" s="145"/>
      <c r="J165" s="144">
        <f t="shared" ref="J165:J189" si="29">ROUND(I165*H165,2)</f>
        <v>0</v>
      </c>
      <c r="K165" s="146"/>
      <c r="L165" s="28"/>
      <c r="M165" s="147" t="s">
        <v>1</v>
      </c>
      <c r="N165" s="148" t="s">
        <v>41</v>
      </c>
      <c r="P165" s="149">
        <f t="shared" ref="P165:P189" si="30">O165*H165</f>
        <v>0</v>
      </c>
      <c r="Q165" s="149">
        <v>4.1700000000000001E-3</v>
      </c>
      <c r="R165" s="149">
        <f t="shared" ref="R165:R189" si="31">Q165*H165</f>
        <v>2.9295917999999999</v>
      </c>
      <c r="S165" s="149">
        <v>0</v>
      </c>
      <c r="T165" s="150">
        <f t="shared" ref="T165:T189" si="32">S165*H165</f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ref="BE165:BE189" si="33">IF(N165="základná",J165,0)</f>
        <v>0</v>
      </c>
      <c r="BF165" s="152">
        <f t="shared" ref="BF165:BF189" si="34">IF(N165="znížená",J165,0)</f>
        <v>0</v>
      </c>
      <c r="BG165" s="152">
        <f t="shared" ref="BG165:BG189" si="35">IF(N165="zákl. prenesená",J165,0)</f>
        <v>0</v>
      </c>
      <c r="BH165" s="152">
        <f t="shared" ref="BH165:BH189" si="36">IF(N165="zníž. prenesená",J165,0)</f>
        <v>0</v>
      </c>
      <c r="BI165" s="152">
        <f t="shared" ref="BI165:BI189" si="37">IF(N165="nulová",J165,0)</f>
        <v>0</v>
      </c>
      <c r="BJ165" s="13" t="s">
        <v>87</v>
      </c>
      <c r="BK165" s="152">
        <f t="shared" ref="BK165:BK189" si="38">ROUND(I165*H165,2)</f>
        <v>0</v>
      </c>
      <c r="BL165" s="13" t="s">
        <v>94</v>
      </c>
      <c r="BM165" s="151" t="s">
        <v>504</v>
      </c>
    </row>
    <row r="166" spans="2:65" s="1" customFormat="1" ht="24.25" customHeight="1">
      <c r="B166" s="139"/>
      <c r="C166" s="140" t="s">
        <v>285</v>
      </c>
      <c r="D166" s="140" t="s">
        <v>222</v>
      </c>
      <c r="E166" s="141" t="s">
        <v>505</v>
      </c>
      <c r="F166" s="142" t="s">
        <v>506</v>
      </c>
      <c r="G166" s="143" t="s">
        <v>225</v>
      </c>
      <c r="H166" s="144">
        <v>702.54</v>
      </c>
      <c r="I166" s="145"/>
      <c r="J166" s="144">
        <f t="shared" si="29"/>
        <v>0</v>
      </c>
      <c r="K166" s="146"/>
      <c r="L166" s="28"/>
      <c r="M166" s="147" t="s">
        <v>1</v>
      </c>
      <c r="N166" s="148" t="s">
        <v>41</v>
      </c>
      <c r="P166" s="149">
        <f t="shared" si="30"/>
        <v>0</v>
      </c>
      <c r="Q166" s="149">
        <v>4.0000000000000002E-4</v>
      </c>
      <c r="R166" s="149">
        <f t="shared" si="31"/>
        <v>0.28101599999999999</v>
      </c>
      <c r="S166" s="149">
        <v>0</v>
      </c>
      <c r="T166" s="150">
        <f t="shared" si="32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33"/>
        <v>0</v>
      </c>
      <c r="BF166" s="152">
        <f t="shared" si="34"/>
        <v>0</v>
      </c>
      <c r="BG166" s="152">
        <f t="shared" si="35"/>
        <v>0</v>
      </c>
      <c r="BH166" s="152">
        <f t="shared" si="36"/>
        <v>0</v>
      </c>
      <c r="BI166" s="152">
        <f t="shared" si="37"/>
        <v>0</v>
      </c>
      <c r="BJ166" s="13" t="s">
        <v>87</v>
      </c>
      <c r="BK166" s="152">
        <f t="shared" si="38"/>
        <v>0</v>
      </c>
      <c r="BL166" s="13" t="s">
        <v>94</v>
      </c>
      <c r="BM166" s="151" t="s">
        <v>507</v>
      </c>
    </row>
    <row r="167" spans="2:65" s="1" customFormat="1" ht="33" customHeight="1">
      <c r="B167" s="139"/>
      <c r="C167" s="140" t="s">
        <v>289</v>
      </c>
      <c r="D167" s="140" t="s">
        <v>222</v>
      </c>
      <c r="E167" s="141" t="s">
        <v>508</v>
      </c>
      <c r="F167" s="142" t="s">
        <v>509</v>
      </c>
      <c r="G167" s="143" t="s">
        <v>225</v>
      </c>
      <c r="H167" s="144">
        <v>2409.36</v>
      </c>
      <c r="I167" s="145"/>
      <c r="J167" s="144">
        <f t="shared" si="29"/>
        <v>0</v>
      </c>
      <c r="K167" s="146"/>
      <c r="L167" s="28"/>
      <c r="M167" s="147" t="s">
        <v>1</v>
      </c>
      <c r="N167" s="148" t="s">
        <v>41</v>
      </c>
      <c r="P167" s="149">
        <f t="shared" si="30"/>
        <v>0</v>
      </c>
      <c r="Q167" s="149">
        <v>1.119E-2</v>
      </c>
      <c r="R167" s="149">
        <f t="shared" si="31"/>
        <v>26.960738400000004</v>
      </c>
      <c r="S167" s="149">
        <v>0</v>
      </c>
      <c r="T167" s="150">
        <f t="shared" si="32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33"/>
        <v>0</v>
      </c>
      <c r="BF167" s="152">
        <f t="shared" si="34"/>
        <v>0</v>
      </c>
      <c r="BG167" s="152">
        <f t="shared" si="35"/>
        <v>0</v>
      </c>
      <c r="BH167" s="152">
        <f t="shared" si="36"/>
        <v>0</v>
      </c>
      <c r="BI167" s="152">
        <f t="shared" si="37"/>
        <v>0</v>
      </c>
      <c r="BJ167" s="13" t="s">
        <v>87</v>
      </c>
      <c r="BK167" s="152">
        <f t="shared" si="38"/>
        <v>0</v>
      </c>
      <c r="BL167" s="13" t="s">
        <v>94</v>
      </c>
      <c r="BM167" s="151" t="s">
        <v>510</v>
      </c>
    </row>
    <row r="168" spans="2:65" s="1" customFormat="1" ht="24.25" customHeight="1">
      <c r="B168" s="139"/>
      <c r="C168" s="140" t="s">
        <v>293</v>
      </c>
      <c r="D168" s="140" t="s">
        <v>222</v>
      </c>
      <c r="E168" s="141" t="s">
        <v>511</v>
      </c>
      <c r="F168" s="142" t="s">
        <v>512</v>
      </c>
      <c r="G168" s="143" t="s">
        <v>225</v>
      </c>
      <c r="H168" s="144">
        <v>2551.44</v>
      </c>
      <c r="I168" s="145"/>
      <c r="J168" s="144">
        <f t="shared" si="29"/>
        <v>0</v>
      </c>
      <c r="K168" s="146"/>
      <c r="L168" s="28"/>
      <c r="M168" s="147" t="s">
        <v>1</v>
      </c>
      <c r="N168" s="148" t="s">
        <v>41</v>
      </c>
      <c r="P168" s="149">
        <f t="shared" si="30"/>
        <v>0</v>
      </c>
      <c r="Q168" s="149">
        <v>4.0000000000000002E-4</v>
      </c>
      <c r="R168" s="149">
        <f t="shared" si="31"/>
        <v>1.0205760000000001</v>
      </c>
      <c r="S168" s="149">
        <v>0</v>
      </c>
      <c r="T168" s="150">
        <f t="shared" si="32"/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 t="shared" si="33"/>
        <v>0</v>
      </c>
      <c r="BF168" s="152">
        <f t="shared" si="34"/>
        <v>0</v>
      </c>
      <c r="BG168" s="152">
        <f t="shared" si="35"/>
        <v>0</v>
      </c>
      <c r="BH168" s="152">
        <f t="shared" si="36"/>
        <v>0</v>
      </c>
      <c r="BI168" s="152">
        <f t="shared" si="37"/>
        <v>0</v>
      </c>
      <c r="BJ168" s="13" t="s">
        <v>87</v>
      </c>
      <c r="BK168" s="152">
        <f t="shared" si="38"/>
        <v>0</v>
      </c>
      <c r="BL168" s="13" t="s">
        <v>94</v>
      </c>
      <c r="BM168" s="151" t="s">
        <v>513</v>
      </c>
    </row>
    <row r="169" spans="2:65" s="1" customFormat="1" ht="24.25" customHeight="1">
      <c r="B169" s="139"/>
      <c r="C169" s="140" t="s">
        <v>297</v>
      </c>
      <c r="D169" s="140" t="s">
        <v>222</v>
      </c>
      <c r="E169" s="141" t="s">
        <v>514</v>
      </c>
      <c r="F169" s="142" t="s">
        <v>515</v>
      </c>
      <c r="G169" s="143" t="s">
        <v>225</v>
      </c>
      <c r="H169" s="144">
        <v>142.08000000000001</v>
      </c>
      <c r="I169" s="145"/>
      <c r="J169" s="144">
        <f t="shared" si="29"/>
        <v>0</v>
      </c>
      <c r="K169" s="146"/>
      <c r="L169" s="28"/>
      <c r="M169" s="147" t="s">
        <v>1</v>
      </c>
      <c r="N169" s="148" t="s">
        <v>41</v>
      </c>
      <c r="P169" s="149">
        <f t="shared" si="30"/>
        <v>0</v>
      </c>
      <c r="Q169" s="149">
        <v>2.6249999999999999E-2</v>
      </c>
      <c r="R169" s="149">
        <f t="shared" si="31"/>
        <v>3.7296</v>
      </c>
      <c r="S169" s="149">
        <v>0</v>
      </c>
      <c r="T169" s="150">
        <f t="shared" si="32"/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si="33"/>
        <v>0</v>
      </c>
      <c r="BF169" s="152">
        <f t="shared" si="34"/>
        <v>0</v>
      </c>
      <c r="BG169" s="152">
        <f t="shared" si="35"/>
        <v>0</v>
      </c>
      <c r="BH169" s="152">
        <f t="shared" si="36"/>
        <v>0</v>
      </c>
      <c r="BI169" s="152">
        <f t="shared" si="37"/>
        <v>0</v>
      </c>
      <c r="BJ169" s="13" t="s">
        <v>87</v>
      </c>
      <c r="BK169" s="152">
        <f t="shared" si="38"/>
        <v>0</v>
      </c>
      <c r="BL169" s="13" t="s">
        <v>94</v>
      </c>
      <c r="BM169" s="151" t="s">
        <v>516</v>
      </c>
    </row>
    <row r="170" spans="2:65" s="1" customFormat="1" ht="24.25" customHeight="1">
      <c r="B170" s="139"/>
      <c r="C170" s="140" t="s">
        <v>301</v>
      </c>
      <c r="D170" s="140" t="s">
        <v>222</v>
      </c>
      <c r="E170" s="141" t="s">
        <v>517</v>
      </c>
      <c r="F170" s="142" t="s">
        <v>518</v>
      </c>
      <c r="G170" s="143" t="s">
        <v>234</v>
      </c>
      <c r="H170" s="144">
        <v>150</v>
      </c>
      <c r="I170" s="145"/>
      <c r="J170" s="144">
        <f t="shared" si="29"/>
        <v>0</v>
      </c>
      <c r="K170" s="146"/>
      <c r="L170" s="28"/>
      <c r="M170" s="147" t="s">
        <v>1</v>
      </c>
      <c r="N170" s="148" t="s">
        <v>41</v>
      </c>
      <c r="P170" s="149">
        <f t="shared" si="30"/>
        <v>0</v>
      </c>
      <c r="Q170" s="149">
        <v>1.89E-3</v>
      </c>
      <c r="R170" s="149">
        <f t="shared" si="31"/>
        <v>0.28349999999999997</v>
      </c>
      <c r="S170" s="149">
        <v>0</v>
      </c>
      <c r="T170" s="150">
        <f t="shared" si="32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33"/>
        <v>0</v>
      </c>
      <c r="BF170" s="152">
        <f t="shared" si="34"/>
        <v>0</v>
      </c>
      <c r="BG170" s="152">
        <f t="shared" si="35"/>
        <v>0</v>
      </c>
      <c r="BH170" s="152">
        <f t="shared" si="36"/>
        <v>0</v>
      </c>
      <c r="BI170" s="152">
        <f t="shared" si="37"/>
        <v>0</v>
      </c>
      <c r="BJ170" s="13" t="s">
        <v>87</v>
      </c>
      <c r="BK170" s="152">
        <f t="shared" si="38"/>
        <v>0</v>
      </c>
      <c r="BL170" s="13" t="s">
        <v>94</v>
      </c>
      <c r="BM170" s="151" t="s">
        <v>519</v>
      </c>
    </row>
    <row r="171" spans="2:65" s="1" customFormat="1" ht="24.25" customHeight="1">
      <c r="B171" s="139"/>
      <c r="C171" s="140" t="s">
        <v>306</v>
      </c>
      <c r="D171" s="140" t="s">
        <v>222</v>
      </c>
      <c r="E171" s="141" t="s">
        <v>520</v>
      </c>
      <c r="F171" s="142" t="s">
        <v>521</v>
      </c>
      <c r="G171" s="143" t="s">
        <v>234</v>
      </c>
      <c r="H171" s="144">
        <v>150</v>
      </c>
      <c r="I171" s="145"/>
      <c r="J171" s="144">
        <f t="shared" si="29"/>
        <v>0</v>
      </c>
      <c r="K171" s="146"/>
      <c r="L171" s="28"/>
      <c r="M171" s="147" t="s">
        <v>1</v>
      </c>
      <c r="N171" s="148" t="s">
        <v>41</v>
      </c>
      <c r="P171" s="149">
        <f t="shared" si="30"/>
        <v>0</v>
      </c>
      <c r="Q171" s="149">
        <v>1.92E-3</v>
      </c>
      <c r="R171" s="149">
        <f t="shared" si="31"/>
        <v>0.28800000000000003</v>
      </c>
      <c r="S171" s="149">
        <v>0</v>
      </c>
      <c r="T171" s="150">
        <f t="shared" si="32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33"/>
        <v>0</v>
      </c>
      <c r="BF171" s="152">
        <f t="shared" si="34"/>
        <v>0</v>
      </c>
      <c r="BG171" s="152">
        <f t="shared" si="35"/>
        <v>0</v>
      </c>
      <c r="BH171" s="152">
        <f t="shared" si="36"/>
        <v>0</v>
      </c>
      <c r="BI171" s="152">
        <f t="shared" si="37"/>
        <v>0</v>
      </c>
      <c r="BJ171" s="13" t="s">
        <v>87</v>
      </c>
      <c r="BK171" s="152">
        <f t="shared" si="38"/>
        <v>0</v>
      </c>
      <c r="BL171" s="13" t="s">
        <v>94</v>
      </c>
      <c r="BM171" s="151" t="s">
        <v>522</v>
      </c>
    </row>
    <row r="172" spans="2:65" s="1" customFormat="1" ht="24.25" customHeight="1">
      <c r="B172" s="139"/>
      <c r="C172" s="140" t="s">
        <v>7</v>
      </c>
      <c r="D172" s="140" t="s">
        <v>222</v>
      </c>
      <c r="E172" s="141" t="s">
        <v>523</v>
      </c>
      <c r="F172" s="142" t="s">
        <v>524</v>
      </c>
      <c r="G172" s="143" t="s">
        <v>225</v>
      </c>
      <c r="H172" s="144">
        <v>62.7</v>
      </c>
      <c r="I172" s="145"/>
      <c r="J172" s="144">
        <f t="shared" si="29"/>
        <v>0</v>
      </c>
      <c r="K172" s="146"/>
      <c r="L172" s="28"/>
      <c r="M172" s="147" t="s">
        <v>1</v>
      </c>
      <c r="N172" s="148" t="s">
        <v>41</v>
      </c>
      <c r="P172" s="149">
        <f t="shared" si="30"/>
        <v>0</v>
      </c>
      <c r="Q172" s="149">
        <v>4.0000000000000002E-4</v>
      </c>
      <c r="R172" s="149">
        <f t="shared" si="31"/>
        <v>2.5080000000000002E-2</v>
      </c>
      <c r="S172" s="149">
        <v>0</v>
      </c>
      <c r="T172" s="150">
        <f t="shared" si="32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33"/>
        <v>0</v>
      </c>
      <c r="BF172" s="152">
        <f t="shared" si="34"/>
        <v>0</v>
      </c>
      <c r="BG172" s="152">
        <f t="shared" si="35"/>
        <v>0</v>
      </c>
      <c r="BH172" s="152">
        <f t="shared" si="36"/>
        <v>0</v>
      </c>
      <c r="BI172" s="152">
        <f t="shared" si="37"/>
        <v>0</v>
      </c>
      <c r="BJ172" s="13" t="s">
        <v>87</v>
      </c>
      <c r="BK172" s="152">
        <f t="shared" si="38"/>
        <v>0</v>
      </c>
      <c r="BL172" s="13" t="s">
        <v>94</v>
      </c>
      <c r="BM172" s="151" t="s">
        <v>525</v>
      </c>
    </row>
    <row r="173" spans="2:65" s="1" customFormat="1" ht="24.25" customHeight="1">
      <c r="B173" s="139"/>
      <c r="C173" s="140" t="s">
        <v>313</v>
      </c>
      <c r="D173" s="140" t="s">
        <v>222</v>
      </c>
      <c r="E173" s="141" t="s">
        <v>526</v>
      </c>
      <c r="F173" s="142" t="s">
        <v>527</v>
      </c>
      <c r="G173" s="143" t="s">
        <v>225</v>
      </c>
      <c r="H173" s="144">
        <v>62.7</v>
      </c>
      <c r="I173" s="145"/>
      <c r="J173" s="144">
        <f t="shared" si="29"/>
        <v>0</v>
      </c>
      <c r="K173" s="146"/>
      <c r="L173" s="28"/>
      <c r="M173" s="147" t="s">
        <v>1</v>
      </c>
      <c r="N173" s="148" t="s">
        <v>41</v>
      </c>
      <c r="P173" s="149">
        <f t="shared" si="30"/>
        <v>0</v>
      </c>
      <c r="Q173" s="149">
        <v>3.9199999999999999E-3</v>
      </c>
      <c r="R173" s="149">
        <f t="shared" si="31"/>
        <v>0.245784</v>
      </c>
      <c r="S173" s="149">
        <v>0</v>
      </c>
      <c r="T173" s="150">
        <f t="shared" si="32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33"/>
        <v>0</v>
      </c>
      <c r="BF173" s="152">
        <f t="shared" si="34"/>
        <v>0</v>
      </c>
      <c r="BG173" s="152">
        <f t="shared" si="35"/>
        <v>0</v>
      </c>
      <c r="BH173" s="152">
        <f t="shared" si="36"/>
        <v>0</v>
      </c>
      <c r="BI173" s="152">
        <f t="shared" si="37"/>
        <v>0</v>
      </c>
      <c r="BJ173" s="13" t="s">
        <v>87</v>
      </c>
      <c r="BK173" s="152">
        <f t="shared" si="38"/>
        <v>0</v>
      </c>
      <c r="BL173" s="13" t="s">
        <v>94</v>
      </c>
      <c r="BM173" s="151" t="s">
        <v>528</v>
      </c>
    </row>
    <row r="174" spans="2:65" s="1" customFormat="1" ht="24.25" customHeight="1">
      <c r="B174" s="139"/>
      <c r="C174" s="140" t="s">
        <v>317</v>
      </c>
      <c r="D174" s="140" t="s">
        <v>222</v>
      </c>
      <c r="E174" s="141" t="s">
        <v>529</v>
      </c>
      <c r="F174" s="142" t="s">
        <v>530</v>
      </c>
      <c r="G174" s="143" t="s">
        <v>225</v>
      </c>
      <c r="H174" s="144">
        <v>62.7</v>
      </c>
      <c r="I174" s="145"/>
      <c r="J174" s="144">
        <f t="shared" si="29"/>
        <v>0</v>
      </c>
      <c r="K174" s="146"/>
      <c r="L174" s="28"/>
      <c r="M174" s="147" t="s">
        <v>1</v>
      </c>
      <c r="N174" s="148" t="s">
        <v>41</v>
      </c>
      <c r="P174" s="149">
        <f t="shared" si="30"/>
        <v>0</v>
      </c>
      <c r="Q174" s="149">
        <v>5.1500000000000001E-3</v>
      </c>
      <c r="R174" s="149">
        <f t="shared" si="31"/>
        <v>0.322905</v>
      </c>
      <c r="S174" s="149">
        <v>0</v>
      </c>
      <c r="T174" s="150">
        <f t="shared" si="32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33"/>
        <v>0</v>
      </c>
      <c r="BF174" s="152">
        <f t="shared" si="34"/>
        <v>0</v>
      </c>
      <c r="BG174" s="152">
        <f t="shared" si="35"/>
        <v>0</v>
      </c>
      <c r="BH174" s="152">
        <f t="shared" si="36"/>
        <v>0</v>
      </c>
      <c r="BI174" s="152">
        <f t="shared" si="37"/>
        <v>0</v>
      </c>
      <c r="BJ174" s="13" t="s">
        <v>87</v>
      </c>
      <c r="BK174" s="152">
        <f t="shared" si="38"/>
        <v>0</v>
      </c>
      <c r="BL174" s="13" t="s">
        <v>94</v>
      </c>
      <c r="BM174" s="151" t="s">
        <v>531</v>
      </c>
    </row>
    <row r="175" spans="2:65" s="1" customFormat="1" ht="24.25" customHeight="1">
      <c r="B175" s="139"/>
      <c r="C175" s="140" t="s">
        <v>321</v>
      </c>
      <c r="D175" s="140" t="s">
        <v>222</v>
      </c>
      <c r="E175" s="141" t="s">
        <v>532</v>
      </c>
      <c r="F175" s="142" t="s">
        <v>533</v>
      </c>
      <c r="G175" s="143" t="s">
        <v>225</v>
      </c>
      <c r="H175" s="144">
        <v>123.38</v>
      </c>
      <c r="I175" s="145"/>
      <c r="J175" s="144">
        <f t="shared" si="29"/>
        <v>0</v>
      </c>
      <c r="K175" s="146"/>
      <c r="L175" s="28"/>
      <c r="M175" s="147" t="s">
        <v>1</v>
      </c>
      <c r="N175" s="148" t="s">
        <v>41</v>
      </c>
      <c r="P175" s="149">
        <f t="shared" si="30"/>
        <v>0</v>
      </c>
      <c r="Q175" s="149">
        <v>2.0000000000000001E-4</v>
      </c>
      <c r="R175" s="149">
        <f t="shared" si="31"/>
        <v>2.4676E-2</v>
      </c>
      <c r="S175" s="149">
        <v>0</v>
      </c>
      <c r="T175" s="150">
        <f t="shared" si="32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33"/>
        <v>0</v>
      </c>
      <c r="BF175" s="152">
        <f t="shared" si="34"/>
        <v>0</v>
      </c>
      <c r="BG175" s="152">
        <f t="shared" si="35"/>
        <v>0</v>
      </c>
      <c r="BH175" s="152">
        <f t="shared" si="36"/>
        <v>0</v>
      </c>
      <c r="BI175" s="152">
        <f t="shared" si="37"/>
        <v>0</v>
      </c>
      <c r="BJ175" s="13" t="s">
        <v>87</v>
      </c>
      <c r="BK175" s="152">
        <f t="shared" si="38"/>
        <v>0</v>
      </c>
      <c r="BL175" s="13" t="s">
        <v>94</v>
      </c>
      <c r="BM175" s="151" t="s">
        <v>534</v>
      </c>
    </row>
    <row r="176" spans="2:65" s="1" customFormat="1" ht="24.25" customHeight="1">
      <c r="B176" s="139"/>
      <c r="C176" s="140" t="s">
        <v>325</v>
      </c>
      <c r="D176" s="140" t="s">
        <v>222</v>
      </c>
      <c r="E176" s="141" t="s">
        <v>535</v>
      </c>
      <c r="F176" s="142" t="s">
        <v>536</v>
      </c>
      <c r="G176" s="143" t="s">
        <v>225</v>
      </c>
      <c r="H176" s="144">
        <v>807.5</v>
      </c>
      <c r="I176" s="145"/>
      <c r="J176" s="144">
        <f t="shared" si="29"/>
        <v>0</v>
      </c>
      <c r="K176" s="146"/>
      <c r="L176" s="28"/>
      <c r="M176" s="147" t="s">
        <v>1</v>
      </c>
      <c r="N176" s="148" t="s">
        <v>41</v>
      </c>
      <c r="P176" s="149">
        <f t="shared" si="30"/>
        <v>0</v>
      </c>
      <c r="Q176" s="149">
        <v>2.3000000000000001E-4</v>
      </c>
      <c r="R176" s="149">
        <f t="shared" si="31"/>
        <v>0.185725</v>
      </c>
      <c r="S176" s="149">
        <v>0</v>
      </c>
      <c r="T176" s="150">
        <f t="shared" si="32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33"/>
        <v>0</v>
      </c>
      <c r="BF176" s="152">
        <f t="shared" si="34"/>
        <v>0</v>
      </c>
      <c r="BG176" s="152">
        <f t="shared" si="35"/>
        <v>0</v>
      </c>
      <c r="BH176" s="152">
        <f t="shared" si="36"/>
        <v>0</v>
      </c>
      <c r="BI176" s="152">
        <f t="shared" si="37"/>
        <v>0</v>
      </c>
      <c r="BJ176" s="13" t="s">
        <v>87</v>
      </c>
      <c r="BK176" s="152">
        <f t="shared" si="38"/>
        <v>0</v>
      </c>
      <c r="BL176" s="13" t="s">
        <v>94</v>
      </c>
      <c r="BM176" s="151" t="s">
        <v>537</v>
      </c>
    </row>
    <row r="177" spans="2:65" s="1" customFormat="1" ht="24.25" customHeight="1">
      <c r="B177" s="139"/>
      <c r="C177" s="140" t="s">
        <v>329</v>
      </c>
      <c r="D177" s="140" t="s">
        <v>222</v>
      </c>
      <c r="E177" s="141" t="s">
        <v>538</v>
      </c>
      <c r="F177" s="142" t="s">
        <v>539</v>
      </c>
      <c r="G177" s="143" t="s">
        <v>225</v>
      </c>
      <c r="H177" s="144">
        <v>1447.56</v>
      </c>
      <c r="I177" s="145"/>
      <c r="J177" s="144">
        <f t="shared" si="29"/>
        <v>0</v>
      </c>
      <c r="K177" s="146"/>
      <c r="L177" s="28"/>
      <c r="M177" s="147" t="s">
        <v>1</v>
      </c>
      <c r="N177" s="148" t="s">
        <v>41</v>
      </c>
      <c r="P177" s="149">
        <f t="shared" si="30"/>
        <v>0</v>
      </c>
      <c r="Q177" s="149">
        <v>4.0000000000000002E-4</v>
      </c>
      <c r="R177" s="149">
        <f t="shared" si="31"/>
        <v>0.57902399999999998</v>
      </c>
      <c r="S177" s="149">
        <v>0</v>
      </c>
      <c r="T177" s="150">
        <f t="shared" si="32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33"/>
        <v>0</v>
      </c>
      <c r="BF177" s="152">
        <f t="shared" si="34"/>
        <v>0</v>
      </c>
      <c r="BG177" s="152">
        <f t="shared" si="35"/>
        <v>0</v>
      </c>
      <c r="BH177" s="152">
        <f t="shared" si="36"/>
        <v>0</v>
      </c>
      <c r="BI177" s="152">
        <f t="shared" si="37"/>
        <v>0</v>
      </c>
      <c r="BJ177" s="13" t="s">
        <v>87</v>
      </c>
      <c r="BK177" s="152">
        <f t="shared" si="38"/>
        <v>0</v>
      </c>
      <c r="BL177" s="13" t="s">
        <v>94</v>
      </c>
      <c r="BM177" s="151" t="s">
        <v>540</v>
      </c>
    </row>
    <row r="178" spans="2:65" s="1" customFormat="1" ht="24.25" customHeight="1">
      <c r="B178" s="139"/>
      <c r="C178" s="140" t="s">
        <v>333</v>
      </c>
      <c r="D178" s="140" t="s">
        <v>222</v>
      </c>
      <c r="E178" s="141" t="s">
        <v>541</v>
      </c>
      <c r="F178" s="142" t="s">
        <v>542</v>
      </c>
      <c r="G178" s="143" t="s">
        <v>225</v>
      </c>
      <c r="H178" s="144">
        <v>807.5</v>
      </c>
      <c r="I178" s="145"/>
      <c r="J178" s="144">
        <f t="shared" si="29"/>
        <v>0</v>
      </c>
      <c r="K178" s="146"/>
      <c r="L178" s="28"/>
      <c r="M178" s="147" t="s">
        <v>1</v>
      </c>
      <c r="N178" s="148" t="s">
        <v>41</v>
      </c>
      <c r="P178" s="149">
        <f t="shared" si="30"/>
        <v>0</v>
      </c>
      <c r="Q178" s="149">
        <v>3.9199999999999999E-3</v>
      </c>
      <c r="R178" s="149">
        <f t="shared" si="31"/>
        <v>3.1654</v>
      </c>
      <c r="S178" s="149">
        <v>0</v>
      </c>
      <c r="T178" s="150">
        <f t="shared" si="32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33"/>
        <v>0</v>
      </c>
      <c r="BF178" s="152">
        <f t="shared" si="34"/>
        <v>0</v>
      </c>
      <c r="BG178" s="152">
        <f t="shared" si="35"/>
        <v>0</v>
      </c>
      <c r="BH178" s="152">
        <f t="shared" si="36"/>
        <v>0</v>
      </c>
      <c r="BI178" s="152">
        <f t="shared" si="37"/>
        <v>0</v>
      </c>
      <c r="BJ178" s="13" t="s">
        <v>87</v>
      </c>
      <c r="BK178" s="152">
        <f t="shared" si="38"/>
        <v>0</v>
      </c>
      <c r="BL178" s="13" t="s">
        <v>94</v>
      </c>
      <c r="BM178" s="151" t="s">
        <v>543</v>
      </c>
    </row>
    <row r="179" spans="2:65" s="1" customFormat="1" ht="16.5" customHeight="1">
      <c r="B179" s="139"/>
      <c r="C179" s="140" t="s">
        <v>341</v>
      </c>
      <c r="D179" s="140" t="s">
        <v>222</v>
      </c>
      <c r="E179" s="141" t="s">
        <v>544</v>
      </c>
      <c r="F179" s="142" t="s">
        <v>545</v>
      </c>
      <c r="G179" s="143" t="s">
        <v>225</v>
      </c>
      <c r="H179" s="144">
        <v>640.05999999999995</v>
      </c>
      <c r="I179" s="145"/>
      <c r="J179" s="144">
        <f t="shared" si="29"/>
        <v>0</v>
      </c>
      <c r="K179" s="146"/>
      <c r="L179" s="28"/>
      <c r="M179" s="147" t="s">
        <v>1</v>
      </c>
      <c r="N179" s="148" t="s">
        <v>41</v>
      </c>
      <c r="P179" s="149">
        <f t="shared" si="30"/>
        <v>0</v>
      </c>
      <c r="Q179" s="149">
        <v>5.8E-4</v>
      </c>
      <c r="R179" s="149">
        <f t="shared" si="31"/>
        <v>0.37123479999999998</v>
      </c>
      <c r="S179" s="149">
        <v>0</v>
      </c>
      <c r="T179" s="150">
        <f t="shared" si="32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33"/>
        <v>0</v>
      </c>
      <c r="BF179" s="152">
        <f t="shared" si="34"/>
        <v>0</v>
      </c>
      <c r="BG179" s="152">
        <f t="shared" si="35"/>
        <v>0</v>
      </c>
      <c r="BH179" s="152">
        <f t="shared" si="36"/>
        <v>0</v>
      </c>
      <c r="BI179" s="152">
        <f t="shared" si="37"/>
        <v>0</v>
      </c>
      <c r="BJ179" s="13" t="s">
        <v>87</v>
      </c>
      <c r="BK179" s="152">
        <f t="shared" si="38"/>
        <v>0</v>
      </c>
      <c r="BL179" s="13" t="s">
        <v>94</v>
      </c>
      <c r="BM179" s="151" t="s">
        <v>546</v>
      </c>
    </row>
    <row r="180" spans="2:65" s="1" customFormat="1" ht="24.25" customHeight="1">
      <c r="B180" s="139"/>
      <c r="C180" s="140" t="s">
        <v>347</v>
      </c>
      <c r="D180" s="140" t="s">
        <v>222</v>
      </c>
      <c r="E180" s="141" t="s">
        <v>547</v>
      </c>
      <c r="F180" s="142" t="s">
        <v>548</v>
      </c>
      <c r="G180" s="143" t="s">
        <v>225</v>
      </c>
      <c r="H180" s="144">
        <v>19.899999999999999</v>
      </c>
      <c r="I180" s="145"/>
      <c r="J180" s="144">
        <f t="shared" si="29"/>
        <v>0</v>
      </c>
      <c r="K180" s="146"/>
      <c r="L180" s="28"/>
      <c r="M180" s="147" t="s">
        <v>1</v>
      </c>
      <c r="N180" s="148" t="s">
        <v>41</v>
      </c>
      <c r="P180" s="149">
        <f t="shared" si="30"/>
        <v>0</v>
      </c>
      <c r="Q180" s="149">
        <v>1.196E-2</v>
      </c>
      <c r="R180" s="149">
        <f t="shared" si="31"/>
        <v>0.23800399999999999</v>
      </c>
      <c r="S180" s="149">
        <v>0</v>
      </c>
      <c r="T180" s="150">
        <f t="shared" si="32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33"/>
        <v>0</v>
      </c>
      <c r="BF180" s="152">
        <f t="shared" si="34"/>
        <v>0</v>
      </c>
      <c r="BG180" s="152">
        <f t="shared" si="35"/>
        <v>0</v>
      </c>
      <c r="BH180" s="152">
        <f t="shared" si="36"/>
        <v>0</v>
      </c>
      <c r="BI180" s="152">
        <f t="shared" si="37"/>
        <v>0</v>
      </c>
      <c r="BJ180" s="13" t="s">
        <v>87</v>
      </c>
      <c r="BK180" s="152">
        <f t="shared" si="38"/>
        <v>0</v>
      </c>
      <c r="BL180" s="13" t="s">
        <v>94</v>
      </c>
      <c r="BM180" s="151" t="s">
        <v>549</v>
      </c>
    </row>
    <row r="181" spans="2:65" s="1" customFormat="1" ht="24.25" customHeight="1">
      <c r="B181" s="139"/>
      <c r="C181" s="140" t="s">
        <v>353</v>
      </c>
      <c r="D181" s="140" t="s">
        <v>222</v>
      </c>
      <c r="E181" s="141" t="s">
        <v>550</v>
      </c>
      <c r="F181" s="142" t="s">
        <v>551</v>
      </c>
      <c r="G181" s="143" t="s">
        <v>225</v>
      </c>
      <c r="H181" s="144">
        <v>655.5</v>
      </c>
      <c r="I181" s="145"/>
      <c r="J181" s="144">
        <f t="shared" si="29"/>
        <v>0</v>
      </c>
      <c r="K181" s="146"/>
      <c r="L181" s="28"/>
      <c r="M181" s="147" t="s">
        <v>1</v>
      </c>
      <c r="N181" s="148" t="s">
        <v>41</v>
      </c>
      <c r="P181" s="149">
        <f t="shared" si="30"/>
        <v>0</v>
      </c>
      <c r="Q181" s="149">
        <v>1.349E-2</v>
      </c>
      <c r="R181" s="149">
        <f t="shared" si="31"/>
        <v>8.8426950000000009</v>
      </c>
      <c r="S181" s="149">
        <v>0</v>
      </c>
      <c r="T181" s="150">
        <f t="shared" si="32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33"/>
        <v>0</v>
      </c>
      <c r="BF181" s="152">
        <f t="shared" si="34"/>
        <v>0</v>
      </c>
      <c r="BG181" s="152">
        <f t="shared" si="35"/>
        <v>0</v>
      </c>
      <c r="BH181" s="152">
        <f t="shared" si="36"/>
        <v>0</v>
      </c>
      <c r="BI181" s="152">
        <f t="shared" si="37"/>
        <v>0</v>
      </c>
      <c r="BJ181" s="13" t="s">
        <v>87</v>
      </c>
      <c r="BK181" s="152">
        <f t="shared" si="38"/>
        <v>0</v>
      </c>
      <c r="BL181" s="13" t="s">
        <v>94</v>
      </c>
      <c r="BM181" s="151" t="s">
        <v>552</v>
      </c>
    </row>
    <row r="182" spans="2:65" s="1" customFormat="1" ht="24.25" customHeight="1">
      <c r="B182" s="139"/>
      <c r="C182" s="140" t="s">
        <v>357</v>
      </c>
      <c r="D182" s="140" t="s">
        <v>222</v>
      </c>
      <c r="E182" s="141" t="s">
        <v>553</v>
      </c>
      <c r="F182" s="142" t="s">
        <v>554</v>
      </c>
      <c r="G182" s="143" t="s">
        <v>225</v>
      </c>
      <c r="H182" s="144">
        <v>11.97</v>
      </c>
      <c r="I182" s="145"/>
      <c r="J182" s="144">
        <f t="shared" si="29"/>
        <v>0</v>
      </c>
      <c r="K182" s="146"/>
      <c r="L182" s="28"/>
      <c r="M182" s="147" t="s">
        <v>1</v>
      </c>
      <c r="N182" s="148" t="s">
        <v>41</v>
      </c>
      <c r="P182" s="149">
        <f t="shared" si="30"/>
        <v>0</v>
      </c>
      <c r="Q182" s="149">
        <v>1.677E-2</v>
      </c>
      <c r="R182" s="149">
        <f t="shared" si="31"/>
        <v>0.20073690000000002</v>
      </c>
      <c r="S182" s="149">
        <v>0</v>
      </c>
      <c r="T182" s="150">
        <f t="shared" si="32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33"/>
        <v>0</v>
      </c>
      <c r="BF182" s="152">
        <f t="shared" si="34"/>
        <v>0</v>
      </c>
      <c r="BG182" s="152">
        <f t="shared" si="35"/>
        <v>0</v>
      </c>
      <c r="BH182" s="152">
        <f t="shared" si="36"/>
        <v>0</v>
      </c>
      <c r="BI182" s="152">
        <f t="shared" si="37"/>
        <v>0</v>
      </c>
      <c r="BJ182" s="13" t="s">
        <v>87</v>
      </c>
      <c r="BK182" s="152">
        <f t="shared" si="38"/>
        <v>0</v>
      </c>
      <c r="BL182" s="13" t="s">
        <v>94</v>
      </c>
      <c r="BM182" s="151" t="s">
        <v>555</v>
      </c>
    </row>
    <row r="183" spans="2:65" s="1" customFormat="1" ht="24.25" customHeight="1">
      <c r="B183" s="139"/>
      <c r="C183" s="140" t="s">
        <v>361</v>
      </c>
      <c r="D183" s="140" t="s">
        <v>222</v>
      </c>
      <c r="E183" s="141" t="s">
        <v>556</v>
      </c>
      <c r="F183" s="142" t="s">
        <v>557</v>
      </c>
      <c r="G183" s="143" t="s">
        <v>225</v>
      </c>
      <c r="H183" s="144">
        <v>807.5</v>
      </c>
      <c r="I183" s="145"/>
      <c r="J183" s="144">
        <f t="shared" si="29"/>
        <v>0</v>
      </c>
      <c r="K183" s="146"/>
      <c r="L183" s="28"/>
      <c r="M183" s="147" t="s">
        <v>1</v>
      </c>
      <c r="N183" s="148" t="s">
        <v>41</v>
      </c>
      <c r="P183" s="149">
        <f t="shared" si="30"/>
        <v>0</v>
      </c>
      <c r="Q183" s="149">
        <v>1.677E-2</v>
      </c>
      <c r="R183" s="149">
        <f t="shared" si="31"/>
        <v>13.541774999999999</v>
      </c>
      <c r="S183" s="149">
        <v>0</v>
      </c>
      <c r="T183" s="150">
        <f t="shared" si="32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33"/>
        <v>0</v>
      </c>
      <c r="BF183" s="152">
        <f t="shared" si="34"/>
        <v>0</v>
      </c>
      <c r="BG183" s="152">
        <f t="shared" si="35"/>
        <v>0</v>
      </c>
      <c r="BH183" s="152">
        <f t="shared" si="36"/>
        <v>0</v>
      </c>
      <c r="BI183" s="152">
        <f t="shared" si="37"/>
        <v>0</v>
      </c>
      <c r="BJ183" s="13" t="s">
        <v>87</v>
      </c>
      <c r="BK183" s="152">
        <f t="shared" si="38"/>
        <v>0</v>
      </c>
      <c r="BL183" s="13" t="s">
        <v>94</v>
      </c>
      <c r="BM183" s="151" t="s">
        <v>558</v>
      </c>
    </row>
    <row r="184" spans="2:65" s="1" customFormat="1" ht="33" customHeight="1">
      <c r="B184" s="139"/>
      <c r="C184" s="140" t="s">
        <v>365</v>
      </c>
      <c r="D184" s="140" t="s">
        <v>222</v>
      </c>
      <c r="E184" s="141" t="s">
        <v>559</v>
      </c>
      <c r="F184" s="142" t="s">
        <v>560</v>
      </c>
      <c r="G184" s="143" t="s">
        <v>225</v>
      </c>
      <c r="H184" s="144">
        <v>8.8000000000000007</v>
      </c>
      <c r="I184" s="145"/>
      <c r="J184" s="144">
        <f t="shared" si="29"/>
        <v>0</v>
      </c>
      <c r="K184" s="146"/>
      <c r="L184" s="28"/>
      <c r="M184" s="147" t="s">
        <v>1</v>
      </c>
      <c r="N184" s="148" t="s">
        <v>41</v>
      </c>
      <c r="P184" s="149">
        <f t="shared" si="30"/>
        <v>0</v>
      </c>
      <c r="Q184" s="149">
        <v>1.136E-2</v>
      </c>
      <c r="R184" s="149">
        <f t="shared" si="31"/>
        <v>9.9968000000000015E-2</v>
      </c>
      <c r="S184" s="149">
        <v>0</v>
      </c>
      <c r="T184" s="150">
        <f t="shared" si="32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33"/>
        <v>0</v>
      </c>
      <c r="BF184" s="152">
        <f t="shared" si="34"/>
        <v>0</v>
      </c>
      <c r="BG184" s="152">
        <f t="shared" si="35"/>
        <v>0</v>
      </c>
      <c r="BH184" s="152">
        <f t="shared" si="36"/>
        <v>0</v>
      </c>
      <c r="BI184" s="152">
        <f t="shared" si="37"/>
        <v>0</v>
      </c>
      <c r="BJ184" s="13" t="s">
        <v>87</v>
      </c>
      <c r="BK184" s="152">
        <f t="shared" si="38"/>
        <v>0</v>
      </c>
      <c r="BL184" s="13" t="s">
        <v>94</v>
      </c>
      <c r="BM184" s="151" t="s">
        <v>561</v>
      </c>
    </row>
    <row r="185" spans="2:65" s="1" customFormat="1" ht="33" customHeight="1">
      <c r="B185" s="139"/>
      <c r="C185" s="140" t="s">
        <v>371</v>
      </c>
      <c r="D185" s="140" t="s">
        <v>222</v>
      </c>
      <c r="E185" s="141" t="s">
        <v>562</v>
      </c>
      <c r="F185" s="142" t="s">
        <v>563</v>
      </c>
      <c r="G185" s="143" t="s">
        <v>225</v>
      </c>
      <c r="H185" s="144">
        <v>139.26</v>
      </c>
      <c r="I185" s="145"/>
      <c r="J185" s="144">
        <f t="shared" si="29"/>
        <v>0</v>
      </c>
      <c r="K185" s="146"/>
      <c r="L185" s="28"/>
      <c r="M185" s="147" t="s">
        <v>1</v>
      </c>
      <c r="N185" s="148" t="s">
        <v>41</v>
      </c>
      <c r="P185" s="149">
        <f t="shared" si="30"/>
        <v>0</v>
      </c>
      <c r="Q185" s="149">
        <v>1.4630000000000001E-2</v>
      </c>
      <c r="R185" s="149">
        <f t="shared" si="31"/>
        <v>2.0373738000000001</v>
      </c>
      <c r="S185" s="149">
        <v>0</v>
      </c>
      <c r="T185" s="150">
        <f t="shared" si="32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33"/>
        <v>0</v>
      </c>
      <c r="BF185" s="152">
        <f t="shared" si="34"/>
        <v>0</v>
      </c>
      <c r="BG185" s="152">
        <f t="shared" si="35"/>
        <v>0</v>
      </c>
      <c r="BH185" s="152">
        <f t="shared" si="36"/>
        <v>0</v>
      </c>
      <c r="BI185" s="152">
        <f t="shared" si="37"/>
        <v>0</v>
      </c>
      <c r="BJ185" s="13" t="s">
        <v>87</v>
      </c>
      <c r="BK185" s="152">
        <f t="shared" si="38"/>
        <v>0</v>
      </c>
      <c r="BL185" s="13" t="s">
        <v>94</v>
      </c>
      <c r="BM185" s="151" t="s">
        <v>564</v>
      </c>
    </row>
    <row r="186" spans="2:65" s="1" customFormat="1" ht="24.25" customHeight="1">
      <c r="B186" s="139"/>
      <c r="C186" s="140" t="s">
        <v>377</v>
      </c>
      <c r="D186" s="140" t="s">
        <v>222</v>
      </c>
      <c r="E186" s="141" t="s">
        <v>565</v>
      </c>
      <c r="F186" s="142" t="s">
        <v>566</v>
      </c>
      <c r="G186" s="143" t="s">
        <v>225</v>
      </c>
      <c r="H186" s="144">
        <v>46.1</v>
      </c>
      <c r="I186" s="145"/>
      <c r="J186" s="144">
        <f t="shared" si="29"/>
        <v>0</v>
      </c>
      <c r="K186" s="146"/>
      <c r="L186" s="28"/>
      <c r="M186" s="147" t="s">
        <v>1</v>
      </c>
      <c r="N186" s="148" t="s">
        <v>41</v>
      </c>
      <c r="P186" s="149">
        <f t="shared" si="30"/>
        <v>0</v>
      </c>
      <c r="Q186" s="149">
        <v>3.3633999999999997E-2</v>
      </c>
      <c r="R186" s="149">
        <f t="shared" si="31"/>
        <v>1.5505274</v>
      </c>
      <c r="S186" s="149">
        <v>0</v>
      </c>
      <c r="T186" s="150">
        <f t="shared" si="32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33"/>
        <v>0</v>
      </c>
      <c r="BF186" s="152">
        <f t="shared" si="34"/>
        <v>0</v>
      </c>
      <c r="BG186" s="152">
        <f t="shared" si="35"/>
        <v>0</v>
      </c>
      <c r="BH186" s="152">
        <f t="shared" si="36"/>
        <v>0</v>
      </c>
      <c r="BI186" s="152">
        <f t="shared" si="37"/>
        <v>0</v>
      </c>
      <c r="BJ186" s="13" t="s">
        <v>87</v>
      </c>
      <c r="BK186" s="152">
        <f t="shared" si="38"/>
        <v>0</v>
      </c>
      <c r="BL186" s="13" t="s">
        <v>94</v>
      </c>
      <c r="BM186" s="151" t="s">
        <v>567</v>
      </c>
    </row>
    <row r="187" spans="2:65" s="1" customFormat="1" ht="24.25" customHeight="1">
      <c r="B187" s="139"/>
      <c r="C187" s="140" t="s">
        <v>381</v>
      </c>
      <c r="D187" s="140" t="s">
        <v>222</v>
      </c>
      <c r="E187" s="141" t="s">
        <v>568</v>
      </c>
      <c r="F187" s="142" t="s">
        <v>569</v>
      </c>
      <c r="G187" s="143" t="s">
        <v>225</v>
      </c>
      <c r="H187" s="144">
        <v>210.9</v>
      </c>
      <c r="I187" s="145"/>
      <c r="J187" s="144">
        <f t="shared" si="29"/>
        <v>0</v>
      </c>
      <c r="K187" s="146"/>
      <c r="L187" s="28"/>
      <c r="M187" s="147" t="s">
        <v>1</v>
      </c>
      <c r="N187" s="148" t="s">
        <v>41</v>
      </c>
      <c r="P187" s="149">
        <f t="shared" si="30"/>
        <v>0</v>
      </c>
      <c r="Q187" s="149">
        <v>0</v>
      </c>
      <c r="R187" s="149">
        <f t="shared" si="31"/>
        <v>0</v>
      </c>
      <c r="S187" s="149">
        <v>0</v>
      </c>
      <c r="T187" s="150">
        <f t="shared" si="32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33"/>
        <v>0</v>
      </c>
      <c r="BF187" s="152">
        <f t="shared" si="34"/>
        <v>0</v>
      </c>
      <c r="BG187" s="152">
        <f t="shared" si="35"/>
        <v>0</v>
      </c>
      <c r="BH187" s="152">
        <f t="shared" si="36"/>
        <v>0</v>
      </c>
      <c r="BI187" s="152">
        <f t="shared" si="37"/>
        <v>0</v>
      </c>
      <c r="BJ187" s="13" t="s">
        <v>87</v>
      </c>
      <c r="BK187" s="152">
        <f t="shared" si="38"/>
        <v>0</v>
      </c>
      <c r="BL187" s="13" t="s">
        <v>94</v>
      </c>
      <c r="BM187" s="151" t="s">
        <v>570</v>
      </c>
    </row>
    <row r="188" spans="2:65" s="1" customFormat="1" ht="24.25" customHeight="1">
      <c r="B188" s="139"/>
      <c r="C188" s="158" t="s">
        <v>385</v>
      </c>
      <c r="D188" s="158" t="s">
        <v>571</v>
      </c>
      <c r="E188" s="159" t="s">
        <v>572</v>
      </c>
      <c r="F188" s="160" t="s">
        <v>573</v>
      </c>
      <c r="G188" s="161" t="s">
        <v>574</v>
      </c>
      <c r="H188" s="162">
        <v>43.45</v>
      </c>
      <c r="I188" s="163"/>
      <c r="J188" s="162">
        <f t="shared" si="29"/>
        <v>0</v>
      </c>
      <c r="K188" s="164"/>
      <c r="L188" s="165"/>
      <c r="M188" s="166" t="s">
        <v>1</v>
      </c>
      <c r="N188" s="167" t="s">
        <v>41</v>
      </c>
      <c r="P188" s="149">
        <f t="shared" si="30"/>
        <v>0</v>
      </c>
      <c r="Q188" s="149">
        <v>1E-3</v>
      </c>
      <c r="R188" s="149">
        <f t="shared" si="31"/>
        <v>4.3450000000000003E-2</v>
      </c>
      <c r="S188" s="149">
        <v>0</v>
      </c>
      <c r="T188" s="150">
        <f t="shared" si="32"/>
        <v>0</v>
      </c>
      <c r="AR188" s="151" t="s">
        <v>248</v>
      </c>
      <c r="AT188" s="151" t="s">
        <v>571</v>
      </c>
      <c r="AU188" s="151" t="s">
        <v>87</v>
      </c>
      <c r="AY188" s="13" t="s">
        <v>220</v>
      </c>
      <c r="BE188" s="152">
        <f t="shared" si="33"/>
        <v>0</v>
      </c>
      <c r="BF188" s="152">
        <f t="shared" si="34"/>
        <v>0</v>
      </c>
      <c r="BG188" s="152">
        <f t="shared" si="35"/>
        <v>0</v>
      </c>
      <c r="BH188" s="152">
        <f t="shared" si="36"/>
        <v>0</v>
      </c>
      <c r="BI188" s="152">
        <f t="shared" si="37"/>
        <v>0</v>
      </c>
      <c r="BJ188" s="13" t="s">
        <v>87</v>
      </c>
      <c r="BK188" s="152">
        <f t="shared" si="38"/>
        <v>0</v>
      </c>
      <c r="BL188" s="13" t="s">
        <v>94</v>
      </c>
      <c r="BM188" s="151" t="s">
        <v>575</v>
      </c>
    </row>
    <row r="189" spans="2:65" s="1" customFormat="1" ht="24.25" customHeight="1">
      <c r="B189" s="139"/>
      <c r="C189" s="140" t="s">
        <v>389</v>
      </c>
      <c r="D189" s="140" t="s">
        <v>222</v>
      </c>
      <c r="E189" s="141" t="s">
        <v>576</v>
      </c>
      <c r="F189" s="142" t="s">
        <v>577</v>
      </c>
      <c r="G189" s="143" t="s">
        <v>225</v>
      </c>
      <c r="H189" s="144">
        <v>210.9</v>
      </c>
      <c r="I189" s="145"/>
      <c r="J189" s="144">
        <f t="shared" si="29"/>
        <v>0</v>
      </c>
      <c r="K189" s="146"/>
      <c r="L189" s="28"/>
      <c r="M189" s="147" t="s">
        <v>1</v>
      </c>
      <c r="N189" s="148" t="s">
        <v>41</v>
      </c>
      <c r="P189" s="149">
        <f t="shared" si="30"/>
        <v>0</v>
      </c>
      <c r="Q189" s="149">
        <v>3.4680000000000002E-2</v>
      </c>
      <c r="R189" s="149">
        <f t="shared" si="31"/>
        <v>7.3140120000000008</v>
      </c>
      <c r="S189" s="149">
        <v>0</v>
      </c>
      <c r="T189" s="150">
        <f t="shared" si="32"/>
        <v>0</v>
      </c>
      <c r="AR189" s="151" t="s">
        <v>281</v>
      </c>
      <c r="AT189" s="151" t="s">
        <v>222</v>
      </c>
      <c r="AU189" s="151" t="s">
        <v>87</v>
      </c>
      <c r="AY189" s="13" t="s">
        <v>220</v>
      </c>
      <c r="BE189" s="152">
        <f t="shared" si="33"/>
        <v>0</v>
      </c>
      <c r="BF189" s="152">
        <f t="shared" si="34"/>
        <v>0</v>
      </c>
      <c r="BG189" s="152">
        <f t="shared" si="35"/>
        <v>0</v>
      </c>
      <c r="BH189" s="152">
        <f t="shared" si="36"/>
        <v>0</v>
      </c>
      <c r="BI189" s="152">
        <f t="shared" si="37"/>
        <v>0</v>
      </c>
      <c r="BJ189" s="13" t="s">
        <v>87</v>
      </c>
      <c r="BK189" s="152">
        <f t="shared" si="38"/>
        <v>0</v>
      </c>
      <c r="BL189" s="13" t="s">
        <v>281</v>
      </c>
      <c r="BM189" s="151" t="s">
        <v>578</v>
      </c>
    </row>
    <row r="190" spans="2:65" s="11" customFormat="1" ht="22.9" customHeight="1">
      <c r="B190" s="127"/>
      <c r="D190" s="128" t="s">
        <v>74</v>
      </c>
      <c r="E190" s="137" t="s">
        <v>230</v>
      </c>
      <c r="F190" s="137" t="s">
        <v>231</v>
      </c>
      <c r="I190" s="130"/>
      <c r="J190" s="138">
        <f>BK190</f>
        <v>0</v>
      </c>
      <c r="L190" s="127"/>
      <c r="M190" s="132"/>
      <c r="P190" s="133">
        <f>SUM(P191:P196)</f>
        <v>0</v>
      </c>
      <c r="R190" s="133">
        <f>SUM(R191:R196)</f>
        <v>2.4781803119999997</v>
      </c>
      <c r="T190" s="134">
        <f>SUM(T191:T196)</f>
        <v>0</v>
      </c>
      <c r="AR190" s="128" t="s">
        <v>82</v>
      </c>
      <c r="AT190" s="135" t="s">
        <v>74</v>
      </c>
      <c r="AU190" s="135" t="s">
        <v>82</v>
      </c>
      <c r="AY190" s="128" t="s">
        <v>220</v>
      </c>
      <c r="BK190" s="136">
        <f>SUM(BK191:BK196)</f>
        <v>0</v>
      </c>
    </row>
    <row r="191" spans="2:65" s="1" customFormat="1" ht="24.25" customHeight="1">
      <c r="B191" s="139"/>
      <c r="C191" s="140" t="s">
        <v>393</v>
      </c>
      <c r="D191" s="140" t="s">
        <v>222</v>
      </c>
      <c r="E191" s="141" t="s">
        <v>579</v>
      </c>
      <c r="F191" s="142" t="s">
        <v>580</v>
      </c>
      <c r="G191" s="143" t="s">
        <v>225</v>
      </c>
      <c r="H191" s="144">
        <v>123.38</v>
      </c>
      <c r="I191" s="145"/>
      <c r="J191" s="144">
        <f t="shared" ref="J191:J196" si="39">ROUND(I191*H191,2)</f>
        <v>0</v>
      </c>
      <c r="K191" s="146"/>
      <c r="L191" s="28"/>
      <c r="M191" s="147" t="s">
        <v>1</v>
      </c>
      <c r="N191" s="148" t="s">
        <v>41</v>
      </c>
      <c r="P191" s="149">
        <f t="shared" ref="P191:P196" si="40">O191*H191</f>
        <v>0</v>
      </c>
      <c r="Q191" s="149">
        <v>0</v>
      </c>
      <c r="R191" s="149">
        <f t="shared" ref="R191:R196" si="41">Q191*H191</f>
        <v>0</v>
      </c>
      <c r="S191" s="149">
        <v>0</v>
      </c>
      <c r="T191" s="150">
        <f t="shared" ref="T191:T196" si="42">S191*H191</f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ref="BE191:BE196" si="43">IF(N191="základná",J191,0)</f>
        <v>0</v>
      </c>
      <c r="BF191" s="152">
        <f t="shared" ref="BF191:BF196" si="44">IF(N191="znížená",J191,0)</f>
        <v>0</v>
      </c>
      <c r="BG191" s="152">
        <f t="shared" ref="BG191:BG196" si="45">IF(N191="zákl. prenesená",J191,0)</f>
        <v>0</v>
      </c>
      <c r="BH191" s="152">
        <f t="shared" ref="BH191:BH196" si="46">IF(N191="zníž. prenesená",J191,0)</f>
        <v>0</v>
      </c>
      <c r="BI191" s="152">
        <f t="shared" ref="BI191:BI196" si="47">IF(N191="nulová",J191,0)</f>
        <v>0</v>
      </c>
      <c r="BJ191" s="13" t="s">
        <v>87</v>
      </c>
      <c r="BK191" s="152">
        <f t="shared" ref="BK191:BK196" si="48">ROUND(I191*H191,2)</f>
        <v>0</v>
      </c>
      <c r="BL191" s="13" t="s">
        <v>94</v>
      </c>
      <c r="BM191" s="151" t="s">
        <v>581</v>
      </c>
    </row>
    <row r="192" spans="2:65" s="1" customFormat="1" ht="33" customHeight="1">
      <c r="B192" s="139"/>
      <c r="C192" s="140" t="s">
        <v>399</v>
      </c>
      <c r="D192" s="140" t="s">
        <v>222</v>
      </c>
      <c r="E192" s="141" t="s">
        <v>582</v>
      </c>
      <c r="F192" s="142" t="s">
        <v>583</v>
      </c>
      <c r="G192" s="143" t="s">
        <v>225</v>
      </c>
      <c r="H192" s="144">
        <v>2214</v>
      </c>
      <c r="I192" s="145"/>
      <c r="J192" s="144">
        <f t="shared" si="39"/>
        <v>0</v>
      </c>
      <c r="K192" s="146"/>
      <c r="L192" s="28"/>
      <c r="M192" s="147" t="s">
        <v>1</v>
      </c>
      <c r="N192" s="148" t="s">
        <v>41</v>
      </c>
      <c r="P192" s="149">
        <f t="shared" si="40"/>
        <v>0</v>
      </c>
      <c r="Q192" s="149">
        <v>0</v>
      </c>
      <c r="R192" s="149">
        <f t="shared" si="41"/>
        <v>0</v>
      </c>
      <c r="S192" s="149">
        <v>0</v>
      </c>
      <c r="T192" s="150">
        <f t="shared" si="42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43"/>
        <v>0</v>
      </c>
      <c r="BF192" s="152">
        <f t="shared" si="44"/>
        <v>0</v>
      </c>
      <c r="BG192" s="152">
        <f t="shared" si="45"/>
        <v>0</v>
      </c>
      <c r="BH192" s="152">
        <f t="shared" si="46"/>
        <v>0</v>
      </c>
      <c r="BI192" s="152">
        <f t="shared" si="47"/>
        <v>0</v>
      </c>
      <c r="BJ192" s="13" t="s">
        <v>87</v>
      </c>
      <c r="BK192" s="152">
        <f t="shared" si="48"/>
        <v>0</v>
      </c>
      <c r="BL192" s="13" t="s">
        <v>94</v>
      </c>
      <c r="BM192" s="151" t="s">
        <v>584</v>
      </c>
    </row>
    <row r="193" spans="2:65" s="1" customFormat="1" ht="37.9" customHeight="1">
      <c r="B193" s="139"/>
      <c r="C193" s="140" t="s">
        <v>403</v>
      </c>
      <c r="D193" s="140" t="s">
        <v>222</v>
      </c>
      <c r="E193" s="141" t="s">
        <v>239</v>
      </c>
      <c r="F193" s="142" t="s">
        <v>240</v>
      </c>
      <c r="G193" s="143" t="s">
        <v>225</v>
      </c>
      <c r="H193" s="144">
        <v>13284</v>
      </c>
      <c r="I193" s="145"/>
      <c r="J193" s="144">
        <f t="shared" si="39"/>
        <v>0</v>
      </c>
      <c r="K193" s="146"/>
      <c r="L193" s="28"/>
      <c r="M193" s="147" t="s">
        <v>1</v>
      </c>
      <c r="N193" s="148" t="s">
        <v>41</v>
      </c>
      <c r="P193" s="149">
        <f t="shared" si="40"/>
        <v>0</v>
      </c>
      <c r="Q193" s="149">
        <v>0</v>
      </c>
      <c r="R193" s="149">
        <f t="shared" si="41"/>
        <v>0</v>
      </c>
      <c r="S193" s="149">
        <v>0</v>
      </c>
      <c r="T193" s="150">
        <f t="shared" si="42"/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si="43"/>
        <v>0</v>
      </c>
      <c r="BF193" s="152">
        <f t="shared" si="44"/>
        <v>0</v>
      </c>
      <c r="BG193" s="152">
        <f t="shared" si="45"/>
        <v>0</v>
      </c>
      <c r="BH193" s="152">
        <f t="shared" si="46"/>
        <v>0</v>
      </c>
      <c r="BI193" s="152">
        <f t="shared" si="47"/>
        <v>0</v>
      </c>
      <c r="BJ193" s="13" t="s">
        <v>87</v>
      </c>
      <c r="BK193" s="152">
        <f t="shared" si="48"/>
        <v>0</v>
      </c>
      <c r="BL193" s="13" t="s">
        <v>94</v>
      </c>
      <c r="BM193" s="151" t="s">
        <v>585</v>
      </c>
    </row>
    <row r="194" spans="2:65" s="1" customFormat="1" ht="24.25" customHeight="1">
      <c r="B194" s="139"/>
      <c r="C194" s="140" t="s">
        <v>409</v>
      </c>
      <c r="D194" s="140" t="s">
        <v>222</v>
      </c>
      <c r="E194" s="141" t="s">
        <v>586</v>
      </c>
      <c r="F194" s="142" t="s">
        <v>587</v>
      </c>
      <c r="G194" s="143" t="s">
        <v>225</v>
      </c>
      <c r="H194" s="144">
        <v>1445.7</v>
      </c>
      <c r="I194" s="145"/>
      <c r="J194" s="144">
        <f t="shared" si="39"/>
        <v>0</v>
      </c>
      <c r="K194" s="146"/>
      <c r="L194" s="28"/>
      <c r="M194" s="147" t="s">
        <v>1</v>
      </c>
      <c r="N194" s="148" t="s">
        <v>41</v>
      </c>
      <c r="P194" s="149">
        <f t="shared" si="40"/>
        <v>0</v>
      </c>
      <c r="Q194" s="149">
        <v>1.5299999999999999E-3</v>
      </c>
      <c r="R194" s="149">
        <f t="shared" si="41"/>
        <v>2.2119209999999998</v>
      </c>
      <c r="S194" s="149">
        <v>0</v>
      </c>
      <c r="T194" s="150">
        <f t="shared" si="42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43"/>
        <v>0</v>
      </c>
      <c r="BF194" s="152">
        <f t="shared" si="44"/>
        <v>0</v>
      </c>
      <c r="BG194" s="152">
        <f t="shared" si="45"/>
        <v>0</v>
      </c>
      <c r="BH194" s="152">
        <f t="shared" si="46"/>
        <v>0</v>
      </c>
      <c r="BI194" s="152">
        <f t="shared" si="47"/>
        <v>0</v>
      </c>
      <c r="BJ194" s="13" t="s">
        <v>87</v>
      </c>
      <c r="BK194" s="152">
        <f t="shared" si="48"/>
        <v>0</v>
      </c>
      <c r="BL194" s="13" t="s">
        <v>94</v>
      </c>
      <c r="BM194" s="151" t="s">
        <v>588</v>
      </c>
    </row>
    <row r="195" spans="2:65" s="1" customFormat="1" ht="33" customHeight="1">
      <c r="B195" s="139"/>
      <c r="C195" s="140" t="s">
        <v>413</v>
      </c>
      <c r="D195" s="140" t="s">
        <v>222</v>
      </c>
      <c r="E195" s="141" t="s">
        <v>589</v>
      </c>
      <c r="F195" s="142" t="s">
        <v>590</v>
      </c>
      <c r="G195" s="143" t="s">
        <v>225</v>
      </c>
      <c r="H195" s="144">
        <v>41.8</v>
      </c>
      <c r="I195" s="145"/>
      <c r="J195" s="144">
        <f t="shared" si="39"/>
        <v>0</v>
      </c>
      <c r="K195" s="146"/>
      <c r="L195" s="28"/>
      <c r="M195" s="147" t="s">
        <v>1</v>
      </c>
      <c r="N195" s="148" t="s">
        <v>41</v>
      </c>
      <c r="P195" s="149">
        <f t="shared" si="40"/>
        <v>0</v>
      </c>
      <c r="Q195" s="149">
        <v>6.3698399999999999E-3</v>
      </c>
      <c r="R195" s="149">
        <f t="shared" si="41"/>
        <v>0.26625931199999997</v>
      </c>
      <c r="S195" s="149">
        <v>0</v>
      </c>
      <c r="T195" s="150">
        <f t="shared" si="42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43"/>
        <v>0</v>
      </c>
      <c r="BF195" s="152">
        <f t="shared" si="44"/>
        <v>0</v>
      </c>
      <c r="BG195" s="152">
        <f t="shared" si="45"/>
        <v>0</v>
      </c>
      <c r="BH195" s="152">
        <f t="shared" si="46"/>
        <v>0</v>
      </c>
      <c r="BI195" s="152">
        <f t="shared" si="47"/>
        <v>0</v>
      </c>
      <c r="BJ195" s="13" t="s">
        <v>87</v>
      </c>
      <c r="BK195" s="152">
        <f t="shared" si="48"/>
        <v>0</v>
      </c>
      <c r="BL195" s="13" t="s">
        <v>94</v>
      </c>
      <c r="BM195" s="151" t="s">
        <v>591</v>
      </c>
    </row>
    <row r="196" spans="2:65" s="1" customFormat="1" ht="16.5" customHeight="1">
      <c r="B196" s="139"/>
      <c r="C196" s="140" t="s">
        <v>417</v>
      </c>
      <c r="D196" s="140" t="s">
        <v>222</v>
      </c>
      <c r="E196" s="141" t="s">
        <v>592</v>
      </c>
      <c r="F196" s="142" t="s">
        <v>593</v>
      </c>
      <c r="G196" s="143" t="s">
        <v>225</v>
      </c>
      <c r="H196" s="144">
        <v>2322</v>
      </c>
      <c r="I196" s="145"/>
      <c r="J196" s="144">
        <f t="shared" si="39"/>
        <v>0</v>
      </c>
      <c r="K196" s="146"/>
      <c r="L196" s="28"/>
      <c r="M196" s="147" t="s">
        <v>1</v>
      </c>
      <c r="N196" s="148" t="s">
        <v>41</v>
      </c>
      <c r="P196" s="149">
        <f t="shared" si="40"/>
        <v>0</v>
      </c>
      <c r="Q196" s="149">
        <v>0</v>
      </c>
      <c r="R196" s="149">
        <f t="shared" si="41"/>
        <v>0</v>
      </c>
      <c r="S196" s="149">
        <v>0</v>
      </c>
      <c r="T196" s="150">
        <f t="shared" si="42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43"/>
        <v>0</v>
      </c>
      <c r="BF196" s="152">
        <f t="shared" si="44"/>
        <v>0</v>
      </c>
      <c r="BG196" s="152">
        <f t="shared" si="45"/>
        <v>0</v>
      </c>
      <c r="BH196" s="152">
        <f t="shared" si="46"/>
        <v>0</v>
      </c>
      <c r="BI196" s="152">
        <f t="shared" si="47"/>
        <v>0</v>
      </c>
      <c r="BJ196" s="13" t="s">
        <v>87</v>
      </c>
      <c r="BK196" s="152">
        <f t="shared" si="48"/>
        <v>0</v>
      </c>
      <c r="BL196" s="13" t="s">
        <v>94</v>
      </c>
      <c r="BM196" s="151" t="s">
        <v>594</v>
      </c>
    </row>
    <row r="197" spans="2:65" s="11" customFormat="1" ht="22.9" customHeight="1">
      <c r="B197" s="127"/>
      <c r="D197" s="128" t="s">
        <v>74</v>
      </c>
      <c r="E197" s="137" t="s">
        <v>595</v>
      </c>
      <c r="F197" s="137" t="s">
        <v>596</v>
      </c>
      <c r="I197" s="130"/>
      <c r="J197" s="138">
        <f>BK197</f>
        <v>0</v>
      </c>
      <c r="L197" s="127"/>
      <c r="M197" s="132"/>
      <c r="P197" s="133">
        <f>P198</f>
        <v>0</v>
      </c>
      <c r="R197" s="133">
        <f>R198</f>
        <v>0</v>
      </c>
      <c r="T197" s="134">
        <f>T198</f>
        <v>0</v>
      </c>
      <c r="AR197" s="128" t="s">
        <v>82</v>
      </c>
      <c r="AT197" s="135" t="s">
        <v>74</v>
      </c>
      <c r="AU197" s="135" t="s">
        <v>82</v>
      </c>
      <c r="AY197" s="128" t="s">
        <v>220</v>
      </c>
      <c r="BK197" s="136">
        <f>BK198</f>
        <v>0</v>
      </c>
    </row>
    <row r="198" spans="2:65" s="1" customFormat="1" ht="24.25" customHeight="1">
      <c r="B198" s="139"/>
      <c r="C198" s="140" t="s">
        <v>423</v>
      </c>
      <c r="D198" s="140" t="s">
        <v>222</v>
      </c>
      <c r="E198" s="141" t="s">
        <v>597</v>
      </c>
      <c r="F198" s="142" t="s">
        <v>598</v>
      </c>
      <c r="G198" s="143" t="s">
        <v>304</v>
      </c>
      <c r="H198" s="144">
        <v>170.46</v>
      </c>
      <c r="I198" s="145"/>
      <c r="J198" s="144">
        <f>ROUND(I198*H198,2)</f>
        <v>0</v>
      </c>
      <c r="K198" s="146"/>
      <c r="L198" s="28"/>
      <c r="M198" s="147" t="s">
        <v>1</v>
      </c>
      <c r="N198" s="148" t="s">
        <v>41</v>
      </c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>IF(N198="základná",J198,0)</f>
        <v>0</v>
      </c>
      <c r="BF198" s="152">
        <f>IF(N198="znížená",J198,0)</f>
        <v>0</v>
      </c>
      <c r="BG198" s="152">
        <f>IF(N198="zákl. prenesená",J198,0)</f>
        <v>0</v>
      </c>
      <c r="BH198" s="152">
        <f>IF(N198="zníž. prenesená",J198,0)</f>
        <v>0</v>
      </c>
      <c r="BI198" s="152">
        <f>IF(N198="nulová",J198,0)</f>
        <v>0</v>
      </c>
      <c r="BJ198" s="13" t="s">
        <v>87</v>
      </c>
      <c r="BK198" s="152">
        <f>ROUND(I198*H198,2)</f>
        <v>0</v>
      </c>
      <c r="BL198" s="13" t="s">
        <v>94</v>
      </c>
      <c r="BM198" s="151" t="s">
        <v>599</v>
      </c>
    </row>
    <row r="199" spans="2:65" s="11" customFormat="1" ht="25.9" customHeight="1">
      <c r="B199" s="127"/>
      <c r="D199" s="128" t="s">
        <v>74</v>
      </c>
      <c r="E199" s="129" t="s">
        <v>337</v>
      </c>
      <c r="F199" s="129" t="s">
        <v>338</v>
      </c>
      <c r="I199" s="130"/>
      <c r="J199" s="131">
        <f>BK199</f>
        <v>0</v>
      </c>
      <c r="L199" s="127"/>
      <c r="M199" s="132"/>
      <c r="P199" s="133">
        <f>P200+P205+P211+P218+P222+P234+P244+P264+P267+P284+P288+P296+P306+P312+P316+P320</f>
        <v>0</v>
      </c>
      <c r="R199" s="133">
        <f>R200+R205+R211+R218+R222+R234+R244+R264+R267+R284+R288+R296+R306+R312+R316+R320</f>
        <v>69.079946556799996</v>
      </c>
      <c r="T199" s="134">
        <f>T200+T205+T211+T218+T222+T234+T244+T264+T267+T284+T288+T296+T306+T312+T316+T320</f>
        <v>0</v>
      </c>
      <c r="AR199" s="128" t="s">
        <v>87</v>
      </c>
      <c r="AT199" s="135" t="s">
        <v>74</v>
      </c>
      <c r="AU199" s="135" t="s">
        <v>75</v>
      </c>
      <c r="AY199" s="128" t="s">
        <v>220</v>
      </c>
      <c r="BK199" s="136">
        <f>BK200+BK205+BK211+BK218+BK222+BK234+BK244+BK264+BK267+BK284+BK288+BK296+BK306+BK312+BK316+BK320</f>
        <v>0</v>
      </c>
    </row>
    <row r="200" spans="2:65" s="11" customFormat="1" ht="22.9" customHeight="1">
      <c r="B200" s="127"/>
      <c r="D200" s="128" t="s">
        <v>74</v>
      </c>
      <c r="E200" s="137" t="s">
        <v>600</v>
      </c>
      <c r="F200" s="137" t="s">
        <v>601</v>
      </c>
      <c r="I200" s="130"/>
      <c r="J200" s="138">
        <f>BK200</f>
        <v>0</v>
      </c>
      <c r="L200" s="127"/>
      <c r="M200" s="132"/>
      <c r="P200" s="133">
        <f>SUM(P201:P204)</f>
        <v>0</v>
      </c>
      <c r="R200" s="133">
        <f>SUM(R201:R204)</f>
        <v>0.33602459999999995</v>
      </c>
      <c r="T200" s="134">
        <f>SUM(T201:T204)</f>
        <v>0</v>
      </c>
      <c r="AR200" s="128" t="s">
        <v>87</v>
      </c>
      <c r="AT200" s="135" t="s">
        <v>74</v>
      </c>
      <c r="AU200" s="135" t="s">
        <v>82</v>
      </c>
      <c r="AY200" s="128" t="s">
        <v>220</v>
      </c>
      <c r="BK200" s="136">
        <f>SUM(BK201:BK204)</f>
        <v>0</v>
      </c>
    </row>
    <row r="201" spans="2:65" s="1" customFormat="1" ht="24.25" customHeight="1">
      <c r="B201" s="139"/>
      <c r="C201" s="140" t="s">
        <v>427</v>
      </c>
      <c r="D201" s="140" t="s">
        <v>222</v>
      </c>
      <c r="E201" s="141" t="s">
        <v>602</v>
      </c>
      <c r="F201" s="142" t="s">
        <v>603</v>
      </c>
      <c r="G201" s="143" t="s">
        <v>225</v>
      </c>
      <c r="H201" s="144">
        <v>123.38</v>
      </c>
      <c r="I201" s="145"/>
      <c r="J201" s="144">
        <f>ROUND(I201*H201,2)</f>
        <v>0</v>
      </c>
      <c r="K201" s="146"/>
      <c r="L201" s="28"/>
      <c r="M201" s="147" t="s">
        <v>1</v>
      </c>
      <c r="N201" s="148" t="s">
        <v>41</v>
      </c>
      <c r="P201" s="149">
        <f>O201*H201</f>
        <v>0</v>
      </c>
      <c r="Q201" s="149">
        <v>6.9999999999999994E-5</v>
      </c>
      <c r="R201" s="149">
        <f>Q201*H201</f>
        <v>8.6365999999999995E-3</v>
      </c>
      <c r="S201" s="149">
        <v>0</v>
      </c>
      <c r="T201" s="150">
        <f>S201*H201</f>
        <v>0</v>
      </c>
      <c r="AR201" s="151" t="s">
        <v>281</v>
      </c>
      <c r="AT201" s="151" t="s">
        <v>222</v>
      </c>
      <c r="AU201" s="151" t="s">
        <v>87</v>
      </c>
      <c r="AY201" s="13" t="s">
        <v>220</v>
      </c>
      <c r="BE201" s="152">
        <f>IF(N201="základná",J201,0)</f>
        <v>0</v>
      </c>
      <c r="BF201" s="152">
        <f>IF(N201="znížená",J201,0)</f>
        <v>0</v>
      </c>
      <c r="BG201" s="152">
        <f>IF(N201="zákl. prenesená",J201,0)</f>
        <v>0</v>
      </c>
      <c r="BH201" s="152">
        <f>IF(N201="zníž. prenesená",J201,0)</f>
        <v>0</v>
      </c>
      <c r="BI201" s="152">
        <f>IF(N201="nulová",J201,0)</f>
        <v>0</v>
      </c>
      <c r="BJ201" s="13" t="s">
        <v>87</v>
      </c>
      <c r="BK201" s="152">
        <f>ROUND(I201*H201,2)</f>
        <v>0</v>
      </c>
      <c r="BL201" s="13" t="s">
        <v>281</v>
      </c>
      <c r="BM201" s="151" t="s">
        <v>604</v>
      </c>
    </row>
    <row r="202" spans="2:65" s="1" customFormat="1" ht="37.9" customHeight="1">
      <c r="B202" s="139"/>
      <c r="C202" s="158" t="s">
        <v>433</v>
      </c>
      <c r="D202" s="158" t="s">
        <v>571</v>
      </c>
      <c r="E202" s="159" t="s">
        <v>605</v>
      </c>
      <c r="F202" s="160" t="s">
        <v>606</v>
      </c>
      <c r="G202" s="161" t="s">
        <v>225</v>
      </c>
      <c r="H202" s="162">
        <v>141.88999999999999</v>
      </c>
      <c r="I202" s="163"/>
      <c r="J202" s="162">
        <f>ROUND(I202*H202,2)</f>
        <v>0</v>
      </c>
      <c r="K202" s="164"/>
      <c r="L202" s="165"/>
      <c r="M202" s="166" t="s">
        <v>1</v>
      </c>
      <c r="N202" s="167" t="s">
        <v>41</v>
      </c>
      <c r="P202" s="149">
        <f>O202*H202</f>
        <v>0</v>
      </c>
      <c r="Q202" s="149">
        <v>2E-3</v>
      </c>
      <c r="R202" s="149">
        <f>Q202*H202</f>
        <v>0.28377999999999998</v>
      </c>
      <c r="S202" s="149">
        <v>0</v>
      </c>
      <c r="T202" s="150">
        <f>S202*H202</f>
        <v>0</v>
      </c>
      <c r="AR202" s="151" t="s">
        <v>353</v>
      </c>
      <c r="AT202" s="151" t="s">
        <v>571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281</v>
      </c>
      <c r="BM202" s="151" t="s">
        <v>607</v>
      </c>
    </row>
    <row r="203" spans="2:65" s="1" customFormat="1" ht="24.25" customHeight="1">
      <c r="B203" s="139"/>
      <c r="C203" s="140" t="s">
        <v>437</v>
      </c>
      <c r="D203" s="140" t="s">
        <v>222</v>
      </c>
      <c r="E203" s="141" t="s">
        <v>608</v>
      </c>
      <c r="F203" s="142" t="s">
        <v>609</v>
      </c>
      <c r="G203" s="143" t="s">
        <v>225</v>
      </c>
      <c r="H203" s="144">
        <v>27.6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1.58E-3</v>
      </c>
      <c r="R203" s="149">
        <f>Q203*H203</f>
        <v>4.3608000000000001E-2</v>
      </c>
      <c r="S203" s="149">
        <v>0</v>
      </c>
      <c r="T203" s="150">
        <f>S203*H203</f>
        <v>0</v>
      </c>
      <c r="AR203" s="151" t="s">
        <v>281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281</v>
      </c>
      <c r="BM203" s="151" t="s">
        <v>610</v>
      </c>
    </row>
    <row r="204" spans="2:65" s="1" customFormat="1" ht="24.25" customHeight="1">
      <c r="B204" s="139"/>
      <c r="C204" s="140" t="s">
        <v>611</v>
      </c>
      <c r="D204" s="140" t="s">
        <v>222</v>
      </c>
      <c r="E204" s="141" t="s">
        <v>612</v>
      </c>
      <c r="F204" s="142" t="s">
        <v>613</v>
      </c>
      <c r="G204" s="143" t="s">
        <v>614</v>
      </c>
      <c r="H204" s="145"/>
      <c r="I204" s="145"/>
      <c r="J204" s="144">
        <f>ROUND(I204*H204,2)</f>
        <v>0</v>
      </c>
      <c r="K204" s="146"/>
      <c r="L204" s="28"/>
      <c r="M204" s="147" t="s">
        <v>1</v>
      </c>
      <c r="N204" s="148" t="s">
        <v>41</v>
      </c>
      <c r="P204" s="149">
        <f>O204*H204</f>
        <v>0</v>
      </c>
      <c r="Q204" s="149">
        <v>0</v>
      </c>
      <c r="R204" s="149">
        <f>Q204*H204</f>
        <v>0</v>
      </c>
      <c r="S204" s="149">
        <v>0</v>
      </c>
      <c r="T204" s="150">
        <f>S204*H204</f>
        <v>0</v>
      </c>
      <c r="AR204" s="151" t="s">
        <v>281</v>
      </c>
      <c r="AT204" s="151" t="s">
        <v>222</v>
      </c>
      <c r="AU204" s="151" t="s">
        <v>87</v>
      </c>
      <c r="AY204" s="13" t="s">
        <v>220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87</v>
      </c>
      <c r="BK204" s="152">
        <f>ROUND(I204*H204,2)</f>
        <v>0</v>
      </c>
      <c r="BL204" s="13" t="s">
        <v>281</v>
      </c>
      <c r="BM204" s="151" t="s">
        <v>615</v>
      </c>
    </row>
    <row r="205" spans="2:65" s="11" customFormat="1" ht="22.9" customHeight="1">
      <c r="B205" s="127"/>
      <c r="D205" s="128" t="s">
        <v>74</v>
      </c>
      <c r="E205" s="137" t="s">
        <v>339</v>
      </c>
      <c r="F205" s="137" t="s">
        <v>340</v>
      </c>
      <c r="I205" s="130"/>
      <c r="J205" s="138">
        <f>BK205</f>
        <v>0</v>
      </c>
      <c r="L205" s="127"/>
      <c r="M205" s="132"/>
      <c r="P205" s="133">
        <f>SUM(P206:P210)</f>
        <v>0</v>
      </c>
      <c r="R205" s="133">
        <f>SUM(R206:R210)</f>
        <v>0.48624779999999995</v>
      </c>
      <c r="T205" s="134">
        <f>SUM(T206:T210)</f>
        <v>0</v>
      </c>
      <c r="AR205" s="128" t="s">
        <v>87</v>
      </c>
      <c r="AT205" s="135" t="s">
        <v>74</v>
      </c>
      <c r="AU205" s="135" t="s">
        <v>82</v>
      </c>
      <c r="AY205" s="128" t="s">
        <v>220</v>
      </c>
      <c r="BK205" s="136">
        <f>SUM(BK206:BK210)</f>
        <v>0</v>
      </c>
    </row>
    <row r="206" spans="2:65" s="1" customFormat="1" ht="21.75" customHeight="1">
      <c r="B206" s="139"/>
      <c r="C206" s="140" t="s">
        <v>616</v>
      </c>
      <c r="D206" s="140" t="s">
        <v>222</v>
      </c>
      <c r="E206" s="141" t="s">
        <v>617</v>
      </c>
      <c r="F206" s="142" t="s">
        <v>618</v>
      </c>
      <c r="G206" s="143" t="s">
        <v>225</v>
      </c>
      <c r="H206" s="144">
        <v>923.4</v>
      </c>
      <c r="I206" s="145"/>
      <c r="J206" s="144">
        <f>ROUND(I206*H206,2)</f>
        <v>0</v>
      </c>
      <c r="K206" s="146"/>
      <c r="L206" s="28"/>
      <c r="M206" s="147" t="s">
        <v>1</v>
      </c>
      <c r="N206" s="148" t="s">
        <v>41</v>
      </c>
      <c r="P206" s="149">
        <f>O206*H206</f>
        <v>0</v>
      </c>
      <c r="Q206" s="149">
        <v>0</v>
      </c>
      <c r="R206" s="149">
        <f>Q206*H206</f>
        <v>0</v>
      </c>
      <c r="S206" s="149">
        <v>0</v>
      </c>
      <c r="T206" s="150">
        <f>S206*H206</f>
        <v>0</v>
      </c>
      <c r="AR206" s="151" t="s">
        <v>281</v>
      </c>
      <c r="AT206" s="151" t="s">
        <v>222</v>
      </c>
      <c r="AU206" s="151" t="s">
        <v>87</v>
      </c>
      <c r="AY206" s="13" t="s">
        <v>220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87</v>
      </c>
      <c r="BK206" s="152">
        <f>ROUND(I206*H206,2)</f>
        <v>0</v>
      </c>
      <c r="BL206" s="13" t="s">
        <v>281</v>
      </c>
      <c r="BM206" s="151" t="s">
        <v>619</v>
      </c>
    </row>
    <row r="207" spans="2:65" s="1" customFormat="1" ht="24.25" customHeight="1">
      <c r="B207" s="139"/>
      <c r="C207" s="158" t="s">
        <v>620</v>
      </c>
      <c r="D207" s="158" t="s">
        <v>571</v>
      </c>
      <c r="E207" s="159" t="s">
        <v>621</v>
      </c>
      <c r="F207" s="160" t="s">
        <v>622</v>
      </c>
      <c r="G207" s="161" t="s">
        <v>225</v>
      </c>
      <c r="H207" s="162">
        <v>1015.74</v>
      </c>
      <c r="I207" s="163"/>
      <c r="J207" s="162">
        <f>ROUND(I207*H207,2)</f>
        <v>0</v>
      </c>
      <c r="K207" s="164"/>
      <c r="L207" s="165"/>
      <c r="M207" s="166" t="s">
        <v>1</v>
      </c>
      <c r="N207" s="167" t="s">
        <v>41</v>
      </c>
      <c r="P207" s="149">
        <f>O207*H207</f>
        <v>0</v>
      </c>
      <c r="Q207" s="149">
        <v>1.3999999999999999E-4</v>
      </c>
      <c r="R207" s="149">
        <f>Q207*H207</f>
        <v>0.14220359999999999</v>
      </c>
      <c r="S207" s="149">
        <v>0</v>
      </c>
      <c r="T207" s="150">
        <f>S207*H207</f>
        <v>0</v>
      </c>
      <c r="AR207" s="151" t="s">
        <v>353</v>
      </c>
      <c r="AT207" s="151" t="s">
        <v>571</v>
      </c>
      <c r="AU207" s="151" t="s">
        <v>87</v>
      </c>
      <c r="AY207" s="13" t="s">
        <v>220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3" t="s">
        <v>87</v>
      </c>
      <c r="BK207" s="152">
        <f>ROUND(I207*H207,2)</f>
        <v>0</v>
      </c>
      <c r="BL207" s="13" t="s">
        <v>281</v>
      </c>
      <c r="BM207" s="151" t="s">
        <v>623</v>
      </c>
    </row>
    <row r="208" spans="2:65" s="1" customFormat="1" ht="33" customHeight="1">
      <c r="B208" s="139"/>
      <c r="C208" s="140" t="s">
        <v>624</v>
      </c>
      <c r="D208" s="140" t="s">
        <v>222</v>
      </c>
      <c r="E208" s="141" t="s">
        <v>625</v>
      </c>
      <c r="F208" s="142" t="s">
        <v>626</v>
      </c>
      <c r="G208" s="143" t="s">
        <v>234</v>
      </c>
      <c r="H208" s="144">
        <v>113.5</v>
      </c>
      <c r="I208" s="145"/>
      <c r="J208" s="144">
        <f>ROUND(I208*H208,2)</f>
        <v>0</v>
      </c>
      <c r="K208" s="146"/>
      <c r="L208" s="28"/>
      <c r="M208" s="147" t="s">
        <v>1</v>
      </c>
      <c r="N208" s="148" t="s">
        <v>41</v>
      </c>
      <c r="P208" s="149">
        <f>O208*H208</f>
        <v>0</v>
      </c>
      <c r="Q208" s="149">
        <v>3.0000000000000001E-5</v>
      </c>
      <c r="R208" s="149">
        <f>Q208*H208</f>
        <v>3.405E-3</v>
      </c>
      <c r="S208" s="149">
        <v>0</v>
      </c>
      <c r="T208" s="150">
        <f>S208*H208</f>
        <v>0</v>
      </c>
      <c r="AR208" s="151" t="s">
        <v>281</v>
      </c>
      <c r="AT208" s="151" t="s">
        <v>222</v>
      </c>
      <c r="AU208" s="151" t="s">
        <v>87</v>
      </c>
      <c r="AY208" s="13" t="s">
        <v>220</v>
      </c>
      <c r="BE208" s="152">
        <f>IF(N208="základná",J208,0)</f>
        <v>0</v>
      </c>
      <c r="BF208" s="152">
        <f>IF(N208="znížená",J208,0)</f>
        <v>0</v>
      </c>
      <c r="BG208" s="152">
        <f>IF(N208="zákl. prenesená",J208,0)</f>
        <v>0</v>
      </c>
      <c r="BH208" s="152">
        <f>IF(N208="zníž. prenesená",J208,0)</f>
        <v>0</v>
      </c>
      <c r="BI208" s="152">
        <f>IF(N208="nulová",J208,0)</f>
        <v>0</v>
      </c>
      <c r="BJ208" s="13" t="s">
        <v>87</v>
      </c>
      <c r="BK208" s="152">
        <f>ROUND(I208*H208,2)</f>
        <v>0</v>
      </c>
      <c r="BL208" s="13" t="s">
        <v>281</v>
      </c>
      <c r="BM208" s="151" t="s">
        <v>627</v>
      </c>
    </row>
    <row r="209" spans="2:65" s="1" customFormat="1" ht="16.5" customHeight="1">
      <c r="B209" s="139"/>
      <c r="C209" s="158" t="s">
        <v>628</v>
      </c>
      <c r="D209" s="158" t="s">
        <v>571</v>
      </c>
      <c r="E209" s="159" t="s">
        <v>629</v>
      </c>
      <c r="F209" s="160" t="s">
        <v>630</v>
      </c>
      <c r="G209" s="161" t="s">
        <v>225</v>
      </c>
      <c r="H209" s="162">
        <v>35.19</v>
      </c>
      <c r="I209" s="163"/>
      <c r="J209" s="162">
        <f>ROUND(I209*H209,2)</f>
        <v>0</v>
      </c>
      <c r="K209" s="164"/>
      <c r="L209" s="165"/>
      <c r="M209" s="166" t="s">
        <v>1</v>
      </c>
      <c r="N209" s="167" t="s">
        <v>41</v>
      </c>
      <c r="P209" s="149">
        <f>O209*H209</f>
        <v>0</v>
      </c>
      <c r="Q209" s="149">
        <v>9.6799999999999994E-3</v>
      </c>
      <c r="R209" s="149">
        <f>Q209*H209</f>
        <v>0.34063919999999998</v>
      </c>
      <c r="S209" s="149">
        <v>0</v>
      </c>
      <c r="T209" s="150">
        <f>S209*H209</f>
        <v>0</v>
      </c>
      <c r="AR209" s="151" t="s">
        <v>353</v>
      </c>
      <c r="AT209" s="151" t="s">
        <v>571</v>
      </c>
      <c r="AU209" s="151" t="s">
        <v>87</v>
      </c>
      <c r="AY209" s="13" t="s">
        <v>220</v>
      </c>
      <c r="BE209" s="152">
        <f>IF(N209="základná",J209,0)</f>
        <v>0</v>
      </c>
      <c r="BF209" s="152">
        <f>IF(N209="znížená",J209,0)</f>
        <v>0</v>
      </c>
      <c r="BG209" s="152">
        <f>IF(N209="zákl. prenesená",J209,0)</f>
        <v>0</v>
      </c>
      <c r="BH209" s="152">
        <f>IF(N209="zníž. prenesená",J209,0)</f>
        <v>0</v>
      </c>
      <c r="BI209" s="152">
        <f>IF(N209="nulová",J209,0)</f>
        <v>0</v>
      </c>
      <c r="BJ209" s="13" t="s">
        <v>87</v>
      </c>
      <c r="BK209" s="152">
        <f>ROUND(I209*H209,2)</f>
        <v>0</v>
      </c>
      <c r="BL209" s="13" t="s">
        <v>281</v>
      </c>
      <c r="BM209" s="151" t="s">
        <v>631</v>
      </c>
    </row>
    <row r="210" spans="2:65" s="1" customFormat="1" ht="24.25" customHeight="1">
      <c r="B210" s="139"/>
      <c r="C210" s="140" t="s">
        <v>632</v>
      </c>
      <c r="D210" s="140" t="s">
        <v>222</v>
      </c>
      <c r="E210" s="141" t="s">
        <v>633</v>
      </c>
      <c r="F210" s="142" t="s">
        <v>634</v>
      </c>
      <c r="G210" s="143" t="s">
        <v>614</v>
      </c>
      <c r="H210" s="145"/>
      <c r="I210" s="145"/>
      <c r="J210" s="144">
        <f>ROUND(I210*H210,2)</f>
        <v>0</v>
      </c>
      <c r="K210" s="146"/>
      <c r="L210" s="28"/>
      <c r="M210" s="147" t="s">
        <v>1</v>
      </c>
      <c r="N210" s="148" t="s">
        <v>41</v>
      </c>
      <c r="P210" s="149">
        <f>O210*H210</f>
        <v>0</v>
      </c>
      <c r="Q210" s="149">
        <v>0</v>
      </c>
      <c r="R210" s="149">
        <f>Q210*H210</f>
        <v>0</v>
      </c>
      <c r="S210" s="149">
        <v>0</v>
      </c>
      <c r="T210" s="150">
        <f>S210*H210</f>
        <v>0</v>
      </c>
      <c r="AR210" s="151" t="s">
        <v>281</v>
      </c>
      <c r="AT210" s="151" t="s">
        <v>222</v>
      </c>
      <c r="AU210" s="151" t="s">
        <v>87</v>
      </c>
      <c r="AY210" s="13" t="s">
        <v>220</v>
      </c>
      <c r="BE210" s="152">
        <f>IF(N210="základná",J210,0)</f>
        <v>0</v>
      </c>
      <c r="BF210" s="152">
        <f>IF(N210="znížená",J210,0)</f>
        <v>0</v>
      </c>
      <c r="BG210" s="152">
        <f>IF(N210="zákl. prenesená",J210,0)</f>
        <v>0</v>
      </c>
      <c r="BH210" s="152">
        <f>IF(N210="zníž. prenesená",J210,0)</f>
        <v>0</v>
      </c>
      <c r="BI210" s="152">
        <f>IF(N210="nulová",J210,0)</f>
        <v>0</v>
      </c>
      <c r="BJ210" s="13" t="s">
        <v>87</v>
      </c>
      <c r="BK210" s="152">
        <f>ROUND(I210*H210,2)</f>
        <v>0</v>
      </c>
      <c r="BL210" s="13" t="s">
        <v>281</v>
      </c>
      <c r="BM210" s="151" t="s">
        <v>635</v>
      </c>
    </row>
    <row r="211" spans="2:65" s="11" customFormat="1" ht="22.9" customHeight="1">
      <c r="B211" s="127"/>
      <c r="D211" s="128" t="s">
        <v>74</v>
      </c>
      <c r="E211" s="137" t="s">
        <v>345</v>
      </c>
      <c r="F211" s="137" t="s">
        <v>346</v>
      </c>
      <c r="I211" s="130"/>
      <c r="J211" s="138">
        <f>BK211</f>
        <v>0</v>
      </c>
      <c r="L211" s="127"/>
      <c r="M211" s="132"/>
      <c r="P211" s="133">
        <f>SUM(P212:P217)</f>
        <v>0</v>
      </c>
      <c r="R211" s="133">
        <f>SUM(R212:R217)</f>
        <v>0.51238209999999995</v>
      </c>
      <c r="T211" s="134">
        <f>SUM(T212:T217)</f>
        <v>0</v>
      </c>
      <c r="AR211" s="128" t="s">
        <v>87</v>
      </c>
      <c r="AT211" s="135" t="s">
        <v>74</v>
      </c>
      <c r="AU211" s="135" t="s">
        <v>82</v>
      </c>
      <c r="AY211" s="128" t="s">
        <v>220</v>
      </c>
      <c r="BK211" s="136">
        <f>SUM(BK212:BK217)</f>
        <v>0</v>
      </c>
    </row>
    <row r="212" spans="2:65" s="1" customFormat="1" ht="24.25" customHeight="1">
      <c r="B212" s="139"/>
      <c r="C212" s="140" t="s">
        <v>636</v>
      </c>
      <c r="D212" s="140" t="s">
        <v>222</v>
      </c>
      <c r="E212" s="141" t="s">
        <v>637</v>
      </c>
      <c r="F212" s="142" t="s">
        <v>638</v>
      </c>
      <c r="G212" s="143" t="s">
        <v>225</v>
      </c>
      <c r="H212" s="144">
        <v>845.06</v>
      </c>
      <c r="I212" s="145"/>
      <c r="J212" s="144">
        <f t="shared" ref="J212:J217" si="49">ROUND(I212*H212,2)</f>
        <v>0</v>
      </c>
      <c r="K212" s="146"/>
      <c r="L212" s="28"/>
      <c r="M212" s="147" t="s">
        <v>1</v>
      </c>
      <c r="N212" s="148" t="s">
        <v>41</v>
      </c>
      <c r="P212" s="149">
        <f t="shared" ref="P212:P217" si="50">O212*H212</f>
        <v>0</v>
      </c>
      <c r="Q212" s="149">
        <v>0</v>
      </c>
      <c r="R212" s="149">
        <f t="shared" ref="R212:R217" si="51">Q212*H212</f>
        <v>0</v>
      </c>
      <c r="S212" s="149">
        <v>0</v>
      </c>
      <c r="T212" s="150">
        <f t="shared" ref="T212:T217" si="52">S212*H212</f>
        <v>0</v>
      </c>
      <c r="AR212" s="151" t="s">
        <v>281</v>
      </c>
      <c r="AT212" s="151" t="s">
        <v>222</v>
      </c>
      <c r="AU212" s="151" t="s">
        <v>87</v>
      </c>
      <c r="AY212" s="13" t="s">
        <v>220</v>
      </c>
      <c r="BE212" s="152">
        <f t="shared" ref="BE212:BE217" si="53">IF(N212="základná",J212,0)</f>
        <v>0</v>
      </c>
      <c r="BF212" s="152">
        <f t="shared" ref="BF212:BF217" si="54">IF(N212="znížená",J212,0)</f>
        <v>0</v>
      </c>
      <c r="BG212" s="152">
        <f t="shared" ref="BG212:BG217" si="55">IF(N212="zákl. prenesená",J212,0)</f>
        <v>0</v>
      </c>
      <c r="BH212" s="152">
        <f t="shared" ref="BH212:BH217" si="56">IF(N212="zníž. prenesená",J212,0)</f>
        <v>0</v>
      </c>
      <c r="BI212" s="152">
        <f t="shared" ref="BI212:BI217" si="57">IF(N212="nulová",J212,0)</f>
        <v>0</v>
      </c>
      <c r="BJ212" s="13" t="s">
        <v>87</v>
      </c>
      <c r="BK212" s="152">
        <f t="shared" ref="BK212:BK217" si="58">ROUND(I212*H212,2)</f>
        <v>0</v>
      </c>
      <c r="BL212" s="13" t="s">
        <v>281</v>
      </c>
      <c r="BM212" s="151" t="s">
        <v>639</v>
      </c>
    </row>
    <row r="213" spans="2:65" s="1" customFormat="1" ht="24.25" customHeight="1">
      <c r="B213" s="139"/>
      <c r="C213" s="158" t="s">
        <v>640</v>
      </c>
      <c r="D213" s="158" t="s">
        <v>571</v>
      </c>
      <c r="E213" s="159" t="s">
        <v>641</v>
      </c>
      <c r="F213" s="160" t="s">
        <v>642</v>
      </c>
      <c r="G213" s="161" t="s">
        <v>251</v>
      </c>
      <c r="H213" s="162">
        <v>266.2</v>
      </c>
      <c r="I213" s="163"/>
      <c r="J213" s="162">
        <f t="shared" si="49"/>
        <v>0</v>
      </c>
      <c r="K213" s="164"/>
      <c r="L213" s="165"/>
      <c r="M213" s="166" t="s">
        <v>1</v>
      </c>
      <c r="N213" s="167" t="s">
        <v>41</v>
      </c>
      <c r="P213" s="149">
        <f t="shared" si="50"/>
        <v>0</v>
      </c>
      <c r="Q213" s="149">
        <v>1E-3</v>
      </c>
      <c r="R213" s="149">
        <f t="shared" si="51"/>
        <v>0.26619999999999999</v>
      </c>
      <c r="S213" s="149">
        <v>0</v>
      </c>
      <c r="T213" s="150">
        <f t="shared" si="52"/>
        <v>0</v>
      </c>
      <c r="AR213" s="151" t="s">
        <v>353</v>
      </c>
      <c r="AT213" s="151" t="s">
        <v>571</v>
      </c>
      <c r="AU213" s="151" t="s">
        <v>87</v>
      </c>
      <c r="AY213" s="13" t="s">
        <v>220</v>
      </c>
      <c r="BE213" s="152">
        <f t="shared" si="53"/>
        <v>0</v>
      </c>
      <c r="BF213" s="152">
        <f t="shared" si="54"/>
        <v>0</v>
      </c>
      <c r="BG213" s="152">
        <f t="shared" si="55"/>
        <v>0</v>
      </c>
      <c r="BH213" s="152">
        <f t="shared" si="56"/>
        <v>0</v>
      </c>
      <c r="BI213" s="152">
        <f t="shared" si="57"/>
        <v>0</v>
      </c>
      <c r="BJ213" s="13" t="s">
        <v>87</v>
      </c>
      <c r="BK213" s="152">
        <f t="shared" si="58"/>
        <v>0</v>
      </c>
      <c r="BL213" s="13" t="s">
        <v>281</v>
      </c>
      <c r="BM213" s="151" t="s">
        <v>643</v>
      </c>
    </row>
    <row r="214" spans="2:65" s="1" customFormat="1" ht="21.75" customHeight="1">
      <c r="B214" s="139"/>
      <c r="C214" s="140" t="s">
        <v>644</v>
      </c>
      <c r="D214" s="140" t="s">
        <v>222</v>
      </c>
      <c r="E214" s="141" t="s">
        <v>645</v>
      </c>
      <c r="F214" s="142" t="s">
        <v>646</v>
      </c>
      <c r="G214" s="143" t="s">
        <v>225</v>
      </c>
      <c r="H214" s="144">
        <v>85.13</v>
      </c>
      <c r="I214" s="145"/>
      <c r="J214" s="144">
        <f t="shared" si="49"/>
        <v>0</v>
      </c>
      <c r="K214" s="146"/>
      <c r="L214" s="28"/>
      <c r="M214" s="147" t="s">
        <v>1</v>
      </c>
      <c r="N214" s="148" t="s">
        <v>41</v>
      </c>
      <c r="P214" s="149">
        <f t="shared" si="50"/>
        <v>0</v>
      </c>
      <c r="Q214" s="149">
        <v>1.2E-4</v>
      </c>
      <c r="R214" s="149">
        <f t="shared" si="51"/>
        <v>1.02156E-2</v>
      </c>
      <c r="S214" s="149">
        <v>0</v>
      </c>
      <c r="T214" s="150">
        <f t="shared" si="52"/>
        <v>0</v>
      </c>
      <c r="AR214" s="151" t="s">
        <v>281</v>
      </c>
      <c r="AT214" s="151" t="s">
        <v>222</v>
      </c>
      <c r="AU214" s="151" t="s">
        <v>87</v>
      </c>
      <c r="AY214" s="13" t="s">
        <v>220</v>
      </c>
      <c r="BE214" s="152">
        <f t="shared" si="53"/>
        <v>0</v>
      </c>
      <c r="BF214" s="152">
        <f t="shared" si="54"/>
        <v>0</v>
      </c>
      <c r="BG214" s="152">
        <f t="shared" si="55"/>
        <v>0</v>
      </c>
      <c r="BH214" s="152">
        <f t="shared" si="56"/>
        <v>0</v>
      </c>
      <c r="BI214" s="152">
        <f t="shared" si="57"/>
        <v>0</v>
      </c>
      <c r="BJ214" s="13" t="s">
        <v>87</v>
      </c>
      <c r="BK214" s="152">
        <f t="shared" si="58"/>
        <v>0</v>
      </c>
      <c r="BL214" s="13" t="s">
        <v>281</v>
      </c>
      <c r="BM214" s="151" t="s">
        <v>647</v>
      </c>
    </row>
    <row r="215" spans="2:65" s="1" customFormat="1" ht="16.5" customHeight="1">
      <c r="B215" s="139"/>
      <c r="C215" s="158" t="s">
        <v>648</v>
      </c>
      <c r="D215" s="158" t="s">
        <v>571</v>
      </c>
      <c r="E215" s="159" t="s">
        <v>649</v>
      </c>
      <c r="F215" s="160" t="s">
        <v>650</v>
      </c>
      <c r="G215" s="161" t="s">
        <v>225</v>
      </c>
      <c r="H215" s="162">
        <v>35.75</v>
      </c>
      <c r="I215" s="163"/>
      <c r="J215" s="162">
        <f t="shared" si="49"/>
        <v>0</v>
      </c>
      <c r="K215" s="164"/>
      <c r="L215" s="165"/>
      <c r="M215" s="166" t="s">
        <v>1</v>
      </c>
      <c r="N215" s="167" t="s">
        <v>41</v>
      </c>
      <c r="P215" s="149">
        <f t="shared" si="50"/>
        <v>0</v>
      </c>
      <c r="Q215" s="149">
        <v>1.65E-3</v>
      </c>
      <c r="R215" s="149">
        <f t="shared" si="51"/>
        <v>5.8987499999999998E-2</v>
      </c>
      <c r="S215" s="149">
        <v>0</v>
      </c>
      <c r="T215" s="150">
        <f t="shared" si="52"/>
        <v>0</v>
      </c>
      <c r="AR215" s="151" t="s">
        <v>353</v>
      </c>
      <c r="AT215" s="151" t="s">
        <v>571</v>
      </c>
      <c r="AU215" s="151" t="s">
        <v>87</v>
      </c>
      <c r="AY215" s="13" t="s">
        <v>220</v>
      </c>
      <c r="BE215" s="152">
        <f t="shared" si="53"/>
        <v>0</v>
      </c>
      <c r="BF215" s="152">
        <f t="shared" si="54"/>
        <v>0</v>
      </c>
      <c r="BG215" s="152">
        <f t="shared" si="55"/>
        <v>0</v>
      </c>
      <c r="BH215" s="152">
        <f t="shared" si="56"/>
        <v>0</v>
      </c>
      <c r="BI215" s="152">
        <f t="shared" si="57"/>
        <v>0</v>
      </c>
      <c r="BJ215" s="13" t="s">
        <v>87</v>
      </c>
      <c r="BK215" s="152">
        <f t="shared" si="58"/>
        <v>0</v>
      </c>
      <c r="BL215" s="13" t="s">
        <v>281</v>
      </c>
      <c r="BM215" s="151" t="s">
        <v>651</v>
      </c>
    </row>
    <row r="216" spans="2:65" s="1" customFormat="1" ht="16.5" customHeight="1">
      <c r="B216" s="139"/>
      <c r="C216" s="158" t="s">
        <v>652</v>
      </c>
      <c r="D216" s="158" t="s">
        <v>571</v>
      </c>
      <c r="E216" s="159" t="s">
        <v>653</v>
      </c>
      <c r="F216" s="160" t="s">
        <v>654</v>
      </c>
      <c r="G216" s="161" t="s">
        <v>225</v>
      </c>
      <c r="H216" s="162">
        <v>53.63</v>
      </c>
      <c r="I216" s="163"/>
      <c r="J216" s="162">
        <f t="shared" si="49"/>
        <v>0</v>
      </c>
      <c r="K216" s="164"/>
      <c r="L216" s="165"/>
      <c r="M216" s="166" t="s">
        <v>1</v>
      </c>
      <c r="N216" s="167" t="s">
        <v>41</v>
      </c>
      <c r="P216" s="149">
        <f t="shared" si="50"/>
        <v>0</v>
      </c>
      <c r="Q216" s="149">
        <v>3.3E-3</v>
      </c>
      <c r="R216" s="149">
        <f t="shared" si="51"/>
        <v>0.176979</v>
      </c>
      <c r="S216" s="149">
        <v>0</v>
      </c>
      <c r="T216" s="150">
        <f t="shared" si="52"/>
        <v>0</v>
      </c>
      <c r="AR216" s="151" t="s">
        <v>353</v>
      </c>
      <c r="AT216" s="151" t="s">
        <v>571</v>
      </c>
      <c r="AU216" s="151" t="s">
        <v>87</v>
      </c>
      <c r="AY216" s="13" t="s">
        <v>220</v>
      </c>
      <c r="BE216" s="152">
        <f t="shared" si="53"/>
        <v>0</v>
      </c>
      <c r="BF216" s="152">
        <f t="shared" si="54"/>
        <v>0</v>
      </c>
      <c r="BG216" s="152">
        <f t="shared" si="55"/>
        <v>0</v>
      </c>
      <c r="BH216" s="152">
        <f t="shared" si="56"/>
        <v>0</v>
      </c>
      <c r="BI216" s="152">
        <f t="shared" si="57"/>
        <v>0</v>
      </c>
      <c r="BJ216" s="13" t="s">
        <v>87</v>
      </c>
      <c r="BK216" s="152">
        <f t="shared" si="58"/>
        <v>0</v>
      </c>
      <c r="BL216" s="13" t="s">
        <v>281</v>
      </c>
      <c r="BM216" s="151" t="s">
        <v>655</v>
      </c>
    </row>
    <row r="217" spans="2:65" s="1" customFormat="1" ht="24.25" customHeight="1">
      <c r="B217" s="139"/>
      <c r="C217" s="140" t="s">
        <v>656</v>
      </c>
      <c r="D217" s="140" t="s">
        <v>222</v>
      </c>
      <c r="E217" s="141" t="s">
        <v>657</v>
      </c>
      <c r="F217" s="142" t="s">
        <v>658</v>
      </c>
      <c r="G217" s="143" t="s">
        <v>614</v>
      </c>
      <c r="H217" s="145"/>
      <c r="I217" s="145"/>
      <c r="J217" s="144">
        <f t="shared" si="49"/>
        <v>0</v>
      </c>
      <c r="K217" s="146"/>
      <c r="L217" s="28"/>
      <c r="M217" s="147" t="s">
        <v>1</v>
      </c>
      <c r="N217" s="148" t="s">
        <v>41</v>
      </c>
      <c r="P217" s="149">
        <f t="shared" si="50"/>
        <v>0</v>
      </c>
      <c r="Q217" s="149">
        <v>0</v>
      </c>
      <c r="R217" s="149">
        <f t="shared" si="51"/>
        <v>0</v>
      </c>
      <c r="S217" s="149">
        <v>0</v>
      </c>
      <c r="T217" s="150">
        <f t="shared" si="52"/>
        <v>0</v>
      </c>
      <c r="AR217" s="151" t="s">
        <v>281</v>
      </c>
      <c r="AT217" s="151" t="s">
        <v>222</v>
      </c>
      <c r="AU217" s="151" t="s">
        <v>87</v>
      </c>
      <c r="AY217" s="13" t="s">
        <v>220</v>
      </c>
      <c r="BE217" s="152">
        <f t="shared" si="53"/>
        <v>0</v>
      </c>
      <c r="BF217" s="152">
        <f t="shared" si="54"/>
        <v>0</v>
      </c>
      <c r="BG217" s="152">
        <f t="shared" si="55"/>
        <v>0</v>
      </c>
      <c r="BH217" s="152">
        <f t="shared" si="56"/>
        <v>0</v>
      </c>
      <c r="BI217" s="152">
        <f t="shared" si="57"/>
        <v>0</v>
      </c>
      <c r="BJ217" s="13" t="s">
        <v>87</v>
      </c>
      <c r="BK217" s="152">
        <f t="shared" si="58"/>
        <v>0</v>
      </c>
      <c r="BL217" s="13" t="s">
        <v>281</v>
      </c>
      <c r="BM217" s="151" t="s">
        <v>659</v>
      </c>
    </row>
    <row r="218" spans="2:65" s="11" customFormat="1" ht="22.9" customHeight="1">
      <c r="B218" s="127"/>
      <c r="D218" s="128" t="s">
        <v>74</v>
      </c>
      <c r="E218" s="137" t="s">
        <v>660</v>
      </c>
      <c r="F218" s="137" t="s">
        <v>661</v>
      </c>
      <c r="I218" s="130"/>
      <c r="J218" s="138">
        <f>BK218</f>
        <v>0</v>
      </c>
      <c r="L218" s="127"/>
      <c r="M218" s="132"/>
      <c r="P218" s="133">
        <f>SUM(P219:P221)</f>
        <v>0</v>
      </c>
      <c r="R218" s="133">
        <f>SUM(R219:R221)</f>
        <v>0.404499</v>
      </c>
      <c r="T218" s="134">
        <f>SUM(T219:T221)</f>
        <v>0</v>
      </c>
      <c r="AR218" s="128" t="s">
        <v>87</v>
      </c>
      <c r="AT218" s="135" t="s">
        <v>74</v>
      </c>
      <c r="AU218" s="135" t="s">
        <v>82</v>
      </c>
      <c r="AY218" s="128" t="s">
        <v>220</v>
      </c>
      <c r="BK218" s="136">
        <f>SUM(BK219:BK221)</f>
        <v>0</v>
      </c>
    </row>
    <row r="219" spans="2:65" s="1" customFormat="1" ht="37.9" customHeight="1">
      <c r="B219" s="139"/>
      <c r="C219" s="140" t="s">
        <v>662</v>
      </c>
      <c r="D219" s="140" t="s">
        <v>222</v>
      </c>
      <c r="E219" s="141" t="s">
        <v>663</v>
      </c>
      <c r="F219" s="142" t="s">
        <v>664</v>
      </c>
      <c r="G219" s="143" t="s">
        <v>225</v>
      </c>
      <c r="H219" s="144">
        <v>20.100000000000001</v>
      </c>
      <c r="I219" s="145"/>
      <c r="J219" s="144">
        <f>ROUND(I219*H219,2)</f>
        <v>0</v>
      </c>
      <c r="K219" s="146"/>
      <c r="L219" s="28"/>
      <c r="M219" s="147" t="s">
        <v>1</v>
      </c>
      <c r="N219" s="148" t="s">
        <v>41</v>
      </c>
      <c r="P219" s="149">
        <f>O219*H219</f>
        <v>0</v>
      </c>
      <c r="Q219" s="149">
        <v>1.8500000000000001E-3</v>
      </c>
      <c r="R219" s="149">
        <f>Q219*H219</f>
        <v>3.7185000000000003E-2</v>
      </c>
      <c r="S219" s="149">
        <v>0</v>
      </c>
      <c r="T219" s="150">
        <f>S219*H219</f>
        <v>0</v>
      </c>
      <c r="AR219" s="151" t="s">
        <v>281</v>
      </c>
      <c r="AT219" s="151" t="s">
        <v>222</v>
      </c>
      <c r="AU219" s="151" t="s">
        <v>87</v>
      </c>
      <c r="AY219" s="13" t="s">
        <v>220</v>
      </c>
      <c r="BE219" s="152">
        <f>IF(N219="základná",J219,0)</f>
        <v>0</v>
      </c>
      <c r="BF219" s="152">
        <f>IF(N219="znížená",J219,0)</f>
        <v>0</v>
      </c>
      <c r="BG219" s="152">
        <f>IF(N219="zákl. prenesená",J219,0)</f>
        <v>0</v>
      </c>
      <c r="BH219" s="152">
        <f>IF(N219="zníž. prenesená",J219,0)</f>
        <v>0</v>
      </c>
      <c r="BI219" s="152">
        <f>IF(N219="nulová",J219,0)</f>
        <v>0</v>
      </c>
      <c r="BJ219" s="13" t="s">
        <v>87</v>
      </c>
      <c r="BK219" s="152">
        <f>ROUND(I219*H219,2)</f>
        <v>0</v>
      </c>
      <c r="BL219" s="13" t="s">
        <v>281</v>
      </c>
      <c r="BM219" s="151" t="s">
        <v>665</v>
      </c>
    </row>
    <row r="220" spans="2:65" s="1" customFormat="1" ht="37.9" customHeight="1">
      <c r="B220" s="139"/>
      <c r="C220" s="158" t="s">
        <v>666</v>
      </c>
      <c r="D220" s="158" t="s">
        <v>571</v>
      </c>
      <c r="E220" s="159" t="s">
        <v>667</v>
      </c>
      <c r="F220" s="160" t="s">
        <v>668</v>
      </c>
      <c r="G220" s="161" t="s">
        <v>225</v>
      </c>
      <c r="H220" s="162">
        <v>21.11</v>
      </c>
      <c r="I220" s="163"/>
      <c r="J220" s="162">
        <f>ROUND(I220*H220,2)</f>
        <v>0</v>
      </c>
      <c r="K220" s="164"/>
      <c r="L220" s="165"/>
      <c r="M220" s="166" t="s">
        <v>1</v>
      </c>
      <c r="N220" s="167" t="s">
        <v>41</v>
      </c>
      <c r="P220" s="149">
        <f>O220*H220</f>
        <v>0</v>
      </c>
      <c r="Q220" s="149">
        <v>1.7399999999999999E-2</v>
      </c>
      <c r="R220" s="149">
        <f>Q220*H220</f>
        <v>0.36731399999999997</v>
      </c>
      <c r="S220" s="149">
        <v>0</v>
      </c>
      <c r="T220" s="150">
        <f>S220*H220</f>
        <v>0</v>
      </c>
      <c r="AR220" s="151" t="s">
        <v>353</v>
      </c>
      <c r="AT220" s="151" t="s">
        <v>571</v>
      </c>
      <c r="AU220" s="151" t="s">
        <v>87</v>
      </c>
      <c r="AY220" s="13" t="s">
        <v>220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87</v>
      </c>
      <c r="BK220" s="152">
        <f>ROUND(I220*H220,2)</f>
        <v>0</v>
      </c>
      <c r="BL220" s="13" t="s">
        <v>281</v>
      </c>
      <c r="BM220" s="151" t="s">
        <v>669</v>
      </c>
    </row>
    <row r="221" spans="2:65" s="1" customFormat="1" ht="24.25" customHeight="1">
      <c r="B221" s="139"/>
      <c r="C221" s="140" t="s">
        <v>670</v>
      </c>
      <c r="D221" s="140" t="s">
        <v>222</v>
      </c>
      <c r="E221" s="141" t="s">
        <v>671</v>
      </c>
      <c r="F221" s="142" t="s">
        <v>672</v>
      </c>
      <c r="G221" s="143" t="s">
        <v>614</v>
      </c>
      <c r="H221" s="145"/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281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281</v>
      </c>
      <c r="BM221" s="151" t="s">
        <v>673</v>
      </c>
    </row>
    <row r="222" spans="2:65" s="11" customFormat="1" ht="22.9" customHeight="1">
      <c r="B222" s="127"/>
      <c r="D222" s="128" t="s">
        <v>74</v>
      </c>
      <c r="E222" s="137" t="s">
        <v>351</v>
      </c>
      <c r="F222" s="137" t="s">
        <v>352</v>
      </c>
      <c r="I222" s="130"/>
      <c r="J222" s="138">
        <f>BK222</f>
        <v>0</v>
      </c>
      <c r="L222" s="127"/>
      <c r="M222" s="132"/>
      <c r="P222" s="133">
        <f>SUM(P223:P233)</f>
        <v>0</v>
      </c>
      <c r="R222" s="133">
        <f>SUM(R223:R233)</f>
        <v>17.0878269</v>
      </c>
      <c r="T222" s="134">
        <f>SUM(T223:T233)</f>
        <v>0</v>
      </c>
      <c r="AR222" s="128" t="s">
        <v>87</v>
      </c>
      <c r="AT222" s="135" t="s">
        <v>74</v>
      </c>
      <c r="AU222" s="135" t="s">
        <v>82</v>
      </c>
      <c r="AY222" s="128" t="s">
        <v>220</v>
      </c>
      <c r="BK222" s="136">
        <f>SUM(BK223:BK233)</f>
        <v>0</v>
      </c>
    </row>
    <row r="223" spans="2:65" s="1" customFormat="1" ht="24.25" customHeight="1">
      <c r="B223" s="139"/>
      <c r="C223" s="140" t="s">
        <v>674</v>
      </c>
      <c r="D223" s="140" t="s">
        <v>222</v>
      </c>
      <c r="E223" s="141" t="s">
        <v>675</v>
      </c>
      <c r="F223" s="142" t="s">
        <v>676</v>
      </c>
      <c r="G223" s="143" t="s">
        <v>234</v>
      </c>
      <c r="H223" s="144">
        <v>146.30000000000001</v>
      </c>
      <c r="I223" s="145"/>
      <c r="J223" s="144">
        <f t="shared" ref="J223:J233" si="59">ROUND(I223*H223,2)</f>
        <v>0</v>
      </c>
      <c r="K223" s="146"/>
      <c r="L223" s="28"/>
      <c r="M223" s="147" t="s">
        <v>1</v>
      </c>
      <c r="N223" s="148" t="s">
        <v>41</v>
      </c>
      <c r="P223" s="149">
        <f t="shared" ref="P223:P233" si="60">O223*H223</f>
        <v>0</v>
      </c>
      <c r="Q223" s="149">
        <v>2.5999999999999998E-4</v>
      </c>
      <c r="R223" s="149">
        <f t="shared" ref="R223:R233" si="61">Q223*H223</f>
        <v>3.8038000000000002E-2</v>
      </c>
      <c r="S223" s="149">
        <v>0</v>
      </c>
      <c r="T223" s="150">
        <f t="shared" ref="T223:T233" si="62">S223*H223</f>
        <v>0</v>
      </c>
      <c r="AR223" s="151" t="s">
        <v>281</v>
      </c>
      <c r="AT223" s="151" t="s">
        <v>222</v>
      </c>
      <c r="AU223" s="151" t="s">
        <v>87</v>
      </c>
      <c r="AY223" s="13" t="s">
        <v>220</v>
      </c>
      <c r="BE223" s="152">
        <f t="shared" ref="BE223:BE233" si="63">IF(N223="základná",J223,0)</f>
        <v>0</v>
      </c>
      <c r="BF223" s="152">
        <f t="shared" ref="BF223:BF233" si="64">IF(N223="znížená",J223,0)</f>
        <v>0</v>
      </c>
      <c r="BG223" s="152">
        <f t="shared" ref="BG223:BG233" si="65">IF(N223="zákl. prenesená",J223,0)</f>
        <v>0</v>
      </c>
      <c r="BH223" s="152">
        <f t="shared" ref="BH223:BH233" si="66">IF(N223="zníž. prenesená",J223,0)</f>
        <v>0</v>
      </c>
      <c r="BI223" s="152">
        <f t="shared" ref="BI223:BI233" si="67">IF(N223="nulová",J223,0)</f>
        <v>0</v>
      </c>
      <c r="BJ223" s="13" t="s">
        <v>87</v>
      </c>
      <c r="BK223" s="152">
        <f t="shared" ref="BK223:BK233" si="68">ROUND(I223*H223,2)</f>
        <v>0</v>
      </c>
      <c r="BL223" s="13" t="s">
        <v>281</v>
      </c>
      <c r="BM223" s="151" t="s">
        <v>677</v>
      </c>
    </row>
    <row r="224" spans="2:65" s="1" customFormat="1" ht="33" customHeight="1">
      <c r="B224" s="139"/>
      <c r="C224" s="158" t="s">
        <v>678</v>
      </c>
      <c r="D224" s="158" t="s">
        <v>571</v>
      </c>
      <c r="E224" s="159" t="s">
        <v>679</v>
      </c>
      <c r="F224" s="160" t="s">
        <v>680</v>
      </c>
      <c r="G224" s="161" t="s">
        <v>251</v>
      </c>
      <c r="H224" s="162">
        <v>1.17</v>
      </c>
      <c r="I224" s="163"/>
      <c r="J224" s="162">
        <f t="shared" si="59"/>
        <v>0</v>
      </c>
      <c r="K224" s="164"/>
      <c r="L224" s="165"/>
      <c r="M224" s="166" t="s">
        <v>1</v>
      </c>
      <c r="N224" s="167" t="s">
        <v>41</v>
      </c>
      <c r="P224" s="149">
        <f t="shared" si="60"/>
        <v>0</v>
      </c>
      <c r="Q224" s="149">
        <v>0.5</v>
      </c>
      <c r="R224" s="149">
        <f t="shared" si="61"/>
        <v>0.58499999999999996</v>
      </c>
      <c r="S224" s="149">
        <v>0</v>
      </c>
      <c r="T224" s="150">
        <f t="shared" si="62"/>
        <v>0</v>
      </c>
      <c r="AR224" s="151" t="s">
        <v>353</v>
      </c>
      <c r="AT224" s="151" t="s">
        <v>571</v>
      </c>
      <c r="AU224" s="151" t="s">
        <v>87</v>
      </c>
      <c r="AY224" s="13" t="s">
        <v>220</v>
      </c>
      <c r="BE224" s="152">
        <f t="shared" si="63"/>
        <v>0</v>
      </c>
      <c r="BF224" s="152">
        <f t="shared" si="64"/>
        <v>0</v>
      </c>
      <c r="BG224" s="152">
        <f t="shared" si="65"/>
        <v>0</v>
      </c>
      <c r="BH224" s="152">
        <f t="shared" si="66"/>
        <v>0</v>
      </c>
      <c r="BI224" s="152">
        <f t="shared" si="67"/>
        <v>0</v>
      </c>
      <c r="BJ224" s="13" t="s">
        <v>87</v>
      </c>
      <c r="BK224" s="152">
        <f t="shared" si="68"/>
        <v>0</v>
      </c>
      <c r="BL224" s="13" t="s">
        <v>281</v>
      </c>
      <c r="BM224" s="151" t="s">
        <v>681</v>
      </c>
    </row>
    <row r="225" spans="2:65" s="1" customFormat="1" ht="24.25" customHeight="1">
      <c r="B225" s="139"/>
      <c r="C225" s="140" t="s">
        <v>682</v>
      </c>
      <c r="D225" s="140" t="s">
        <v>222</v>
      </c>
      <c r="E225" s="141" t="s">
        <v>683</v>
      </c>
      <c r="F225" s="142" t="s">
        <v>684</v>
      </c>
      <c r="G225" s="143" t="s">
        <v>225</v>
      </c>
      <c r="H225" s="144">
        <v>1058.4000000000001</v>
      </c>
      <c r="I225" s="145"/>
      <c r="J225" s="144">
        <f t="shared" si="59"/>
        <v>0</v>
      </c>
      <c r="K225" s="146"/>
      <c r="L225" s="28"/>
      <c r="M225" s="147" t="s">
        <v>1</v>
      </c>
      <c r="N225" s="148" t="s">
        <v>41</v>
      </c>
      <c r="P225" s="149">
        <f t="shared" si="60"/>
        <v>0</v>
      </c>
      <c r="Q225" s="149">
        <v>0</v>
      </c>
      <c r="R225" s="149">
        <f t="shared" si="61"/>
        <v>0</v>
      </c>
      <c r="S225" s="149">
        <v>0</v>
      </c>
      <c r="T225" s="150">
        <f t="shared" si="62"/>
        <v>0</v>
      </c>
      <c r="AR225" s="151" t="s">
        <v>281</v>
      </c>
      <c r="AT225" s="151" t="s">
        <v>222</v>
      </c>
      <c r="AU225" s="151" t="s">
        <v>87</v>
      </c>
      <c r="AY225" s="13" t="s">
        <v>220</v>
      </c>
      <c r="BE225" s="152">
        <f t="shared" si="63"/>
        <v>0</v>
      </c>
      <c r="BF225" s="152">
        <f t="shared" si="64"/>
        <v>0</v>
      </c>
      <c r="BG225" s="152">
        <f t="shared" si="65"/>
        <v>0</v>
      </c>
      <c r="BH225" s="152">
        <f t="shared" si="66"/>
        <v>0</v>
      </c>
      <c r="BI225" s="152">
        <f t="shared" si="67"/>
        <v>0</v>
      </c>
      <c r="BJ225" s="13" t="s">
        <v>87</v>
      </c>
      <c r="BK225" s="152">
        <f t="shared" si="68"/>
        <v>0</v>
      </c>
      <c r="BL225" s="13" t="s">
        <v>281</v>
      </c>
      <c r="BM225" s="151" t="s">
        <v>685</v>
      </c>
    </row>
    <row r="226" spans="2:65" s="1" customFormat="1" ht="33" customHeight="1">
      <c r="B226" s="139"/>
      <c r="C226" s="158" t="s">
        <v>686</v>
      </c>
      <c r="D226" s="158" t="s">
        <v>571</v>
      </c>
      <c r="E226" s="159" t="s">
        <v>687</v>
      </c>
      <c r="F226" s="160" t="s">
        <v>688</v>
      </c>
      <c r="G226" s="161" t="s">
        <v>251</v>
      </c>
      <c r="H226" s="162">
        <v>25.08</v>
      </c>
      <c r="I226" s="163"/>
      <c r="J226" s="162">
        <f t="shared" si="59"/>
        <v>0</v>
      </c>
      <c r="K226" s="164"/>
      <c r="L226" s="165"/>
      <c r="M226" s="166" t="s">
        <v>1</v>
      </c>
      <c r="N226" s="167" t="s">
        <v>41</v>
      </c>
      <c r="P226" s="149">
        <f t="shared" si="60"/>
        <v>0</v>
      </c>
      <c r="Q226" s="149">
        <v>0.5</v>
      </c>
      <c r="R226" s="149">
        <f t="shared" si="61"/>
        <v>12.54</v>
      </c>
      <c r="S226" s="149">
        <v>0</v>
      </c>
      <c r="T226" s="150">
        <f t="shared" si="62"/>
        <v>0</v>
      </c>
      <c r="AR226" s="151" t="s">
        <v>353</v>
      </c>
      <c r="AT226" s="151" t="s">
        <v>571</v>
      </c>
      <c r="AU226" s="151" t="s">
        <v>87</v>
      </c>
      <c r="AY226" s="13" t="s">
        <v>220</v>
      </c>
      <c r="BE226" s="152">
        <f t="shared" si="63"/>
        <v>0</v>
      </c>
      <c r="BF226" s="152">
        <f t="shared" si="64"/>
        <v>0</v>
      </c>
      <c r="BG226" s="152">
        <f t="shared" si="65"/>
        <v>0</v>
      </c>
      <c r="BH226" s="152">
        <f t="shared" si="66"/>
        <v>0</v>
      </c>
      <c r="BI226" s="152">
        <f t="shared" si="67"/>
        <v>0</v>
      </c>
      <c r="BJ226" s="13" t="s">
        <v>87</v>
      </c>
      <c r="BK226" s="152">
        <f t="shared" si="68"/>
        <v>0</v>
      </c>
      <c r="BL226" s="13" t="s">
        <v>281</v>
      </c>
      <c r="BM226" s="151" t="s">
        <v>689</v>
      </c>
    </row>
    <row r="227" spans="2:65" s="1" customFormat="1" ht="16.5" customHeight="1">
      <c r="B227" s="139"/>
      <c r="C227" s="140" t="s">
        <v>690</v>
      </c>
      <c r="D227" s="140" t="s">
        <v>222</v>
      </c>
      <c r="E227" s="141" t="s">
        <v>691</v>
      </c>
      <c r="F227" s="142" t="s">
        <v>692</v>
      </c>
      <c r="G227" s="143" t="s">
        <v>234</v>
      </c>
      <c r="H227" s="144">
        <v>966.6</v>
      </c>
      <c r="I227" s="145"/>
      <c r="J227" s="144">
        <f t="shared" si="59"/>
        <v>0</v>
      </c>
      <c r="K227" s="146"/>
      <c r="L227" s="28"/>
      <c r="M227" s="147" t="s">
        <v>1</v>
      </c>
      <c r="N227" s="148" t="s">
        <v>41</v>
      </c>
      <c r="P227" s="149">
        <f t="shared" si="60"/>
        <v>0</v>
      </c>
      <c r="Q227" s="149">
        <v>0</v>
      </c>
      <c r="R227" s="149">
        <f t="shared" si="61"/>
        <v>0</v>
      </c>
      <c r="S227" s="149">
        <v>0</v>
      </c>
      <c r="T227" s="150">
        <f t="shared" si="62"/>
        <v>0</v>
      </c>
      <c r="AR227" s="151" t="s">
        <v>281</v>
      </c>
      <c r="AT227" s="151" t="s">
        <v>222</v>
      </c>
      <c r="AU227" s="151" t="s">
        <v>87</v>
      </c>
      <c r="AY227" s="13" t="s">
        <v>220</v>
      </c>
      <c r="BE227" s="152">
        <f t="shared" si="63"/>
        <v>0</v>
      </c>
      <c r="BF227" s="152">
        <f t="shared" si="64"/>
        <v>0</v>
      </c>
      <c r="BG227" s="152">
        <f t="shared" si="65"/>
        <v>0</v>
      </c>
      <c r="BH227" s="152">
        <f t="shared" si="66"/>
        <v>0</v>
      </c>
      <c r="BI227" s="152">
        <f t="shared" si="67"/>
        <v>0</v>
      </c>
      <c r="BJ227" s="13" t="s">
        <v>87</v>
      </c>
      <c r="BK227" s="152">
        <f t="shared" si="68"/>
        <v>0</v>
      </c>
      <c r="BL227" s="13" t="s">
        <v>281</v>
      </c>
      <c r="BM227" s="151" t="s">
        <v>693</v>
      </c>
    </row>
    <row r="228" spans="2:65" s="1" customFormat="1" ht="37.9" customHeight="1">
      <c r="B228" s="139"/>
      <c r="C228" s="158" t="s">
        <v>694</v>
      </c>
      <c r="D228" s="158" t="s">
        <v>571</v>
      </c>
      <c r="E228" s="159" t="s">
        <v>695</v>
      </c>
      <c r="F228" s="160" t="s">
        <v>696</v>
      </c>
      <c r="G228" s="161" t="s">
        <v>251</v>
      </c>
      <c r="H228" s="162">
        <v>6.38</v>
      </c>
      <c r="I228" s="163"/>
      <c r="J228" s="162">
        <f t="shared" si="59"/>
        <v>0</v>
      </c>
      <c r="K228" s="164"/>
      <c r="L228" s="165"/>
      <c r="M228" s="166" t="s">
        <v>1</v>
      </c>
      <c r="N228" s="167" t="s">
        <v>41</v>
      </c>
      <c r="P228" s="149">
        <f t="shared" si="60"/>
        <v>0</v>
      </c>
      <c r="Q228" s="149">
        <v>0.5</v>
      </c>
      <c r="R228" s="149">
        <f t="shared" si="61"/>
        <v>3.19</v>
      </c>
      <c r="S228" s="149">
        <v>0</v>
      </c>
      <c r="T228" s="150">
        <f t="shared" si="62"/>
        <v>0</v>
      </c>
      <c r="AR228" s="151" t="s">
        <v>353</v>
      </c>
      <c r="AT228" s="151" t="s">
        <v>571</v>
      </c>
      <c r="AU228" s="151" t="s">
        <v>87</v>
      </c>
      <c r="AY228" s="13" t="s">
        <v>220</v>
      </c>
      <c r="BE228" s="152">
        <f t="shared" si="63"/>
        <v>0</v>
      </c>
      <c r="BF228" s="152">
        <f t="shared" si="64"/>
        <v>0</v>
      </c>
      <c r="BG228" s="152">
        <f t="shared" si="65"/>
        <v>0</v>
      </c>
      <c r="BH228" s="152">
        <f t="shared" si="66"/>
        <v>0</v>
      </c>
      <c r="BI228" s="152">
        <f t="shared" si="67"/>
        <v>0</v>
      </c>
      <c r="BJ228" s="13" t="s">
        <v>87</v>
      </c>
      <c r="BK228" s="152">
        <f t="shared" si="68"/>
        <v>0</v>
      </c>
      <c r="BL228" s="13" t="s">
        <v>281</v>
      </c>
      <c r="BM228" s="151" t="s">
        <v>697</v>
      </c>
    </row>
    <row r="229" spans="2:65" s="1" customFormat="1" ht="44.25" customHeight="1">
      <c r="B229" s="139"/>
      <c r="C229" s="140" t="s">
        <v>698</v>
      </c>
      <c r="D229" s="140" t="s">
        <v>222</v>
      </c>
      <c r="E229" s="141" t="s">
        <v>699</v>
      </c>
      <c r="F229" s="142" t="s">
        <v>700</v>
      </c>
      <c r="G229" s="143" t="s">
        <v>251</v>
      </c>
      <c r="H229" s="144">
        <v>32.630000000000003</v>
      </c>
      <c r="I229" s="145"/>
      <c r="J229" s="144">
        <f t="shared" si="59"/>
        <v>0</v>
      </c>
      <c r="K229" s="146"/>
      <c r="L229" s="28"/>
      <c r="M229" s="147" t="s">
        <v>1</v>
      </c>
      <c r="N229" s="148" t="s">
        <v>41</v>
      </c>
      <c r="P229" s="149">
        <f t="shared" si="60"/>
        <v>0</v>
      </c>
      <c r="Q229" s="149">
        <v>2.2349999999999998E-2</v>
      </c>
      <c r="R229" s="149">
        <f t="shared" si="61"/>
        <v>0.7292805</v>
      </c>
      <c r="S229" s="149">
        <v>0</v>
      </c>
      <c r="T229" s="150">
        <f t="shared" si="62"/>
        <v>0</v>
      </c>
      <c r="AR229" s="151" t="s">
        <v>281</v>
      </c>
      <c r="AT229" s="151" t="s">
        <v>222</v>
      </c>
      <c r="AU229" s="151" t="s">
        <v>87</v>
      </c>
      <c r="AY229" s="13" t="s">
        <v>220</v>
      </c>
      <c r="BE229" s="152">
        <f t="shared" si="63"/>
        <v>0</v>
      </c>
      <c r="BF229" s="152">
        <f t="shared" si="64"/>
        <v>0</v>
      </c>
      <c r="BG229" s="152">
        <f t="shared" si="65"/>
        <v>0</v>
      </c>
      <c r="BH229" s="152">
        <f t="shared" si="66"/>
        <v>0</v>
      </c>
      <c r="BI229" s="152">
        <f t="shared" si="67"/>
        <v>0</v>
      </c>
      <c r="BJ229" s="13" t="s">
        <v>87</v>
      </c>
      <c r="BK229" s="152">
        <f t="shared" si="68"/>
        <v>0</v>
      </c>
      <c r="BL229" s="13" t="s">
        <v>281</v>
      </c>
      <c r="BM229" s="151" t="s">
        <v>701</v>
      </c>
    </row>
    <row r="230" spans="2:65" s="1" customFormat="1" ht="24.25" customHeight="1">
      <c r="B230" s="139"/>
      <c r="C230" s="140" t="s">
        <v>702</v>
      </c>
      <c r="D230" s="140" t="s">
        <v>222</v>
      </c>
      <c r="E230" s="141" t="s">
        <v>703</v>
      </c>
      <c r="F230" s="142" t="s">
        <v>704</v>
      </c>
      <c r="G230" s="143" t="s">
        <v>225</v>
      </c>
      <c r="H230" s="144">
        <v>62.7</v>
      </c>
      <c r="I230" s="145"/>
      <c r="J230" s="144">
        <f t="shared" si="59"/>
        <v>0</v>
      </c>
      <c r="K230" s="146"/>
      <c r="L230" s="28"/>
      <c r="M230" s="147" t="s">
        <v>1</v>
      </c>
      <c r="N230" s="148" t="s">
        <v>41</v>
      </c>
      <c r="P230" s="149">
        <f t="shared" si="60"/>
        <v>0</v>
      </c>
      <c r="Q230" s="149">
        <v>0</v>
      </c>
      <c r="R230" s="149">
        <f t="shared" si="61"/>
        <v>0</v>
      </c>
      <c r="S230" s="149">
        <v>0</v>
      </c>
      <c r="T230" s="150">
        <f t="shared" si="62"/>
        <v>0</v>
      </c>
      <c r="AR230" s="151" t="s">
        <v>281</v>
      </c>
      <c r="AT230" s="151" t="s">
        <v>222</v>
      </c>
      <c r="AU230" s="151" t="s">
        <v>87</v>
      </c>
      <c r="AY230" s="13" t="s">
        <v>220</v>
      </c>
      <c r="BE230" s="152">
        <f t="shared" si="63"/>
        <v>0</v>
      </c>
      <c r="BF230" s="152">
        <f t="shared" si="64"/>
        <v>0</v>
      </c>
      <c r="BG230" s="152">
        <f t="shared" si="65"/>
        <v>0</v>
      </c>
      <c r="BH230" s="152">
        <f t="shared" si="66"/>
        <v>0</v>
      </c>
      <c r="BI230" s="152">
        <f t="shared" si="67"/>
        <v>0</v>
      </c>
      <c r="BJ230" s="13" t="s">
        <v>87</v>
      </c>
      <c r="BK230" s="152">
        <f t="shared" si="68"/>
        <v>0</v>
      </c>
      <c r="BL230" s="13" t="s">
        <v>281</v>
      </c>
      <c r="BM230" s="151" t="s">
        <v>705</v>
      </c>
    </row>
    <row r="231" spans="2:65" s="1" customFormat="1" ht="33" customHeight="1">
      <c r="B231" s="139"/>
      <c r="C231" s="158" t="s">
        <v>706</v>
      </c>
      <c r="D231" s="158" t="s">
        <v>571</v>
      </c>
      <c r="E231" s="159" t="s">
        <v>707</v>
      </c>
      <c r="F231" s="160" t="s">
        <v>708</v>
      </c>
      <c r="G231" s="161" t="s">
        <v>225</v>
      </c>
      <c r="H231" s="162">
        <v>67.72</v>
      </c>
      <c r="I231" s="163"/>
      <c r="J231" s="162">
        <f t="shared" si="59"/>
        <v>0</v>
      </c>
      <c r="K231" s="164"/>
      <c r="L231" s="165"/>
      <c r="M231" s="166" t="s">
        <v>1</v>
      </c>
      <c r="N231" s="167" t="s">
        <v>41</v>
      </c>
      <c r="P231" s="149">
        <f t="shared" si="60"/>
        <v>0</v>
      </c>
      <c r="Q231" s="149">
        <v>0</v>
      </c>
      <c r="R231" s="149">
        <f t="shared" si="61"/>
        <v>0</v>
      </c>
      <c r="S231" s="149">
        <v>0</v>
      </c>
      <c r="T231" s="150">
        <f t="shared" si="62"/>
        <v>0</v>
      </c>
      <c r="AR231" s="151" t="s">
        <v>353</v>
      </c>
      <c r="AT231" s="151" t="s">
        <v>571</v>
      </c>
      <c r="AU231" s="151" t="s">
        <v>87</v>
      </c>
      <c r="AY231" s="13" t="s">
        <v>220</v>
      </c>
      <c r="BE231" s="152">
        <f t="shared" si="63"/>
        <v>0</v>
      </c>
      <c r="BF231" s="152">
        <f t="shared" si="64"/>
        <v>0</v>
      </c>
      <c r="BG231" s="152">
        <f t="shared" si="65"/>
        <v>0</v>
      </c>
      <c r="BH231" s="152">
        <f t="shared" si="66"/>
        <v>0</v>
      </c>
      <c r="BI231" s="152">
        <f t="shared" si="67"/>
        <v>0</v>
      </c>
      <c r="BJ231" s="13" t="s">
        <v>87</v>
      </c>
      <c r="BK231" s="152">
        <f t="shared" si="68"/>
        <v>0</v>
      </c>
      <c r="BL231" s="13" t="s">
        <v>281</v>
      </c>
      <c r="BM231" s="151" t="s">
        <v>709</v>
      </c>
    </row>
    <row r="232" spans="2:65" s="1" customFormat="1" ht="24.25" customHeight="1">
      <c r="B232" s="139"/>
      <c r="C232" s="140" t="s">
        <v>710</v>
      </c>
      <c r="D232" s="140" t="s">
        <v>222</v>
      </c>
      <c r="E232" s="141" t="s">
        <v>711</v>
      </c>
      <c r="F232" s="142" t="s">
        <v>712</v>
      </c>
      <c r="G232" s="143" t="s">
        <v>251</v>
      </c>
      <c r="H232" s="144">
        <v>1.88</v>
      </c>
      <c r="I232" s="145"/>
      <c r="J232" s="144">
        <f t="shared" si="59"/>
        <v>0</v>
      </c>
      <c r="K232" s="146"/>
      <c r="L232" s="28"/>
      <c r="M232" s="147" t="s">
        <v>1</v>
      </c>
      <c r="N232" s="148" t="s">
        <v>41</v>
      </c>
      <c r="P232" s="149">
        <f t="shared" si="60"/>
        <v>0</v>
      </c>
      <c r="Q232" s="149">
        <v>2.9299999999999999E-3</v>
      </c>
      <c r="R232" s="149">
        <f t="shared" si="61"/>
        <v>5.5083999999999992E-3</v>
      </c>
      <c r="S232" s="149">
        <v>0</v>
      </c>
      <c r="T232" s="150">
        <f t="shared" si="62"/>
        <v>0</v>
      </c>
      <c r="AR232" s="151" t="s">
        <v>281</v>
      </c>
      <c r="AT232" s="151" t="s">
        <v>222</v>
      </c>
      <c r="AU232" s="151" t="s">
        <v>87</v>
      </c>
      <c r="AY232" s="13" t="s">
        <v>220</v>
      </c>
      <c r="BE232" s="152">
        <f t="shared" si="63"/>
        <v>0</v>
      </c>
      <c r="BF232" s="152">
        <f t="shared" si="64"/>
        <v>0</v>
      </c>
      <c r="BG232" s="152">
        <f t="shared" si="65"/>
        <v>0</v>
      </c>
      <c r="BH232" s="152">
        <f t="shared" si="66"/>
        <v>0</v>
      </c>
      <c r="BI232" s="152">
        <f t="shared" si="67"/>
        <v>0</v>
      </c>
      <c r="BJ232" s="13" t="s">
        <v>87</v>
      </c>
      <c r="BK232" s="152">
        <f t="shared" si="68"/>
        <v>0</v>
      </c>
      <c r="BL232" s="13" t="s">
        <v>281</v>
      </c>
      <c r="BM232" s="151" t="s">
        <v>713</v>
      </c>
    </row>
    <row r="233" spans="2:65" s="1" customFormat="1" ht="24.25" customHeight="1">
      <c r="B233" s="139"/>
      <c r="C233" s="140" t="s">
        <v>714</v>
      </c>
      <c r="D233" s="140" t="s">
        <v>222</v>
      </c>
      <c r="E233" s="141" t="s">
        <v>715</v>
      </c>
      <c r="F233" s="142" t="s">
        <v>716</v>
      </c>
      <c r="G233" s="143" t="s">
        <v>614</v>
      </c>
      <c r="H233" s="145"/>
      <c r="I233" s="145"/>
      <c r="J233" s="144">
        <f t="shared" si="59"/>
        <v>0</v>
      </c>
      <c r="K233" s="146"/>
      <c r="L233" s="28"/>
      <c r="M233" s="147" t="s">
        <v>1</v>
      </c>
      <c r="N233" s="148" t="s">
        <v>41</v>
      </c>
      <c r="P233" s="149">
        <f t="shared" si="60"/>
        <v>0</v>
      </c>
      <c r="Q233" s="149">
        <v>0</v>
      </c>
      <c r="R233" s="149">
        <f t="shared" si="61"/>
        <v>0</v>
      </c>
      <c r="S233" s="149">
        <v>0</v>
      </c>
      <c r="T233" s="150">
        <f t="shared" si="62"/>
        <v>0</v>
      </c>
      <c r="AR233" s="151" t="s">
        <v>281</v>
      </c>
      <c r="AT233" s="151" t="s">
        <v>222</v>
      </c>
      <c r="AU233" s="151" t="s">
        <v>87</v>
      </c>
      <c r="AY233" s="13" t="s">
        <v>220</v>
      </c>
      <c r="BE233" s="152">
        <f t="shared" si="63"/>
        <v>0</v>
      </c>
      <c r="BF233" s="152">
        <f t="shared" si="64"/>
        <v>0</v>
      </c>
      <c r="BG233" s="152">
        <f t="shared" si="65"/>
        <v>0</v>
      </c>
      <c r="BH233" s="152">
        <f t="shared" si="66"/>
        <v>0</v>
      </c>
      <c r="BI233" s="152">
        <f t="shared" si="67"/>
        <v>0</v>
      </c>
      <c r="BJ233" s="13" t="s">
        <v>87</v>
      </c>
      <c r="BK233" s="152">
        <f t="shared" si="68"/>
        <v>0</v>
      </c>
      <c r="BL233" s="13" t="s">
        <v>281</v>
      </c>
      <c r="BM233" s="151" t="s">
        <v>717</v>
      </c>
    </row>
    <row r="234" spans="2:65" s="11" customFormat="1" ht="22.9" customHeight="1">
      <c r="B234" s="127"/>
      <c r="D234" s="128" t="s">
        <v>74</v>
      </c>
      <c r="E234" s="137" t="s">
        <v>369</v>
      </c>
      <c r="F234" s="137" t="s">
        <v>370</v>
      </c>
      <c r="I234" s="130"/>
      <c r="J234" s="138">
        <f>BK234</f>
        <v>0</v>
      </c>
      <c r="L234" s="127"/>
      <c r="M234" s="132"/>
      <c r="P234" s="133">
        <f>SUM(P235:P243)</f>
        <v>0</v>
      </c>
      <c r="R234" s="133">
        <f>SUM(R235:R243)</f>
        <v>17.190329399999996</v>
      </c>
      <c r="T234" s="134">
        <f>SUM(T235:T243)</f>
        <v>0</v>
      </c>
      <c r="AR234" s="128" t="s">
        <v>87</v>
      </c>
      <c r="AT234" s="135" t="s">
        <v>74</v>
      </c>
      <c r="AU234" s="135" t="s">
        <v>82</v>
      </c>
      <c r="AY234" s="128" t="s">
        <v>220</v>
      </c>
      <c r="BK234" s="136">
        <f>SUM(BK235:BK243)</f>
        <v>0</v>
      </c>
    </row>
    <row r="235" spans="2:65" s="1" customFormat="1" ht="37.9" customHeight="1">
      <c r="B235" s="139"/>
      <c r="C235" s="140" t="s">
        <v>718</v>
      </c>
      <c r="D235" s="140" t="s">
        <v>222</v>
      </c>
      <c r="E235" s="141" t="s">
        <v>719</v>
      </c>
      <c r="F235" s="142" t="s">
        <v>720</v>
      </c>
      <c r="G235" s="143" t="s">
        <v>225</v>
      </c>
      <c r="H235" s="144">
        <v>6.7</v>
      </c>
      <c r="I235" s="145"/>
      <c r="J235" s="144">
        <f t="shared" ref="J235:J243" si="69">ROUND(I235*H235,2)</f>
        <v>0</v>
      </c>
      <c r="K235" s="146"/>
      <c r="L235" s="28"/>
      <c r="M235" s="147" t="s">
        <v>1</v>
      </c>
      <c r="N235" s="148" t="s">
        <v>41</v>
      </c>
      <c r="P235" s="149">
        <f t="shared" ref="P235:P243" si="70">O235*H235</f>
        <v>0</v>
      </c>
      <c r="Q235" s="149">
        <v>4.1759999999999999E-2</v>
      </c>
      <c r="R235" s="149">
        <f t="shared" ref="R235:R243" si="71">Q235*H235</f>
        <v>0.27979199999999999</v>
      </c>
      <c r="S235" s="149">
        <v>0</v>
      </c>
      <c r="T235" s="150">
        <f t="shared" ref="T235:T243" si="72">S235*H235</f>
        <v>0</v>
      </c>
      <c r="AR235" s="151" t="s">
        <v>281</v>
      </c>
      <c r="AT235" s="151" t="s">
        <v>222</v>
      </c>
      <c r="AU235" s="151" t="s">
        <v>87</v>
      </c>
      <c r="AY235" s="13" t="s">
        <v>220</v>
      </c>
      <c r="BE235" s="152">
        <f t="shared" ref="BE235:BE243" si="73">IF(N235="základná",J235,0)</f>
        <v>0</v>
      </c>
      <c r="BF235" s="152">
        <f t="shared" ref="BF235:BF243" si="74">IF(N235="znížená",J235,0)</f>
        <v>0</v>
      </c>
      <c r="BG235" s="152">
        <f t="shared" ref="BG235:BG243" si="75">IF(N235="zákl. prenesená",J235,0)</f>
        <v>0</v>
      </c>
      <c r="BH235" s="152">
        <f t="shared" ref="BH235:BH243" si="76">IF(N235="zníž. prenesená",J235,0)</f>
        <v>0</v>
      </c>
      <c r="BI235" s="152">
        <f t="shared" ref="BI235:BI243" si="77">IF(N235="nulová",J235,0)</f>
        <v>0</v>
      </c>
      <c r="BJ235" s="13" t="s">
        <v>87</v>
      </c>
      <c r="BK235" s="152">
        <f t="shared" ref="BK235:BK243" si="78">ROUND(I235*H235,2)</f>
        <v>0</v>
      </c>
      <c r="BL235" s="13" t="s">
        <v>281</v>
      </c>
      <c r="BM235" s="151" t="s">
        <v>721</v>
      </c>
    </row>
    <row r="236" spans="2:65" s="1" customFormat="1" ht="37.9" customHeight="1">
      <c r="B236" s="139"/>
      <c r="C236" s="140" t="s">
        <v>722</v>
      </c>
      <c r="D236" s="140" t="s">
        <v>222</v>
      </c>
      <c r="E236" s="141" t="s">
        <v>723</v>
      </c>
      <c r="F236" s="142" t="s">
        <v>724</v>
      </c>
      <c r="G236" s="143" t="s">
        <v>225</v>
      </c>
      <c r="H236" s="144">
        <v>435.2</v>
      </c>
      <c r="I236" s="145"/>
      <c r="J236" s="144">
        <f t="shared" si="69"/>
        <v>0</v>
      </c>
      <c r="K236" s="146"/>
      <c r="L236" s="28"/>
      <c r="M236" s="147" t="s">
        <v>1</v>
      </c>
      <c r="N236" s="148" t="s">
        <v>41</v>
      </c>
      <c r="P236" s="149">
        <f t="shared" si="70"/>
        <v>0</v>
      </c>
      <c r="Q236" s="149">
        <v>1.128E-2</v>
      </c>
      <c r="R236" s="149">
        <f t="shared" si="71"/>
        <v>4.9090559999999996</v>
      </c>
      <c r="S236" s="149">
        <v>0</v>
      </c>
      <c r="T236" s="150">
        <f t="shared" si="72"/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si="73"/>
        <v>0</v>
      </c>
      <c r="BF236" s="152">
        <f t="shared" si="74"/>
        <v>0</v>
      </c>
      <c r="BG236" s="152">
        <f t="shared" si="75"/>
        <v>0</v>
      </c>
      <c r="BH236" s="152">
        <f t="shared" si="76"/>
        <v>0</v>
      </c>
      <c r="BI236" s="152">
        <f t="shared" si="77"/>
        <v>0</v>
      </c>
      <c r="BJ236" s="13" t="s">
        <v>87</v>
      </c>
      <c r="BK236" s="152">
        <f t="shared" si="78"/>
        <v>0</v>
      </c>
      <c r="BL236" s="13" t="s">
        <v>281</v>
      </c>
      <c r="BM236" s="151" t="s">
        <v>725</v>
      </c>
    </row>
    <row r="237" spans="2:65" s="1" customFormat="1" ht="33" customHeight="1">
      <c r="B237" s="139"/>
      <c r="C237" s="140" t="s">
        <v>726</v>
      </c>
      <c r="D237" s="140" t="s">
        <v>222</v>
      </c>
      <c r="E237" s="141" t="s">
        <v>727</v>
      </c>
      <c r="F237" s="142" t="s">
        <v>728</v>
      </c>
      <c r="G237" s="143" t="s">
        <v>225</v>
      </c>
      <c r="H237" s="144">
        <v>119.63</v>
      </c>
      <c r="I237" s="145"/>
      <c r="J237" s="144">
        <f t="shared" si="69"/>
        <v>0</v>
      </c>
      <c r="K237" s="146"/>
      <c r="L237" s="28"/>
      <c r="M237" s="147" t="s">
        <v>1</v>
      </c>
      <c r="N237" s="148" t="s">
        <v>41</v>
      </c>
      <c r="P237" s="149">
        <f t="shared" si="70"/>
        <v>0</v>
      </c>
      <c r="Q237" s="149">
        <v>1.1860000000000001E-2</v>
      </c>
      <c r="R237" s="149">
        <f t="shared" si="71"/>
        <v>1.4188118000000001</v>
      </c>
      <c r="S237" s="149">
        <v>0</v>
      </c>
      <c r="T237" s="150">
        <f t="shared" si="72"/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si="73"/>
        <v>0</v>
      </c>
      <c r="BF237" s="152">
        <f t="shared" si="74"/>
        <v>0</v>
      </c>
      <c r="BG237" s="152">
        <f t="shared" si="75"/>
        <v>0</v>
      </c>
      <c r="BH237" s="152">
        <f t="shared" si="76"/>
        <v>0</v>
      </c>
      <c r="BI237" s="152">
        <f t="shared" si="77"/>
        <v>0</v>
      </c>
      <c r="BJ237" s="13" t="s">
        <v>87</v>
      </c>
      <c r="BK237" s="152">
        <f t="shared" si="78"/>
        <v>0</v>
      </c>
      <c r="BL237" s="13" t="s">
        <v>281</v>
      </c>
      <c r="BM237" s="151" t="s">
        <v>729</v>
      </c>
    </row>
    <row r="238" spans="2:65" s="1" customFormat="1" ht="37.9" customHeight="1">
      <c r="B238" s="139"/>
      <c r="C238" s="140" t="s">
        <v>730</v>
      </c>
      <c r="D238" s="140" t="s">
        <v>222</v>
      </c>
      <c r="E238" s="141" t="s">
        <v>731</v>
      </c>
      <c r="F238" s="142" t="s">
        <v>732</v>
      </c>
      <c r="G238" s="143" t="s">
        <v>225</v>
      </c>
      <c r="H238" s="144">
        <v>751.6</v>
      </c>
      <c r="I238" s="145"/>
      <c r="J238" s="144">
        <f t="shared" si="69"/>
        <v>0</v>
      </c>
      <c r="K238" s="146"/>
      <c r="L238" s="28"/>
      <c r="M238" s="147" t="s">
        <v>1</v>
      </c>
      <c r="N238" s="148" t="s">
        <v>41</v>
      </c>
      <c r="P238" s="149">
        <f t="shared" si="70"/>
        <v>0</v>
      </c>
      <c r="Q238" s="149">
        <v>1.3440000000000001E-2</v>
      </c>
      <c r="R238" s="149">
        <f t="shared" si="71"/>
        <v>10.101504</v>
      </c>
      <c r="S238" s="149">
        <v>0</v>
      </c>
      <c r="T238" s="150">
        <f t="shared" si="72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73"/>
        <v>0</v>
      </c>
      <c r="BF238" s="152">
        <f t="shared" si="74"/>
        <v>0</v>
      </c>
      <c r="BG238" s="152">
        <f t="shared" si="75"/>
        <v>0</v>
      </c>
      <c r="BH238" s="152">
        <f t="shared" si="76"/>
        <v>0</v>
      </c>
      <c r="BI238" s="152">
        <f t="shared" si="77"/>
        <v>0</v>
      </c>
      <c r="BJ238" s="13" t="s">
        <v>87</v>
      </c>
      <c r="BK238" s="152">
        <f t="shared" si="78"/>
        <v>0</v>
      </c>
      <c r="BL238" s="13" t="s">
        <v>281</v>
      </c>
      <c r="BM238" s="151" t="s">
        <v>733</v>
      </c>
    </row>
    <row r="239" spans="2:65" s="1" customFormat="1" ht="37.9" customHeight="1">
      <c r="B239" s="139"/>
      <c r="C239" s="140" t="s">
        <v>734</v>
      </c>
      <c r="D239" s="140" t="s">
        <v>222</v>
      </c>
      <c r="E239" s="141" t="s">
        <v>735</v>
      </c>
      <c r="F239" s="142" t="s">
        <v>736</v>
      </c>
      <c r="G239" s="143" t="s">
        <v>225</v>
      </c>
      <c r="H239" s="144">
        <v>33.1</v>
      </c>
      <c r="I239" s="145"/>
      <c r="J239" s="144">
        <f t="shared" si="69"/>
        <v>0</v>
      </c>
      <c r="K239" s="146"/>
      <c r="L239" s="28"/>
      <c r="M239" s="147" t="s">
        <v>1</v>
      </c>
      <c r="N239" s="148" t="s">
        <v>41</v>
      </c>
      <c r="P239" s="149">
        <f t="shared" si="70"/>
        <v>0</v>
      </c>
      <c r="Q239" s="149">
        <v>1.3440000000000001E-2</v>
      </c>
      <c r="R239" s="149">
        <f t="shared" si="71"/>
        <v>0.44486400000000004</v>
      </c>
      <c r="S239" s="149">
        <v>0</v>
      </c>
      <c r="T239" s="150">
        <f t="shared" si="72"/>
        <v>0</v>
      </c>
      <c r="AR239" s="151" t="s">
        <v>281</v>
      </c>
      <c r="AT239" s="151" t="s">
        <v>222</v>
      </c>
      <c r="AU239" s="151" t="s">
        <v>87</v>
      </c>
      <c r="AY239" s="13" t="s">
        <v>220</v>
      </c>
      <c r="BE239" s="152">
        <f t="shared" si="73"/>
        <v>0</v>
      </c>
      <c r="BF239" s="152">
        <f t="shared" si="74"/>
        <v>0</v>
      </c>
      <c r="BG239" s="152">
        <f t="shared" si="75"/>
        <v>0</v>
      </c>
      <c r="BH239" s="152">
        <f t="shared" si="76"/>
        <v>0</v>
      </c>
      <c r="BI239" s="152">
        <f t="shared" si="77"/>
        <v>0</v>
      </c>
      <c r="BJ239" s="13" t="s">
        <v>87</v>
      </c>
      <c r="BK239" s="152">
        <f t="shared" si="78"/>
        <v>0</v>
      </c>
      <c r="BL239" s="13" t="s">
        <v>281</v>
      </c>
      <c r="BM239" s="151" t="s">
        <v>737</v>
      </c>
    </row>
    <row r="240" spans="2:65" s="1" customFormat="1" ht="24.25" customHeight="1">
      <c r="B240" s="139"/>
      <c r="C240" s="140" t="s">
        <v>738</v>
      </c>
      <c r="D240" s="140" t="s">
        <v>222</v>
      </c>
      <c r="E240" s="141" t="s">
        <v>739</v>
      </c>
      <c r="F240" s="142" t="s">
        <v>740</v>
      </c>
      <c r="G240" s="143" t="s">
        <v>259</v>
      </c>
      <c r="H240" s="144">
        <v>1</v>
      </c>
      <c r="I240" s="145"/>
      <c r="J240" s="144">
        <f t="shared" si="69"/>
        <v>0</v>
      </c>
      <c r="K240" s="146"/>
      <c r="L240" s="28"/>
      <c r="M240" s="147" t="s">
        <v>1</v>
      </c>
      <c r="N240" s="148" t="s">
        <v>41</v>
      </c>
      <c r="P240" s="149">
        <f t="shared" si="70"/>
        <v>0</v>
      </c>
      <c r="Q240" s="149">
        <v>3.0160000000000001E-4</v>
      </c>
      <c r="R240" s="149">
        <f t="shared" si="71"/>
        <v>3.0160000000000001E-4</v>
      </c>
      <c r="S240" s="149">
        <v>0</v>
      </c>
      <c r="T240" s="150">
        <f t="shared" si="72"/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si="73"/>
        <v>0</v>
      </c>
      <c r="BF240" s="152">
        <f t="shared" si="74"/>
        <v>0</v>
      </c>
      <c r="BG240" s="152">
        <f t="shared" si="75"/>
        <v>0</v>
      </c>
      <c r="BH240" s="152">
        <f t="shared" si="76"/>
        <v>0</v>
      </c>
      <c r="BI240" s="152">
        <f t="shared" si="77"/>
        <v>0</v>
      </c>
      <c r="BJ240" s="13" t="s">
        <v>87</v>
      </c>
      <c r="BK240" s="152">
        <f t="shared" si="78"/>
        <v>0</v>
      </c>
      <c r="BL240" s="13" t="s">
        <v>281</v>
      </c>
      <c r="BM240" s="151" t="s">
        <v>741</v>
      </c>
    </row>
    <row r="241" spans="2:65" s="1" customFormat="1" ht="24.25" customHeight="1">
      <c r="B241" s="139"/>
      <c r="C241" s="158" t="s">
        <v>742</v>
      </c>
      <c r="D241" s="158" t="s">
        <v>571</v>
      </c>
      <c r="E241" s="159" t="s">
        <v>743</v>
      </c>
      <c r="F241" s="160" t="s">
        <v>744</v>
      </c>
      <c r="G241" s="161" t="s">
        <v>259</v>
      </c>
      <c r="H241" s="162">
        <v>1</v>
      </c>
      <c r="I241" s="163"/>
      <c r="J241" s="162">
        <f t="shared" si="69"/>
        <v>0</v>
      </c>
      <c r="K241" s="164"/>
      <c r="L241" s="165"/>
      <c r="M241" s="166" t="s">
        <v>1</v>
      </c>
      <c r="N241" s="167" t="s">
        <v>41</v>
      </c>
      <c r="P241" s="149">
        <f t="shared" si="70"/>
        <v>0</v>
      </c>
      <c r="Q241" s="149">
        <v>1.0999999999999999E-2</v>
      </c>
      <c r="R241" s="149">
        <f t="shared" si="71"/>
        <v>1.0999999999999999E-2</v>
      </c>
      <c r="S241" s="149">
        <v>0</v>
      </c>
      <c r="T241" s="150">
        <f t="shared" si="72"/>
        <v>0</v>
      </c>
      <c r="AR241" s="151" t="s">
        <v>353</v>
      </c>
      <c r="AT241" s="151" t="s">
        <v>571</v>
      </c>
      <c r="AU241" s="151" t="s">
        <v>87</v>
      </c>
      <c r="AY241" s="13" t="s">
        <v>220</v>
      </c>
      <c r="BE241" s="152">
        <f t="shared" si="73"/>
        <v>0</v>
      </c>
      <c r="BF241" s="152">
        <f t="shared" si="74"/>
        <v>0</v>
      </c>
      <c r="BG241" s="152">
        <f t="shared" si="75"/>
        <v>0</v>
      </c>
      <c r="BH241" s="152">
        <f t="shared" si="76"/>
        <v>0</v>
      </c>
      <c r="BI241" s="152">
        <f t="shared" si="77"/>
        <v>0</v>
      </c>
      <c r="BJ241" s="13" t="s">
        <v>87</v>
      </c>
      <c r="BK241" s="152">
        <f t="shared" si="78"/>
        <v>0</v>
      </c>
      <c r="BL241" s="13" t="s">
        <v>281</v>
      </c>
      <c r="BM241" s="151" t="s">
        <v>745</v>
      </c>
    </row>
    <row r="242" spans="2:65" s="1" customFormat="1" ht="24.25" customHeight="1">
      <c r="B242" s="139"/>
      <c r="C242" s="158" t="s">
        <v>746</v>
      </c>
      <c r="D242" s="158" t="s">
        <v>571</v>
      </c>
      <c r="E242" s="159" t="s">
        <v>747</v>
      </c>
      <c r="F242" s="160" t="s">
        <v>748</v>
      </c>
      <c r="G242" s="161" t="s">
        <v>259</v>
      </c>
      <c r="H242" s="162">
        <v>1</v>
      </c>
      <c r="I242" s="163"/>
      <c r="J242" s="162">
        <f t="shared" si="69"/>
        <v>0</v>
      </c>
      <c r="K242" s="164"/>
      <c r="L242" s="165"/>
      <c r="M242" s="166" t="s">
        <v>1</v>
      </c>
      <c r="N242" s="167" t="s">
        <v>41</v>
      </c>
      <c r="P242" s="149">
        <f t="shared" si="70"/>
        <v>0</v>
      </c>
      <c r="Q242" s="149">
        <v>2.5000000000000001E-2</v>
      </c>
      <c r="R242" s="149">
        <f t="shared" si="71"/>
        <v>2.5000000000000001E-2</v>
      </c>
      <c r="S242" s="149">
        <v>0</v>
      </c>
      <c r="T242" s="150">
        <f t="shared" si="72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73"/>
        <v>0</v>
      </c>
      <c r="BF242" s="152">
        <f t="shared" si="74"/>
        <v>0</v>
      </c>
      <c r="BG242" s="152">
        <f t="shared" si="75"/>
        <v>0</v>
      </c>
      <c r="BH242" s="152">
        <f t="shared" si="76"/>
        <v>0</v>
      </c>
      <c r="BI242" s="152">
        <f t="shared" si="77"/>
        <v>0</v>
      </c>
      <c r="BJ242" s="13" t="s">
        <v>87</v>
      </c>
      <c r="BK242" s="152">
        <f t="shared" si="78"/>
        <v>0</v>
      </c>
      <c r="BL242" s="13" t="s">
        <v>281</v>
      </c>
      <c r="BM242" s="151" t="s">
        <v>749</v>
      </c>
    </row>
    <row r="243" spans="2:65" s="1" customFormat="1" ht="24.25" customHeight="1">
      <c r="B243" s="139"/>
      <c r="C243" s="140" t="s">
        <v>750</v>
      </c>
      <c r="D243" s="140" t="s">
        <v>222</v>
      </c>
      <c r="E243" s="141" t="s">
        <v>751</v>
      </c>
      <c r="F243" s="142" t="s">
        <v>752</v>
      </c>
      <c r="G243" s="143" t="s">
        <v>614</v>
      </c>
      <c r="H243" s="145"/>
      <c r="I243" s="145"/>
      <c r="J243" s="144">
        <f t="shared" si="69"/>
        <v>0</v>
      </c>
      <c r="K243" s="146"/>
      <c r="L243" s="28"/>
      <c r="M243" s="147" t="s">
        <v>1</v>
      </c>
      <c r="N243" s="148" t="s">
        <v>41</v>
      </c>
      <c r="P243" s="149">
        <f t="shared" si="70"/>
        <v>0</v>
      </c>
      <c r="Q243" s="149">
        <v>0</v>
      </c>
      <c r="R243" s="149">
        <f t="shared" si="71"/>
        <v>0</v>
      </c>
      <c r="S243" s="149">
        <v>0</v>
      </c>
      <c r="T243" s="150">
        <f t="shared" si="72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73"/>
        <v>0</v>
      </c>
      <c r="BF243" s="152">
        <f t="shared" si="74"/>
        <v>0</v>
      </c>
      <c r="BG243" s="152">
        <f t="shared" si="75"/>
        <v>0</v>
      </c>
      <c r="BH243" s="152">
        <f t="shared" si="76"/>
        <v>0</v>
      </c>
      <c r="BI243" s="152">
        <f t="shared" si="77"/>
        <v>0</v>
      </c>
      <c r="BJ243" s="13" t="s">
        <v>87</v>
      </c>
      <c r="BK243" s="152">
        <f t="shared" si="78"/>
        <v>0</v>
      </c>
      <c r="BL243" s="13" t="s">
        <v>281</v>
      </c>
      <c r="BM243" s="151" t="s">
        <v>753</v>
      </c>
    </row>
    <row r="244" spans="2:65" s="11" customFormat="1" ht="22.9" customHeight="1">
      <c r="B244" s="127"/>
      <c r="D244" s="128" t="s">
        <v>74</v>
      </c>
      <c r="E244" s="137" t="s">
        <v>375</v>
      </c>
      <c r="F244" s="137" t="s">
        <v>376</v>
      </c>
      <c r="I244" s="130"/>
      <c r="J244" s="138">
        <f>BK244</f>
        <v>0</v>
      </c>
      <c r="L244" s="127"/>
      <c r="M244" s="132"/>
      <c r="P244" s="133">
        <f>SUM(P245:P263)</f>
        <v>0</v>
      </c>
      <c r="R244" s="133">
        <f>SUM(R245:R263)</f>
        <v>12.098319146</v>
      </c>
      <c r="T244" s="134">
        <f>SUM(T245:T263)</f>
        <v>0</v>
      </c>
      <c r="AR244" s="128" t="s">
        <v>87</v>
      </c>
      <c r="AT244" s="135" t="s">
        <v>74</v>
      </c>
      <c r="AU244" s="135" t="s">
        <v>82</v>
      </c>
      <c r="AY244" s="128" t="s">
        <v>220</v>
      </c>
      <c r="BK244" s="136">
        <f>SUM(BK245:BK263)</f>
        <v>0</v>
      </c>
    </row>
    <row r="245" spans="2:65" s="1" customFormat="1" ht="37.9" customHeight="1">
      <c r="B245" s="139"/>
      <c r="C245" s="140" t="s">
        <v>754</v>
      </c>
      <c r="D245" s="140" t="s">
        <v>222</v>
      </c>
      <c r="E245" s="141" t="s">
        <v>755</v>
      </c>
      <c r="F245" s="142" t="s">
        <v>756</v>
      </c>
      <c r="G245" s="143" t="s">
        <v>225</v>
      </c>
      <c r="H245" s="144">
        <v>1163.8</v>
      </c>
      <c r="I245" s="145"/>
      <c r="J245" s="144">
        <f t="shared" ref="J245:J263" si="79">ROUND(I245*H245,2)</f>
        <v>0</v>
      </c>
      <c r="K245" s="146"/>
      <c r="L245" s="28"/>
      <c r="M245" s="147" t="s">
        <v>1</v>
      </c>
      <c r="N245" s="148" t="s">
        <v>41</v>
      </c>
      <c r="P245" s="149">
        <f t="shared" ref="P245:P263" si="80">O245*H245</f>
        <v>0</v>
      </c>
      <c r="Q245" s="149">
        <v>4.6999999999999999E-4</v>
      </c>
      <c r="R245" s="149">
        <f t="shared" ref="R245:R263" si="81">Q245*H245</f>
        <v>0.54698599999999997</v>
      </c>
      <c r="S245" s="149">
        <v>0</v>
      </c>
      <c r="T245" s="150">
        <f t="shared" ref="T245:T263" si="82">S245*H245</f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ref="BE245:BE263" si="83">IF(N245="základná",J245,0)</f>
        <v>0</v>
      </c>
      <c r="BF245" s="152">
        <f t="shared" ref="BF245:BF263" si="84">IF(N245="znížená",J245,0)</f>
        <v>0</v>
      </c>
      <c r="BG245" s="152">
        <f t="shared" ref="BG245:BG263" si="85">IF(N245="zákl. prenesená",J245,0)</f>
        <v>0</v>
      </c>
      <c r="BH245" s="152">
        <f t="shared" ref="BH245:BH263" si="86">IF(N245="zníž. prenesená",J245,0)</f>
        <v>0</v>
      </c>
      <c r="BI245" s="152">
        <f t="shared" ref="BI245:BI263" si="87">IF(N245="nulová",J245,0)</f>
        <v>0</v>
      </c>
      <c r="BJ245" s="13" t="s">
        <v>87</v>
      </c>
      <c r="BK245" s="152">
        <f t="shared" ref="BK245:BK263" si="88">ROUND(I245*H245,2)</f>
        <v>0</v>
      </c>
      <c r="BL245" s="13" t="s">
        <v>281</v>
      </c>
      <c r="BM245" s="151" t="s">
        <v>757</v>
      </c>
    </row>
    <row r="246" spans="2:65" s="1" customFormat="1" ht="33" customHeight="1">
      <c r="B246" s="139"/>
      <c r="C246" s="140" t="s">
        <v>758</v>
      </c>
      <c r="D246" s="140" t="s">
        <v>222</v>
      </c>
      <c r="E246" s="141" t="s">
        <v>759</v>
      </c>
      <c r="F246" s="142" t="s">
        <v>760</v>
      </c>
      <c r="G246" s="143" t="s">
        <v>225</v>
      </c>
      <c r="H246" s="144">
        <v>1058.4000000000001</v>
      </c>
      <c r="I246" s="145"/>
      <c r="J246" s="144">
        <f t="shared" si="79"/>
        <v>0</v>
      </c>
      <c r="K246" s="146"/>
      <c r="L246" s="28"/>
      <c r="M246" s="147" t="s">
        <v>1</v>
      </c>
      <c r="N246" s="148" t="s">
        <v>41</v>
      </c>
      <c r="P246" s="149">
        <f t="shared" si="80"/>
        <v>0</v>
      </c>
      <c r="Q246" s="149">
        <v>4.0000000000000002E-4</v>
      </c>
      <c r="R246" s="149">
        <f t="shared" si="81"/>
        <v>0.42336000000000007</v>
      </c>
      <c r="S246" s="149">
        <v>0</v>
      </c>
      <c r="T246" s="150">
        <f t="shared" si="82"/>
        <v>0</v>
      </c>
      <c r="AR246" s="151" t="s">
        <v>281</v>
      </c>
      <c r="AT246" s="151" t="s">
        <v>222</v>
      </c>
      <c r="AU246" s="151" t="s">
        <v>87</v>
      </c>
      <c r="AY246" s="13" t="s">
        <v>220</v>
      </c>
      <c r="BE246" s="152">
        <f t="shared" si="83"/>
        <v>0</v>
      </c>
      <c r="BF246" s="152">
        <f t="shared" si="84"/>
        <v>0</v>
      </c>
      <c r="BG246" s="152">
        <f t="shared" si="85"/>
        <v>0</v>
      </c>
      <c r="BH246" s="152">
        <f t="shared" si="86"/>
        <v>0</v>
      </c>
      <c r="BI246" s="152">
        <f t="shared" si="87"/>
        <v>0</v>
      </c>
      <c r="BJ246" s="13" t="s">
        <v>87</v>
      </c>
      <c r="BK246" s="152">
        <f t="shared" si="88"/>
        <v>0</v>
      </c>
      <c r="BL246" s="13" t="s">
        <v>281</v>
      </c>
      <c r="BM246" s="151" t="s">
        <v>761</v>
      </c>
    </row>
    <row r="247" spans="2:65" s="1" customFormat="1" ht="24.25" customHeight="1">
      <c r="B247" s="139"/>
      <c r="C247" s="158" t="s">
        <v>762</v>
      </c>
      <c r="D247" s="158" t="s">
        <v>571</v>
      </c>
      <c r="E247" s="159" t="s">
        <v>763</v>
      </c>
      <c r="F247" s="160" t="s">
        <v>764</v>
      </c>
      <c r="G247" s="161" t="s">
        <v>225</v>
      </c>
      <c r="H247" s="162">
        <v>1270.08</v>
      </c>
      <c r="I247" s="163"/>
      <c r="J247" s="162">
        <f t="shared" si="79"/>
        <v>0</v>
      </c>
      <c r="K247" s="164"/>
      <c r="L247" s="165"/>
      <c r="M247" s="166" t="s">
        <v>1</v>
      </c>
      <c r="N247" s="167" t="s">
        <v>41</v>
      </c>
      <c r="P247" s="149">
        <f t="shared" si="80"/>
        <v>0</v>
      </c>
      <c r="Q247" s="149">
        <v>7.26E-3</v>
      </c>
      <c r="R247" s="149">
        <f t="shared" si="81"/>
        <v>9.2207808</v>
      </c>
      <c r="S247" s="149">
        <v>0</v>
      </c>
      <c r="T247" s="150">
        <f t="shared" si="82"/>
        <v>0</v>
      </c>
      <c r="AR247" s="151" t="s">
        <v>353</v>
      </c>
      <c r="AT247" s="151" t="s">
        <v>571</v>
      </c>
      <c r="AU247" s="151" t="s">
        <v>87</v>
      </c>
      <c r="AY247" s="13" t="s">
        <v>220</v>
      </c>
      <c r="BE247" s="152">
        <f t="shared" si="83"/>
        <v>0</v>
      </c>
      <c r="BF247" s="152">
        <f t="shared" si="84"/>
        <v>0</v>
      </c>
      <c r="BG247" s="152">
        <f t="shared" si="85"/>
        <v>0</v>
      </c>
      <c r="BH247" s="152">
        <f t="shared" si="86"/>
        <v>0</v>
      </c>
      <c r="BI247" s="152">
        <f t="shared" si="87"/>
        <v>0</v>
      </c>
      <c r="BJ247" s="13" t="s">
        <v>87</v>
      </c>
      <c r="BK247" s="152">
        <f t="shared" si="88"/>
        <v>0</v>
      </c>
      <c r="BL247" s="13" t="s">
        <v>281</v>
      </c>
      <c r="BM247" s="151" t="s">
        <v>765</v>
      </c>
    </row>
    <row r="248" spans="2:65" s="1" customFormat="1" ht="33" customHeight="1">
      <c r="B248" s="139"/>
      <c r="C248" s="140" t="s">
        <v>766</v>
      </c>
      <c r="D248" s="140" t="s">
        <v>222</v>
      </c>
      <c r="E248" s="141" t="s">
        <v>767</v>
      </c>
      <c r="F248" s="142" t="s">
        <v>768</v>
      </c>
      <c r="G248" s="143" t="s">
        <v>234</v>
      </c>
      <c r="H248" s="144">
        <v>101</v>
      </c>
      <c r="I248" s="145"/>
      <c r="J248" s="144">
        <f t="shared" si="79"/>
        <v>0</v>
      </c>
      <c r="K248" s="146"/>
      <c r="L248" s="28"/>
      <c r="M248" s="147" t="s">
        <v>1</v>
      </c>
      <c r="N248" s="148" t="s">
        <v>41</v>
      </c>
      <c r="P248" s="149">
        <f t="shared" si="80"/>
        <v>0</v>
      </c>
      <c r="Q248" s="149">
        <v>2.7512499999999998E-3</v>
      </c>
      <c r="R248" s="149">
        <f t="shared" si="81"/>
        <v>0.27787624999999999</v>
      </c>
      <c r="S248" s="149">
        <v>0</v>
      </c>
      <c r="T248" s="150">
        <f t="shared" si="82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83"/>
        <v>0</v>
      </c>
      <c r="BF248" s="152">
        <f t="shared" si="84"/>
        <v>0</v>
      </c>
      <c r="BG248" s="152">
        <f t="shared" si="85"/>
        <v>0</v>
      </c>
      <c r="BH248" s="152">
        <f t="shared" si="86"/>
        <v>0</v>
      </c>
      <c r="BI248" s="152">
        <f t="shared" si="87"/>
        <v>0</v>
      </c>
      <c r="BJ248" s="13" t="s">
        <v>87</v>
      </c>
      <c r="BK248" s="152">
        <f t="shared" si="88"/>
        <v>0</v>
      </c>
      <c r="BL248" s="13" t="s">
        <v>281</v>
      </c>
      <c r="BM248" s="151" t="s">
        <v>769</v>
      </c>
    </row>
    <row r="249" spans="2:65" s="1" customFormat="1" ht="24.25" customHeight="1">
      <c r="B249" s="139"/>
      <c r="C249" s="140" t="s">
        <v>770</v>
      </c>
      <c r="D249" s="140" t="s">
        <v>222</v>
      </c>
      <c r="E249" s="141" t="s">
        <v>771</v>
      </c>
      <c r="F249" s="142" t="s">
        <v>772</v>
      </c>
      <c r="G249" s="143" t="s">
        <v>234</v>
      </c>
      <c r="H249" s="144">
        <v>183</v>
      </c>
      <c r="I249" s="145"/>
      <c r="J249" s="144">
        <f t="shared" si="79"/>
        <v>0</v>
      </c>
      <c r="K249" s="146"/>
      <c r="L249" s="28"/>
      <c r="M249" s="147" t="s">
        <v>1</v>
      </c>
      <c r="N249" s="148" t="s">
        <v>41</v>
      </c>
      <c r="P249" s="149">
        <f t="shared" si="80"/>
        <v>0</v>
      </c>
      <c r="Q249" s="149">
        <v>5.2999999999999998E-4</v>
      </c>
      <c r="R249" s="149">
        <f t="shared" si="81"/>
        <v>9.6989999999999993E-2</v>
      </c>
      <c r="S249" s="149">
        <v>0</v>
      </c>
      <c r="T249" s="150">
        <f t="shared" si="82"/>
        <v>0</v>
      </c>
      <c r="AR249" s="151" t="s">
        <v>281</v>
      </c>
      <c r="AT249" s="151" t="s">
        <v>222</v>
      </c>
      <c r="AU249" s="151" t="s">
        <v>87</v>
      </c>
      <c r="AY249" s="13" t="s">
        <v>220</v>
      </c>
      <c r="BE249" s="152">
        <f t="shared" si="83"/>
        <v>0</v>
      </c>
      <c r="BF249" s="152">
        <f t="shared" si="84"/>
        <v>0</v>
      </c>
      <c r="BG249" s="152">
        <f t="shared" si="85"/>
        <v>0</v>
      </c>
      <c r="BH249" s="152">
        <f t="shared" si="86"/>
        <v>0</v>
      </c>
      <c r="BI249" s="152">
        <f t="shared" si="87"/>
        <v>0</v>
      </c>
      <c r="BJ249" s="13" t="s">
        <v>87</v>
      </c>
      <c r="BK249" s="152">
        <f t="shared" si="88"/>
        <v>0</v>
      </c>
      <c r="BL249" s="13" t="s">
        <v>281</v>
      </c>
      <c r="BM249" s="151" t="s">
        <v>773</v>
      </c>
    </row>
    <row r="250" spans="2:65" s="1" customFormat="1" ht="24.25" customHeight="1">
      <c r="B250" s="139"/>
      <c r="C250" s="140" t="s">
        <v>774</v>
      </c>
      <c r="D250" s="140" t="s">
        <v>222</v>
      </c>
      <c r="E250" s="141" t="s">
        <v>775</v>
      </c>
      <c r="F250" s="142" t="s">
        <v>776</v>
      </c>
      <c r="G250" s="143" t="s">
        <v>225</v>
      </c>
      <c r="H250" s="144">
        <v>1058.4000000000001</v>
      </c>
      <c r="I250" s="145"/>
      <c r="J250" s="144">
        <f t="shared" si="79"/>
        <v>0</v>
      </c>
      <c r="K250" s="146"/>
      <c r="L250" s="28"/>
      <c r="M250" s="147" t="s">
        <v>1</v>
      </c>
      <c r="N250" s="148" t="s">
        <v>41</v>
      </c>
      <c r="P250" s="149">
        <f t="shared" si="80"/>
        <v>0</v>
      </c>
      <c r="Q250" s="149">
        <v>4.0000000000000003E-5</v>
      </c>
      <c r="R250" s="149">
        <f t="shared" si="81"/>
        <v>4.2336000000000006E-2</v>
      </c>
      <c r="S250" s="149">
        <v>0</v>
      </c>
      <c r="T250" s="150">
        <f t="shared" si="82"/>
        <v>0</v>
      </c>
      <c r="AR250" s="151" t="s">
        <v>281</v>
      </c>
      <c r="AT250" s="151" t="s">
        <v>222</v>
      </c>
      <c r="AU250" s="151" t="s">
        <v>87</v>
      </c>
      <c r="AY250" s="13" t="s">
        <v>220</v>
      </c>
      <c r="BE250" s="152">
        <f t="shared" si="83"/>
        <v>0</v>
      </c>
      <c r="BF250" s="152">
        <f t="shared" si="84"/>
        <v>0</v>
      </c>
      <c r="BG250" s="152">
        <f t="shared" si="85"/>
        <v>0</v>
      </c>
      <c r="BH250" s="152">
        <f t="shared" si="86"/>
        <v>0</v>
      </c>
      <c r="BI250" s="152">
        <f t="shared" si="87"/>
        <v>0</v>
      </c>
      <c r="BJ250" s="13" t="s">
        <v>87</v>
      </c>
      <c r="BK250" s="152">
        <f t="shared" si="88"/>
        <v>0</v>
      </c>
      <c r="BL250" s="13" t="s">
        <v>281</v>
      </c>
      <c r="BM250" s="151" t="s">
        <v>777</v>
      </c>
    </row>
    <row r="251" spans="2:65" s="1" customFormat="1" ht="24.25" customHeight="1">
      <c r="B251" s="139"/>
      <c r="C251" s="140" t="s">
        <v>778</v>
      </c>
      <c r="D251" s="140" t="s">
        <v>222</v>
      </c>
      <c r="E251" s="141" t="s">
        <v>779</v>
      </c>
      <c r="F251" s="142" t="s">
        <v>780</v>
      </c>
      <c r="G251" s="143" t="s">
        <v>234</v>
      </c>
      <c r="H251" s="144">
        <v>82.5</v>
      </c>
      <c r="I251" s="145"/>
      <c r="J251" s="144">
        <f t="shared" si="79"/>
        <v>0</v>
      </c>
      <c r="K251" s="146"/>
      <c r="L251" s="28"/>
      <c r="M251" s="147" t="s">
        <v>1</v>
      </c>
      <c r="N251" s="148" t="s">
        <v>41</v>
      </c>
      <c r="P251" s="149">
        <f t="shared" si="80"/>
        <v>0</v>
      </c>
      <c r="Q251" s="149">
        <v>2.1557299999999998E-3</v>
      </c>
      <c r="R251" s="149">
        <f t="shared" si="81"/>
        <v>0.17784772499999998</v>
      </c>
      <c r="S251" s="149">
        <v>0</v>
      </c>
      <c r="T251" s="150">
        <f t="shared" si="82"/>
        <v>0</v>
      </c>
      <c r="AR251" s="151" t="s">
        <v>281</v>
      </c>
      <c r="AT251" s="151" t="s">
        <v>222</v>
      </c>
      <c r="AU251" s="151" t="s">
        <v>87</v>
      </c>
      <c r="AY251" s="13" t="s">
        <v>220</v>
      </c>
      <c r="BE251" s="152">
        <f t="shared" si="83"/>
        <v>0</v>
      </c>
      <c r="BF251" s="152">
        <f t="shared" si="84"/>
        <v>0</v>
      </c>
      <c r="BG251" s="152">
        <f t="shared" si="85"/>
        <v>0</v>
      </c>
      <c r="BH251" s="152">
        <f t="shared" si="86"/>
        <v>0</v>
      </c>
      <c r="BI251" s="152">
        <f t="shared" si="87"/>
        <v>0</v>
      </c>
      <c r="BJ251" s="13" t="s">
        <v>87</v>
      </c>
      <c r="BK251" s="152">
        <f t="shared" si="88"/>
        <v>0</v>
      </c>
      <c r="BL251" s="13" t="s">
        <v>281</v>
      </c>
      <c r="BM251" s="151" t="s">
        <v>781</v>
      </c>
    </row>
    <row r="252" spans="2:65" s="1" customFormat="1" ht="24.25" customHeight="1">
      <c r="B252" s="139"/>
      <c r="C252" s="140" t="s">
        <v>782</v>
      </c>
      <c r="D252" s="140" t="s">
        <v>222</v>
      </c>
      <c r="E252" s="141" t="s">
        <v>783</v>
      </c>
      <c r="F252" s="142" t="s">
        <v>784</v>
      </c>
      <c r="G252" s="143" t="s">
        <v>259</v>
      </c>
      <c r="H252" s="144">
        <v>5</v>
      </c>
      <c r="I252" s="145"/>
      <c r="J252" s="144">
        <f t="shared" si="79"/>
        <v>0</v>
      </c>
      <c r="K252" s="146"/>
      <c r="L252" s="28"/>
      <c r="M252" s="147" t="s">
        <v>1</v>
      </c>
      <c r="N252" s="148" t="s">
        <v>41</v>
      </c>
      <c r="P252" s="149">
        <f t="shared" si="80"/>
        <v>0</v>
      </c>
      <c r="Q252" s="149">
        <v>1.5716199999999999E-3</v>
      </c>
      <c r="R252" s="149">
        <f t="shared" si="81"/>
        <v>7.8580999999999998E-3</v>
      </c>
      <c r="S252" s="149">
        <v>0</v>
      </c>
      <c r="T252" s="150">
        <f t="shared" si="82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83"/>
        <v>0</v>
      </c>
      <c r="BF252" s="152">
        <f t="shared" si="84"/>
        <v>0</v>
      </c>
      <c r="BG252" s="152">
        <f t="shared" si="85"/>
        <v>0</v>
      </c>
      <c r="BH252" s="152">
        <f t="shared" si="86"/>
        <v>0</v>
      </c>
      <c r="BI252" s="152">
        <f t="shared" si="87"/>
        <v>0</v>
      </c>
      <c r="BJ252" s="13" t="s">
        <v>87</v>
      </c>
      <c r="BK252" s="152">
        <f t="shared" si="88"/>
        <v>0</v>
      </c>
      <c r="BL252" s="13" t="s">
        <v>281</v>
      </c>
      <c r="BM252" s="151" t="s">
        <v>785</v>
      </c>
    </row>
    <row r="253" spans="2:65" s="1" customFormat="1" ht="24.25" customHeight="1">
      <c r="B253" s="139"/>
      <c r="C253" s="140" t="s">
        <v>786</v>
      </c>
      <c r="D253" s="140" t="s">
        <v>222</v>
      </c>
      <c r="E253" s="141" t="s">
        <v>787</v>
      </c>
      <c r="F253" s="142" t="s">
        <v>788</v>
      </c>
      <c r="G253" s="143" t="s">
        <v>234</v>
      </c>
      <c r="H253" s="144">
        <v>24</v>
      </c>
      <c r="I253" s="145"/>
      <c r="J253" s="144">
        <f t="shared" si="79"/>
        <v>0</v>
      </c>
      <c r="K253" s="146"/>
      <c r="L253" s="28"/>
      <c r="M253" s="147" t="s">
        <v>1</v>
      </c>
      <c r="N253" s="148" t="s">
        <v>41</v>
      </c>
      <c r="P253" s="149">
        <f t="shared" si="80"/>
        <v>0</v>
      </c>
      <c r="Q253" s="149">
        <v>4.2418999999999998E-3</v>
      </c>
      <c r="R253" s="149">
        <f t="shared" si="81"/>
        <v>0.1018056</v>
      </c>
      <c r="S253" s="149">
        <v>0</v>
      </c>
      <c r="T253" s="150">
        <f t="shared" si="82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83"/>
        <v>0</v>
      </c>
      <c r="BF253" s="152">
        <f t="shared" si="84"/>
        <v>0</v>
      </c>
      <c r="BG253" s="152">
        <f t="shared" si="85"/>
        <v>0</v>
      </c>
      <c r="BH253" s="152">
        <f t="shared" si="86"/>
        <v>0</v>
      </c>
      <c r="BI253" s="152">
        <f t="shared" si="87"/>
        <v>0</v>
      </c>
      <c r="BJ253" s="13" t="s">
        <v>87</v>
      </c>
      <c r="BK253" s="152">
        <f t="shared" si="88"/>
        <v>0</v>
      </c>
      <c r="BL253" s="13" t="s">
        <v>281</v>
      </c>
      <c r="BM253" s="151" t="s">
        <v>789</v>
      </c>
    </row>
    <row r="254" spans="2:65" s="1" customFormat="1" ht="24.25" customHeight="1">
      <c r="B254" s="139"/>
      <c r="C254" s="140" t="s">
        <v>790</v>
      </c>
      <c r="D254" s="140" t="s">
        <v>222</v>
      </c>
      <c r="E254" s="141" t="s">
        <v>791</v>
      </c>
      <c r="F254" s="142" t="s">
        <v>792</v>
      </c>
      <c r="G254" s="143" t="s">
        <v>234</v>
      </c>
      <c r="H254" s="144">
        <v>54.8</v>
      </c>
      <c r="I254" s="145"/>
      <c r="J254" s="144">
        <f t="shared" si="79"/>
        <v>0</v>
      </c>
      <c r="K254" s="146"/>
      <c r="L254" s="28"/>
      <c r="M254" s="147" t="s">
        <v>1</v>
      </c>
      <c r="N254" s="148" t="s">
        <v>41</v>
      </c>
      <c r="P254" s="149">
        <f t="shared" si="80"/>
        <v>0</v>
      </c>
      <c r="Q254" s="149">
        <v>4.2418999999999998E-3</v>
      </c>
      <c r="R254" s="149">
        <f t="shared" si="81"/>
        <v>0.23245611999999999</v>
      </c>
      <c r="S254" s="149">
        <v>0</v>
      </c>
      <c r="T254" s="150">
        <f t="shared" si="82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83"/>
        <v>0</v>
      </c>
      <c r="BF254" s="152">
        <f t="shared" si="84"/>
        <v>0</v>
      </c>
      <c r="BG254" s="152">
        <f t="shared" si="85"/>
        <v>0</v>
      </c>
      <c r="BH254" s="152">
        <f t="shared" si="86"/>
        <v>0</v>
      </c>
      <c r="BI254" s="152">
        <f t="shared" si="87"/>
        <v>0</v>
      </c>
      <c r="BJ254" s="13" t="s">
        <v>87</v>
      </c>
      <c r="BK254" s="152">
        <f t="shared" si="88"/>
        <v>0</v>
      </c>
      <c r="BL254" s="13" t="s">
        <v>281</v>
      </c>
      <c r="BM254" s="151" t="s">
        <v>793</v>
      </c>
    </row>
    <row r="255" spans="2:65" s="1" customFormat="1" ht="37.9" customHeight="1">
      <c r="B255" s="139"/>
      <c r="C255" s="140" t="s">
        <v>794</v>
      </c>
      <c r="D255" s="140" t="s">
        <v>222</v>
      </c>
      <c r="E255" s="141" t="s">
        <v>795</v>
      </c>
      <c r="F255" s="142" t="s">
        <v>796</v>
      </c>
      <c r="G255" s="143" t="s">
        <v>259</v>
      </c>
      <c r="H255" s="144">
        <v>227</v>
      </c>
      <c r="I255" s="145"/>
      <c r="J255" s="144">
        <f t="shared" si="79"/>
        <v>0</v>
      </c>
      <c r="K255" s="146"/>
      <c r="L255" s="28"/>
      <c r="M255" s="147" t="s">
        <v>1</v>
      </c>
      <c r="N255" s="148" t="s">
        <v>41</v>
      </c>
      <c r="P255" s="149">
        <f t="shared" si="80"/>
        <v>0</v>
      </c>
      <c r="Q255" s="149">
        <v>3.2000000000000003E-4</v>
      </c>
      <c r="R255" s="149">
        <f t="shared" si="81"/>
        <v>7.264000000000001E-2</v>
      </c>
      <c r="S255" s="149">
        <v>0</v>
      </c>
      <c r="T255" s="150">
        <f t="shared" si="82"/>
        <v>0</v>
      </c>
      <c r="AR255" s="151" t="s">
        <v>281</v>
      </c>
      <c r="AT255" s="151" t="s">
        <v>222</v>
      </c>
      <c r="AU255" s="151" t="s">
        <v>87</v>
      </c>
      <c r="AY255" s="13" t="s">
        <v>220</v>
      </c>
      <c r="BE255" s="152">
        <f t="shared" si="83"/>
        <v>0</v>
      </c>
      <c r="BF255" s="152">
        <f t="shared" si="84"/>
        <v>0</v>
      </c>
      <c r="BG255" s="152">
        <f t="shared" si="85"/>
        <v>0</v>
      </c>
      <c r="BH255" s="152">
        <f t="shared" si="86"/>
        <v>0</v>
      </c>
      <c r="BI255" s="152">
        <f t="shared" si="87"/>
        <v>0</v>
      </c>
      <c r="BJ255" s="13" t="s">
        <v>87</v>
      </c>
      <c r="BK255" s="152">
        <f t="shared" si="88"/>
        <v>0</v>
      </c>
      <c r="BL255" s="13" t="s">
        <v>281</v>
      </c>
      <c r="BM255" s="151" t="s">
        <v>797</v>
      </c>
    </row>
    <row r="256" spans="2:65" s="1" customFormat="1" ht="33" customHeight="1">
      <c r="B256" s="139"/>
      <c r="C256" s="140" t="s">
        <v>798</v>
      </c>
      <c r="D256" s="140" t="s">
        <v>222</v>
      </c>
      <c r="E256" s="141" t="s">
        <v>799</v>
      </c>
      <c r="F256" s="142" t="s">
        <v>800</v>
      </c>
      <c r="G256" s="143" t="s">
        <v>234</v>
      </c>
      <c r="H256" s="144">
        <v>46.8</v>
      </c>
      <c r="I256" s="145"/>
      <c r="J256" s="144">
        <f t="shared" si="79"/>
        <v>0</v>
      </c>
      <c r="K256" s="146"/>
      <c r="L256" s="28"/>
      <c r="M256" s="147" t="s">
        <v>1</v>
      </c>
      <c r="N256" s="148" t="s">
        <v>41</v>
      </c>
      <c r="P256" s="149">
        <f t="shared" si="80"/>
        <v>0</v>
      </c>
      <c r="Q256" s="149">
        <v>1.1100000000000001E-3</v>
      </c>
      <c r="R256" s="149">
        <f t="shared" si="81"/>
        <v>5.1948000000000001E-2</v>
      </c>
      <c r="S256" s="149">
        <v>0</v>
      </c>
      <c r="T256" s="150">
        <f t="shared" si="82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83"/>
        <v>0</v>
      </c>
      <c r="BF256" s="152">
        <f t="shared" si="84"/>
        <v>0</v>
      </c>
      <c r="BG256" s="152">
        <f t="shared" si="85"/>
        <v>0</v>
      </c>
      <c r="BH256" s="152">
        <f t="shared" si="86"/>
        <v>0</v>
      </c>
      <c r="BI256" s="152">
        <f t="shared" si="87"/>
        <v>0</v>
      </c>
      <c r="BJ256" s="13" t="s">
        <v>87</v>
      </c>
      <c r="BK256" s="152">
        <f t="shared" si="88"/>
        <v>0</v>
      </c>
      <c r="BL256" s="13" t="s">
        <v>281</v>
      </c>
      <c r="BM256" s="151" t="s">
        <v>801</v>
      </c>
    </row>
    <row r="257" spans="2:65" s="1" customFormat="1" ht="33" customHeight="1">
      <c r="B257" s="139"/>
      <c r="C257" s="140" t="s">
        <v>802</v>
      </c>
      <c r="D257" s="140" t="s">
        <v>222</v>
      </c>
      <c r="E257" s="141" t="s">
        <v>803</v>
      </c>
      <c r="F257" s="142" t="s">
        <v>804</v>
      </c>
      <c r="G257" s="143" t="s">
        <v>234</v>
      </c>
      <c r="H257" s="144">
        <v>108.8</v>
      </c>
      <c r="I257" s="145"/>
      <c r="J257" s="144">
        <f t="shared" si="79"/>
        <v>0</v>
      </c>
      <c r="K257" s="146"/>
      <c r="L257" s="28"/>
      <c r="M257" s="147" t="s">
        <v>1</v>
      </c>
      <c r="N257" s="148" t="s">
        <v>41</v>
      </c>
      <c r="P257" s="149">
        <f t="shared" si="80"/>
        <v>0</v>
      </c>
      <c r="Q257" s="149">
        <v>1.4055199999999999E-3</v>
      </c>
      <c r="R257" s="149">
        <f t="shared" si="81"/>
        <v>0.152920576</v>
      </c>
      <c r="S257" s="149">
        <v>0</v>
      </c>
      <c r="T257" s="150">
        <f t="shared" si="82"/>
        <v>0</v>
      </c>
      <c r="AR257" s="151" t="s">
        <v>281</v>
      </c>
      <c r="AT257" s="151" t="s">
        <v>222</v>
      </c>
      <c r="AU257" s="151" t="s">
        <v>87</v>
      </c>
      <c r="AY257" s="13" t="s">
        <v>220</v>
      </c>
      <c r="BE257" s="152">
        <f t="shared" si="83"/>
        <v>0</v>
      </c>
      <c r="BF257" s="152">
        <f t="shared" si="84"/>
        <v>0</v>
      </c>
      <c r="BG257" s="152">
        <f t="shared" si="85"/>
        <v>0</v>
      </c>
      <c r="BH257" s="152">
        <f t="shared" si="86"/>
        <v>0</v>
      </c>
      <c r="BI257" s="152">
        <f t="shared" si="87"/>
        <v>0</v>
      </c>
      <c r="BJ257" s="13" t="s">
        <v>87</v>
      </c>
      <c r="BK257" s="152">
        <f t="shared" si="88"/>
        <v>0</v>
      </c>
      <c r="BL257" s="13" t="s">
        <v>281</v>
      </c>
      <c r="BM257" s="151" t="s">
        <v>805</v>
      </c>
    </row>
    <row r="258" spans="2:65" s="1" customFormat="1" ht="33" customHeight="1">
      <c r="B258" s="139"/>
      <c r="C258" s="140" t="s">
        <v>595</v>
      </c>
      <c r="D258" s="140" t="s">
        <v>222</v>
      </c>
      <c r="E258" s="141" t="s">
        <v>806</v>
      </c>
      <c r="F258" s="142" t="s">
        <v>807</v>
      </c>
      <c r="G258" s="143" t="s">
        <v>234</v>
      </c>
      <c r="H258" s="144">
        <v>2.2000000000000002</v>
      </c>
      <c r="I258" s="145"/>
      <c r="J258" s="144">
        <f t="shared" si="79"/>
        <v>0</v>
      </c>
      <c r="K258" s="146"/>
      <c r="L258" s="28"/>
      <c r="M258" s="147" t="s">
        <v>1</v>
      </c>
      <c r="N258" s="148" t="s">
        <v>41</v>
      </c>
      <c r="P258" s="149">
        <f t="shared" si="80"/>
        <v>0</v>
      </c>
      <c r="Q258" s="149">
        <v>2.4298499999999999E-3</v>
      </c>
      <c r="R258" s="149">
        <f t="shared" si="81"/>
        <v>5.3456700000000003E-3</v>
      </c>
      <c r="S258" s="149">
        <v>0</v>
      </c>
      <c r="T258" s="150">
        <f t="shared" si="82"/>
        <v>0</v>
      </c>
      <c r="AR258" s="151" t="s">
        <v>281</v>
      </c>
      <c r="AT258" s="151" t="s">
        <v>222</v>
      </c>
      <c r="AU258" s="151" t="s">
        <v>87</v>
      </c>
      <c r="AY258" s="13" t="s">
        <v>220</v>
      </c>
      <c r="BE258" s="152">
        <f t="shared" si="83"/>
        <v>0</v>
      </c>
      <c r="BF258" s="152">
        <f t="shared" si="84"/>
        <v>0</v>
      </c>
      <c r="BG258" s="152">
        <f t="shared" si="85"/>
        <v>0</v>
      </c>
      <c r="BH258" s="152">
        <f t="shared" si="86"/>
        <v>0</v>
      </c>
      <c r="BI258" s="152">
        <f t="shared" si="87"/>
        <v>0</v>
      </c>
      <c r="BJ258" s="13" t="s">
        <v>87</v>
      </c>
      <c r="BK258" s="152">
        <f t="shared" si="88"/>
        <v>0</v>
      </c>
      <c r="BL258" s="13" t="s">
        <v>281</v>
      </c>
      <c r="BM258" s="151" t="s">
        <v>808</v>
      </c>
    </row>
    <row r="259" spans="2:65" s="1" customFormat="1" ht="33" customHeight="1">
      <c r="B259" s="139"/>
      <c r="C259" s="140" t="s">
        <v>809</v>
      </c>
      <c r="D259" s="140" t="s">
        <v>222</v>
      </c>
      <c r="E259" s="141" t="s">
        <v>810</v>
      </c>
      <c r="F259" s="142" t="s">
        <v>811</v>
      </c>
      <c r="G259" s="143" t="s">
        <v>234</v>
      </c>
      <c r="H259" s="144">
        <v>113.5</v>
      </c>
      <c r="I259" s="145"/>
      <c r="J259" s="144">
        <f t="shared" si="79"/>
        <v>0</v>
      </c>
      <c r="K259" s="146"/>
      <c r="L259" s="28"/>
      <c r="M259" s="147" t="s">
        <v>1</v>
      </c>
      <c r="N259" s="148" t="s">
        <v>41</v>
      </c>
      <c r="P259" s="149">
        <f t="shared" si="80"/>
        <v>0</v>
      </c>
      <c r="Q259" s="149">
        <v>4.2927699999999996E-3</v>
      </c>
      <c r="R259" s="149">
        <f t="shared" si="81"/>
        <v>0.48722939499999995</v>
      </c>
      <c r="S259" s="149">
        <v>0</v>
      </c>
      <c r="T259" s="150">
        <f t="shared" si="82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83"/>
        <v>0</v>
      </c>
      <c r="BF259" s="152">
        <f t="shared" si="84"/>
        <v>0</v>
      </c>
      <c r="BG259" s="152">
        <f t="shared" si="85"/>
        <v>0</v>
      </c>
      <c r="BH259" s="152">
        <f t="shared" si="86"/>
        <v>0</v>
      </c>
      <c r="BI259" s="152">
        <f t="shared" si="87"/>
        <v>0</v>
      </c>
      <c r="BJ259" s="13" t="s">
        <v>87</v>
      </c>
      <c r="BK259" s="152">
        <f t="shared" si="88"/>
        <v>0</v>
      </c>
      <c r="BL259" s="13" t="s">
        <v>281</v>
      </c>
      <c r="BM259" s="151" t="s">
        <v>812</v>
      </c>
    </row>
    <row r="260" spans="2:65" s="1" customFormat="1" ht="33" customHeight="1">
      <c r="B260" s="139"/>
      <c r="C260" s="140" t="s">
        <v>813</v>
      </c>
      <c r="D260" s="140" t="s">
        <v>222</v>
      </c>
      <c r="E260" s="141" t="s">
        <v>814</v>
      </c>
      <c r="F260" s="142" t="s">
        <v>815</v>
      </c>
      <c r="G260" s="143" t="s">
        <v>259</v>
      </c>
      <c r="H260" s="144">
        <v>15</v>
      </c>
      <c r="I260" s="145"/>
      <c r="J260" s="144">
        <f t="shared" si="79"/>
        <v>0</v>
      </c>
      <c r="K260" s="146"/>
      <c r="L260" s="28"/>
      <c r="M260" s="147" t="s">
        <v>1</v>
      </c>
      <c r="N260" s="148" t="s">
        <v>41</v>
      </c>
      <c r="P260" s="149">
        <f t="shared" si="80"/>
        <v>0</v>
      </c>
      <c r="Q260" s="149">
        <v>8.9439999999999997E-5</v>
      </c>
      <c r="R260" s="149">
        <f t="shared" si="81"/>
        <v>1.3415999999999999E-3</v>
      </c>
      <c r="S260" s="149">
        <v>0</v>
      </c>
      <c r="T260" s="150">
        <f t="shared" si="82"/>
        <v>0</v>
      </c>
      <c r="AR260" s="151" t="s">
        <v>281</v>
      </c>
      <c r="AT260" s="151" t="s">
        <v>222</v>
      </c>
      <c r="AU260" s="151" t="s">
        <v>87</v>
      </c>
      <c r="AY260" s="13" t="s">
        <v>220</v>
      </c>
      <c r="BE260" s="152">
        <f t="shared" si="83"/>
        <v>0</v>
      </c>
      <c r="BF260" s="152">
        <f t="shared" si="84"/>
        <v>0</v>
      </c>
      <c r="BG260" s="152">
        <f t="shared" si="85"/>
        <v>0</v>
      </c>
      <c r="BH260" s="152">
        <f t="shared" si="86"/>
        <v>0</v>
      </c>
      <c r="BI260" s="152">
        <f t="shared" si="87"/>
        <v>0</v>
      </c>
      <c r="BJ260" s="13" t="s">
        <v>87</v>
      </c>
      <c r="BK260" s="152">
        <f t="shared" si="88"/>
        <v>0</v>
      </c>
      <c r="BL260" s="13" t="s">
        <v>281</v>
      </c>
      <c r="BM260" s="151" t="s">
        <v>816</v>
      </c>
    </row>
    <row r="261" spans="2:65" s="1" customFormat="1" ht="16.5" customHeight="1">
      <c r="B261" s="139"/>
      <c r="C261" s="158" t="s">
        <v>817</v>
      </c>
      <c r="D261" s="158" t="s">
        <v>571</v>
      </c>
      <c r="E261" s="159" t="s">
        <v>818</v>
      </c>
      <c r="F261" s="160" t="s">
        <v>819</v>
      </c>
      <c r="G261" s="161" t="s">
        <v>259</v>
      </c>
      <c r="H261" s="162">
        <v>15</v>
      </c>
      <c r="I261" s="163"/>
      <c r="J261" s="162">
        <f t="shared" si="79"/>
        <v>0</v>
      </c>
      <c r="K261" s="164"/>
      <c r="L261" s="165"/>
      <c r="M261" s="166" t="s">
        <v>1</v>
      </c>
      <c r="N261" s="167" t="s">
        <v>41</v>
      </c>
      <c r="P261" s="149">
        <f t="shared" si="80"/>
        <v>0</v>
      </c>
      <c r="Q261" s="149">
        <v>0</v>
      </c>
      <c r="R261" s="149">
        <f t="shared" si="81"/>
        <v>0</v>
      </c>
      <c r="S261" s="149">
        <v>0</v>
      </c>
      <c r="T261" s="150">
        <f t="shared" si="82"/>
        <v>0</v>
      </c>
      <c r="AR261" s="151" t="s">
        <v>353</v>
      </c>
      <c r="AT261" s="151" t="s">
        <v>571</v>
      </c>
      <c r="AU261" s="151" t="s">
        <v>87</v>
      </c>
      <c r="AY261" s="13" t="s">
        <v>220</v>
      </c>
      <c r="BE261" s="152">
        <f t="shared" si="83"/>
        <v>0</v>
      </c>
      <c r="BF261" s="152">
        <f t="shared" si="84"/>
        <v>0</v>
      </c>
      <c r="BG261" s="152">
        <f t="shared" si="85"/>
        <v>0</v>
      </c>
      <c r="BH261" s="152">
        <f t="shared" si="86"/>
        <v>0</v>
      </c>
      <c r="BI261" s="152">
        <f t="shared" si="87"/>
        <v>0</v>
      </c>
      <c r="BJ261" s="13" t="s">
        <v>87</v>
      </c>
      <c r="BK261" s="152">
        <f t="shared" si="88"/>
        <v>0</v>
      </c>
      <c r="BL261" s="13" t="s">
        <v>281</v>
      </c>
      <c r="BM261" s="151" t="s">
        <v>820</v>
      </c>
    </row>
    <row r="262" spans="2:65" s="1" customFormat="1" ht="24.25" customHeight="1">
      <c r="B262" s="139"/>
      <c r="C262" s="140" t="s">
        <v>821</v>
      </c>
      <c r="D262" s="140" t="s">
        <v>222</v>
      </c>
      <c r="E262" s="141" t="s">
        <v>822</v>
      </c>
      <c r="F262" s="142" t="s">
        <v>823</v>
      </c>
      <c r="G262" s="143" t="s">
        <v>234</v>
      </c>
      <c r="H262" s="144">
        <v>95.95</v>
      </c>
      <c r="I262" s="145"/>
      <c r="J262" s="144">
        <f t="shared" si="79"/>
        <v>0</v>
      </c>
      <c r="K262" s="146"/>
      <c r="L262" s="28"/>
      <c r="M262" s="147" t="s">
        <v>1</v>
      </c>
      <c r="N262" s="148" t="s">
        <v>41</v>
      </c>
      <c r="P262" s="149">
        <f t="shared" si="80"/>
        <v>0</v>
      </c>
      <c r="Q262" s="149">
        <v>2.0698000000000001E-3</v>
      </c>
      <c r="R262" s="149">
        <f t="shared" si="81"/>
        <v>0.19859731000000003</v>
      </c>
      <c r="S262" s="149">
        <v>0</v>
      </c>
      <c r="T262" s="150">
        <f t="shared" si="82"/>
        <v>0</v>
      </c>
      <c r="AR262" s="151" t="s">
        <v>281</v>
      </c>
      <c r="AT262" s="151" t="s">
        <v>222</v>
      </c>
      <c r="AU262" s="151" t="s">
        <v>87</v>
      </c>
      <c r="AY262" s="13" t="s">
        <v>220</v>
      </c>
      <c r="BE262" s="152">
        <f t="shared" si="83"/>
        <v>0</v>
      </c>
      <c r="BF262" s="152">
        <f t="shared" si="84"/>
        <v>0</v>
      </c>
      <c r="BG262" s="152">
        <f t="shared" si="85"/>
        <v>0</v>
      </c>
      <c r="BH262" s="152">
        <f t="shared" si="86"/>
        <v>0</v>
      </c>
      <c r="BI262" s="152">
        <f t="shared" si="87"/>
        <v>0</v>
      </c>
      <c r="BJ262" s="13" t="s">
        <v>87</v>
      </c>
      <c r="BK262" s="152">
        <f t="shared" si="88"/>
        <v>0</v>
      </c>
      <c r="BL262" s="13" t="s">
        <v>281</v>
      </c>
      <c r="BM262" s="151" t="s">
        <v>824</v>
      </c>
    </row>
    <row r="263" spans="2:65" s="1" customFormat="1" ht="24.25" customHeight="1">
      <c r="B263" s="139"/>
      <c r="C263" s="140" t="s">
        <v>825</v>
      </c>
      <c r="D263" s="140" t="s">
        <v>222</v>
      </c>
      <c r="E263" s="141" t="s">
        <v>826</v>
      </c>
      <c r="F263" s="142" t="s">
        <v>827</v>
      </c>
      <c r="G263" s="143" t="s">
        <v>614</v>
      </c>
      <c r="H263" s="145"/>
      <c r="I263" s="145"/>
      <c r="J263" s="144">
        <f t="shared" si="79"/>
        <v>0</v>
      </c>
      <c r="K263" s="146"/>
      <c r="L263" s="28"/>
      <c r="M263" s="147" t="s">
        <v>1</v>
      </c>
      <c r="N263" s="148" t="s">
        <v>41</v>
      </c>
      <c r="P263" s="149">
        <f t="shared" si="80"/>
        <v>0</v>
      </c>
      <c r="Q263" s="149">
        <v>0</v>
      </c>
      <c r="R263" s="149">
        <f t="shared" si="81"/>
        <v>0</v>
      </c>
      <c r="S263" s="149">
        <v>0</v>
      </c>
      <c r="T263" s="150">
        <f t="shared" si="82"/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si="83"/>
        <v>0</v>
      </c>
      <c r="BF263" s="152">
        <f t="shared" si="84"/>
        <v>0</v>
      </c>
      <c r="BG263" s="152">
        <f t="shared" si="85"/>
        <v>0</v>
      </c>
      <c r="BH263" s="152">
        <f t="shared" si="86"/>
        <v>0</v>
      </c>
      <c r="BI263" s="152">
        <f t="shared" si="87"/>
        <v>0</v>
      </c>
      <c r="BJ263" s="13" t="s">
        <v>87</v>
      </c>
      <c r="BK263" s="152">
        <f t="shared" si="88"/>
        <v>0</v>
      </c>
      <c r="BL263" s="13" t="s">
        <v>281</v>
      </c>
      <c r="BM263" s="151" t="s">
        <v>828</v>
      </c>
    </row>
    <row r="264" spans="2:65" s="11" customFormat="1" ht="22.9" customHeight="1">
      <c r="B264" s="127"/>
      <c r="D264" s="128" t="s">
        <v>74</v>
      </c>
      <c r="E264" s="137" t="s">
        <v>397</v>
      </c>
      <c r="F264" s="137" t="s">
        <v>398</v>
      </c>
      <c r="I264" s="130"/>
      <c r="J264" s="138">
        <f>BK264</f>
        <v>0</v>
      </c>
      <c r="L264" s="127"/>
      <c r="M264" s="132"/>
      <c r="P264" s="133">
        <f>SUM(P265:P266)</f>
        <v>0</v>
      </c>
      <c r="R264" s="133">
        <f>SUM(R265:R266)</f>
        <v>0.26777519999999999</v>
      </c>
      <c r="T264" s="134">
        <f>SUM(T265:T266)</f>
        <v>0</v>
      </c>
      <c r="AR264" s="128" t="s">
        <v>87</v>
      </c>
      <c r="AT264" s="135" t="s">
        <v>74</v>
      </c>
      <c r="AU264" s="135" t="s">
        <v>82</v>
      </c>
      <c r="AY264" s="128" t="s">
        <v>220</v>
      </c>
      <c r="BK264" s="136">
        <f>SUM(BK265:BK266)</f>
        <v>0</v>
      </c>
    </row>
    <row r="265" spans="2:65" s="1" customFormat="1" ht="24.25" customHeight="1">
      <c r="B265" s="139"/>
      <c r="C265" s="140" t="s">
        <v>829</v>
      </c>
      <c r="D265" s="140" t="s">
        <v>222</v>
      </c>
      <c r="E265" s="141" t="s">
        <v>830</v>
      </c>
      <c r="F265" s="142" t="s">
        <v>831</v>
      </c>
      <c r="G265" s="143" t="s">
        <v>225</v>
      </c>
      <c r="H265" s="144">
        <v>1164.24</v>
      </c>
      <c r="I265" s="145"/>
      <c r="J265" s="144">
        <f>ROUND(I265*H265,2)</f>
        <v>0</v>
      </c>
      <c r="K265" s="146"/>
      <c r="L265" s="28"/>
      <c r="M265" s="147" t="s">
        <v>1</v>
      </c>
      <c r="N265" s="148" t="s">
        <v>41</v>
      </c>
      <c r="P265" s="149">
        <f>O265*H265</f>
        <v>0</v>
      </c>
      <c r="Q265" s="149">
        <v>2.3000000000000001E-4</v>
      </c>
      <c r="R265" s="149">
        <f>Q265*H265</f>
        <v>0.26777519999999999</v>
      </c>
      <c r="S265" s="149">
        <v>0</v>
      </c>
      <c r="T265" s="150">
        <f>S265*H265</f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>IF(N265="základná",J265,0)</f>
        <v>0</v>
      </c>
      <c r="BF265" s="152">
        <f>IF(N265="znížená",J265,0)</f>
        <v>0</v>
      </c>
      <c r="BG265" s="152">
        <f>IF(N265="zákl. prenesená",J265,0)</f>
        <v>0</v>
      </c>
      <c r="BH265" s="152">
        <f>IF(N265="zníž. prenesená",J265,0)</f>
        <v>0</v>
      </c>
      <c r="BI265" s="152">
        <f>IF(N265="nulová",J265,0)</f>
        <v>0</v>
      </c>
      <c r="BJ265" s="13" t="s">
        <v>87</v>
      </c>
      <c r="BK265" s="152">
        <f>ROUND(I265*H265,2)</f>
        <v>0</v>
      </c>
      <c r="BL265" s="13" t="s">
        <v>281</v>
      </c>
      <c r="BM265" s="151" t="s">
        <v>832</v>
      </c>
    </row>
    <row r="266" spans="2:65" s="1" customFormat="1" ht="24.25" customHeight="1">
      <c r="B266" s="139"/>
      <c r="C266" s="140" t="s">
        <v>833</v>
      </c>
      <c r="D266" s="140" t="s">
        <v>222</v>
      </c>
      <c r="E266" s="141" t="s">
        <v>834</v>
      </c>
      <c r="F266" s="142" t="s">
        <v>835</v>
      </c>
      <c r="G266" s="143" t="s">
        <v>614</v>
      </c>
      <c r="H266" s="145"/>
      <c r="I266" s="145"/>
      <c r="J266" s="144">
        <f>ROUND(I266*H266,2)</f>
        <v>0</v>
      </c>
      <c r="K266" s="146"/>
      <c r="L266" s="28"/>
      <c r="M266" s="147" t="s">
        <v>1</v>
      </c>
      <c r="N266" s="148" t="s">
        <v>41</v>
      </c>
      <c r="P266" s="149">
        <f>O266*H266</f>
        <v>0</v>
      </c>
      <c r="Q266" s="149">
        <v>0</v>
      </c>
      <c r="R266" s="149">
        <f>Q266*H266</f>
        <v>0</v>
      </c>
      <c r="S266" s="149">
        <v>0</v>
      </c>
      <c r="T266" s="150">
        <f>S266*H266</f>
        <v>0</v>
      </c>
      <c r="AR266" s="151" t="s">
        <v>281</v>
      </c>
      <c r="AT266" s="151" t="s">
        <v>222</v>
      </c>
      <c r="AU266" s="151" t="s">
        <v>87</v>
      </c>
      <c r="AY266" s="13" t="s">
        <v>220</v>
      </c>
      <c r="BE266" s="152">
        <f>IF(N266="základná",J266,0)</f>
        <v>0</v>
      </c>
      <c r="BF266" s="152">
        <f>IF(N266="znížená",J266,0)</f>
        <v>0</v>
      </c>
      <c r="BG266" s="152">
        <f>IF(N266="zákl. prenesená",J266,0)</f>
        <v>0</v>
      </c>
      <c r="BH266" s="152">
        <f>IF(N266="zníž. prenesená",J266,0)</f>
        <v>0</v>
      </c>
      <c r="BI266" s="152">
        <f>IF(N266="nulová",J266,0)</f>
        <v>0</v>
      </c>
      <c r="BJ266" s="13" t="s">
        <v>87</v>
      </c>
      <c r="BK266" s="152">
        <f>ROUND(I266*H266,2)</f>
        <v>0</v>
      </c>
      <c r="BL266" s="13" t="s">
        <v>281</v>
      </c>
      <c r="BM266" s="151" t="s">
        <v>836</v>
      </c>
    </row>
    <row r="267" spans="2:65" s="11" customFormat="1" ht="22.9" customHeight="1">
      <c r="B267" s="127"/>
      <c r="D267" s="128" t="s">
        <v>74</v>
      </c>
      <c r="E267" s="137" t="s">
        <v>407</v>
      </c>
      <c r="F267" s="137" t="s">
        <v>408</v>
      </c>
      <c r="I267" s="130"/>
      <c r="J267" s="138">
        <f>BK267</f>
        <v>0</v>
      </c>
      <c r="L267" s="127"/>
      <c r="M267" s="132"/>
      <c r="P267" s="133">
        <f>SUM(P268:P283)</f>
        <v>0</v>
      </c>
      <c r="R267" s="133">
        <f>SUM(R268:R283)</f>
        <v>3.1451589999999996</v>
      </c>
      <c r="T267" s="134">
        <f>SUM(T268:T283)</f>
        <v>0</v>
      </c>
      <c r="AR267" s="128" t="s">
        <v>87</v>
      </c>
      <c r="AT267" s="135" t="s">
        <v>74</v>
      </c>
      <c r="AU267" s="135" t="s">
        <v>82</v>
      </c>
      <c r="AY267" s="128" t="s">
        <v>220</v>
      </c>
      <c r="BK267" s="136">
        <f>SUM(BK268:BK283)</f>
        <v>0</v>
      </c>
    </row>
    <row r="268" spans="2:65" s="1" customFormat="1" ht="24.25" customHeight="1">
      <c r="B268" s="139"/>
      <c r="C268" s="140" t="s">
        <v>837</v>
      </c>
      <c r="D268" s="140" t="s">
        <v>222</v>
      </c>
      <c r="E268" s="141" t="s">
        <v>838</v>
      </c>
      <c r="F268" s="142" t="s">
        <v>839</v>
      </c>
      <c r="G268" s="143" t="s">
        <v>234</v>
      </c>
      <c r="H268" s="144">
        <v>196.8</v>
      </c>
      <c r="I268" s="145"/>
      <c r="J268" s="144">
        <f t="shared" ref="J268:J283" si="89">ROUND(I268*H268,2)</f>
        <v>0</v>
      </c>
      <c r="K268" s="146"/>
      <c r="L268" s="28"/>
      <c r="M268" s="147" t="s">
        <v>1</v>
      </c>
      <c r="N268" s="148" t="s">
        <v>41</v>
      </c>
      <c r="P268" s="149">
        <f t="shared" ref="P268:P283" si="90">O268*H268</f>
        <v>0</v>
      </c>
      <c r="Q268" s="149">
        <v>2.2000000000000001E-4</v>
      </c>
      <c r="R268" s="149">
        <f t="shared" ref="R268:R283" si="91">Q268*H268</f>
        <v>4.3296000000000001E-2</v>
      </c>
      <c r="S268" s="149">
        <v>0</v>
      </c>
      <c r="T268" s="150">
        <f t="shared" ref="T268:T283" si="92">S268*H268</f>
        <v>0</v>
      </c>
      <c r="AR268" s="151" t="s">
        <v>281</v>
      </c>
      <c r="AT268" s="151" t="s">
        <v>222</v>
      </c>
      <c r="AU268" s="151" t="s">
        <v>87</v>
      </c>
      <c r="AY268" s="13" t="s">
        <v>220</v>
      </c>
      <c r="BE268" s="152">
        <f t="shared" ref="BE268:BE283" si="93">IF(N268="základná",J268,0)</f>
        <v>0</v>
      </c>
      <c r="BF268" s="152">
        <f t="shared" ref="BF268:BF283" si="94">IF(N268="znížená",J268,0)</f>
        <v>0</v>
      </c>
      <c r="BG268" s="152">
        <f t="shared" ref="BG268:BG283" si="95">IF(N268="zákl. prenesená",J268,0)</f>
        <v>0</v>
      </c>
      <c r="BH268" s="152">
        <f t="shared" ref="BH268:BH283" si="96">IF(N268="zníž. prenesená",J268,0)</f>
        <v>0</v>
      </c>
      <c r="BI268" s="152">
        <f t="shared" ref="BI268:BI283" si="97">IF(N268="nulová",J268,0)</f>
        <v>0</v>
      </c>
      <c r="BJ268" s="13" t="s">
        <v>87</v>
      </c>
      <c r="BK268" s="152">
        <f t="shared" ref="BK268:BK283" si="98">ROUND(I268*H268,2)</f>
        <v>0</v>
      </c>
      <c r="BL268" s="13" t="s">
        <v>281</v>
      </c>
      <c r="BM268" s="151" t="s">
        <v>840</v>
      </c>
    </row>
    <row r="269" spans="2:65" s="1" customFormat="1" ht="37.9" customHeight="1">
      <c r="B269" s="139"/>
      <c r="C269" s="158" t="s">
        <v>841</v>
      </c>
      <c r="D269" s="158" t="s">
        <v>571</v>
      </c>
      <c r="E269" s="159" t="s">
        <v>842</v>
      </c>
      <c r="F269" s="160" t="s">
        <v>843</v>
      </c>
      <c r="G269" s="161" t="s">
        <v>234</v>
      </c>
      <c r="H269" s="162">
        <v>206.64</v>
      </c>
      <c r="I269" s="163"/>
      <c r="J269" s="162">
        <f t="shared" si="89"/>
        <v>0</v>
      </c>
      <c r="K269" s="164"/>
      <c r="L269" s="165"/>
      <c r="M269" s="166" t="s">
        <v>1</v>
      </c>
      <c r="N269" s="167" t="s">
        <v>41</v>
      </c>
      <c r="P269" s="149">
        <f t="shared" si="90"/>
        <v>0</v>
      </c>
      <c r="Q269" s="149">
        <v>1E-4</v>
      </c>
      <c r="R269" s="149">
        <f t="shared" si="91"/>
        <v>2.0663999999999998E-2</v>
      </c>
      <c r="S269" s="149">
        <v>0</v>
      </c>
      <c r="T269" s="150">
        <f t="shared" si="92"/>
        <v>0</v>
      </c>
      <c r="AR269" s="151" t="s">
        <v>353</v>
      </c>
      <c r="AT269" s="151" t="s">
        <v>571</v>
      </c>
      <c r="AU269" s="151" t="s">
        <v>87</v>
      </c>
      <c r="AY269" s="13" t="s">
        <v>220</v>
      </c>
      <c r="BE269" s="152">
        <f t="shared" si="93"/>
        <v>0</v>
      </c>
      <c r="BF269" s="152">
        <f t="shared" si="94"/>
        <v>0</v>
      </c>
      <c r="BG269" s="152">
        <f t="shared" si="95"/>
        <v>0</v>
      </c>
      <c r="BH269" s="152">
        <f t="shared" si="96"/>
        <v>0</v>
      </c>
      <c r="BI269" s="152">
        <f t="shared" si="97"/>
        <v>0</v>
      </c>
      <c r="BJ269" s="13" t="s">
        <v>87</v>
      </c>
      <c r="BK269" s="152">
        <f t="shared" si="98"/>
        <v>0</v>
      </c>
      <c r="BL269" s="13" t="s">
        <v>281</v>
      </c>
      <c r="BM269" s="151" t="s">
        <v>844</v>
      </c>
    </row>
    <row r="270" spans="2:65" s="1" customFormat="1" ht="37.9" customHeight="1">
      <c r="B270" s="139"/>
      <c r="C270" s="158" t="s">
        <v>845</v>
      </c>
      <c r="D270" s="158" t="s">
        <v>571</v>
      </c>
      <c r="E270" s="159" t="s">
        <v>846</v>
      </c>
      <c r="F270" s="160" t="s">
        <v>847</v>
      </c>
      <c r="G270" s="161" t="s">
        <v>234</v>
      </c>
      <c r="H270" s="162">
        <v>206.64</v>
      </c>
      <c r="I270" s="163"/>
      <c r="J270" s="162">
        <f t="shared" si="89"/>
        <v>0</v>
      </c>
      <c r="K270" s="164"/>
      <c r="L270" s="165"/>
      <c r="M270" s="166" t="s">
        <v>1</v>
      </c>
      <c r="N270" s="167" t="s">
        <v>41</v>
      </c>
      <c r="P270" s="149">
        <f t="shared" si="90"/>
        <v>0</v>
      </c>
      <c r="Q270" s="149">
        <v>1E-4</v>
      </c>
      <c r="R270" s="149">
        <f t="shared" si="91"/>
        <v>2.0663999999999998E-2</v>
      </c>
      <c r="S270" s="149">
        <v>0</v>
      </c>
      <c r="T270" s="150">
        <f t="shared" si="92"/>
        <v>0</v>
      </c>
      <c r="AR270" s="151" t="s">
        <v>353</v>
      </c>
      <c r="AT270" s="151" t="s">
        <v>571</v>
      </c>
      <c r="AU270" s="151" t="s">
        <v>87</v>
      </c>
      <c r="AY270" s="13" t="s">
        <v>220</v>
      </c>
      <c r="BE270" s="152">
        <f t="shared" si="93"/>
        <v>0</v>
      </c>
      <c r="BF270" s="152">
        <f t="shared" si="94"/>
        <v>0</v>
      </c>
      <c r="BG270" s="152">
        <f t="shared" si="95"/>
        <v>0</v>
      </c>
      <c r="BH270" s="152">
        <f t="shared" si="96"/>
        <v>0</v>
      </c>
      <c r="BI270" s="152">
        <f t="shared" si="97"/>
        <v>0</v>
      </c>
      <c r="BJ270" s="13" t="s">
        <v>87</v>
      </c>
      <c r="BK270" s="152">
        <f t="shared" si="98"/>
        <v>0</v>
      </c>
      <c r="BL270" s="13" t="s">
        <v>281</v>
      </c>
      <c r="BM270" s="151" t="s">
        <v>848</v>
      </c>
    </row>
    <row r="271" spans="2:65" s="1" customFormat="1" ht="21.75" customHeight="1">
      <c r="B271" s="139"/>
      <c r="C271" s="158" t="s">
        <v>849</v>
      </c>
      <c r="D271" s="158" t="s">
        <v>571</v>
      </c>
      <c r="E271" s="159" t="s">
        <v>850</v>
      </c>
      <c r="F271" s="160" t="s">
        <v>851</v>
      </c>
      <c r="G271" s="161" t="s">
        <v>225</v>
      </c>
      <c r="H271" s="162">
        <v>69.39</v>
      </c>
      <c r="I271" s="163"/>
      <c r="J271" s="162">
        <f t="shared" si="89"/>
        <v>0</v>
      </c>
      <c r="K271" s="164"/>
      <c r="L271" s="165"/>
      <c r="M271" s="166" t="s">
        <v>1</v>
      </c>
      <c r="N271" s="167" t="s">
        <v>41</v>
      </c>
      <c r="P271" s="149">
        <f t="shared" si="90"/>
        <v>0</v>
      </c>
      <c r="Q271" s="149">
        <v>2.1999999999999999E-2</v>
      </c>
      <c r="R271" s="149">
        <f t="shared" si="91"/>
        <v>1.5265799999999998</v>
      </c>
      <c r="S271" s="149">
        <v>0</v>
      </c>
      <c r="T271" s="150">
        <f t="shared" si="92"/>
        <v>0</v>
      </c>
      <c r="AR271" s="151" t="s">
        <v>353</v>
      </c>
      <c r="AT271" s="151" t="s">
        <v>571</v>
      </c>
      <c r="AU271" s="151" t="s">
        <v>87</v>
      </c>
      <c r="AY271" s="13" t="s">
        <v>220</v>
      </c>
      <c r="BE271" s="152">
        <f t="shared" si="93"/>
        <v>0</v>
      </c>
      <c r="BF271" s="152">
        <f t="shared" si="94"/>
        <v>0</v>
      </c>
      <c r="BG271" s="152">
        <f t="shared" si="95"/>
        <v>0</v>
      </c>
      <c r="BH271" s="152">
        <f t="shared" si="96"/>
        <v>0</v>
      </c>
      <c r="BI271" s="152">
        <f t="shared" si="97"/>
        <v>0</v>
      </c>
      <c r="BJ271" s="13" t="s">
        <v>87</v>
      </c>
      <c r="BK271" s="152">
        <f t="shared" si="98"/>
        <v>0</v>
      </c>
      <c r="BL271" s="13" t="s">
        <v>281</v>
      </c>
      <c r="BM271" s="151" t="s">
        <v>852</v>
      </c>
    </row>
    <row r="272" spans="2:65" s="1" customFormat="1" ht="21.75" customHeight="1">
      <c r="B272" s="139"/>
      <c r="C272" s="140" t="s">
        <v>853</v>
      </c>
      <c r="D272" s="140" t="s">
        <v>222</v>
      </c>
      <c r="E272" s="141" t="s">
        <v>854</v>
      </c>
      <c r="F272" s="142" t="s">
        <v>855</v>
      </c>
      <c r="G272" s="143" t="s">
        <v>234</v>
      </c>
      <c r="H272" s="144">
        <v>10.6</v>
      </c>
      <c r="I272" s="145"/>
      <c r="J272" s="144">
        <f t="shared" si="89"/>
        <v>0</v>
      </c>
      <c r="K272" s="146"/>
      <c r="L272" s="28"/>
      <c r="M272" s="147" t="s">
        <v>1</v>
      </c>
      <c r="N272" s="148" t="s">
        <v>41</v>
      </c>
      <c r="P272" s="149">
        <f t="shared" si="90"/>
        <v>0</v>
      </c>
      <c r="Q272" s="149">
        <v>4.2499999999999998E-4</v>
      </c>
      <c r="R272" s="149">
        <f t="shared" si="91"/>
        <v>4.5049999999999995E-3</v>
      </c>
      <c r="S272" s="149">
        <v>0</v>
      </c>
      <c r="T272" s="150">
        <f t="shared" si="92"/>
        <v>0</v>
      </c>
      <c r="AR272" s="151" t="s">
        <v>281</v>
      </c>
      <c r="AT272" s="151" t="s">
        <v>222</v>
      </c>
      <c r="AU272" s="151" t="s">
        <v>87</v>
      </c>
      <c r="AY272" s="13" t="s">
        <v>220</v>
      </c>
      <c r="BE272" s="152">
        <f t="shared" si="93"/>
        <v>0</v>
      </c>
      <c r="BF272" s="152">
        <f t="shared" si="94"/>
        <v>0</v>
      </c>
      <c r="BG272" s="152">
        <f t="shared" si="95"/>
        <v>0</v>
      </c>
      <c r="BH272" s="152">
        <f t="shared" si="96"/>
        <v>0</v>
      </c>
      <c r="BI272" s="152">
        <f t="shared" si="97"/>
        <v>0</v>
      </c>
      <c r="BJ272" s="13" t="s">
        <v>87</v>
      </c>
      <c r="BK272" s="152">
        <f t="shared" si="98"/>
        <v>0</v>
      </c>
      <c r="BL272" s="13" t="s">
        <v>281</v>
      </c>
      <c r="BM272" s="151" t="s">
        <v>856</v>
      </c>
    </row>
    <row r="273" spans="2:65" s="1" customFormat="1" ht="16.5" customHeight="1">
      <c r="B273" s="139"/>
      <c r="C273" s="158" t="s">
        <v>857</v>
      </c>
      <c r="D273" s="158" t="s">
        <v>571</v>
      </c>
      <c r="E273" s="159" t="s">
        <v>858</v>
      </c>
      <c r="F273" s="160" t="s">
        <v>859</v>
      </c>
      <c r="G273" s="161" t="s">
        <v>259</v>
      </c>
      <c r="H273" s="162">
        <v>1</v>
      </c>
      <c r="I273" s="163"/>
      <c r="J273" s="162">
        <f t="shared" si="89"/>
        <v>0</v>
      </c>
      <c r="K273" s="164"/>
      <c r="L273" s="165"/>
      <c r="M273" s="166" t="s">
        <v>1</v>
      </c>
      <c r="N273" s="167" t="s">
        <v>41</v>
      </c>
      <c r="P273" s="149">
        <f t="shared" si="90"/>
        <v>0</v>
      </c>
      <c r="Q273" s="149">
        <v>9.8199999999999996E-2</v>
      </c>
      <c r="R273" s="149">
        <f t="shared" si="91"/>
        <v>9.8199999999999996E-2</v>
      </c>
      <c r="S273" s="149">
        <v>0</v>
      </c>
      <c r="T273" s="150">
        <f t="shared" si="92"/>
        <v>0</v>
      </c>
      <c r="AR273" s="151" t="s">
        <v>353</v>
      </c>
      <c r="AT273" s="151" t="s">
        <v>571</v>
      </c>
      <c r="AU273" s="151" t="s">
        <v>87</v>
      </c>
      <c r="AY273" s="13" t="s">
        <v>220</v>
      </c>
      <c r="BE273" s="152">
        <f t="shared" si="93"/>
        <v>0</v>
      </c>
      <c r="BF273" s="152">
        <f t="shared" si="94"/>
        <v>0</v>
      </c>
      <c r="BG273" s="152">
        <f t="shared" si="95"/>
        <v>0</v>
      </c>
      <c r="BH273" s="152">
        <f t="shared" si="96"/>
        <v>0</v>
      </c>
      <c r="BI273" s="152">
        <f t="shared" si="97"/>
        <v>0</v>
      </c>
      <c r="BJ273" s="13" t="s">
        <v>87</v>
      </c>
      <c r="BK273" s="152">
        <f t="shared" si="98"/>
        <v>0</v>
      </c>
      <c r="BL273" s="13" t="s">
        <v>281</v>
      </c>
      <c r="BM273" s="151" t="s">
        <v>860</v>
      </c>
    </row>
    <row r="274" spans="2:65" s="1" customFormat="1" ht="16.5" customHeight="1">
      <c r="B274" s="139"/>
      <c r="C274" s="140" t="s">
        <v>861</v>
      </c>
      <c r="D274" s="140" t="s">
        <v>222</v>
      </c>
      <c r="E274" s="141" t="s">
        <v>862</v>
      </c>
      <c r="F274" s="142" t="s">
        <v>863</v>
      </c>
      <c r="G274" s="143" t="s">
        <v>259</v>
      </c>
      <c r="H274" s="144">
        <v>1</v>
      </c>
      <c r="I274" s="145"/>
      <c r="J274" s="144">
        <f t="shared" si="89"/>
        <v>0</v>
      </c>
      <c r="K274" s="146"/>
      <c r="L274" s="28"/>
      <c r="M274" s="147" t="s">
        <v>1</v>
      </c>
      <c r="N274" s="148" t="s">
        <v>41</v>
      </c>
      <c r="P274" s="149">
        <f t="shared" si="90"/>
        <v>0</v>
      </c>
      <c r="Q274" s="149">
        <v>1.1999999999999999E-3</v>
      </c>
      <c r="R274" s="149">
        <f t="shared" si="91"/>
        <v>1.1999999999999999E-3</v>
      </c>
      <c r="S274" s="149">
        <v>0</v>
      </c>
      <c r="T274" s="150">
        <f t="shared" si="92"/>
        <v>0</v>
      </c>
      <c r="AR274" s="151" t="s">
        <v>281</v>
      </c>
      <c r="AT274" s="151" t="s">
        <v>222</v>
      </c>
      <c r="AU274" s="151" t="s">
        <v>87</v>
      </c>
      <c r="AY274" s="13" t="s">
        <v>220</v>
      </c>
      <c r="BE274" s="152">
        <f t="shared" si="93"/>
        <v>0</v>
      </c>
      <c r="BF274" s="152">
        <f t="shared" si="94"/>
        <v>0</v>
      </c>
      <c r="BG274" s="152">
        <f t="shared" si="95"/>
        <v>0</v>
      </c>
      <c r="BH274" s="152">
        <f t="shared" si="96"/>
        <v>0</v>
      </c>
      <c r="BI274" s="152">
        <f t="shared" si="97"/>
        <v>0</v>
      </c>
      <c r="BJ274" s="13" t="s">
        <v>87</v>
      </c>
      <c r="BK274" s="152">
        <f t="shared" si="98"/>
        <v>0</v>
      </c>
      <c r="BL274" s="13" t="s">
        <v>281</v>
      </c>
      <c r="BM274" s="151" t="s">
        <v>864</v>
      </c>
    </row>
    <row r="275" spans="2:65" s="1" customFormat="1" ht="16.5" customHeight="1">
      <c r="B275" s="139"/>
      <c r="C275" s="158" t="s">
        <v>865</v>
      </c>
      <c r="D275" s="158" t="s">
        <v>571</v>
      </c>
      <c r="E275" s="159" t="s">
        <v>866</v>
      </c>
      <c r="F275" s="160" t="s">
        <v>867</v>
      </c>
      <c r="G275" s="161" t="s">
        <v>259</v>
      </c>
      <c r="H275" s="162">
        <v>1</v>
      </c>
      <c r="I275" s="163"/>
      <c r="J275" s="162">
        <f t="shared" si="89"/>
        <v>0</v>
      </c>
      <c r="K275" s="164"/>
      <c r="L275" s="165"/>
      <c r="M275" s="166" t="s">
        <v>1</v>
      </c>
      <c r="N275" s="167" t="s">
        <v>41</v>
      </c>
      <c r="P275" s="149">
        <f t="shared" si="90"/>
        <v>0</v>
      </c>
      <c r="Q275" s="149">
        <v>3.7999999999999999E-2</v>
      </c>
      <c r="R275" s="149">
        <f t="shared" si="91"/>
        <v>3.7999999999999999E-2</v>
      </c>
      <c r="S275" s="149">
        <v>0</v>
      </c>
      <c r="T275" s="150">
        <f t="shared" si="92"/>
        <v>0</v>
      </c>
      <c r="AR275" s="151" t="s">
        <v>353</v>
      </c>
      <c r="AT275" s="151" t="s">
        <v>571</v>
      </c>
      <c r="AU275" s="151" t="s">
        <v>87</v>
      </c>
      <c r="AY275" s="13" t="s">
        <v>220</v>
      </c>
      <c r="BE275" s="152">
        <f t="shared" si="93"/>
        <v>0</v>
      </c>
      <c r="BF275" s="152">
        <f t="shared" si="94"/>
        <v>0</v>
      </c>
      <c r="BG275" s="152">
        <f t="shared" si="95"/>
        <v>0</v>
      </c>
      <c r="BH275" s="152">
        <f t="shared" si="96"/>
        <v>0</v>
      </c>
      <c r="BI275" s="152">
        <f t="shared" si="97"/>
        <v>0</v>
      </c>
      <c r="BJ275" s="13" t="s">
        <v>87</v>
      </c>
      <c r="BK275" s="152">
        <f t="shared" si="98"/>
        <v>0</v>
      </c>
      <c r="BL275" s="13" t="s">
        <v>281</v>
      </c>
      <c r="BM275" s="151" t="s">
        <v>868</v>
      </c>
    </row>
    <row r="276" spans="2:65" s="1" customFormat="1" ht="33" customHeight="1">
      <c r="B276" s="139"/>
      <c r="C276" s="140" t="s">
        <v>869</v>
      </c>
      <c r="D276" s="140" t="s">
        <v>222</v>
      </c>
      <c r="E276" s="141" t="s">
        <v>870</v>
      </c>
      <c r="F276" s="142" t="s">
        <v>871</v>
      </c>
      <c r="G276" s="143" t="s">
        <v>259</v>
      </c>
      <c r="H276" s="144">
        <v>51</v>
      </c>
      <c r="I276" s="145"/>
      <c r="J276" s="144">
        <f t="shared" si="89"/>
        <v>0</v>
      </c>
      <c r="K276" s="146"/>
      <c r="L276" s="28"/>
      <c r="M276" s="147" t="s">
        <v>1</v>
      </c>
      <c r="N276" s="148" t="s">
        <v>41</v>
      </c>
      <c r="P276" s="149">
        <f t="shared" si="90"/>
        <v>0</v>
      </c>
      <c r="Q276" s="149">
        <v>0</v>
      </c>
      <c r="R276" s="149">
        <f t="shared" si="91"/>
        <v>0</v>
      </c>
      <c r="S276" s="149">
        <v>0</v>
      </c>
      <c r="T276" s="150">
        <f t="shared" si="92"/>
        <v>0</v>
      </c>
      <c r="AR276" s="151" t="s">
        <v>94</v>
      </c>
      <c r="AT276" s="151" t="s">
        <v>222</v>
      </c>
      <c r="AU276" s="151" t="s">
        <v>87</v>
      </c>
      <c r="AY276" s="13" t="s">
        <v>220</v>
      </c>
      <c r="BE276" s="152">
        <f t="shared" si="93"/>
        <v>0</v>
      </c>
      <c r="BF276" s="152">
        <f t="shared" si="94"/>
        <v>0</v>
      </c>
      <c r="BG276" s="152">
        <f t="shared" si="95"/>
        <v>0</v>
      </c>
      <c r="BH276" s="152">
        <f t="shared" si="96"/>
        <v>0</v>
      </c>
      <c r="BI276" s="152">
        <f t="shared" si="97"/>
        <v>0</v>
      </c>
      <c r="BJ276" s="13" t="s">
        <v>87</v>
      </c>
      <c r="BK276" s="152">
        <f t="shared" si="98"/>
        <v>0</v>
      </c>
      <c r="BL276" s="13" t="s">
        <v>94</v>
      </c>
      <c r="BM276" s="151" t="s">
        <v>872</v>
      </c>
    </row>
    <row r="277" spans="2:65" s="1" customFormat="1" ht="24.25" customHeight="1">
      <c r="B277" s="139"/>
      <c r="C277" s="158" t="s">
        <v>873</v>
      </c>
      <c r="D277" s="158" t="s">
        <v>571</v>
      </c>
      <c r="E277" s="159" t="s">
        <v>874</v>
      </c>
      <c r="F277" s="160" t="s">
        <v>875</v>
      </c>
      <c r="G277" s="161" t="s">
        <v>259</v>
      </c>
      <c r="H277" s="162">
        <v>51</v>
      </c>
      <c r="I277" s="163"/>
      <c r="J277" s="162">
        <f t="shared" si="89"/>
        <v>0</v>
      </c>
      <c r="K277" s="164"/>
      <c r="L277" s="165"/>
      <c r="M277" s="166" t="s">
        <v>1</v>
      </c>
      <c r="N277" s="167" t="s">
        <v>41</v>
      </c>
      <c r="P277" s="149">
        <f t="shared" si="90"/>
        <v>0</v>
      </c>
      <c r="Q277" s="149">
        <v>1E-3</v>
      </c>
      <c r="R277" s="149">
        <f t="shared" si="91"/>
        <v>5.1000000000000004E-2</v>
      </c>
      <c r="S277" s="149">
        <v>0</v>
      </c>
      <c r="T277" s="150">
        <f t="shared" si="92"/>
        <v>0</v>
      </c>
      <c r="AR277" s="151" t="s">
        <v>248</v>
      </c>
      <c r="AT277" s="151" t="s">
        <v>571</v>
      </c>
      <c r="AU277" s="151" t="s">
        <v>87</v>
      </c>
      <c r="AY277" s="13" t="s">
        <v>220</v>
      </c>
      <c r="BE277" s="152">
        <f t="shared" si="93"/>
        <v>0</v>
      </c>
      <c r="BF277" s="152">
        <f t="shared" si="94"/>
        <v>0</v>
      </c>
      <c r="BG277" s="152">
        <f t="shared" si="95"/>
        <v>0</v>
      </c>
      <c r="BH277" s="152">
        <f t="shared" si="96"/>
        <v>0</v>
      </c>
      <c r="BI277" s="152">
        <f t="shared" si="97"/>
        <v>0</v>
      </c>
      <c r="BJ277" s="13" t="s">
        <v>87</v>
      </c>
      <c r="BK277" s="152">
        <f t="shared" si="98"/>
        <v>0</v>
      </c>
      <c r="BL277" s="13" t="s">
        <v>94</v>
      </c>
      <c r="BM277" s="151" t="s">
        <v>876</v>
      </c>
    </row>
    <row r="278" spans="2:65" s="1" customFormat="1" ht="33" customHeight="1">
      <c r="B278" s="139"/>
      <c r="C278" s="158" t="s">
        <v>877</v>
      </c>
      <c r="D278" s="158" t="s">
        <v>571</v>
      </c>
      <c r="E278" s="159" t="s">
        <v>878</v>
      </c>
      <c r="F278" s="160" t="s">
        <v>4706</v>
      </c>
      <c r="G278" s="161" t="s">
        <v>259</v>
      </c>
      <c r="H278" s="162">
        <v>51</v>
      </c>
      <c r="I278" s="163"/>
      <c r="J278" s="162">
        <f t="shared" si="89"/>
        <v>0</v>
      </c>
      <c r="K278" s="164"/>
      <c r="L278" s="165"/>
      <c r="M278" s="166" t="s">
        <v>1</v>
      </c>
      <c r="N278" s="167" t="s">
        <v>41</v>
      </c>
      <c r="P278" s="149">
        <f t="shared" si="90"/>
        <v>0</v>
      </c>
      <c r="Q278" s="149">
        <v>2.5000000000000001E-2</v>
      </c>
      <c r="R278" s="149">
        <f t="shared" si="91"/>
        <v>1.2750000000000001</v>
      </c>
      <c r="S278" s="149">
        <v>0</v>
      </c>
      <c r="T278" s="150">
        <f t="shared" si="92"/>
        <v>0</v>
      </c>
      <c r="AR278" s="151" t="s">
        <v>248</v>
      </c>
      <c r="AT278" s="151" t="s">
        <v>571</v>
      </c>
      <c r="AU278" s="151" t="s">
        <v>87</v>
      </c>
      <c r="AY278" s="13" t="s">
        <v>220</v>
      </c>
      <c r="BE278" s="152">
        <f t="shared" si="93"/>
        <v>0</v>
      </c>
      <c r="BF278" s="152">
        <f t="shared" si="94"/>
        <v>0</v>
      </c>
      <c r="BG278" s="152">
        <f t="shared" si="95"/>
        <v>0</v>
      </c>
      <c r="BH278" s="152">
        <f t="shared" si="96"/>
        <v>0</v>
      </c>
      <c r="BI278" s="152">
        <f t="shared" si="97"/>
        <v>0</v>
      </c>
      <c r="BJ278" s="13" t="s">
        <v>87</v>
      </c>
      <c r="BK278" s="152">
        <f t="shared" si="98"/>
        <v>0</v>
      </c>
      <c r="BL278" s="13" t="s">
        <v>94</v>
      </c>
      <c r="BM278" s="151" t="s">
        <v>879</v>
      </c>
    </row>
    <row r="279" spans="2:65" s="1" customFormat="1" ht="24.25" customHeight="1">
      <c r="B279" s="139"/>
      <c r="C279" s="140" t="s">
        <v>880</v>
      </c>
      <c r="D279" s="140" t="s">
        <v>222</v>
      </c>
      <c r="E279" s="141" t="s">
        <v>881</v>
      </c>
      <c r="F279" s="142" t="s">
        <v>882</v>
      </c>
      <c r="G279" s="143" t="s">
        <v>259</v>
      </c>
      <c r="H279" s="144">
        <v>3</v>
      </c>
      <c r="I279" s="145"/>
      <c r="J279" s="144">
        <f t="shared" si="89"/>
        <v>0</v>
      </c>
      <c r="K279" s="146"/>
      <c r="L279" s="28"/>
      <c r="M279" s="147" t="s">
        <v>1</v>
      </c>
      <c r="N279" s="148" t="s">
        <v>41</v>
      </c>
      <c r="P279" s="149">
        <f t="shared" si="90"/>
        <v>0</v>
      </c>
      <c r="Q279" s="149">
        <v>2.5000000000000001E-4</v>
      </c>
      <c r="R279" s="149">
        <f t="shared" si="91"/>
        <v>7.5000000000000002E-4</v>
      </c>
      <c r="S279" s="149">
        <v>0</v>
      </c>
      <c r="T279" s="150">
        <f t="shared" si="92"/>
        <v>0</v>
      </c>
      <c r="AR279" s="151" t="s">
        <v>281</v>
      </c>
      <c r="AT279" s="151" t="s">
        <v>222</v>
      </c>
      <c r="AU279" s="151" t="s">
        <v>87</v>
      </c>
      <c r="AY279" s="13" t="s">
        <v>220</v>
      </c>
      <c r="BE279" s="152">
        <f t="shared" si="93"/>
        <v>0</v>
      </c>
      <c r="BF279" s="152">
        <f t="shared" si="94"/>
        <v>0</v>
      </c>
      <c r="BG279" s="152">
        <f t="shared" si="95"/>
        <v>0</v>
      </c>
      <c r="BH279" s="152">
        <f t="shared" si="96"/>
        <v>0</v>
      </c>
      <c r="BI279" s="152">
        <f t="shared" si="97"/>
        <v>0</v>
      </c>
      <c r="BJ279" s="13" t="s">
        <v>87</v>
      </c>
      <c r="BK279" s="152">
        <f t="shared" si="98"/>
        <v>0</v>
      </c>
      <c r="BL279" s="13" t="s">
        <v>281</v>
      </c>
      <c r="BM279" s="151" t="s">
        <v>883</v>
      </c>
    </row>
    <row r="280" spans="2:65" s="1" customFormat="1" ht="24.25" customHeight="1">
      <c r="B280" s="139"/>
      <c r="C280" s="140" t="s">
        <v>884</v>
      </c>
      <c r="D280" s="140" t="s">
        <v>222</v>
      </c>
      <c r="E280" s="141" t="s">
        <v>885</v>
      </c>
      <c r="F280" s="142" t="s">
        <v>886</v>
      </c>
      <c r="G280" s="143" t="s">
        <v>259</v>
      </c>
      <c r="H280" s="144">
        <v>32</v>
      </c>
      <c r="I280" s="145"/>
      <c r="J280" s="144">
        <f t="shared" si="89"/>
        <v>0</v>
      </c>
      <c r="K280" s="146"/>
      <c r="L280" s="28"/>
      <c r="M280" s="147" t="s">
        <v>1</v>
      </c>
      <c r="N280" s="148" t="s">
        <v>41</v>
      </c>
      <c r="P280" s="149">
        <f t="shared" si="90"/>
        <v>0</v>
      </c>
      <c r="Q280" s="149">
        <v>2.6400000000000002E-4</v>
      </c>
      <c r="R280" s="149">
        <f t="shared" si="91"/>
        <v>8.4480000000000006E-3</v>
      </c>
      <c r="S280" s="149">
        <v>0</v>
      </c>
      <c r="T280" s="150">
        <f t="shared" si="92"/>
        <v>0</v>
      </c>
      <c r="AR280" s="151" t="s">
        <v>281</v>
      </c>
      <c r="AT280" s="151" t="s">
        <v>222</v>
      </c>
      <c r="AU280" s="151" t="s">
        <v>87</v>
      </c>
      <c r="AY280" s="13" t="s">
        <v>220</v>
      </c>
      <c r="BE280" s="152">
        <f t="shared" si="93"/>
        <v>0</v>
      </c>
      <c r="BF280" s="152">
        <f t="shared" si="94"/>
        <v>0</v>
      </c>
      <c r="BG280" s="152">
        <f t="shared" si="95"/>
        <v>0</v>
      </c>
      <c r="BH280" s="152">
        <f t="shared" si="96"/>
        <v>0</v>
      </c>
      <c r="BI280" s="152">
        <f t="shared" si="97"/>
        <v>0</v>
      </c>
      <c r="BJ280" s="13" t="s">
        <v>87</v>
      </c>
      <c r="BK280" s="152">
        <f t="shared" si="98"/>
        <v>0</v>
      </c>
      <c r="BL280" s="13" t="s">
        <v>281</v>
      </c>
      <c r="BM280" s="151" t="s">
        <v>887</v>
      </c>
    </row>
    <row r="281" spans="2:65" s="1" customFormat="1" ht="24.25" customHeight="1">
      <c r="B281" s="139"/>
      <c r="C281" s="158" t="s">
        <v>888</v>
      </c>
      <c r="D281" s="158" t="s">
        <v>571</v>
      </c>
      <c r="E281" s="159" t="s">
        <v>889</v>
      </c>
      <c r="F281" s="160" t="s">
        <v>890</v>
      </c>
      <c r="G281" s="161" t="s">
        <v>234</v>
      </c>
      <c r="H281" s="162">
        <v>46.8</v>
      </c>
      <c r="I281" s="163"/>
      <c r="J281" s="162">
        <f t="shared" si="89"/>
        <v>0</v>
      </c>
      <c r="K281" s="164"/>
      <c r="L281" s="165"/>
      <c r="M281" s="166" t="s">
        <v>1</v>
      </c>
      <c r="N281" s="167" t="s">
        <v>41</v>
      </c>
      <c r="P281" s="149">
        <f t="shared" si="90"/>
        <v>0</v>
      </c>
      <c r="Q281" s="149">
        <v>1.14E-3</v>
      </c>
      <c r="R281" s="149">
        <f t="shared" si="91"/>
        <v>5.3351999999999997E-2</v>
      </c>
      <c r="S281" s="149">
        <v>0</v>
      </c>
      <c r="T281" s="150">
        <f t="shared" si="92"/>
        <v>0</v>
      </c>
      <c r="AR281" s="151" t="s">
        <v>353</v>
      </c>
      <c r="AT281" s="151" t="s">
        <v>571</v>
      </c>
      <c r="AU281" s="151" t="s">
        <v>87</v>
      </c>
      <c r="AY281" s="13" t="s">
        <v>220</v>
      </c>
      <c r="BE281" s="152">
        <f t="shared" si="93"/>
        <v>0</v>
      </c>
      <c r="BF281" s="152">
        <f t="shared" si="94"/>
        <v>0</v>
      </c>
      <c r="BG281" s="152">
        <f t="shared" si="95"/>
        <v>0</v>
      </c>
      <c r="BH281" s="152">
        <f t="shared" si="96"/>
        <v>0</v>
      </c>
      <c r="BI281" s="152">
        <f t="shared" si="97"/>
        <v>0</v>
      </c>
      <c r="BJ281" s="13" t="s">
        <v>87</v>
      </c>
      <c r="BK281" s="152">
        <f t="shared" si="98"/>
        <v>0</v>
      </c>
      <c r="BL281" s="13" t="s">
        <v>281</v>
      </c>
      <c r="BM281" s="151" t="s">
        <v>891</v>
      </c>
    </row>
    <row r="282" spans="2:65" s="1" customFormat="1" ht="24.25" customHeight="1">
      <c r="B282" s="139"/>
      <c r="C282" s="158" t="s">
        <v>892</v>
      </c>
      <c r="D282" s="158" t="s">
        <v>571</v>
      </c>
      <c r="E282" s="159" t="s">
        <v>893</v>
      </c>
      <c r="F282" s="160" t="s">
        <v>894</v>
      </c>
      <c r="G282" s="161" t="s">
        <v>259</v>
      </c>
      <c r="H282" s="162">
        <v>35</v>
      </c>
      <c r="I282" s="163"/>
      <c r="J282" s="162">
        <f t="shared" si="89"/>
        <v>0</v>
      </c>
      <c r="K282" s="164"/>
      <c r="L282" s="165"/>
      <c r="M282" s="166" t="s">
        <v>1</v>
      </c>
      <c r="N282" s="167" t="s">
        <v>41</v>
      </c>
      <c r="P282" s="149">
        <f t="shared" si="90"/>
        <v>0</v>
      </c>
      <c r="Q282" s="149">
        <v>1E-4</v>
      </c>
      <c r="R282" s="149">
        <f t="shared" si="91"/>
        <v>3.5000000000000001E-3</v>
      </c>
      <c r="S282" s="149">
        <v>0</v>
      </c>
      <c r="T282" s="150">
        <f t="shared" si="92"/>
        <v>0</v>
      </c>
      <c r="AR282" s="151" t="s">
        <v>353</v>
      </c>
      <c r="AT282" s="151" t="s">
        <v>571</v>
      </c>
      <c r="AU282" s="151" t="s">
        <v>87</v>
      </c>
      <c r="AY282" s="13" t="s">
        <v>220</v>
      </c>
      <c r="BE282" s="152">
        <f t="shared" si="93"/>
        <v>0</v>
      </c>
      <c r="BF282" s="152">
        <f t="shared" si="94"/>
        <v>0</v>
      </c>
      <c r="BG282" s="152">
        <f t="shared" si="95"/>
        <v>0</v>
      </c>
      <c r="BH282" s="152">
        <f t="shared" si="96"/>
        <v>0</v>
      </c>
      <c r="BI282" s="152">
        <f t="shared" si="97"/>
        <v>0</v>
      </c>
      <c r="BJ282" s="13" t="s">
        <v>87</v>
      </c>
      <c r="BK282" s="152">
        <f t="shared" si="98"/>
        <v>0</v>
      </c>
      <c r="BL282" s="13" t="s">
        <v>281</v>
      </c>
      <c r="BM282" s="151" t="s">
        <v>895</v>
      </c>
    </row>
    <row r="283" spans="2:65" s="1" customFormat="1" ht="24.25" customHeight="1">
      <c r="B283" s="139"/>
      <c r="C283" s="140" t="s">
        <v>896</v>
      </c>
      <c r="D283" s="140" t="s">
        <v>222</v>
      </c>
      <c r="E283" s="141" t="s">
        <v>897</v>
      </c>
      <c r="F283" s="142" t="s">
        <v>898</v>
      </c>
      <c r="G283" s="143" t="s">
        <v>614</v>
      </c>
      <c r="H283" s="145"/>
      <c r="I283" s="145"/>
      <c r="J283" s="144">
        <f t="shared" si="89"/>
        <v>0</v>
      </c>
      <c r="K283" s="146"/>
      <c r="L283" s="28"/>
      <c r="M283" s="147" t="s">
        <v>1</v>
      </c>
      <c r="N283" s="148" t="s">
        <v>41</v>
      </c>
      <c r="P283" s="149">
        <f t="shared" si="90"/>
        <v>0</v>
      </c>
      <c r="Q283" s="149">
        <v>0</v>
      </c>
      <c r="R283" s="149">
        <f t="shared" si="91"/>
        <v>0</v>
      </c>
      <c r="S283" s="149">
        <v>0</v>
      </c>
      <c r="T283" s="150">
        <f t="shared" si="92"/>
        <v>0</v>
      </c>
      <c r="AR283" s="151" t="s">
        <v>281</v>
      </c>
      <c r="AT283" s="151" t="s">
        <v>222</v>
      </c>
      <c r="AU283" s="151" t="s">
        <v>87</v>
      </c>
      <c r="AY283" s="13" t="s">
        <v>220</v>
      </c>
      <c r="BE283" s="152">
        <f t="shared" si="93"/>
        <v>0</v>
      </c>
      <c r="BF283" s="152">
        <f t="shared" si="94"/>
        <v>0</v>
      </c>
      <c r="BG283" s="152">
        <f t="shared" si="95"/>
        <v>0</v>
      </c>
      <c r="BH283" s="152">
        <f t="shared" si="96"/>
        <v>0</v>
      </c>
      <c r="BI283" s="152">
        <f t="shared" si="97"/>
        <v>0</v>
      </c>
      <c r="BJ283" s="13" t="s">
        <v>87</v>
      </c>
      <c r="BK283" s="152">
        <f t="shared" si="98"/>
        <v>0</v>
      </c>
      <c r="BL283" s="13" t="s">
        <v>281</v>
      </c>
      <c r="BM283" s="151" t="s">
        <v>899</v>
      </c>
    </row>
    <row r="284" spans="2:65" s="11" customFormat="1" ht="22.9" customHeight="1">
      <c r="B284" s="127"/>
      <c r="D284" s="128" t="s">
        <v>74</v>
      </c>
      <c r="E284" s="137" t="s">
        <v>900</v>
      </c>
      <c r="F284" s="137" t="s">
        <v>901</v>
      </c>
      <c r="I284" s="130"/>
      <c r="J284" s="138">
        <f>BK284</f>
        <v>0</v>
      </c>
      <c r="L284" s="127"/>
      <c r="M284" s="132"/>
      <c r="P284" s="133">
        <f>SUM(P285:P287)</f>
        <v>0</v>
      </c>
      <c r="R284" s="133">
        <f>SUM(R285:R287)</f>
        <v>5.04E-2</v>
      </c>
      <c r="T284" s="134">
        <f>SUM(T285:T287)</f>
        <v>0</v>
      </c>
      <c r="AR284" s="128" t="s">
        <v>87</v>
      </c>
      <c r="AT284" s="135" t="s">
        <v>74</v>
      </c>
      <c r="AU284" s="135" t="s">
        <v>82</v>
      </c>
      <c r="AY284" s="128" t="s">
        <v>220</v>
      </c>
      <c r="BK284" s="136">
        <f>SUM(BK285:BK287)</f>
        <v>0</v>
      </c>
    </row>
    <row r="285" spans="2:65" s="1" customFormat="1" ht="33" customHeight="1">
      <c r="B285" s="139"/>
      <c r="C285" s="140" t="s">
        <v>902</v>
      </c>
      <c r="D285" s="140" t="s">
        <v>222</v>
      </c>
      <c r="E285" s="141" t="s">
        <v>903</v>
      </c>
      <c r="F285" s="142" t="s">
        <v>904</v>
      </c>
      <c r="G285" s="143" t="s">
        <v>259</v>
      </c>
      <c r="H285" s="144">
        <v>2</v>
      </c>
      <c r="I285" s="145"/>
      <c r="J285" s="144">
        <f>ROUND(I285*H285,2)</f>
        <v>0</v>
      </c>
      <c r="K285" s="146"/>
      <c r="L285" s="28"/>
      <c r="M285" s="147" t="s">
        <v>1</v>
      </c>
      <c r="N285" s="148" t="s">
        <v>41</v>
      </c>
      <c r="P285" s="149">
        <f>O285*H285</f>
        <v>0</v>
      </c>
      <c r="Q285" s="149">
        <v>0</v>
      </c>
      <c r="R285" s="149">
        <f>Q285*H285</f>
        <v>0</v>
      </c>
      <c r="S285" s="149">
        <v>0</v>
      </c>
      <c r="T285" s="150">
        <f>S285*H285</f>
        <v>0</v>
      </c>
      <c r="AR285" s="151" t="s">
        <v>281</v>
      </c>
      <c r="AT285" s="151" t="s">
        <v>222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281</v>
      </c>
      <c r="BM285" s="151" t="s">
        <v>905</v>
      </c>
    </row>
    <row r="286" spans="2:65" s="1" customFormat="1" ht="21.75" customHeight="1">
      <c r="B286" s="139"/>
      <c r="C286" s="158" t="s">
        <v>906</v>
      </c>
      <c r="D286" s="158" t="s">
        <v>571</v>
      </c>
      <c r="E286" s="159" t="s">
        <v>907</v>
      </c>
      <c r="F286" s="160" t="s">
        <v>908</v>
      </c>
      <c r="G286" s="161" t="s">
        <v>259</v>
      </c>
      <c r="H286" s="162">
        <v>2</v>
      </c>
      <c r="I286" s="163"/>
      <c r="J286" s="162">
        <f>ROUND(I286*H286,2)</f>
        <v>0</v>
      </c>
      <c r="K286" s="164"/>
      <c r="L286" s="165"/>
      <c r="M286" s="166" t="s">
        <v>1</v>
      </c>
      <c r="N286" s="167" t="s">
        <v>41</v>
      </c>
      <c r="P286" s="149">
        <f>O286*H286</f>
        <v>0</v>
      </c>
      <c r="Q286" s="149">
        <v>2.52E-2</v>
      </c>
      <c r="R286" s="149">
        <f>Q286*H286</f>
        <v>5.04E-2</v>
      </c>
      <c r="S286" s="149">
        <v>0</v>
      </c>
      <c r="T286" s="150">
        <f>S286*H286</f>
        <v>0</v>
      </c>
      <c r="AR286" s="151" t="s">
        <v>353</v>
      </c>
      <c r="AT286" s="151" t="s">
        <v>571</v>
      </c>
      <c r="AU286" s="151" t="s">
        <v>87</v>
      </c>
      <c r="AY286" s="13" t="s">
        <v>220</v>
      </c>
      <c r="BE286" s="152">
        <f>IF(N286="základná",J286,0)</f>
        <v>0</v>
      </c>
      <c r="BF286" s="152">
        <f>IF(N286="znížená",J286,0)</f>
        <v>0</v>
      </c>
      <c r="BG286" s="152">
        <f>IF(N286="zákl. prenesená",J286,0)</f>
        <v>0</v>
      </c>
      <c r="BH286" s="152">
        <f>IF(N286="zníž. prenesená",J286,0)</f>
        <v>0</v>
      </c>
      <c r="BI286" s="152">
        <f>IF(N286="nulová",J286,0)</f>
        <v>0</v>
      </c>
      <c r="BJ286" s="13" t="s">
        <v>87</v>
      </c>
      <c r="BK286" s="152">
        <f>ROUND(I286*H286,2)</f>
        <v>0</v>
      </c>
      <c r="BL286" s="13" t="s">
        <v>281</v>
      </c>
      <c r="BM286" s="151" t="s">
        <v>909</v>
      </c>
    </row>
    <row r="287" spans="2:65" s="1" customFormat="1" ht="24.25" customHeight="1">
      <c r="B287" s="139"/>
      <c r="C287" s="140" t="s">
        <v>910</v>
      </c>
      <c r="D287" s="140" t="s">
        <v>222</v>
      </c>
      <c r="E287" s="141" t="s">
        <v>911</v>
      </c>
      <c r="F287" s="142" t="s">
        <v>912</v>
      </c>
      <c r="G287" s="143" t="s">
        <v>614</v>
      </c>
      <c r="H287" s="145"/>
      <c r="I287" s="145"/>
      <c r="J287" s="144">
        <f>ROUND(I287*H287,2)</f>
        <v>0</v>
      </c>
      <c r="K287" s="146"/>
      <c r="L287" s="28"/>
      <c r="M287" s="147" t="s">
        <v>1</v>
      </c>
      <c r="N287" s="148" t="s">
        <v>41</v>
      </c>
      <c r="P287" s="149">
        <f>O287*H287</f>
        <v>0</v>
      </c>
      <c r="Q287" s="149">
        <v>0</v>
      </c>
      <c r="R287" s="149">
        <f>Q287*H287</f>
        <v>0</v>
      </c>
      <c r="S287" s="149">
        <v>0</v>
      </c>
      <c r="T287" s="150">
        <f>S287*H287</f>
        <v>0</v>
      </c>
      <c r="AR287" s="151" t="s">
        <v>281</v>
      </c>
      <c r="AT287" s="151" t="s">
        <v>222</v>
      </c>
      <c r="AU287" s="151" t="s">
        <v>87</v>
      </c>
      <c r="AY287" s="13" t="s">
        <v>220</v>
      </c>
      <c r="BE287" s="152">
        <f>IF(N287="základná",J287,0)</f>
        <v>0</v>
      </c>
      <c r="BF287" s="152">
        <f>IF(N287="znížená",J287,0)</f>
        <v>0</v>
      </c>
      <c r="BG287" s="152">
        <f>IF(N287="zákl. prenesená",J287,0)</f>
        <v>0</v>
      </c>
      <c r="BH287" s="152">
        <f>IF(N287="zníž. prenesená",J287,0)</f>
        <v>0</v>
      </c>
      <c r="BI287" s="152">
        <f>IF(N287="nulová",J287,0)</f>
        <v>0</v>
      </c>
      <c r="BJ287" s="13" t="s">
        <v>87</v>
      </c>
      <c r="BK287" s="152">
        <f>ROUND(I287*H287,2)</f>
        <v>0</v>
      </c>
      <c r="BL287" s="13" t="s">
        <v>281</v>
      </c>
      <c r="BM287" s="151" t="s">
        <v>913</v>
      </c>
    </row>
    <row r="288" spans="2:65" s="11" customFormat="1" ht="22.9" customHeight="1">
      <c r="B288" s="127"/>
      <c r="D288" s="128" t="s">
        <v>74</v>
      </c>
      <c r="E288" s="137" t="s">
        <v>914</v>
      </c>
      <c r="F288" s="137" t="s">
        <v>915</v>
      </c>
      <c r="I288" s="130"/>
      <c r="J288" s="138">
        <f>BK288</f>
        <v>0</v>
      </c>
      <c r="L288" s="127"/>
      <c r="M288" s="132"/>
      <c r="P288" s="133">
        <f>SUM(P289:P295)</f>
        <v>0</v>
      </c>
      <c r="R288" s="133">
        <f>SUM(R289:R295)</f>
        <v>7.5837235000000014</v>
      </c>
      <c r="T288" s="134">
        <f>SUM(T289:T295)</f>
        <v>0</v>
      </c>
      <c r="AR288" s="128" t="s">
        <v>87</v>
      </c>
      <c r="AT288" s="135" t="s">
        <v>74</v>
      </c>
      <c r="AU288" s="135" t="s">
        <v>82</v>
      </c>
      <c r="AY288" s="128" t="s">
        <v>220</v>
      </c>
      <c r="BK288" s="136">
        <f>SUM(BK289:BK295)</f>
        <v>0</v>
      </c>
    </row>
    <row r="289" spans="2:65" s="1" customFormat="1" ht="24.25" customHeight="1">
      <c r="B289" s="139"/>
      <c r="C289" s="140" t="s">
        <v>916</v>
      </c>
      <c r="D289" s="140" t="s">
        <v>222</v>
      </c>
      <c r="E289" s="141" t="s">
        <v>917</v>
      </c>
      <c r="F289" s="142" t="s">
        <v>918</v>
      </c>
      <c r="G289" s="143" t="s">
        <v>234</v>
      </c>
      <c r="H289" s="144">
        <v>142.19999999999999</v>
      </c>
      <c r="I289" s="145"/>
      <c r="J289" s="144">
        <f t="shared" ref="J289:J295" si="99">ROUND(I289*H289,2)</f>
        <v>0</v>
      </c>
      <c r="K289" s="146"/>
      <c r="L289" s="28"/>
      <c r="M289" s="147" t="s">
        <v>1</v>
      </c>
      <c r="N289" s="148" t="s">
        <v>41</v>
      </c>
      <c r="P289" s="149">
        <f t="shared" ref="P289:P295" si="100">O289*H289</f>
        <v>0</v>
      </c>
      <c r="Q289" s="149">
        <v>4.0000000000000001E-3</v>
      </c>
      <c r="R289" s="149">
        <f t="shared" ref="R289:R295" si="101">Q289*H289</f>
        <v>0.56879999999999997</v>
      </c>
      <c r="S289" s="149">
        <v>0</v>
      </c>
      <c r="T289" s="150">
        <f t="shared" ref="T289:T295" si="102">S289*H289</f>
        <v>0</v>
      </c>
      <c r="AR289" s="151" t="s">
        <v>281</v>
      </c>
      <c r="AT289" s="151" t="s">
        <v>222</v>
      </c>
      <c r="AU289" s="151" t="s">
        <v>87</v>
      </c>
      <c r="AY289" s="13" t="s">
        <v>220</v>
      </c>
      <c r="BE289" s="152">
        <f t="shared" ref="BE289:BE295" si="103">IF(N289="základná",J289,0)</f>
        <v>0</v>
      </c>
      <c r="BF289" s="152">
        <f t="shared" ref="BF289:BF295" si="104">IF(N289="znížená",J289,0)</f>
        <v>0</v>
      </c>
      <c r="BG289" s="152">
        <f t="shared" ref="BG289:BG295" si="105">IF(N289="zákl. prenesená",J289,0)</f>
        <v>0</v>
      </c>
      <c r="BH289" s="152">
        <f t="shared" ref="BH289:BH295" si="106">IF(N289="zníž. prenesená",J289,0)</f>
        <v>0</v>
      </c>
      <c r="BI289" s="152">
        <f t="shared" ref="BI289:BI295" si="107">IF(N289="nulová",J289,0)</f>
        <v>0</v>
      </c>
      <c r="BJ289" s="13" t="s">
        <v>87</v>
      </c>
      <c r="BK289" s="152">
        <f t="shared" ref="BK289:BK295" si="108">ROUND(I289*H289,2)</f>
        <v>0</v>
      </c>
      <c r="BL289" s="13" t="s">
        <v>281</v>
      </c>
      <c r="BM289" s="151" t="s">
        <v>919</v>
      </c>
    </row>
    <row r="290" spans="2:65" s="1" customFormat="1" ht="16.5" customHeight="1">
      <c r="B290" s="139"/>
      <c r="C290" s="158" t="s">
        <v>920</v>
      </c>
      <c r="D290" s="158" t="s">
        <v>571</v>
      </c>
      <c r="E290" s="159" t="s">
        <v>921</v>
      </c>
      <c r="F290" s="160" t="s">
        <v>922</v>
      </c>
      <c r="G290" s="161" t="s">
        <v>259</v>
      </c>
      <c r="H290" s="162">
        <v>247.43</v>
      </c>
      <c r="I290" s="163"/>
      <c r="J290" s="162">
        <f t="shared" si="99"/>
        <v>0</v>
      </c>
      <c r="K290" s="164"/>
      <c r="L290" s="165"/>
      <c r="M290" s="166" t="s">
        <v>1</v>
      </c>
      <c r="N290" s="167" t="s">
        <v>41</v>
      </c>
      <c r="P290" s="149">
        <f t="shared" si="100"/>
        <v>0</v>
      </c>
      <c r="Q290" s="149">
        <v>1.25E-3</v>
      </c>
      <c r="R290" s="149">
        <f t="shared" si="101"/>
        <v>0.30928749999999999</v>
      </c>
      <c r="S290" s="149">
        <v>0</v>
      </c>
      <c r="T290" s="150">
        <f t="shared" si="102"/>
        <v>0</v>
      </c>
      <c r="AR290" s="151" t="s">
        <v>353</v>
      </c>
      <c r="AT290" s="151" t="s">
        <v>571</v>
      </c>
      <c r="AU290" s="151" t="s">
        <v>87</v>
      </c>
      <c r="AY290" s="13" t="s">
        <v>220</v>
      </c>
      <c r="BE290" s="152">
        <f t="shared" si="103"/>
        <v>0</v>
      </c>
      <c r="BF290" s="152">
        <f t="shared" si="104"/>
        <v>0</v>
      </c>
      <c r="BG290" s="152">
        <f t="shared" si="105"/>
        <v>0</v>
      </c>
      <c r="BH290" s="152">
        <f t="shared" si="106"/>
        <v>0</v>
      </c>
      <c r="BI290" s="152">
        <f t="shared" si="107"/>
        <v>0</v>
      </c>
      <c r="BJ290" s="13" t="s">
        <v>87</v>
      </c>
      <c r="BK290" s="152">
        <f t="shared" si="108"/>
        <v>0</v>
      </c>
      <c r="BL290" s="13" t="s">
        <v>281</v>
      </c>
      <c r="BM290" s="151" t="s">
        <v>923</v>
      </c>
    </row>
    <row r="291" spans="2:65" s="1" customFormat="1" ht="24.25" customHeight="1">
      <c r="B291" s="139"/>
      <c r="C291" s="140" t="s">
        <v>924</v>
      </c>
      <c r="D291" s="140" t="s">
        <v>222</v>
      </c>
      <c r="E291" s="141" t="s">
        <v>925</v>
      </c>
      <c r="F291" s="142" t="s">
        <v>926</v>
      </c>
      <c r="G291" s="143" t="s">
        <v>225</v>
      </c>
      <c r="H291" s="144">
        <v>217.4</v>
      </c>
      <c r="I291" s="145"/>
      <c r="J291" s="144">
        <f t="shared" si="99"/>
        <v>0</v>
      </c>
      <c r="K291" s="146"/>
      <c r="L291" s="28"/>
      <c r="M291" s="147" t="s">
        <v>1</v>
      </c>
      <c r="N291" s="148" t="s">
        <v>41</v>
      </c>
      <c r="P291" s="149">
        <f t="shared" si="100"/>
        <v>0</v>
      </c>
      <c r="Q291" s="149">
        <v>3.5500000000000002E-3</v>
      </c>
      <c r="R291" s="149">
        <f t="shared" si="101"/>
        <v>0.77177000000000007</v>
      </c>
      <c r="S291" s="149">
        <v>0</v>
      </c>
      <c r="T291" s="150">
        <f t="shared" si="102"/>
        <v>0</v>
      </c>
      <c r="AR291" s="151" t="s">
        <v>281</v>
      </c>
      <c r="AT291" s="151" t="s">
        <v>222</v>
      </c>
      <c r="AU291" s="151" t="s">
        <v>87</v>
      </c>
      <c r="AY291" s="13" t="s">
        <v>220</v>
      </c>
      <c r="BE291" s="152">
        <f t="shared" si="103"/>
        <v>0</v>
      </c>
      <c r="BF291" s="152">
        <f t="shared" si="104"/>
        <v>0</v>
      </c>
      <c r="BG291" s="152">
        <f t="shared" si="105"/>
        <v>0</v>
      </c>
      <c r="BH291" s="152">
        <f t="shared" si="106"/>
        <v>0</v>
      </c>
      <c r="BI291" s="152">
        <f t="shared" si="107"/>
        <v>0</v>
      </c>
      <c r="BJ291" s="13" t="s">
        <v>87</v>
      </c>
      <c r="BK291" s="152">
        <f t="shared" si="108"/>
        <v>0</v>
      </c>
      <c r="BL291" s="13" t="s">
        <v>281</v>
      </c>
      <c r="BM291" s="151" t="s">
        <v>927</v>
      </c>
    </row>
    <row r="292" spans="2:65" s="1" customFormat="1" ht="24.25" customHeight="1">
      <c r="B292" s="139"/>
      <c r="C292" s="158" t="s">
        <v>928</v>
      </c>
      <c r="D292" s="158" t="s">
        <v>571</v>
      </c>
      <c r="E292" s="159" t="s">
        <v>929</v>
      </c>
      <c r="F292" s="160" t="s">
        <v>930</v>
      </c>
      <c r="G292" s="161" t="s">
        <v>225</v>
      </c>
      <c r="H292" s="162">
        <v>230.44</v>
      </c>
      <c r="I292" s="163"/>
      <c r="J292" s="162">
        <f t="shared" si="99"/>
        <v>0</v>
      </c>
      <c r="K292" s="164"/>
      <c r="L292" s="165"/>
      <c r="M292" s="166" t="s">
        <v>1</v>
      </c>
      <c r="N292" s="167" t="s">
        <v>41</v>
      </c>
      <c r="P292" s="149">
        <f t="shared" si="100"/>
        <v>0</v>
      </c>
      <c r="Q292" s="149">
        <v>2.315E-2</v>
      </c>
      <c r="R292" s="149">
        <f t="shared" si="101"/>
        <v>5.3346860000000005</v>
      </c>
      <c r="S292" s="149">
        <v>0</v>
      </c>
      <c r="T292" s="150">
        <f t="shared" si="102"/>
        <v>0</v>
      </c>
      <c r="AR292" s="151" t="s">
        <v>353</v>
      </c>
      <c r="AT292" s="151" t="s">
        <v>571</v>
      </c>
      <c r="AU292" s="151" t="s">
        <v>87</v>
      </c>
      <c r="AY292" s="13" t="s">
        <v>220</v>
      </c>
      <c r="BE292" s="152">
        <f t="shared" si="103"/>
        <v>0</v>
      </c>
      <c r="BF292" s="152">
        <f t="shared" si="104"/>
        <v>0</v>
      </c>
      <c r="BG292" s="152">
        <f t="shared" si="105"/>
        <v>0</v>
      </c>
      <c r="BH292" s="152">
        <f t="shared" si="106"/>
        <v>0</v>
      </c>
      <c r="BI292" s="152">
        <f t="shared" si="107"/>
        <v>0</v>
      </c>
      <c r="BJ292" s="13" t="s">
        <v>87</v>
      </c>
      <c r="BK292" s="152">
        <f t="shared" si="108"/>
        <v>0</v>
      </c>
      <c r="BL292" s="13" t="s">
        <v>281</v>
      </c>
      <c r="BM292" s="151" t="s">
        <v>931</v>
      </c>
    </row>
    <row r="293" spans="2:65" s="1" customFormat="1" ht="37.9" customHeight="1">
      <c r="B293" s="139"/>
      <c r="C293" s="140" t="s">
        <v>932</v>
      </c>
      <c r="D293" s="140" t="s">
        <v>222</v>
      </c>
      <c r="E293" s="141" t="s">
        <v>933</v>
      </c>
      <c r="F293" s="142" t="s">
        <v>934</v>
      </c>
      <c r="G293" s="143" t="s">
        <v>225</v>
      </c>
      <c r="H293" s="144">
        <v>27.6</v>
      </c>
      <c r="I293" s="145"/>
      <c r="J293" s="144">
        <f t="shared" si="99"/>
        <v>0</v>
      </c>
      <c r="K293" s="146"/>
      <c r="L293" s="28"/>
      <c r="M293" s="147" t="s">
        <v>1</v>
      </c>
      <c r="N293" s="148" t="s">
        <v>41</v>
      </c>
      <c r="P293" s="149">
        <f t="shared" si="100"/>
        <v>0</v>
      </c>
      <c r="Q293" s="149">
        <v>3.2000000000000002E-3</v>
      </c>
      <c r="R293" s="149">
        <f t="shared" si="101"/>
        <v>8.832000000000001E-2</v>
      </c>
      <c r="S293" s="149">
        <v>0</v>
      </c>
      <c r="T293" s="150">
        <f t="shared" si="102"/>
        <v>0</v>
      </c>
      <c r="AR293" s="151" t="s">
        <v>281</v>
      </c>
      <c r="AT293" s="151" t="s">
        <v>222</v>
      </c>
      <c r="AU293" s="151" t="s">
        <v>87</v>
      </c>
      <c r="AY293" s="13" t="s">
        <v>220</v>
      </c>
      <c r="BE293" s="152">
        <f t="shared" si="103"/>
        <v>0</v>
      </c>
      <c r="BF293" s="152">
        <f t="shared" si="104"/>
        <v>0</v>
      </c>
      <c r="BG293" s="152">
        <f t="shared" si="105"/>
        <v>0</v>
      </c>
      <c r="BH293" s="152">
        <f t="shared" si="106"/>
        <v>0</v>
      </c>
      <c r="BI293" s="152">
        <f t="shared" si="107"/>
        <v>0</v>
      </c>
      <c r="BJ293" s="13" t="s">
        <v>87</v>
      </c>
      <c r="BK293" s="152">
        <f t="shared" si="108"/>
        <v>0</v>
      </c>
      <c r="BL293" s="13" t="s">
        <v>281</v>
      </c>
      <c r="BM293" s="151" t="s">
        <v>935</v>
      </c>
    </row>
    <row r="294" spans="2:65" s="1" customFormat="1" ht="24.25" customHeight="1">
      <c r="B294" s="139"/>
      <c r="C294" s="158" t="s">
        <v>936</v>
      </c>
      <c r="D294" s="158" t="s">
        <v>571</v>
      </c>
      <c r="E294" s="159" t="s">
        <v>937</v>
      </c>
      <c r="F294" s="160" t="s">
        <v>938</v>
      </c>
      <c r="G294" s="161" t="s">
        <v>225</v>
      </c>
      <c r="H294" s="162">
        <v>28.7</v>
      </c>
      <c r="I294" s="163"/>
      <c r="J294" s="162">
        <f t="shared" si="99"/>
        <v>0</v>
      </c>
      <c r="K294" s="164"/>
      <c r="L294" s="165"/>
      <c r="M294" s="166" t="s">
        <v>1</v>
      </c>
      <c r="N294" s="167" t="s">
        <v>41</v>
      </c>
      <c r="P294" s="149">
        <f t="shared" si="100"/>
        <v>0</v>
      </c>
      <c r="Q294" s="149">
        <v>1.78E-2</v>
      </c>
      <c r="R294" s="149">
        <f t="shared" si="101"/>
        <v>0.51085999999999998</v>
      </c>
      <c r="S294" s="149">
        <v>0</v>
      </c>
      <c r="T294" s="150">
        <f t="shared" si="102"/>
        <v>0</v>
      </c>
      <c r="AR294" s="151" t="s">
        <v>353</v>
      </c>
      <c r="AT294" s="151" t="s">
        <v>571</v>
      </c>
      <c r="AU294" s="151" t="s">
        <v>87</v>
      </c>
      <c r="AY294" s="13" t="s">
        <v>220</v>
      </c>
      <c r="BE294" s="152">
        <f t="shared" si="103"/>
        <v>0</v>
      </c>
      <c r="BF294" s="152">
        <f t="shared" si="104"/>
        <v>0</v>
      </c>
      <c r="BG294" s="152">
        <f t="shared" si="105"/>
        <v>0</v>
      </c>
      <c r="BH294" s="152">
        <f t="shared" si="106"/>
        <v>0</v>
      </c>
      <c r="BI294" s="152">
        <f t="shared" si="107"/>
        <v>0</v>
      </c>
      <c r="BJ294" s="13" t="s">
        <v>87</v>
      </c>
      <c r="BK294" s="152">
        <f t="shared" si="108"/>
        <v>0</v>
      </c>
      <c r="BL294" s="13" t="s">
        <v>281</v>
      </c>
      <c r="BM294" s="151" t="s">
        <v>939</v>
      </c>
    </row>
    <row r="295" spans="2:65" s="1" customFormat="1" ht="24.25" customHeight="1">
      <c r="B295" s="139"/>
      <c r="C295" s="140" t="s">
        <v>940</v>
      </c>
      <c r="D295" s="140" t="s">
        <v>222</v>
      </c>
      <c r="E295" s="141" t="s">
        <v>941</v>
      </c>
      <c r="F295" s="142" t="s">
        <v>942</v>
      </c>
      <c r="G295" s="143" t="s">
        <v>614</v>
      </c>
      <c r="H295" s="145"/>
      <c r="I295" s="145"/>
      <c r="J295" s="144">
        <f t="shared" si="99"/>
        <v>0</v>
      </c>
      <c r="K295" s="146"/>
      <c r="L295" s="28"/>
      <c r="M295" s="147" t="s">
        <v>1</v>
      </c>
      <c r="N295" s="148" t="s">
        <v>41</v>
      </c>
      <c r="P295" s="149">
        <f t="shared" si="100"/>
        <v>0</v>
      </c>
      <c r="Q295" s="149">
        <v>0</v>
      </c>
      <c r="R295" s="149">
        <f t="shared" si="101"/>
        <v>0</v>
      </c>
      <c r="S295" s="149">
        <v>0</v>
      </c>
      <c r="T295" s="150">
        <f t="shared" si="102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103"/>
        <v>0</v>
      </c>
      <c r="BF295" s="152">
        <f t="shared" si="104"/>
        <v>0</v>
      </c>
      <c r="BG295" s="152">
        <f t="shared" si="105"/>
        <v>0</v>
      </c>
      <c r="BH295" s="152">
        <f t="shared" si="106"/>
        <v>0</v>
      </c>
      <c r="BI295" s="152">
        <f t="shared" si="107"/>
        <v>0</v>
      </c>
      <c r="BJ295" s="13" t="s">
        <v>87</v>
      </c>
      <c r="BK295" s="152">
        <f t="shared" si="108"/>
        <v>0</v>
      </c>
      <c r="BL295" s="13" t="s">
        <v>281</v>
      </c>
      <c r="BM295" s="151" t="s">
        <v>943</v>
      </c>
    </row>
    <row r="296" spans="2:65" s="11" customFormat="1" ht="22.9" customHeight="1">
      <c r="B296" s="127"/>
      <c r="D296" s="128" t="s">
        <v>74</v>
      </c>
      <c r="E296" s="137" t="s">
        <v>421</v>
      </c>
      <c r="F296" s="137" t="s">
        <v>422</v>
      </c>
      <c r="I296" s="130"/>
      <c r="J296" s="138">
        <f>BK296</f>
        <v>0</v>
      </c>
      <c r="L296" s="127"/>
      <c r="M296" s="132"/>
      <c r="P296" s="133">
        <f>SUM(P297:P305)</f>
        <v>0</v>
      </c>
      <c r="R296" s="133">
        <f>SUM(R297:R305)</f>
        <v>5.8830906000000009</v>
      </c>
      <c r="T296" s="134">
        <f>SUM(T297:T305)</f>
        <v>0</v>
      </c>
      <c r="AR296" s="128" t="s">
        <v>87</v>
      </c>
      <c r="AT296" s="135" t="s">
        <v>74</v>
      </c>
      <c r="AU296" s="135" t="s">
        <v>82</v>
      </c>
      <c r="AY296" s="128" t="s">
        <v>220</v>
      </c>
      <c r="BK296" s="136">
        <f>SUM(BK297:BK305)</f>
        <v>0</v>
      </c>
    </row>
    <row r="297" spans="2:65" s="1" customFormat="1" ht="24.25" customHeight="1">
      <c r="B297" s="139"/>
      <c r="C297" s="140" t="s">
        <v>944</v>
      </c>
      <c r="D297" s="140" t="s">
        <v>222</v>
      </c>
      <c r="E297" s="141" t="s">
        <v>945</v>
      </c>
      <c r="F297" s="142" t="s">
        <v>946</v>
      </c>
      <c r="G297" s="143" t="s">
        <v>234</v>
      </c>
      <c r="H297" s="144">
        <v>363.5</v>
      </c>
      <c r="I297" s="145"/>
      <c r="J297" s="144">
        <f t="shared" ref="J297:J305" si="109">ROUND(I297*H297,2)</f>
        <v>0</v>
      </c>
      <c r="K297" s="146"/>
      <c r="L297" s="28"/>
      <c r="M297" s="147" t="s">
        <v>1</v>
      </c>
      <c r="N297" s="148" t="s">
        <v>41</v>
      </c>
      <c r="P297" s="149">
        <f t="shared" ref="P297:P305" si="110">O297*H297</f>
        <v>0</v>
      </c>
      <c r="Q297" s="149">
        <v>2.0000000000000002E-5</v>
      </c>
      <c r="R297" s="149">
        <f t="shared" ref="R297:R305" si="111">Q297*H297</f>
        <v>7.2700000000000004E-3</v>
      </c>
      <c r="S297" s="149">
        <v>0</v>
      </c>
      <c r="T297" s="150">
        <f t="shared" ref="T297:T305" si="112">S297*H297</f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ref="BE297:BE305" si="113">IF(N297="základná",J297,0)</f>
        <v>0</v>
      </c>
      <c r="BF297" s="152">
        <f t="shared" ref="BF297:BF305" si="114">IF(N297="znížená",J297,0)</f>
        <v>0</v>
      </c>
      <c r="BG297" s="152">
        <f t="shared" ref="BG297:BG305" si="115">IF(N297="zákl. prenesená",J297,0)</f>
        <v>0</v>
      </c>
      <c r="BH297" s="152">
        <f t="shared" ref="BH297:BH305" si="116">IF(N297="zníž. prenesená",J297,0)</f>
        <v>0</v>
      </c>
      <c r="BI297" s="152">
        <f t="shared" ref="BI297:BI305" si="117">IF(N297="nulová",J297,0)</f>
        <v>0</v>
      </c>
      <c r="BJ297" s="13" t="s">
        <v>87</v>
      </c>
      <c r="BK297" s="152">
        <f t="shared" ref="BK297:BK305" si="118">ROUND(I297*H297,2)</f>
        <v>0</v>
      </c>
      <c r="BL297" s="13" t="s">
        <v>281</v>
      </c>
      <c r="BM297" s="151" t="s">
        <v>947</v>
      </c>
    </row>
    <row r="298" spans="2:65" s="1" customFormat="1" ht="16.5" customHeight="1">
      <c r="B298" s="139"/>
      <c r="C298" s="158" t="s">
        <v>948</v>
      </c>
      <c r="D298" s="158" t="s">
        <v>571</v>
      </c>
      <c r="E298" s="159" t="s">
        <v>949</v>
      </c>
      <c r="F298" s="160" t="s">
        <v>950</v>
      </c>
      <c r="G298" s="161" t="s">
        <v>234</v>
      </c>
      <c r="H298" s="162">
        <v>367.14</v>
      </c>
      <c r="I298" s="163"/>
      <c r="J298" s="162">
        <f t="shared" si="109"/>
        <v>0</v>
      </c>
      <c r="K298" s="164"/>
      <c r="L298" s="165"/>
      <c r="M298" s="166" t="s">
        <v>1</v>
      </c>
      <c r="N298" s="167" t="s">
        <v>41</v>
      </c>
      <c r="P298" s="149">
        <f t="shared" si="110"/>
        <v>0</v>
      </c>
      <c r="Q298" s="149">
        <v>8.0000000000000004E-4</v>
      </c>
      <c r="R298" s="149">
        <f t="shared" si="111"/>
        <v>0.29371200000000003</v>
      </c>
      <c r="S298" s="149">
        <v>0</v>
      </c>
      <c r="T298" s="150">
        <f t="shared" si="112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113"/>
        <v>0</v>
      </c>
      <c r="BF298" s="152">
        <f t="shared" si="114"/>
        <v>0</v>
      </c>
      <c r="BG298" s="152">
        <f t="shared" si="115"/>
        <v>0</v>
      </c>
      <c r="BH298" s="152">
        <f t="shared" si="116"/>
        <v>0</v>
      </c>
      <c r="BI298" s="152">
        <f t="shared" si="117"/>
        <v>0</v>
      </c>
      <c r="BJ298" s="13" t="s">
        <v>87</v>
      </c>
      <c r="BK298" s="152">
        <f t="shared" si="118"/>
        <v>0</v>
      </c>
      <c r="BL298" s="13" t="s">
        <v>281</v>
      </c>
      <c r="BM298" s="151" t="s">
        <v>951</v>
      </c>
    </row>
    <row r="299" spans="2:65" s="1" customFormat="1" ht="16.5" customHeight="1">
      <c r="B299" s="139"/>
      <c r="C299" s="140" t="s">
        <v>952</v>
      </c>
      <c r="D299" s="140" t="s">
        <v>222</v>
      </c>
      <c r="E299" s="141" t="s">
        <v>953</v>
      </c>
      <c r="F299" s="142" t="s">
        <v>954</v>
      </c>
      <c r="G299" s="143" t="s">
        <v>234</v>
      </c>
      <c r="H299" s="144">
        <v>40</v>
      </c>
      <c r="I299" s="145"/>
      <c r="J299" s="144">
        <f t="shared" si="109"/>
        <v>0</v>
      </c>
      <c r="K299" s="146"/>
      <c r="L299" s="28"/>
      <c r="M299" s="147" t="s">
        <v>1</v>
      </c>
      <c r="N299" s="148" t="s">
        <v>41</v>
      </c>
      <c r="P299" s="149">
        <f t="shared" si="110"/>
        <v>0</v>
      </c>
      <c r="Q299" s="149">
        <v>0</v>
      </c>
      <c r="R299" s="149">
        <f t="shared" si="111"/>
        <v>0</v>
      </c>
      <c r="S299" s="149">
        <v>0</v>
      </c>
      <c r="T299" s="150">
        <f t="shared" si="112"/>
        <v>0</v>
      </c>
      <c r="AR299" s="151" t="s">
        <v>281</v>
      </c>
      <c r="AT299" s="151" t="s">
        <v>222</v>
      </c>
      <c r="AU299" s="151" t="s">
        <v>87</v>
      </c>
      <c r="AY299" s="13" t="s">
        <v>220</v>
      </c>
      <c r="BE299" s="152">
        <f t="shared" si="113"/>
        <v>0</v>
      </c>
      <c r="BF299" s="152">
        <f t="shared" si="114"/>
        <v>0</v>
      </c>
      <c r="BG299" s="152">
        <f t="shared" si="115"/>
        <v>0</v>
      </c>
      <c r="BH299" s="152">
        <f t="shared" si="116"/>
        <v>0</v>
      </c>
      <c r="BI299" s="152">
        <f t="shared" si="117"/>
        <v>0</v>
      </c>
      <c r="BJ299" s="13" t="s">
        <v>87</v>
      </c>
      <c r="BK299" s="152">
        <f t="shared" si="118"/>
        <v>0</v>
      </c>
      <c r="BL299" s="13" t="s">
        <v>281</v>
      </c>
      <c r="BM299" s="151" t="s">
        <v>955</v>
      </c>
    </row>
    <row r="300" spans="2:65" s="1" customFormat="1" ht="16.5" customHeight="1">
      <c r="B300" s="139"/>
      <c r="C300" s="158" t="s">
        <v>956</v>
      </c>
      <c r="D300" s="158" t="s">
        <v>571</v>
      </c>
      <c r="E300" s="159" t="s">
        <v>957</v>
      </c>
      <c r="F300" s="160" t="s">
        <v>958</v>
      </c>
      <c r="G300" s="161" t="s">
        <v>234</v>
      </c>
      <c r="H300" s="162">
        <v>40.4</v>
      </c>
      <c r="I300" s="163"/>
      <c r="J300" s="162">
        <f t="shared" si="109"/>
        <v>0</v>
      </c>
      <c r="K300" s="164"/>
      <c r="L300" s="165"/>
      <c r="M300" s="166" t="s">
        <v>1</v>
      </c>
      <c r="N300" s="167" t="s">
        <v>41</v>
      </c>
      <c r="P300" s="149">
        <f t="shared" si="110"/>
        <v>0</v>
      </c>
      <c r="Q300" s="149">
        <v>3.6999999999999999E-4</v>
      </c>
      <c r="R300" s="149">
        <f t="shared" si="111"/>
        <v>1.4947999999999999E-2</v>
      </c>
      <c r="S300" s="149">
        <v>0</v>
      </c>
      <c r="T300" s="150">
        <f t="shared" si="112"/>
        <v>0</v>
      </c>
      <c r="AR300" s="151" t="s">
        <v>353</v>
      </c>
      <c r="AT300" s="151" t="s">
        <v>571</v>
      </c>
      <c r="AU300" s="151" t="s">
        <v>87</v>
      </c>
      <c r="AY300" s="13" t="s">
        <v>220</v>
      </c>
      <c r="BE300" s="152">
        <f t="shared" si="113"/>
        <v>0</v>
      </c>
      <c r="BF300" s="152">
        <f t="shared" si="114"/>
        <v>0</v>
      </c>
      <c r="BG300" s="152">
        <f t="shared" si="115"/>
        <v>0</v>
      </c>
      <c r="BH300" s="152">
        <f t="shared" si="116"/>
        <v>0</v>
      </c>
      <c r="BI300" s="152">
        <f t="shared" si="117"/>
        <v>0</v>
      </c>
      <c r="BJ300" s="13" t="s">
        <v>87</v>
      </c>
      <c r="BK300" s="152">
        <f t="shared" si="118"/>
        <v>0</v>
      </c>
      <c r="BL300" s="13" t="s">
        <v>281</v>
      </c>
      <c r="BM300" s="151" t="s">
        <v>959</v>
      </c>
    </row>
    <row r="301" spans="2:65" s="1" customFormat="1" ht="24.25" customHeight="1">
      <c r="B301" s="139"/>
      <c r="C301" s="140" t="s">
        <v>960</v>
      </c>
      <c r="D301" s="140" t="s">
        <v>222</v>
      </c>
      <c r="E301" s="141" t="s">
        <v>961</v>
      </c>
      <c r="F301" s="142" t="s">
        <v>962</v>
      </c>
      <c r="G301" s="143" t="s">
        <v>225</v>
      </c>
      <c r="H301" s="144">
        <v>561.5</v>
      </c>
      <c r="I301" s="145"/>
      <c r="J301" s="144">
        <f t="shared" si="109"/>
        <v>0</v>
      </c>
      <c r="K301" s="146"/>
      <c r="L301" s="28"/>
      <c r="M301" s="147" t="s">
        <v>1</v>
      </c>
      <c r="N301" s="148" t="s">
        <v>41</v>
      </c>
      <c r="P301" s="149">
        <f t="shared" si="110"/>
        <v>0</v>
      </c>
      <c r="Q301" s="149">
        <v>2.0000000000000002E-5</v>
      </c>
      <c r="R301" s="149">
        <f t="shared" si="111"/>
        <v>1.123E-2</v>
      </c>
      <c r="S301" s="149">
        <v>0</v>
      </c>
      <c r="T301" s="150">
        <f t="shared" si="112"/>
        <v>0</v>
      </c>
      <c r="AR301" s="151" t="s">
        <v>281</v>
      </c>
      <c r="AT301" s="151" t="s">
        <v>222</v>
      </c>
      <c r="AU301" s="151" t="s">
        <v>87</v>
      </c>
      <c r="AY301" s="13" t="s">
        <v>220</v>
      </c>
      <c r="BE301" s="152">
        <f t="shared" si="113"/>
        <v>0</v>
      </c>
      <c r="BF301" s="152">
        <f t="shared" si="114"/>
        <v>0</v>
      </c>
      <c r="BG301" s="152">
        <f t="shared" si="115"/>
        <v>0</v>
      </c>
      <c r="BH301" s="152">
        <f t="shared" si="116"/>
        <v>0</v>
      </c>
      <c r="BI301" s="152">
        <f t="shared" si="117"/>
        <v>0</v>
      </c>
      <c r="BJ301" s="13" t="s">
        <v>87</v>
      </c>
      <c r="BK301" s="152">
        <f t="shared" si="118"/>
        <v>0</v>
      </c>
      <c r="BL301" s="13" t="s">
        <v>281</v>
      </c>
      <c r="BM301" s="151" t="s">
        <v>963</v>
      </c>
    </row>
    <row r="302" spans="2:65" s="1" customFormat="1" ht="16.5" customHeight="1">
      <c r="B302" s="139"/>
      <c r="C302" s="158" t="s">
        <v>964</v>
      </c>
      <c r="D302" s="158" t="s">
        <v>571</v>
      </c>
      <c r="E302" s="159" t="s">
        <v>965</v>
      </c>
      <c r="F302" s="160" t="s">
        <v>966</v>
      </c>
      <c r="G302" s="161" t="s">
        <v>225</v>
      </c>
      <c r="H302" s="162">
        <v>572.73</v>
      </c>
      <c r="I302" s="163"/>
      <c r="J302" s="162">
        <f t="shared" si="109"/>
        <v>0</v>
      </c>
      <c r="K302" s="164"/>
      <c r="L302" s="165"/>
      <c r="M302" s="166" t="s">
        <v>1</v>
      </c>
      <c r="N302" s="167" t="s">
        <v>41</v>
      </c>
      <c r="P302" s="149">
        <f t="shared" si="110"/>
        <v>0</v>
      </c>
      <c r="Q302" s="149">
        <v>9.6200000000000001E-3</v>
      </c>
      <c r="R302" s="149">
        <f t="shared" si="111"/>
        <v>5.5096626000000004</v>
      </c>
      <c r="S302" s="149">
        <v>0</v>
      </c>
      <c r="T302" s="150">
        <f t="shared" si="112"/>
        <v>0</v>
      </c>
      <c r="AR302" s="151" t="s">
        <v>353</v>
      </c>
      <c r="AT302" s="151" t="s">
        <v>571</v>
      </c>
      <c r="AU302" s="151" t="s">
        <v>87</v>
      </c>
      <c r="AY302" s="13" t="s">
        <v>220</v>
      </c>
      <c r="BE302" s="152">
        <f t="shared" si="113"/>
        <v>0</v>
      </c>
      <c r="BF302" s="152">
        <f t="shared" si="114"/>
        <v>0</v>
      </c>
      <c r="BG302" s="152">
        <f t="shared" si="115"/>
        <v>0</v>
      </c>
      <c r="BH302" s="152">
        <f t="shared" si="116"/>
        <v>0</v>
      </c>
      <c r="BI302" s="152">
        <f t="shared" si="117"/>
        <v>0</v>
      </c>
      <c r="BJ302" s="13" t="s">
        <v>87</v>
      </c>
      <c r="BK302" s="152">
        <f t="shared" si="118"/>
        <v>0</v>
      </c>
      <c r="BL302" s="13" t="s">
        <v>281</v>
      </c>
      <c r="BM302" s="151" t="s">
        <v>967</v>
      </c>
    </row>
    <row r="303" spans="2:65" s="1" customFormat="1" ht="24.25" customHeight="1">
      <c r="B303" s="139"/>
      <c r="C303" s="140" t="s">
        <v>968</v>
      </c>
      <c r="D303" s="140" t="s">
        <v>222</v>
      </c>
      <c r="E303" s="141" t="s">
        <v>969</v>
      </c>
      <c r="F303" s="142" t="s">
        <v>970</v>
      </c>
      <c r="G303" s="143" t="s">
        <v>225</v>
      </c>
      <c r="H303" s="144">
        <v>561.5</v>
      </c>
      <c r="I303" s="145"/>
      <c r="J303" s="144">
        <f t="shared" si="109"/>
        <v>0</v>
      </c>
      <c r="K303" s="146"/>
      <c r="L303" s="28"/>
      <c r="M303" s="147" t="s">
        <v>1</v>
      </c>
      <c r="N303" s="148" t="s">
        <v>41</v>
      </c>
      <c r="P303" s="149">
        <f t="shared" si="110"/>
        <v>0</v>
      </c>
      <c r="Q303" s="149">
        <v>0</v>
      </c>
      <c r="R303" s="149">
        <f t="shared" si="111"/>
        <v>0</v>
      </c>
      <c r="S303" s="149">
        <v>0</v>
      </c>
      <c r="T303" s="150">
        <f t="shared" si="112"/>
        <v>0</v>
      </c>
      <c r="AR303" s="151" t="s">
        <v>281</v>
      </c>
      <c r="AT303" s="151" t="s">
        <v>222</v>
      </c>
      <c r="AU303" s="151" t="s">
        <v>87</v>
      </c>
      <c r="AY303" s="13" t="s">
        <v>220</v>
      </c>
      <c r="BE303" s="152">
        <f t="shared" si="113"/>
        <v>0</v>
      </c>
      <c r="BF303" s="152">
        <f t="shared" si="114"/>
        <v>0</v>
      </c>
      <c r="BG303" s="152">
        <f t="shared" si="115"/>
        <v>0</v>
      </c>
      <c r="BH303" s="152">
        <f t="shared" si="116"/>
        <v>0</v>
      </c>
      <c r="BI303" s="152">
        <f t="shared" si="117"/>
        <v>0</v>
      </c>
      <c r="BJ303" s="13" t="s">
        <v>87</v>
      </c>
      <c r="BK303" s="152">
        <f t="shared" si="118"/>
        <v>0</v>
      </c>
      <c r="BL303" s="13" t="s">
        <v>281</v>
      </c>
      <c r="BM303" s="151" t="s">
        <v>971</v>
      </c>
    </row>
    <row r="304" spans="2:65" s="1" customFormat="1" ht="24.25" customHeight="1">
      <c r="B304" s="139"/>
      <c r="C304" s="158" t="s">
        <v>972</v>
      </c>
      <c r="D304" s="158" t="s">
        <v>571</v>
      </c>
      <c r="E304" s="159" t="s">
        <v>973</v>
      </c>
      <c r="F304" s="160" t="s">
        <v>974</v>
      </c>
      <c r="G304" s="161" t="s">
        <v>225</v>
      </c>
      <c r="H304" s="162">
        <v>578.35</v>
      </c>
      <c r="I304" s="163"/>
      <c r="J304" s="162">
        <f t="shared" si="109"/>
        <v>0</v>
      </c>
      <c r="K304" s="164"/>
      <c r="L304" s="165"/>
      <c r="M304" s="166" t="s">
        <v>1</v>
      </c>
      <c r="N304" s="167" t="s">
        <v>41</v>
      </c>
      <c r="P304" s="149">
        <f t="shared" si="110"/>
        <v>0</v>
      </c>
      <c r="Q304" s="149">
        <v>8.0000000000000007E-5</v>
      </c>
      <c r="R304" s="149">
        <f t="shared" si="111"/>
        <v>4.6268000000000004E-2</v>
      </c>
      <c r="S304" s="149">
        <v>0</v>
      </c>
      <c r="T304" s="150">
        <f t="shared" si="112"/>
        <v>0</v>
      </c>
      <c r="AR304" s="151" t="s">
        <v>353</v>
      </c>
      <c r="AT304" s="151" t="s">
        <v>571</v>
      </c>
      <c r="AU304" s="151" t="s">
        <v>87</v>
      </c>
      <c r="AY304" s="13" t="s">
        <v>220</v>
      </c>
      <c r="BE304" s="152">
        <f t="shared" si="113"/>
        <v>0</v>
      </c>
      <c r="BF304" s="152">
        <f t="shared" si="114"/>
        <v>0</v>
      </c>
      <c r="BG304" s="152">
        <f t="shared" si="115"/>
        <v>0</v>
      </c>
      <c r="BH304" s="152">
        <f t="shared" si="116"/>
        <v>0</v>
      </c>
      <c r="BI304" s="152">
        <f t="shared" si="117"/>
        <v>0</v>
      </c>
      <c r="BJ304" s="13" t="s">
        <v>87</v>
      </c>
      <c r="BK304" s="152">
        <f t="shared" si="118"/>
        <v>0</v>
      </c>
      <c r="BL304" s="13" t="s">
        <v>281</v>
      </c>
      <c r="BM304" s="151" t="s">
        <v>975</v>
      </c>
    </row>
    <row r="305" spans="2:65" s="1" customFormat="1" ht="24.25" customHeight="1">
      <c r="B305" s="139"/>
      <c r="C305" s="140" t="s">
        <v>976</v>
      </c>
      <c r="D305" s="140" t="s">
        <v>222</v>
      </c>
      <c r="E305" s="141" t="s">
        <v>977</v>
      </c>
      <c r="F305" s="142" t="s">
        <v>978</v>
      </c>
      <c r="G305" s="143" t="s">
        <v>614</v>
      </c>
      <c r="H305" s="145"/>
      <c r="I305" s="145"/>
      <c r="J305" s="144">
        <f t="shared" si="109"/>
        <v>0</v>
      </c>
      <c r="K305" s="146"/>
      <c r="L305" s="28"/>
      <c r="M305" s="147" t="s">
        <v>1</v>
      </c>
      <c r="N305" s="148" t="s">
        <v>41</v>
      </c>
      <c r="P305" s="149">
        <f t="shared" si="110"/>
        <v>0</v>
      </c>
      <c r="Q305" s="149">
        <v>0</v>
      </c>
      <c r="R305" s="149">
        <f t="shared" si="111"/>
        <v>0</v>
      </c>
      <c r="S305" s="149">
        <v>0</v>
      </c>
      <c r="T305" s="150">
        <f t="shared" si="112"/>
        <v>0</v>
      </c>
      <c r="AR305" s="151" t="s">
        <v>281</v>
      </c>
      <c r="AT305" s="151" t="s">
        <v>222</v>
      </c>
      <c r="AU305" s="151" t="s">
        <v>87</v>
      </c>
      <c r="AY305" s="13" t="s">
        <v>220</v>
      </c>
      <c r="BE305" s="152">
        <f t="shared" si="113"/>
        <v>0</v>
      </c>
      <c r="BF305" s="152">
        <f t="shared" si="114"/>
        <v>0</v>
      </c>
      <c r="BG305" s="152">
        <f t="shared" si="115"/>
        <v>0</v>
      </c>
      <c r="BH305" s="152">
        <f t="shared" si="116"/>
        <v>0</v>
      </c>
      <c r="BI305" s="152">
        <f t="shared" si="117"/>
        <v>0</v>
      </c>
      <c r="BJ305" s="13" t="s">
        <v>87</v>
      </c>
      <c r="BK305" s="152">
        <f t="shared" si="118"/>
        <v>0</v>
      </c>
      <c r="BL305" s="13" t="s">
        <v>281</v>
      </c>
      <c r="BM305" s="151" t="s">
        <v>979</v>
      </c>
    </row>
    <row r="306" spans="2:65" s="11" customFormat="1" ht="22.9" customHeight="1">
      <c r="B306" s="127"/>
      <c r="D306" s="128" t="s">
        <v>74</v>
      </c>
      <c r="E306" s="137" t="s">
        <v>980</v>
      </c>
      <c r="F306" s="137" t="s">
        <v>981</v>
      </c>
      <c r="I306" s="130"/>
      <c r="J306" s="138">
        <f>BK306</f>
        <v>0</v>
      </c>
      <c r="L306" s="127"/>
      <c r="M306" s="132"/>
      <c r="P306" s="133">
        <f>SUM(P307:P311)</f>
        <v>0</v>
      </c>
      <c r="R306" s="133">
        <f>SUM(R307:R311)</f>
        <v>2.3709774000000006</v>
      </c>
      <c r="T306" s="134">
        <f>SUM(T307:T311)</f>
        <v>0</v>
      </c>
      <c r="AR306" s="128" t="s">
        <v>87</v>
      </c>
      <c r="AT306" s="135" t="s">
        <v>74</v>
      </c>
      <c r="AU306" s="135" t="s">
        <v>82</v>
      </c>
      <c r="AY306" s="128" t="s">
        <v>220</v>
      </c>
      <c r="BK306" s="136">
        <f>SUM(BK307:BK311)</f>
        <v>0</v>
      </c>
    </row>
    <row r="307" spans="2:65" s="1" customFormat="1" ht="24.25" customHeight="1">
      <c r="B307" s="139"/>
      <c r="C307" s="140" t="s">
        <v>982</v>
      </c>
      <c r="D307" s="140" t="s">
        <v>222</v>
      </c>
      <c r="E307" s="141" t="s">
        <v>983</v>
      </c>
      <c r="F307" s="142" t="s">
        <v>984</v>
      </c>
      <c r="G307" s="143" t="s">
        <v>225</v>
      </c>
      <c r="H307" s="144">
        <v>93.75</v>
      </c>
      <c r="I307" s="145"/>
      <c r="J307" s="144">
        <f>ROUND(I307*H307,2)</f>
        <v>0</v>
      </c>
      <c r="K307" s="146"/>
      <c r="L307" s="28"/>
      <c r="M307" s="147" t="s">
        <v>1</v>
      </c>
      <c r="N307" s="148" t="s">
        <v>41</v>
      </c>
      <c r="P307" s="149">
        <f>O307*H307</f>
        <v>0</v>
      </c>
      <c r="Q307" s="149">
        <v>3.2799999999999999E-3</v>
      </c>
      <c r="R307" s="149">
        <f>Q307*H307</f>
        <v>0.3075</v>
      </c>
      <c r="S307" s="149">
        <v>0</v>
      </c>
      <c r="T307" s="150">
        <f>S307*H307</f>
        <v>0</v>
      </c>
      <c r="AR307" s="151" t="s">
        <v>281</v>
      </c>
      <c r="AT307" s="151" t="s">
        <v>222</v>
      </c>
      <c r="AU307" s="151" t="s">
        <v>87</v>
      </c>
      <c r="AY307" s="13" t="s">
        <v>220</v>
      </c>
      <c r="BE307" s="152">
        <f>IF(N307="základná",J307,0)</f>
        <v>0</v>
      </c>
      <c r="BF307" s="152">
        <f>IF(N307="znížená",J307,0)</f>
        <v>0</v>
      </c>
      <c r="BG307" s="152">
        <f>IF(N307="zákl. prenesená",J307,0)</f>
        <v>0</v>
      </c>
      <c r="BH307" s="152">
        <f>IF(N307="zníž. prenesená",J307,0)</f>
        <v>0</v>
      </c>
      <c r="BI307" s="152">
        <f>IF(N307="nulová",J307,0)</f>
        <v>0</v>
      </c>
      <c r="BJ307" s="13" t="s">
        <v>87</v>
      </c>
      <c r="BK307" s="152">
        <f>ROUND(I307*H307,2)</f>
        <v>0</v>
      </c>
      <c r="BL307" s="13" t="s">
        <v>281</v>
      </c>
      <c r="BM307" s="151" t="s">
        <v>985</v>
      </c>
    </row>
    <row r="308" spans="2:65" s="1" customFormat="1" ht="16.5" customHeight="1">
      <c r="B308" s="139"/>
      <c r="C308" s="158" t="s">
        <v>986</v>
      </c>
      <c r="D308" s="158" t="s">
        <v>571</v>
      </c>
      <c r="E308" s="159" t="s">
        <v>987</v>
      </c>
      <c r="F308" s="160" t="s">
        <v>988</v>
      </c>
      <c r="G308" s="161" t="s">
        <v>225</v>
      </c>
      <c r="H308" s="162">
        <v>97.5</v>
      </c>
      <c r="I308" s="163"/>
      <c r="J308" s="162">
        <f>ROUND(I308*H308,2)</f>
        <v>0</v>
      </c>
      <c r="K308" s="164"/>
      <c r="L308" s="165"/>
      <c r="M308" s="166" t="s">
        <v>1</v>
      </c>
      <c r="N308" s="167" t="s">
        <v>41</v>
      </c>
      <c r="P308" s="149">
        <f>O308*H308</f>
        <v>0</v>
      </c>
      <c r="Q308" s="149">
        <v>2.1000000000000001E-2</v>
      </c>
      <c r="R308" s="149">
        <f>Q308*H308</f>
        <v>2.0475000000000003</v>
      </c>
      <c r="S308" s="149">
        <v>0</v>
      </c>
      <c r="T308" s="150">
        <f>S308*H308</f>
        <v>0</v>
      </c>
      <c r="AR308" s="151" t="s">
        <v>353</v>
      </c>
      <c r="AT308" s="151" t="s">
        <v>571</v>
      </c>
      <c r="AU308" s="151" t="s">
        <v>87</v>
      </c>
      <c r="AY308" s="13" t="s">
        <v>220</v>
      </c>
      <c r="BE308" s="152">
        <f>IF(N308="základná",J308,0)</f>
        <v>0</v>
      </c>
      <c r="BF308" s="152">
        <f>IF(N308="znížená",J308,0)</f>
        <v>0</v>
      </c>
      <c r="BG308" s="152">
        <f>IF(N308="zákl. prenesená",J308,0)</f>
        <v>0</v>
      </c>
      <c r="BH308" s="152">
        <f>IF(N308="zníž. prenesená",J308,0)</f>
        <v>0</v>
      </c>
      <c r="BI308" s="152">
        <f>IF(N308="nulová",J308,0)</f>
        <v>0</v>
      </c>
      <c r="BJ308" s="13" t="s">
        <v>87</v>
      </c>
      <c r="BK308" s="152">
        <f>ROUND(I308*H308,2)</f>
        <v>0</v>
      </c>
      <c r="BL308" s="13" t="s">
        <v>281</v>
      </c>
      <c r="BM308" s="151" t="s">
        <v>989</v>
      </c>
    </row>
    <row r="309" spans="2:65" s="1" customFormat="1" ht="24.25" customHeight="1">
      <c r="B309" s="139"/>
      <c r="C309" s="140" t="s">
        <v>990</v>
      </c>
      <c r="D309" s="140" t="s">
        <v>222</v>
      </c>
      <c r="E309" s="141" t="s">
        <v>991</v>
      </c>
      <c r="F309" s="142" t="s">
        <v>992</v>
      </c>
      <c r="G309" s="143" t="s">
        <v>234</v>
      </c>
      <c r="H309" s="144">
        <v>28.5</v>
      </c>
      <c r="I309" s="145"/>
      <c r="J309" s="144">
        <f>ROUND(I309*H309,2)</f>
        <v>0</v>
      </c>
      <c r="K309" s="146"/>
      <c r="L309" s="28"/>
      <c r="M309" s="147" t="s">
        <v>1</v>
      </c>
      <c r="N309" s="148" t="s">
        <v>41</v>
      </c>
      <c r="P309" s="149">
        <f>O309*H309</f>
        <v>0</v>
      </c>
      <c r="Q309" s="149">
        <v>5.0000000000000001E-4</v>
      </c>
      <c r="R309" s="149">
        <f>Q309*H309</f>
        <v>1.4250000000000001E-2</v>
      </c>
      <c r="S309" s="149">
        <v>0</v>
      </c>
      <c r="T309" s="150">
        <f>S309*H309</f>
        <v>0</v>
      </c>
      <c r="AR309" s="151" t="s">
        <v>281</v>
      </c>
      <c r="AT309" s="151" t="s">
        <v>222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993</v>
      </c>
    </row>
    <row r="310" spans="2:65" s="1" customFormat="1" ht="24.25" customHeight="1">
      <c r="B310" s="139"/>
      <c r="C310" s="158" t="s">
        <v>994</v>
      </c>
      <c r="D310" s="158" t="s">
        <v>571</v>
      </c>
      <c r="E310" s="159" t="s">
        <v>995</v>
      </c>
      <c r="F310" s="160" t="s">
        <v>996</v>
      </c>
      <c r="G310" s="161" t="s">
        <v>234</v>
      </c>
      <c r="H310" s="162">
        <v>28.79</v>
      </c>
      <c r="I310" s="163"/>
      <c r="J310" s="162">
        <f>ROUND(I310*H310,2)</f>
        <v>0</v>
      </c>
      <c r="K310" s="164"/>
      <c r="L310" s="165"/>
      <c r="M310" s="166" t="s">
        <v>1</v>
      </c>
      <c r="N310" s="167" t="s">
        <v>41</v>
      </c>
      <c r="P310" s="149">
        <f>O310*H310</f>
        <v>0</v>
      </c>
      <c r="Q310" s="149">
        <v>6.0000000000000002E-5</v>
      </c>
      <c r="R310" s="149">
        <f>Q310*H310</f>
        <v>1.7274E-3</v>
      </c>
      <c r="S310" s="149">
        <v>0</v>
      </c>
      <c r="T310" s="150">
        <f>S310*H310</f>
        <v>0</v>
      </c>
      <c r="AR310" s="151" t="s">
        <v>353</v>
      </c>
      <c r="AT310" s="151" t="s">
        <v>571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997</v>
      </c>
    </row>
    <row r="311" spans="2:65" s="1" customFormat="1" ht="24.25" customHeight="1">
      <c r="B311" s="139"/>
      <c r="C311" s="140" t="s">
        <v>998</v>
      </c>
      <c r="D311" s="140" t="s">
        <v>222</v>
      </c>
      <c r="E311" s="141" t="s">
        <v>999</v>
      </c>
      <c r="F311" s="142" t="s">
        <v>1000</v>
      </c>
      <c r="G311" s="143" t="s">
        <v>614</v>
      </c>
      <c r="H311" s="145"/>
      <c r="I311" s="145"/>
      <c r="J311" s="144">
        <f>ROUND(I311*H311,2)</f>
        <v>0</v>
      </c>
      <c r="K311" s="146"/>
      <c r="L311" s="28"/>
      <c r="M311" s="147" t="s">
        <v>1</v>
      </c>
      <c r="N311" s="148" t="s">
        <v>41</v>
      </c>
      <c r="P311" s="149">
        <f>O311*H311</f>
        <v>0</v>
      </c>
      <c r="Q311" s="149">
        <v>0</v>
      </c>
      <c r="R311" s="149">
        <f>Q311*H311</f>
        <v>0</v>
      </c>
      <c r="S311" s="149">
        <v>0</v>
      </c>
      <c r="T311" s="150">
        <f>S311*H311</f>
        <v>0</v>
      </c>
      <c r="AR311" s="151" t="s">
        <v>281</v>
      </c>
      <c r="AT311" s="151" t="s">
        <v>222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1001</v>
      </c>
    </row>
    <row r="312" spans="2:65" s="11" customFormat="1" ht="22.9" customHeight="1">
      <c r="B312" s="127"/>
      <c r="D312" s="128" t="s">
        <v>74</v>
      </c>
      <c r="E312" s="137" t="s">
        <v>1002</v>
      </c>
      <c r="F312" s="137" t="s">
        <v>1003</v>
      </c>
      <c r="I312" s="130"/>
      <c r="J312" s="138">
        <f>BK312</f>
        <v>0</v>
      </c>
      <c r="L312" s="127"/>
      <c r="M312" s="132"/>
      <c r="P312" s="133">
        <f>SUM(P313:P315)</f>
        <v>0</v>
      </c>
      <c r="R312" s="133">
        <f>SUM(R313:R315)</f>
        <v>5.4556800000000003E-2</v>
      </c>
      <c r="T312" s="134">
        <f>SUM(T313:T315)</f>
        <v>0</v>
      </c>
      <c r="AR312" s="128" t="s">
        <v>87</v>
      </c>
      <c r="AT312" s="135" t="s">
        <v>74</v>
      </c>
      <c r="AU312" s="135" t="s">
        <v>82</v>
      </c>
      <c r="AY312" s="128" t="s">
        <v>220</v>
      </c>
      <c r="BK312" s="136">
        <f>SUM(BK313:BK315)</f>
        <v>0</v>
      </c>
    </row>
    <row r="313" spans="2:65" s="1" customFormat="1" ht="33" customHeight="1">
      <c r="B313" s="139"/>
      <c r="C313" s="140" t="s">
        <v>1004</v>
      </c>
      <c r="D313" s="140" t="s">
        <v>222</v>
      </c>
      <c r="E313" s="141" t="s">
        <v>1005</v>
      </c>
      <c r="F313" s="142" t="s">
        <v>1006</v>
      </c>
      <c r="G313" s="143" t="s">
        <v>225</v>
      </c>
      <c r="H313" s="144">
        <v>76.38</v>
      </c>
      <c r="I313" s="145"/>
      <c r="J313" s="144">
        <f>ROUND(I313*H313,2)</f>
        <v>0</v>
      </c>
      <c r="K313" s="146"/>
      <c r="L313" s="28"/>
      <c r="M313" s="147" t="s">
        <v>1</v>
      </c>
      <c r="N313" s="148" t="s">
        <v>41</v>
      </c>
      <c r="P313" s="149">
        <f>O313*H313</f>
        <v>0</v>
      </c>
      <c r="Q313" s="149">
        <v>0</v>
      </c>
      <c r="R313" s="149">
        <f>Q313*H313</f>
        <v>0</v>
      </c>
      <c r="S313" s="149">
        <v>0</v>
      </c>
      <c r="T313" s="150">
        <f>S313*H313</f>
        <v>0</v>
      </c>
      <c r="AR313" s="151" t="s">
        <v>281</v>
      </c>
      <c r="AT313" s="151" t="s">
        <v>222</v>
      </c>
      <c r="AU313" s="151" t="s">
        <v>87</v>
      </c>
      <c r="AY313" s="13" t="s">
        <v>220</v>
      </c>
      <c r="BE313" s="152">
        <f>IF(N313="základná",J313,0)</f>
        <v>0</v>
      </c>
      <c r="BF313" s="152">
        <f>IF(N313="znížená",J313,0)</f>
        <v>0</v>
      </c>
      <c r="BG313" s="152">
        <f>IF(N313="zákl. prenesená",J313,0)</f>
        <v>0</v>
      </c>
      <c r="BH313" s="152">
        <f>IF(N313="zníž. prenesená",J313,0)</f>
        <v>0</v>
      </c>
      <c r="BI313" s="152">
        <f>IF(N313="nulová",J313,0)</f>
        <v>0</v>
      </c>
      <c r="BJ313" s="13" t="s">
        <v>87</v>
      </c>
      <c r="BK313" s="152">
        <f>ROUND(I313*H313,2)</f>
        <v>0</v>
      </c>
      <c r="BL313" s="13" t="s">
        <v>281</v>
      </c>
      <c r="BM313" s="151" t="s">
        <v>1007</v>
      </c>
    </row>
    <row r="314" spans="2:65" s="1" customFormat="1" ht="24.25" customHeight="1">
      <c r="B314" s="139"/>
      <c r="C314" s="140" t="s">
        <v>1008</v>
      </c>
      <c r="D314" s="140" t="s">
        <v>222</v>
      </c>
      <c r="E314" s="141" t="s">
        <v>1009</v>
      </c>
      <c r="F314" s="142" t="s">
        <v>1010</v>
      </c>
      <c r="G314" s="143" t="s">
        <v>225</v>
      </c>
      <c r="H314" s="144">
        <v>76.38</v>
      </c>
      <c r="I314" s="145"/>
      <c r="J314" s="144">
        <f>ROUND(I314*H314,2)</f>
        <v>0</v>
      </c>
      <c r="K314" s="146"/>
      <c r="L314" s="28"/>
      <c r="M314" s="147" t="s">
        <v>1</v>
      </c>
      <c r="N314" s="148" t="s">
        <v>41</v>
      </c>
      <c r="P314" s="149">
        <f>O314*H314</f>
        <v>0</v>
      </c>
      <c r="Q314" s="149">
        <v>1.6000000000000001E-4</v>
      </c>
      <c r="R314" s="149">
        <f>Q314*H314</f>
        <v>1.22208E-2</v>
      </c>
      <c r="S314" s="149">
        <v>0</v>
      </c>
      <c r="T314" s="150">
        <f>S314*H314</f>
        <v>0</v>
      </c>
      <c r="AR314" s="151" t="s">
        <v>281</v>
      </c>
      <c r="AT314" s="151" t="s">
        <v>222</v>
      </c>
      <c r="AU314" s="151" t="s">
        <v>87</v>
      </c>
      <c r="AY314" s="13" t="s">
        <v>220</v>
      </c>
      <c r="BE314" s="152">
        <f>IF(N314="základná",J314,0)</f>
        <v>0</v>
      </c>
      <c r="BF314" s="152">
        <f>IF(N314="znížená",J314,0)</f>
        <v>0</v>
      </c>
      <c r="BG314" s="152">
        <f>IF(N314="zákl. prenesená",J314,0)</f>
        <v>0</v>
      </c>
      <c r="BH314" s="152">
        <f>IF(N314="zníž. prenesená",J314,0)</f>
        <v>0</v>
      </c>
      <c r="BI314" s="152">
        <f>IF(N314="nulová",J314,0)</f>
        <v>0</v>
      </c>
      <c r="BJ314" s="13" t="s">
        <v>87</v>
      </c>
      <c r="BK314" s="152">
        <f>ROUND(I314*H314,2)</f>
        <v>0</v>
      </c>
      <c r="BL314" s="13" t="s">
        <v>281</v>
      </c>
      <c r="BM314" s="151" t="s">
        <v>1011</v>
      </c>
    </row>
    <row r="315" spans="2:65" s="1" customFormat="1" ht="37.9" customHeight="1">
      <c r="B315" s="139"/>
      <c r="C315" s="140" t="s">
        <v>1012</v>
      </c>
      <c r="D315" s="140" t="s">
        <v>222</v>
      </c>
      <c r="E315" s="141" t="s">
        <v>1013</v>
      </c>
      <c r="F315" s="142" t="s">
        <v>1014</v>
      </c>
      <c r="G315" s="143" t="s">
        <v>225</v>
      </c>
      <c r="H315" s="144">
        <v>2116.8000000000002</v>
      </c>
      <c r="I315" s="145"/>
      <c r="J315" s="144">
        <f>ROUND(I315*H315,2)</f>
        <v>0</v>
      </c>
      <c r="K315" s="146"/>
      <c r="L315" s="28"/>
      <c r="M315" s="147" t="s">
        <v>1</v>
      </c>
      <c r="N315" s="148" t="s">
        <v>41</v>
      </c>
      <c r="P315" s="149">
        <f>O315*H315</f>
        <v>0</v>
      </c>
      <c r="Q315" s="149">
        <v>2.0000000000000002E-5</v>
      </c>
      <c r="R315" s="149">
        <f>Q315*H315</f>
        <v>4.2336000000000006E-2</v>
      </c>
      <c r="S315" s="149">
        <v>0</v>
      </c>
      <c r="T315" s="150">
        <f>S315*H315</f>
        <v>0</v>
      </c>
      <c r="AR315" s="151" t="s">
        <v>281</v>
      </c>
      <c r="AT315" s="151" t="s">
        <v>222</v>
      </c>
      <c r="AU315" s="151" t="s">
        <v>87</v>
      </c>
      <c r="AY315" s="13" t="s">
        <v>220</v>
      </c>
      <c r="BE315" s="152">
        <f>IF(N315="základná",J315,0)</f>
        <v>0</v>
      </c>
      <c r="BF315" s="152">
        <f>IF(N315="znížená",J315,0)</f>
        <v>0</v>
      </c>
      <c r="BG315" s="152">
        <f>IF(N315="zákl. prenesená",J315,0)</f>
        <v>0</v>
      </c>
      <c r="BH315" s="152">
        <f>IF(N315="zníž. prenesená",J315,0)</f>
        <v>0</v>
      </c>
      <c r="BI315" s="152">
        <f>IF(N315="nulová",J315,0)</f>
        <v>0</v>
      </c>
      <c r="BJ315" s="13" t="s">
        <v>87</v>
      </c>
      <c r="BK315" s="152">
        <f>ROUND(I315*H315,2)</f>
        <v>0</v>
      </c>
      <c r="BL315" s="13" t="s">
        <v>281</v>
      </c>
      <c r="BM315" s="151" t="s">
        <v>1015</v>
      </c>
    </row>
    <row r="316" spans="2:65" s="11" customFormat="1" ht="22.9" customHeight="1">
      <c r="B316" s="127"/>
      <c r="D316" s="128" t="s">
        <v>74</v>
      </c>
      <c r="E316" s="137" t="s">
        <v>1016</v>
      </c>
      <c r="F316" s="137" t="s">
        <v>1017</v>
      </c>
      <c r="I316" s="130"/>
      <c r="J316" s="138">
        <f>BK316</f>
        <v>0</v>
      </c>
      <c r="L316" s="127"/>
      <c r="M316" s="132"/>
      <c r="P316" s="133">
        <f>SUM(P317:P319)</f>
        <v>0</v>
      </c>
      <c r="R316" s="133">
        <f>SUM(R317:R319)</f>
        <v>1.6086351107999999</v>
      </c>
      <c r="T316" s="134">
        <f>SUM(T317:T319)</f>
        <v>0</v>
      </c>
      <c r="AR316" s="128" t="s">
        <v>87</v>
      </c>
      <c r="AT316" s="135" t="s">
        <v>74</v>
      </c>
      <c r="AU316" s="135" t="s">
        <v>82</v>
      </c>
      <c r="AY316" s="128" t="s">
        <v>220</v>
      </c>
      <c r="BK316" s="136">
        <f>SUM(BK317:BK319)</f>
        <v>0</v>
      </c>
    </row>
    <row r="317" spans="2:65" s="1" customFormat="1" ht="24.25" customHeight="1">
      <c r="B317" s="139"/>
      <c r="C317" s="140" t="s">
        <v>1018</v>
      </c>
      <c r="D317" s="140" t="s">
        <v>222</v>
      </c>
      <c r="E317" s="141" t="s">
        <v>1019</v>
      </c>
      <c r="F317" s="142" t="s">
        <v>1020</v>
      </c>
      <c r="G317" s="143" t="s">
        <v>225</v>
      </c>
      <c r="H317" s="144">
        <v>4171.71</v>
      </c>
      <c r="I317" s="145"/>
      <c r="J317" s="144">
        <f>ROUND(I317*H317,2)</f>
        <v>0</v>
      </c>
      <c r="K317" s="146"/>
      <c r="L317" s="28"/>
      <c r="M317" s="147" t="s">
        <v>1</v>
      </c>
      <c r="N317" s="148" t="s">
        <v>41</v>
      </c>
      <c r="P317" s="149">
        <f>O317*H317</f>
        <v>0</v>
      </c>
      <c r="Q317" s="149">
        <v>1.2999999999999999E-4</v>
      </c>
      <c r="R317" s="149">
        <f>Q317*H317</f>
        <v>0.54232229999999992</v>
      </c>
      <c r="S317" s="149">
        <v>0</v>
      </c>
      <c r="T317" s="150">
        <f>S317*H317</f>
        <v>0</v>
      </c>
      <c r="AR317" s="151" t="s">
        <v>281</v>
      </c>
      <c r="AT317" s="151" t="s">
        <v>222</v>
      </c>
      <c r="AU317" s="151" t="s">
        <v>87</v>
      </c>
      <c r="AY317" s="13" t="s">
        <v>220</v>
      </c>
      <c r="BE317" s="152">
        <f>IF(N317="základná",J317,0)</f>
        <v>0</v>
      </c>
      <c r="BF317" s="152">
        <f>IF(N317="znížená",J317,0)</f>
        <v>0</v>
      </c>
      <c r="BG317" s="152">
        <f>IF(N317="zákl. prenesená",J317,0)</f>
        <v>0</v>
      </c>
      <c r="BH317" s="152">
        <f>IF(N317="zníž. prenesená",J317,0)</f>
        <v>0</v>
      </c>
      <c r="BI317" s="152">
        <f>IF(N317="nulová",J317,0)</f>
        <v>0</v>
      </c>
      <c r="BJ317" s="13" t="s">
        <v>87</v>
      </c>
      <c r="BK317" s="152">
        <f>ROUND(I317*H317,2)</f>
        <v>0</v>
      </c>
      <c r="BL317" s="13" t="s">
        <v>281</v>
      </c>
      <c r="BM317" s="151" t="s">
        <v>1021</v>
      </c>
    </row>
    <row r="318" spans="2:65" s="1" customFormat="1" ht="24.25" customHeight="1">
      <c r="B318" s="139"/>
      <c r="C318" s="140" t="s">
        <v>1022</v>
      </c>
      <c r="D318" s="140" t="s">
        <v>222</v>
      </c>
      <c r="E318" s="141" t="s">
        <v>1023</v>
      </c>
      <c r="F318" s="142" t="s">
        <v>1024</v>
      </c>
      <c r="G318" s="143" t="s">
        <v>225</v>
      </c>
      <c r="H318" s="144">
        <v>681.18</v>
      </c>
      <c r="I318" s="145"/>
      <c r="J318" s="144">
        <f>ROUND(I318*H318,2)</f>
        <v>0</v>
      </c>
      <c r="K318" s="146"/>
      <c r="L318" s="28"/>
      <c r="M318" s="147" t="s">
        <v>1</v>
      </c>
      <c r="N318" s="148" t="s">
        <v>41</v>
      </c>
      <c r="P318" s="149">
        <f>O318*H318</f>
        <v>0</v>
      </c>
      <c r="Q318" s="149">
        <v>1.6000000000000001E-4</v>
      </c>
      <c r="R318" s="149">
        <f>Q318*H318</f>
        <v>0.1089888</v>
      </c>
      <c r="S318" s="149">
        <v>0</v>
      </c>
      <c r="T318" s="150">
        <f>S318*H318</f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>IF(N318="základná",J318,0)</f>
        <v>0</v>
      </c>
      <c r="BF318" s="152">
        <f>IF(N318="znížená",J318,0)</f>
        <v>0</v>
      </c>
      <c r="BG318" s="152">
        <f>IF(N318="zákl. prenesená",J318,0)</f>
        <v>0</v>
      </c>
      <c r="BH318" s="152">
        <f>IF(N318="zníž. prenesená",J318,0)</f>
        <v>0</v>
      </c>
      <c r="BI318" s="152">
        <f>IF(N318="nulová",J318,0)</f>
        <v>0</v>
      </c>
      <c r="BJ318" s="13" t="s">
        <v>87</v>
      </c>
      <c r="BK318" s="152">
        <f>ROUND(I318*H318,2)</f>
        <v>0</v>
      </c>
      <c r="BL318" s="13" t="s">
        <v>281</v>
      </c>
      <c r="BM318" s="151" t="s">
        <v>1025</v>
      </c>
    </row>
    <row r="319" spans="2:65" s="1" customFormat="1" ht="37.9" customHeight="1">
      <c r="B319" s="139"/>
      <c r="C319" s="140" t="s">
        <v>1026</v>
      </c>
      <c r="D319" s="140" t="s">
        <v>222</v>
      </c>
      <c r="E319" s="141" t="s">
        <v>1027</v>
      </c>
      <c r="F319" s="142" t="s">
        <v>1028</v>
      </c>
      <c r="G319" s="143" t="s">
        <v>225</v>
      </c>
      <c r="H319" s="144">
        <v>4171.71</v>
      </c>
      <c r="I319" s="145"/>
      <c r="J319" s="144">
        <f>ROUND(I319*H319,2)</f>
        <v>0</v>
      </c>
      <c r="K319" s="146"/>
      <c r="L319" s="28"/>
      <c r="M319" s="147" t="s">
        <v>1</v>
      </c>
      <c r="N319" s="148" t="s">
        <v>41</v>
      </c>
      <c r="P319" s="149">
        <f>O319*H319</f>
        <v>0</v>
      </c>
      <c r="Q319" s="149">
        <v>2.2948000000000001E-4</v>
      </c>
      <c r="R319" s="149">
        <f>Q319*H319</f>
        <v>0.95732401080000007</v>
      </c>
      <c r="S319" s="149">
        <v>0</v>
      </c>
      <c r="T319" s="150">
        <f>S319*H319</f>
        <v>0</v>
      </c>
      <c r="AR319" s="151" t="s">
        <v>281</v>
      </c>
      <c r="AT319" s="151" t="s">
        <v>222</v>
      </c>
      <c r="AU319" s="151" t="s">
        <v>87</v>
      </c>
      <c r="AY319" s="13" t="s">
        <v>220</v>
      </c>
      <c r="BE319" s="152">
        <f>IF(N319="základná",J319,0)</f>
        <v>0</v>
      </c>
      <c r="BF319" s="152">
        <f>IF(N319="znížená",J319,0)</f>
        <v>0</v>
      </c>
      <c r="BG319" s="152">
        <f>IF(N319="zákl. prenesená",J319,0)</f>
        <v>0</v>
      </c>
      <c r="BH319" s="152">
        <f>IF(N319="zníž. prenesená",J319,0)</f>
        <v>0</v>
      </c>
      <c r="BI319" s="152">
        <f>IF(N319="nulová",J319,0)</f>
        <v>0</v>
      </c>
      <c r="BJ319" s="13" t="s">
        <v>87</v>
      </c>
      <c r="BK319" s="152">
        <f>ROUND(I319*H319,2)</f>
        <v>0</v>
      </c>
      <c r="BL319" s="13" t="s">
        <v>281</v>
      </c>
      <c r="BM319" s="151" t="s">
        <v>1029</v>
      </c>
    </row>
    <row r="320" spans="2:65" s="11" customFormat="1" ht="22.9" customHeight="1">
      <c r="B320" s="127"/>
      <c r="D320" s="128" t="s">
        <v>74</v>
      </c>
      <c r="E320" s="137" t="s">
        <v>1030</v>
      </c>
      <c r="F320" s="137" t="s">
        <v>1031</v>
      </c>
      <c r="I320" s="130"/>
      <c r="J320" s="138">
        <f>BK320</f>
        <v>0</v>
      </c>
      <c r="L320" s="127"/>
      <c r="M320" s="132"/>
      <c r="P320" s="133">
        <f>P321</f>
        <v>0</v>
      </c>
      <c r="R320" s="133">
        <f>R321</f>
        <v>0</v>
      </c>
      <c r="T320" s="134">
        <f>T321</f>
        <v>0</v>
      </c>
      <c r="AR320" s="128" t="s">
        <v>87</v>
      </c>
      <c r="AT320" s="135" t="s">
        <v>74</v>
      </c>
      <c r="AU320" s="135" t="s">
        <v>82</v>
      </c>
      <c r="AY320" s="128" t="s">
        <v>220</v>
      </c>
      <c r="BK320" s="136">
        <f>BK321</f>
        <v>0</v>
      </c>
    </row>
    <row r="321" spans="2:65" s="1" customFormat="1" ht="33" customHeight="1">
      <c r="B321" s="139"/>
      <c r="C321" s="140" t="s">
        <v>1032</v>
      </c>
      <c r="D321" s="140" t="s">
        <v>222</v>
      </c>
      <c r="E321" s="141" t="s">
        <v>1033</v>
      </c>
      <c r="F321" s="142" t="s">
        <v>1034</v>
      </c>
      <c r="G321" s="143" t="s">
        <v>259</v>
      </c>
      <c r="H321" s="144">
        <v>2</v>
      </c>
      <c r="I321" s="145"/>
      <c r="J321" s="144">
        <f>ROUND(I321*H321,2)</f>
        <v>0</v>
      </c>
      <c r="K321" s="146"/>
      <c r="L321" s="28"/>
      <c r="M321" s="153" t="s">
        <v>1</v>
      </c>
      <c r="N321" s="154" t="s">
        <v>41</v>
      </c>
      <c r="O321" s="155"/>
      <c r="P321" s="156">
        <f>O321*H321</f>
        <v>0</v>
      </c>
      <c r="Q321" s="156">
        <v>0</v>
      </c>
      <c r="R321" s="156">
        <f>Q321*H321</f>
        <v>0</v>
      </c>
      <c r="S321" s="156">
        <v>0</v>
      </c>
      <c r="T321" s="157">
        <f>S321*H321</f>
        <v>0</v>
      </c>
      <c r="AR321" s="151" t="s">
        <v>281</v>
      </c>
      <c r="AT321" s="151" t="s">
        <v>222</v>
      </c>
      <c r="AU321" s="151" t="s">
        <v>87</v>
      </c>
      <c r="AY321" s="13" t="s">
        <v>220</v>
      </c>
      <c r="BE321" s="152">
        <f>IF(N321="základná",J321,0)</f>
        <v>0</v>
      </c>
      <c r="BF321" s="152">
        <f>IF(N321="znížená",J321,0)</f>
        <v>0</v>
      </c>
      <c r="BG321" s="152">
        <f>IF(N321="zákl. prenesená",J321,0)</f>
        <v>0</v>
      </c>
      <c r="BH321" s="152">
        <f>IF(N321="zníž. prenesená",J321,0)</f>
        <v>0</v>
      </c>
      <c r="BI321" s="152">
        <f>IF(N321="nulová",J321,0)</f>
        <v>0</v>
      </c>
      <c r="BJ321" s="13" t="s">
        <v>87</v>
      </c>
      <c r="BK321" s="152">
        <f>ROUND(I321*H321,2)</f>
        <v>0</v>
      </c>
      <c r="BL321" s="13" t="s">
        <v>281</v>
      </c>
      <c r="BM321" s="151" t="s">
        <v>1035</v>
      </c>
    </row>
    <row r="322" spans="2:65" s="1" customFormat="1" ht="7" customHeight="1">
      <c r="B322" s="43"/>
      <c r="C322" s="44"/>
      <c r="D322" s="44"/>
      <c r="E322" s="44"/>
      <c r="F322" s="44"/>
      <c r="G322" s="44"/>
      <c r="H322" s="44"/>
      <c r="I322" s="44"/>
      <c r="J322" s="44"/>
      <c r="K322" s="44"/>
      <c r="L322" s="28"/>
    </row>
  </sheetData>
  <autoFilter ref="C143:K321" xr:uid="{00000000-0009-0000-0000-000002000000}"/>
  <mergeCells count="12">
    <mergeCell ref="E136:H136"/>
    <mergeCell ref="L2:V2"/>
    <mergeCell ref="E85:H85"/>
    <mergeCell ref="E87:H87"/>
    <mergeCell ref="E89:H89"/>
    <mergeCell ref="E132:H132"/>
    <mergeCell ref="E134:H13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B2:BM334"/>
  <sheetViews>
    <sheetView showGridLines="0" topLeftCell="A291" workbookViewId="0">
      <selection activeCell="F304" sqref="F30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170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3963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4037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ROUND(J142,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ROUND((SUM(BE142:BE333)),  2)</f>
        <v>0</v>
      </c>
      <c r="G35" s="96"/>
      <c r="H35" s="96"/>
      <c r="I35" s="97">
        <v>0.23</v>
      </c>
      <c r="J35" s="95">
        <f>ROUND(((SUM(BE142:BE333))*I35),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ROUND((SUM(BF142:BF333)),  2)</f>
        <v>0</v>
      </c>
      <c r="G36" s="96"/>
      <c r="H36" s="96"/>
      <c r="I36" s="97">
        <v>0.23</v>
      </c>
      <c r="J36" s="95">
        <f>ROUND(((SUM(BF142:BF333))*I36),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ROUND((SUM(BG142:BG333)),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ROUND((SUM(BH142:BH333)),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ROUND((SUM(BI142:BI333)),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3963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H.2 -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J142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J143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899999999999999" customHeight="1">
      <c r="B102" s="114"/>
      <c r="D102" s="115" t="s">
        <v>3814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2:47" s="9" customFormat="1" ht="19.899999999999999" customHeight="1">
      <c r="B103" s="114"/>
      <c r="D103" s="115" t="s">
        <v>1364</v>
      </c>
      <c r="E103" s="116"/>
      <c r="F103" s="116"/>
      <c r="G103" s="116"/>
      <c r="H103" s="116"/>
      <c r="I103" s="116"/>
      <c r="J103" s="117">
        <f>J186</f>
        <v>0</v>
      </c>
      <c r="L103" s="114"/>
    </row>
    <row r="104" spans="2:47" s="9" customFormat="1" ht="19.899999999999999" customHeight="1">
      <c r="B104" s="114"/>
      <c r="D104" s="115" t="s">
        <v>443</v>
      </c>
      <c r="E104" s="116"/>
      <c r="F104" s="116"/>
      <c r="G104" s="116"/>
      <c r="H104" s="116"/>
      <c r="I104" s="116"/>
      <c r="J104" s="117">
        <f>J201</f>
        <v>0</v>
      </c>
      <c r="L104" s="114"/>
    </row>
    <row r="105" spans="2:47" s="9" customFormat="1" ht="19.899999999999999" customHeight="1">
      <c r="B105" s="114"/>
      <c r="D105" s="115" t="s">
        <v>444</v>
      </c>
      <c r="E105" s="116"/>
      <c r="F105" s="116"/>
      <c r="G105" s="116"/>
      <c r="H105" s="116"/>
      <c r="I105" s="116"/>
      <c r="J105" s="117">
        <f>J206</f>
        <v>0</v>
      </c>
      <c r="L105" s="114"/>
    </row>
    <row r="106" spans="2:47" s="9" customFormat="1" ht="19.899999999999999" customHeight="1">
      <c r="B106" s="114"/>
      <c r="D106" s="115" t="s">
        <v>195</v>
      </c>
      <c r="E106" s="116"/>
      <c r="F106" s="116"/>
      <c r="G106" s="116"/>
      <c r="H106" s="116"/>
      <c r="I106" s="116"/>
      <c r="J106" s="117">
        <f>J221</f>
        <v>0</v>
      </c>
      <c r="L106" s="114"/>
    </row>
    <row r="107" spans="2:47" s="9" customFormat="1" ht="19.899999999999999" customHeight="1">
      <c r="B107" s="114"/>
      <c r="D107" s="115" t="s">
        <v>445</v>
      </c>
      <c r="E107" s="116"/>
      <c r="F107" s="116"/>
      <c r="G107" s="116"/>
      <c r="H107" s="116"/>
      <c r="I107" s="116"/>
      <c r="J107" s="117">
        <f>J233</f>
        <v>0</v>
      </c>
      <c r="L107" s="114"/>
    </row>
    <row r="108" spans="2:47" s="8" customFormat="1" ht="25" customHeight="1">
      <c r="B108" s="110"/>
      <c r="D108" s="111" t="s">
        <v>196</v>
      </c>
      <c r="E108" s="112"/>
      <c r="F108" s="112"/>
      <c r="G108" s="112"/>
      <c r="H108" s="112"/>
      <c r="I108" s="112"/>
      <c r="J108" s="113">
        <f>J235</f>
        <v>0</v>
      </c>
      <c r="L108" s="110"/>
    </row>
    <row r="109" spans="2:47" s="9" customFormat="1" ht="19.899999999999999" customHeight="1">
      <c r="B109" s="114"/>
      <c r="D109" s="115" t="s">
        <v>446</v>
      </c>
      <c r="E109" s="116"/>
      <c r="F109" s="116"/>
      <c r="G109" s="116"/>
      <c r="H109" s="116"/>
      <c r="I109" s="116"/>
      <c r="J109" s="117">
        <f>J236</f>
        <v>0</v>
      </c>
      <c r="L109" s="114"/>
    </row>
    <row r="110" spans="2:47" s="9" customFormat="1" ht="19.899999999999999" customHeight="1">
      <c r="B110" s="114"/>
      <c r="D110" s="115" t="s">
        <v>197</v>
      </c>
      <c r="E110" s="116"/>
      <c r="F110" s="116"/>
      <c r="G110" s="116"/>
      <c r="H110" s="116"/>
      <c r="I110" s="116"/>
      <c r="J110" s="117">
        <f>J249</f>
        <v>0</v>
      </c>
      <c r="L110" s="114"/>
    </row>
    <row r="111" spans="2:47" s="9" customFormat="1" ht="19.899999999999999" customHeight="1">
      <c r="B111" s="114"/>
      <c r="D111" s="115" t="s">
        <v>198</v>
      </c>
      <c r="E111" s="116"/>
      <c r="F111" s="116"/>
      <c r="G111" s="116"/>
      <c r="H111" s="116"/>
      <c r="I111" s="116"/>
      <c r="J111" s="117">
        <f>J270</f>
        <v>0</v>
      </c>
      <c r="L111" s="114"/>
    </row>
    <row r="112" spans="2:47" s="9" customFormat="1" ht="19.899999999999999" customHeight="1">
      <c r="B112" s="114"/>
      <c r="D112" s="115" t="s">
        <v>4038</v>
      </c>
      <c r="E112" s="116"/>
      <c r="F112" s="116"/>
      <c r="G112" s="116"/>
      <c r="H112" s="116"/>
      <c r="I112" s="116"/>
      <c r="J112" s="117">
        <f>J284</f>
        <v>0</v>
      </c>
      <c r="L112" s="114"/>
    </row>
    <row r="113" spans="2:12" s="9" customFormat="1" ht="19.899999999999999" customHeight="1">
      <c r="B113" s="114"/>
      <c r="D113" s="115" t="s">
        <v>201</v>
      </c>
      <c r="E113" s="116"/>
      <c r="F113" s="116"/>
      <c r="G113" s="116"/>
      <c r="H113" s="116"/>
      <c r="I113" s="116"/>
      <c r="J113" s="117">
        <f>J286</f>
        <v>0</v>
      </c>
      <c r="L113" s="114"/>
    </row>
    <row r="114" spans="2:12" s="9" customFormat="1" ht="19.899999999999999" customHeight="1">
      <c r="B114" s="114"/>
      <c r="D114" s="115" t="s">
        <v>203</v>
      </c>
      <c r="E114" s="116"/>
      <c r="F114" s="116"/>
      <c r="G114" s="116"/>
      <c r="H114" s="116"/>
      <c r="I114" s="116"/>
      <c r="J114" s="117">
        <f>J296</f>
        <v>0</v>
      </c>
      <c r="L114" s="114"/>
    </row>
    <row r="115" spans="2:12" s="9" customFormat="1" ht="19.899999999999999" customHeight="1">
      <c r="B115" s="114"/>
      <c r="D115" s="115" t="s">
        <v>448</v>
      </c>
      <c r="E115" s="116"/>
      <c r="F115" s="116"/>
      <c r="G115" s="116"/>
      <c r="H115" s="116"/>
      <c r="I115" s="116"/>
      <c r="J115" s="117">
        <f>J308</f>
        <v>0</v>
      </c>
      <c r="L115" s="114"/>
    </row>
    <row r="116" spans="2:12" s="9" customFormat="1" ht="19.899999999999999" customHeight="1">
      <c r="B116" s="114"/>
      <c r="D116" s="115" t="s">
        <v>449</v>
      </c>
      <c r="E116" s="116"/>
      <c r="F116" s="116"/>
      <c r="G116" s="116"/>
      <c r="H116" s="116"/>
      <c r="I116" s="116"/>
      <c r="J116" s="117">
        <f>J312</f>
        <v>0</v>
      </c>
      <c r="L116" s="114"/>
    </row>
    <row r="117" spans="2:12" s="9" customFormat="1" ht="19.899999999999999" customHeight="1">
      <c r="B117" s="114"/>
      <c r="D117" s="115" t="s">
        <v>451</v>
      </c>
      <c r="E117" s="116"/>
      <c r="F117" s="116"/>
      <c r="G117" s="116"/>
      <c r="H117" s="116"/>
      <c r="I117" s="116"/>
      <c r="J117" s="117">
        <f>J325</f>
        <v>0</v>
      </c>
      <c r="L117" s="114"/>
    </row>
    <row r="118" spans="2:12" s="9" customFormat="1" ht="19.899999999999999" customHeight="1">
      <c r="B118" s="114"/>
      <c r="D118" s="115" t="s">
        <v>452</v>
      </c>
      <c r="E118" s="116"/>
      <c r="F118" s="116"/>
      <c r="G118" s="116"/>
      <c r="H118" s="116"/>
      <c r="I118" s="116"/>
      <c r="J118" s="117">
        <f>J327</f>
        <v>0</v>
      </c>
      <c r="L118" s="114"/>
    </row>
    <row r="119" spans="2:12" s="8" customFormat="1" ht="25" customHeight="1">
      <c r="B119" s="110"/>
      <c r="D119" s="111" t="s">
        <v>1647</v>
      </c>
      <c r="E119" s="112"/>
      <c r="F119" s="112"/>
      <c r="G119" s="112"/>
      <c r="H119" s="112"/>
      <c r="I119" s="112"/>
      <c r="J119" s="113">
        <f>J330</f>
        <v>0</v>
      </c>
      <c r="L119" s="110"/>
    </row>
    <row r="120" spans="2:12" s="9" customFormat="1" ht="19.899999999999999" customHeight="1">
      <c r="B120" s="114"/>
      <c r="D120" s="115" t="s">
        <v>3815</v>
      </c>
      <c r="E120" s="116"/>
      <c r="F120" s="116"/>
      <c r="G120" s="116"/>
      <c r="H120" s="116"/>
      <c r="I120" s="116"/>
      <c r="J120" s="117">
        <f>J331</f>
        <v>0</v>
      </c>
      <c r="L120" s="114"/>
    </row>
    <row r="121" spans="2:12" s="1" customFormat="1" ht="21.75" customHeight="1">
      <c r="B121" s="28"/>
      <c r="L121" s="28"/>
    </row>
    <row r="122" spans="2:12" s="1" customFormat="1" ht="7" customHeight="1">
      <c r="B122" s="43"/>
      <c r="C122" s="44"/>
      <c r="D122" s="44"/>
      <c r="E122" s="44"/>
      <c r="F122" s="44"/>
      <c r="G122" s="44"/>
      <c r="H122" s="44"/>
      <c r="I122" s="44"/>
      <c r="J122" s="44"/>
      <c r="K122" s="44"/>
      <c r="L122" s="28"/>
    </row>
    <row r="126" spans="2:12" s="1" customFormat="1" ht="7" customHeight="1"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28"/>
    </row>
    <row r="127" spans="2:12" s="1" customFormat="1" ht="25" customHeight="1">
      <c r="B127" s="28"/>
      <c r="C127" s="17" t="s">
        <v>206</v>
      </c>
      <c r="L127" s="28"/>
    </row>
    <row r="128" spans="2:12" s="1" customFormat="1" ht="7" customHeight="1">
      <c r="B128" s="28"/>
      <c r="L128" s="28"/>
    </row>
    <row r="129" spans="2:63" s="1" customFormat="1" ht="12" customHeight="1">
      <c r="B129" s="28"/>
      <c r="C129" s="23" t="s">
        <v>14</v>
      </c>
      <c r="L129" s="28"/>
    </row>
    <row r="130" spans="2:63" s="1" customFormat="1" ht="26.25" customHeight="1">
      <c r="B130" s="28"/>
      <c r="E130" s="224" t="str">
        <f>E7</f>
        <v>SOŠ technická Lučenec - novostavba edukačného centra, rekonštrukcia objektu školy a spoločenského objektu</v>
      </c>
      <c r="F130" s="225"/>
      <c r="G130" s="225"/>
      <c r="H130" s="225"/>
      <c r="L130" s="28"/>
    </row>
    <row r="131" spans="2:63" ht="12" customHeight="1">
      <c r="B131" s="16"/>
      <c r="C131" s="23" t="s">
        <v>184</v>
      </c>
      <c r="L131" s="16"/>
    </row>
    <row r="132" spans="2:63" s="1" customFormat="1" ht="16.5" customHeight="1">
      <c r="B132" s="28"/>
      <c r="E132" s="224" t="s">
        <v>3963</v>
      </c>
      <c r="F132" s="223"/>
      <c r="G132" s="223"/>
      <c r="H132" s="223"/>
      <c r="L132" s="28"/>
    </row>
    <row r="133" spans="2:63" s="1" customFormat="1" ht="12" customHeight="1">
      <c r="B133" s="28"/>
      <c r="C133" s="23" t="s">
        <v>186</v>
      </c>
      <c r="L133" s="28"/>
    </row>
    <row r="134" spans="2:63" s="1" customFormat="1" ht="16.5" customHeight="1">
      <c r="B134" s="28"/>
      <c r="E134" s="218" t="str">
        <f>E11</f>
        <v>H.2 - Nový stav</v>
      </c>
      <c r="F134" s="223"/>
      <c r="G134" s="223"/>
      <c r="H134" s="223"/>
      <c r="L134" s="28"/>
    </row>
    <row r="135" spans="2:63" s="1" customFormat="1" ht="7" customHeight="1">
      <c r="B135" s="28"/>
      <c r="L135" s="28"/>
    </row>
    <row r="136" spans="2:63" s="1" customFormat="1" ht="12" customHeight="1">
      <c r="B136" s="28"/>
      <c r="C136" s="23" t="s">
        <v>18</v>
      </c>
      <c r="F136" s="21" t="str">
        <f>F14</f>
        <v>SOŠ Technická,Dukelských Hrdinov 2, 984 01 Lučenec</v>
      </c>
      <c r="I136" s="23" t="s">
        <v>20</v>
      </c>
      <c r="J136" s="51" t="str">
        <f>IF(J14="","",J14)</f>
        <v>30. 9. 2024</v>
      </c>
      <c r="L136" s="28"/>
    </row>
    <row r="137" spans="2:63" s="1" customFormat="1" ht="7" customHeight="1">
      <c r="B137" s="28"/>
      <c r="L137" s="28"/>
    </row>
    <row r="138" spans="2:63" s="1" customFormat="1" ht="40.15" customHeight="1">
      <c r="B138" s="28"/>
      <c r="C138" s="23" t="s">
        <v>22</v>
      </c>
      <c r="F138" s="21" t="str">
        <f>E17</f>
        <v>BBSK, Námestie SNP 23/23, 974 01 BB</v>
      </c>
      <c r="I138" s="23" t="s">
        <v>28</v>
      </c>
      <c r="J138" s="26" t="str">
        <f>E23</f>
        <v>Ing. Ladislav Chatrnúch,Sládkovičova 2052/50A Šala</v>
      </c>
      <c r="L138" s="28"/>
    </row>
    <row r="139" spans="2:63" s="1" customFormat="1" ht="15.25" customHeight="1">
      <c r="B139" s="28"/>
      <c r="C139" s="23" t="s">
        <v>26</v>
      </c>
      <c r="F139" s="21" t="str">
        <f>IF(E20="","",E20)</f>
        <v>Vyplň údaj</v>
      </c>
      <c r="I139" s="23" t="s">
        <v>31</v>
      </c>
      <c r="J139" s="26" t="str">
        <f>E26</f>
        <v xml:space="preserve"> </v>
      </c>
      <c r="L139" s="28"/>
    </row>
    <row r="140" spans="2:63" s="1" customFormat="1" ht="10.4" customHeight="1">
      <c r="B140" s="28"/>
      <c r="L140" s="28"/>
    </row>
    <row r="141" spans="2:63" s="10" customFormat="1" ht="29.25" customHeight="1">
      <c r="B141" s="118"/>
      <c r="C141" s="119" t="s">
        <v>207</v>
      </c>
      <c r="D141" s="120" t="s">
        <v>60</v>
      </c>
      <c r="E141" s="120" t="s">
        <v>56</v>
      </c>
      <c r="F141" s="120" t="s">
        <v>57</v>
      </c>
      <c r="G141" s="120" t="s">
        <v>208</v>
      </c>
      <c r="H141" s="120" t="s">
        <v>209</v>
      </c>
      <c r="I141" s="120" t="s">
        <v>210</v>
      </c>
      <c r="J141" s="121" t="s">
        <v>190</v>
      </c>
      <c r="K141" s="122" t="s">
        <v>211</v>
      </c>
      <c r="L141" s="118"/>
      <c r="M141" s="58" t="s">
        <v>1</v>
      </c>
      <c r="N141" s="59" t="s">
        <v>39</v>
      </c>
      <c r="O141" s="59" t="s">
        <v>212</v>
      </c>
      <c r="P141" s="59" t="s">
        <v>213</v>
      </c>
      <c r="Q141" s="59" t="s">
        <v>214</v>
      </c>
      <c r="R141" s="59" t="s">
        <v>215</v>
      </c>
      <c r="S141" s="59" t="s">
        <v>216</v>
      </c>
      <c r="T141" s="60" t="s">
        <v>217</v>
      </c>
    </row>
    <row r="142" spans="2:63" s="1" customFormat="1" ht="22.9" customHeight="1">
      <c r="B142" s="28"/>
      <c r="C142" s="63" t="s">
        <v>191</v>
      </c>
      <c r="J142" s="123">
        <f>BK142</f>
        <v>0</v>
      </c>
      <c r="L142" s="28"/>
      <c r="M142" s="61"/>
      <c r="N142" s="52"/>
      <c r="O142" s="52"/>
      <c r="P142" s="124">
        <f>P143+P235+P330</f>
        <v>0</v>
      </c>
      <c r="Q142" s="52"/>
      <c r="R142" s="124">
        <f>R143+R235+R330</f>
        <v>146.74846619840002</v>
      </c>
      <c r="S142" s="52"/>
      <c r="T142" s="125">
        <f>T143+T235+T330</f>
        <v>0</v>
      </c>
      <c r="AT142" s="13" t="s">
        <v>74</v>
      </c>
      <c r="AU142" s="13" t="s">
        <v>192</v>
      </c>
      <c r="BK142" s="126">
        <f>BK143+BK235+BK330</f>
        <v>0</v>
      </c>
    </row>
    <row r="143" spans="2:63" s="11" customFormat="1" ht="25.9" customHeight="1">
      <c r="B143" s="127"/>
      <c r="D143" s="128" t="s">
        <v>74</v>
      </c>
      <c r="E143" s="129" t="s">
        <v>218</v>
      </c>
      <c r="F143" s="129" t="s">
        <v>219</v>
      </c>
      <c r="I143" s="130"/>
      <c r="J143" s="131">
        <f>BK143</f>
        <v>0</v>
      </c>
      <c r="L143" s="127"/>
      <c r="M143" s="132"/>
      <c r="P143" s="133">
        <f>P144+P154+P168+P186+P201+P206+P221+P233</f>
        <v>0</v>
      </c>
      <c r="R143" s="133">
        <f>R144+R154+R168+R186+R201+R206+R221+R233</f>
        <v>145.02706322730003</v>
      </c>
      <c r="T143" s="134">
        <f>T144+T154+T168+T186+T201+T206+T221+T233</f>
        <v>0</v>
      </c>
      <c r="AR143" s="128" t="s">
        <v>82</v>
      </c>
      <c r="AT143" s="135" t="s">
        <v>74</v>
      </c>
      <c r="AU143" s="135" t="s">
        <v>75</v>
      </c>
      <c r="AY143" s="128" t="s">
        <v>220</v>
      </c>
      <c r="BK143" s="136">
        <f>BK144+BK154+BK168+BK186+BK201+BK206+BK221+BK233</f>
        <v>0</v>
      </c>
    </row>
    <row r="144" spans="2:63" s="11" customFormat="1" ht="22.9" customHeight="1">
      <c r="B144" s="127"/>
      <c r="D144" s="128" t="s">
        <v>74</v>
      </c>
      <c r="E144" s="137" t="s">
        <v>82</v>
      </c>
      <c r="F144" s="137" t="s">
        <v>221</v>
      </c>
      <c r="I144" s="130"/>
      <c r="J144" s="138">
        <f>BK144</f>
        <v>0</v>
      </c>
      <c r="L144" s="127"/>
      <c r="M144" s="132"/>
      <c r="P144" s="133">
        <f>SUM(P145:P153)</f>
        <v>0</v>
      </c>
      <c r="R144" s="133">
        <f>SUM(R145:R153)</f>
        <v>0</v>
      </c>
      <c r="T144" s="134">
        <f>SUM(T145:T153)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SUM(BK145:BK153)</f>
        <v>0</v>
      </c>
    </row>
    <row r="145" spans="2:65" s="1" customFormat="1" ht="21.75" customHeight="1">
      <c r="B145" s="139"/>
      <c r="C145" s="140" t="s">
        <v>82</v>
      </c>
      <c r="D145" s="140" t="s">
        <v>222</v>
      </c>
      <c r="E145" s="141" t="s">
        <v>4039</v>
      </c>
      <c r="F145" s="142" t="s">
        <v>4040</v>
      </c>
      <c r="G145" s="143" t="s">
        <v>251</v>
      </c>
      <c r="H145" s="144">
        <v>17.38</v>
      </c>
      <c r="I145" s="145"/>
      <c r="J145" s="144">
        <f t="shared" ref="J145:J153" si="0">ROUND(I145*H145,2)</f>
        <v>0</v>
      </c>
      <c r="K145" s="146"/>
      <c r="L145" s="28"/>
      <c r="M145" s="147" t="s">
        <v>1</v>
      </c>
      <c r="N145" s="148" t="s">
        <v>41</v>
      </c>
      <c r="P145" s="149">
        <f t="shared" ref="P145:P153" si="1">O145*H145</f>
        <v>0</v>
      </c>
      <c r="Q145" s="149">
        <v>0</v>
      </c>
      <c r="R145" s="149">
        <f t="shared" ref="R145:R153" si="2">Q145*H145</f>
        <v>0</v>
      </c>
      <c r="S145" s="149">
        <v>0</v>
      </c>
      <c r="T145" s="150">
        <f t="shared" ref="T145:T153" si="3"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ref="BE145:BE153" si="4">IF(N145="základná",J145,0)</f>
        <v>0</v>
      </c>
      <c r="BF145" s="152">
        <f t="shared" ref="BF145:BF153" si="5">IF(N145="znížená",J145,0)</f>
        <v>0</v>
      </c>
      <c r="BG145" s="152">
        <f t="shared" ref="BG145:BG153" si="6">IF(N145="zákl. prenesená",J145,0)</f>
        <v>0</v>
      </c>
      <c r="BH145" s="152">
        <f t="shared" ref="BH145:BH153" si="7">IF(N145="zníž. prenesená",J145,0)</f>
        <v>0</v>
      </c>
      <c r="BI145" s="152">
        <f t="shared" ref="BI145:BI153" si="8">IF(N145="nulová",J145,0)</f>
        <v>0</v>
      </c>
      <c r="BJ145" s="13" t="s">
        <v>87</v>
      </c>
      <c r="BK145" s="152">
        <f t="shared" ref="BK145:BK153" si="9">ROUND(I145*H145,2)</f>
        <v>0</v>
      </c>
      <c r="BL145" s="13" t="s">
        <v>94</v>
      </c>
      <c r="BM145" s="151" t="s">
        <v>4041</v>
      </c>
    </row>
    <row r="146" spans="2:65" s="1" customFormat="1" ht="24.25" customHeight="1">
      <c r="B146" s="139"/>
      <c r="C146" s="140" t="s">
        <v>87</v>
      </c>
      <c r="D146" s="140" t="s">
        <v>222</v>
      </c>
      <c r="E146" s="141" t="s">
        <v>1656</v>
      </c>
      <c r="F146" s="142" t="s">
        <v>1657</v>
      </c>
      <c r="G146" s="143" t="s">
        <v>251</v>
      </c>
      <c r="H146" s="144">
        <v>5.21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4042</v>
      </c>
    </row>
    <row r="147" spans="2:65" s="1" customFormat="1" ht="21.75" customHeight="1">
      <c r="B147" s="139"/>
      <c r="C147" s="140" t="s">
        <v>91</v>
      </c>
      <c r="D147" s="140" t="s">
        <v>222</v>
      </c>
      <c r="E147" s="141" t="s">
        <v>1367</v>
      </c>
      <c r="F147" s="142" t="s">
        <v>1368</v>
      </c>
      <c r="G147" s="143" t="s">
        <v>251</v>
      </c>
      <c r="H147" s="144">
        <v>1.68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4043</v>
      </c>
    </row>
    <row r="148" spans="2:65" s="1" customFormat="1" ht="37.9" customHeight="1">
      <c r="B148" s="139"/>
      <c r="C148" s="140" t="s">
        <v>94</v>
      </c>
      <c r="D148" s="140" t="s">
        <v>222</v>
      </c>
      <c r="E148" s="141" t="s">
        <v>1370</v>
      </c>
      <c r="F148" s="142" t="s">
        <v>1371</v>
      </c>
      <c r="G148" s="143" t="s">
        <v>251</v>
      </c>
      <c r="H148" s="144">
        <v>0.5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4044</v>
      </c>
    </row>
    <row r="149" spans="2:65" s="1" customFormat="1" ht="33" customHeight="1">
      <c r="B149" s="139"/>
      <c r="C149" s="140" t="s">
        <v>97</v>
      </c>
      <c r="D149" s="140" t="s">
        <v>222</v>
      </c>
      <c r="E149" s="141" t="s">
        <v>460</v>
      </c>
      <c r="F149" s="142" t="s">
        <v>461</v>
      </c>
      <c r="G149" s="143" t="s">
        <v>251</v>
      </c>
      <c r="H149" s="144">
        <v>19.059999999999999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4045</v>
      </c>
    </row>
    <row r="150" spans="2:65" s="1" customFormat="1" ht="37.9" customHeight="1">
      <c r="B150" s="139"/>
      <c r="C150" s="140" t="s">
        <v>124</v>
      </c>
      <c r="D150" s="140" t="s">
        <v>222</v>
      </c>
      <c r="E150" s="141" t="s">
        <v>463</v>
      </c>
      <c r="F150" s="142" t="s">
        <v>464</v>
      </c>
      <c r="G150" s="143" t="s">
        <v>251</v>
      </c>
      <c r="H150" s="144">
        <v>324.02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4046</v>
      </c>
    </row>
    <row r="151" spans="2:65" s="1" customFormat="1" ht="16.5" customHeight="1">
      <c r="B151" s="139"/>
      <c r="C151" s="140" t="s">
        <v>132</v>
      </c>
      <c r="D151" s="140" t="s">
        <v>222</v>
      </c>
      <c r="E151" s="141" t="s">
        <v>469</v>
      </c>
      <c r="F151" s="142" t="s">
        <v>470</v>
      </c>
      <c r="G151" s="143" t="s">
        <v>251</v>
      </c>
      <c r="H151" s="144">
        <v>19.059999999999999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4047</v>
      </c>
    </row>
    <row r="152" spans="2:65" s="1" customFormat="1" ht="24.25" customHeight="1">
      <c r="B152" s="139"/>
      <c r="C152" s="140" t="s">
        <v>248</v>
      </c>
      <c r="D152" s="140" t="s">
        <v>222</v>
      </c>
      <c r="E152" s="141" t="s">
        <v>472</v>
      </c>
      <c r="F152" s="142" t="s">
        <v>473</v>
      </c>
      <c r="G152" s="143" t="s">
        <v>304</v>
      </c>
      <c r="H152" s="144">
        <v>32.4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4048</v>
      </c>
    </row>
    <row r="153" spans="2:65" s="1" customFormat="1" ht="24.25" customHeight="1">
      <c r="B153" s="139"/>
      <c r="C153" s="140" t="s">
        <v>230</v>
      </c>
      <c r="D153" s="140" t="s">
        <v>222</v>
      </c>
      <c r="E153" s="141" t="s">
        <v>475</v>
      </c>
      <c r="F153" s="142" t="s">
        <v>476</v>
      </c>
      <c r="G153" s="143" t="s">
        <v>251</v>
      </c>
      <c r="H153" s="144">
        <v>3.5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4049</v>
      </c>
    </row>
    <row r="154" spans="2:65" s="11" customFormat="1" ht="22.9" customHeight="1">
      <c r="B154" s="127"/>
      <c r="D154" s="128" t="s">
        <v>74</v>
      </c>
      <c r="E154" s="137" t="s">
        <v>87</v>
      </c>
      <c r="F154" s="137" t="s">
        <v>478</v>
      </c>
      <c r="I154" s="130"/>
      <c r="J154" s="138">
        <f>BK154</f>
        <v>0</v>
      </c>
      <c r="L154" s="127"/>
      <c r="M154" s="132"/>
      <c r="P154" s="133">
        <f>SUM(P155:P167)</f>
        <v>0</v>
      </c>
      <c r="R154" s="133">
        <f>SUM(R155:R167)</f>
        <v>44.733335413099994</v>
      </c>
      <c r="T154" s="134">
        <f>SUM(T155:T167)</f>
        <v>0</v>
      </c>
      <c r="AR154" s="128" t="s">
        <v>82</v>
      </c>
      <c r="AT154" s="135" t="s">
        <v>74</v>
      </c>
      <c r="AU154" s="135" t="s">
        <v>82</v>
      </c>
      <c r="AY154" s="128" t="s">
        <v>220</v>
      </c>
      <c r="BK154" s="136">
        <f>SUM(BK155:BK167)</f>
        <v>0</v>
      </c>
    </row>
    <row r="155" spans="2:65" s="1" customFormat="1" ht="33" customHeight="1">
      <c r="B155" s="139"/>
      <c r="C155" s="140" t="s">
        <v>256</v>
      </c>
      <c r="D155" s="140" t="s">
        <v>222</v>
      </c>
      <c r="E155" s="141" t="s">
        <v>1687</v>
      </c>
      <c r="F155" s="142" t="s">
        <v>1688</v>
      </c>
      <c r="G155" s="143" t="s">
        <v>225</v>
      </c>
      <c r="H155" s="144">
        <v>23.81</v>
      </c>
      <c r="I155" s="145"/>
      <c r="J155" s="144">
        <f t="shared" ref="J155:J167" si="10">ROUND(I155*H155,2)</f>
        <v>0</v>
      </c>
      <c r="K155" s="146"/>
      <c r="L155" s="28"/>
      <c r="M155" s="147" t="s">
        <v>1</v>
      </c>
      <c r="N155" s="148" t="s">
        <v>41</v>
      </c>
      <c r="P155" s="149">
        <f t="shared" ref="P155:P167" si="11">O155*H155</f>
        <v>0</v>
      </c>
      <c r="Q155" s="149">
        <v>0</v>
      </c>
      <c r="R155" s="149">
        <f t="shared" ref="R155:R167" si="12">Q155*H155</f>
        <v>0</v>
      </c>
      <c r="S155" s="149">
        <v>0</v>
      </c>
      <c r="T155" s="150">
        <f t="shared" ref="T155:T167" si="13">S155*H155</f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ref="BE155:BE167" si="14">IF(N155="základná",J155,0)</f>
        <v>0</v>
      </c>
      <c r="BF155" s="152">
        <f t="shared" ref="BF155:BF167" si="15">IF(N155="znížená",J155,0)</f>
        <v>0</v>
      </c>
      <c r="BG155" s="152">
        <f t="shared" ref="BG155:BG167" si="16">IF(N155="zákl. prenesená",J155,0)</f>
        <v>0</v>
      </c>
      <c r="BH155" s="152">
        <f t="shared" ref="BH155:BH167" si="17">IF(N155="zníž. prenesená",J155,0)</f>
        <v>0</v>
      </c>
      <c r="BI155" s="152">
        <f t="shared" ref="BI155:BI167" si="18">IF(N155="nulová",J155,0)</f>
        <v>0</v>
      </c>
      <c r="BJ155" s="13" t="s">
        <v>87</v>
      </c>
      <c r="BK155" s="152">
        <f t="shared" ref="BK155:BK167" si="19">ROUND(I155*H155,2)</f>
        <v>0</v>
      </c>
      <c r="BL155" s="13" t="s">
        <v>94</v>
      </c>
      <c r="BM155" s="151" t="s">
        <v>4050</v>
      </c>
    </row>
    <row r="156" spans="2:65" s="1" customFormat="1" ht="24.25" customHeight="1">
      <c r="B156" s="139"/>
      <c r="C156" s="140" t="s">
        <v>261</v>
      </c>
      <c r="D156" s="140" t="s">
        <v>222</v>
      </c>
      <c r="E156" s="141" t="s">
        <v>1690</v>
      </c>
      <c r="F156" s="142" t="s">
        <v>1691</v>
      </c>
      <c r="G156" s="143" t="s">
        <v>251</v>
      </c>
      <c r="H156" s="144">
        <v>11.89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2.0699999999999998</v>
      </c>
      <c r="R156" s="149">
        <f t="shared" si="12"/>
        <v>24.612299999999998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4051</v>
      </c>
    </row>
    <row r="157" spans="2:65" s="1" customFormat="1" ht="24.25" customHeight="1">
      <c r="B157" s="139"/>
      <c r="C157" s="140" t="s">
        <v>265</v>
      </c>
      <c r="D157" s="140" t="s">
        <v>222</v>
      </c>
      <c r="E157" s="141" t="s">
        <v>1396</v>
      </c>
      <c r="F157" s="142" t="s">
        <v>1397</v>
      </c>
      <c r="G157" s="143" t="s">
        <v>251</v>
      </c>
      <c r="H157" s="144">
        <v>0.5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2.19408</v>
      </c>
      <c r="R157" s="149">
        <f t="shared" si="12"/>
        <v>1.09704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4052</v>
      </c>
    </row>
    <row r="158" spans="2:65" s="1" customFormat="1" ht="24.25" customHeight="1">
      <c r="B158" s="139"/>
      <c r="C158" s="140" t="s">
        <v>269</v>
      </c>
      <c r="D158" s="140" t="s">
        <v>222</v>
      </c>
      <c r="E158" s="141" t="s">
        <v>1399</v>
      </c>
      <c r="F158" s="142" t="s">
        <v>1400</v>
      </c>
      <c r="G158" s="143" t="s">
        <v>251</v>
      </c>
      <c r="H158" s="144">
        <v>3.44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2.4157199999999999</v>
      </c>
      <c r="R158" s="149">
        <f t="shared" si="12"/>
        <v>8.3100767999999992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4053</v>
      </c>
    </row>
    <row r="159" spans="2:65" s="1" customFormat="1" ht="21.75" customHeight="1">
      <c r="B159" s="139"/>
      <c r="C159" s="140" t="s">
        <v>273</v>
      </c>
      <c r="D159" s="140" t="s">
        <v>222</v>
      </c>
      <c r="E159" s="141" t="s">
        <v>1702</v>
      </c>
      <c r="F159" s="142" t="s">
        <v>1703</v>
      </c>
      <c r="G159" s="143" t="s">
        <v>225</v>
      </c>
      <c r="H159" s="144">
        <v>4.75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1.5900000000000001E-3</v>
      </c>
      <c r="R159" s="149">
        <f t="shared" si="12"/>
        <v>7.5525000000000002E-3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4054</v>
      </c>
    </row>
    <row r="160" spans="2:65" s="1" customFormat="1" ht="21.75" customHeight="1">
      <c r="B160" s="139"/>
      <c r="C160" s="140" t="s">
        <v>277</v>
      </c>
      <c r="D160" s="140" t="s">
        <v>222</v>
      </c>
      <c r="E160" s="141" t="s">
        <v>1705</v>
      </c>
      <c r="F160" s="142" t="s">
        <v>1706</v>
      </c>
      <c r="G160" s="143" t="s">
        <v>225</v>
      </c>
      <c r="H160" s="144">
        <v>4.75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4055</v>
      </c>
    </row>
    <row r="161" spans="2:65" s="1" customFormat="1" ht="16.5" customHeight="1">
      <c r="B161" s="139"/>
      <c r="C161" s="140" t="s">
        <v>281</v>
      </c>
      <c r="D161" s="140" t="s">
        <v>222</v>
      </c>
      <c r="E161" s="141" t="s">
        <v>1708</v>
      </c>
      <c r="F161" s="142" t="s">
        <v>1709</v>
      </c>
      <c r="G161" s="143" t="s">
        <v>304</v>
      </c>
      <c r="H161" s="144">
        <v>0.52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1.0189600000000001</v>
      </c>
      <c r="R161" s="149">
        <f t="shared" si="12"/>
        <v>0.52985920000000009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4056</v>
      </c>
    </row>
    <row r="162" spans="2:65" s="1" customFormat="1" ht="37.9" customHeight="1">
      <c r="B162" s="139"/>
      <c r="C162" s="140" t="s">
        <v>285</v>
      </c>
      <c r="D162" s="140" t="s">
        <v>222</v>
      </c>
      <c r="E162" s="141" t="s">
        <v>4057</v>
      </c>
      <c r="F162" s="142" t="s">
        <v>4058</v>
      </c>
      <c r="G162" s="143" t="s">
        <v>251</v>
      </c>
      <c r="H162" s="144">
        <v>1.02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41</v>
      </c>
      <c r="P162" s="149">
        <f t="shared" si="11"/>
        <v>0</v>
      </c>
      <c r="Q162" s="149">
        <v>2.1286399999999999</v>
      </c>
      <c r="R162" s="149">
        <f t="shared" si="12"/>
        <v>2.1712127999999997</v>
      </c>
      <c r="S162" s="149">
        <v>0</v>
      </c>
      <c r="T162" s="150">
        <f t="shared" si="1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4059</v>
      </c>
    </row>
    <row r="163" spans="2:65" s="1" customFormat="1" ht="37.9" customHeight="1">
      <c r="B163" s="139"/>
      <c r="C163" s="140" t="s">
        <v>289</v>
      </c>
      <c r="D163" s="140" t="s">
        <v>222</v>
      </c>
      <c r="E163" s="141" t="s">
        <v>4060</v>
      </c>
      <c r="F163" s="142" t="s">
        <v>4061</v>
      </c>
      <c r="G163" s="143" t="s">
        <v>251</v>
      </c>
      <c r="H163" s="144">
        <v>0.08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2.1170900000000001</v>
      </c>
      <c r="R163" s="149">
        <f t="shared" si="12"/>
        <v>0.16936720000000002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4062</v>
      </c>
    </row>
    <row r="164" spans="2:65" s="1" customFormat="1" ht="24.25" customHeight="1">
      <c r="B164" s="139"/>
      <c r="C164" s="140" t="s">
        <v>293</v>
      </c>
      <c r="D164" s="140" t="s">
        <v>222</v>
      </c>
      <c r="E164" s="141" t="s">
        <v>4063</v>
      </c>
      <c r="F164" s="142" t="s">
        <v>4064</v>
      </c>
      <c r="G164" s="143" t="s">
        <v>251</v>
      </c>
      <c r="H164" s="144">
        <v>3.16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41</v>
      </c>
      <c r="P164" s="149">
        <f t="shared" si="11"/>
        <v>0</v>
      </c>
      <c r="Q164" s="149">
        <v>2.4157199999999999</v>
      </c>
      <c r="R164" s="149">
        <f t="shared" si="12"/>
        <v>7.6336751999999999</v>
      </c>
      <c r="S164" s="149">
        <v>0</v>
      </c>
      <c r="T164" s="150">
        <f t="shared" si="1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4065</v>
      </c>
    </row>
    <row r="165" spans="2:65" s="1" customFormat="1" ht="21.75" customHeight="1">
      <c r="B165" s="139"/>
      <c r="C165" s="140" t="s">
        <v>297</v>
      </c>
      <c r="D165" s="140" t="s">
        <v>222</v>
      </c>
      <c r="E165" s="141" t="s">
        <v>4066</v>
      </c>
      <c r="F165" s="142" t="s">
        <v>4067</v>
      </c>
      <c r="G165" s="143" t="s">
        <v>225</v>
      </c>
      <c r="H165" s="144">
        <v>5.44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41</v>
      </c>
      <c r="P165" s="149">
        <f t="shared" si="11"/>
        <v>0</v>
      </c>
      <c r="Q165" s="149">
        <v>1.5900000000000001E-3</v>
      </c>
      <c r="R165" s="149">
        <f t="shared" si="12"/>
        <v>8.6496000000000003E-3</v>
      </c>
      <c r="S165" s="149">
        <v>0</v>
      </c>
      <c r="T165" s="150">
        <f t="shared" si="1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4068</v>
      </c>
    </row>
    <row r="166" spans="2:65" s="1" customFormat="1" ht="21.75" customHeight="1">
      <c r="B166" s="139"/>
      <c r="C166" s="140" t="s">
        <v>301</v>
      </c>
      <c r="D166" s="140" t="s">
        <v>222</v>
      </c>
      <c r="E166" s="141" t="s">
        <v>4069</v>
      </c>
      <c r="F166" s="142" t="s">
        <v>4070</v>
      </c>
      <c r="G166" s="143" t="s">
        <v>225</v>
      </c>
      <c r="H166" s="144">
        <v>5.44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4071</v>
      </c>
    </row>
    <row r="167" spans="2:65" s="1" customFormat="1" ht="16.5" customHeight="1">
      <c r="B167" s="139"/>
      <c r="C167" s="140" t="s">
        <v>306</v>
      </c>
      <c r="D167" s="140" t="s">
        <v>222</v>
      </c>
      <c r="E167" s="141" t="s">
        <v>4072</v>
      </c>
      <c r="F167" s="142" t="s">
        <v>4073</v>
      </c>
      <c r="G167" s="143" t="s">
        <v>304</v>
      </c>
      <c r="H167" s="144">
        <v>0.19</v>
      </c>
      <c r="I167" s="145"/>
      <c r="J167" s="144">
        <f t="shared" si="10"/>
        <v>0</v>
      </c>
      <c r="K167" s="146"/>
      <c r="L167" s="28"/>
      <c r="M167" s="147" t="s">
        <v>1</v>
      </c>
      <c r="N167" s="148" t="s">
        <v>41</v>
      </c>
      <c r="P167" s="149">
        <f t="shared" si="11"/>
        <v>0</v>
      </c>
      <c r="Q167" s="149">
        <v>1.0189584899999999</v>
      </c>
      <c r="R167" s="149">
        <f t="shared" si="12"/>
        <v>0.1936021131</v>
      </c>
      <c r="S167" s="149">
        <v>0</v>
      </c>
      <c r="T167" s="150">
        <f t="shared" si="13"/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 t="shared" si="14"/>
        <v>0</v>
      </c>
      <c r="BF167" s="152">
        <f t="shared" si="15"/>
        <v>0</v>
      </c>
      <c r="BG167" s="152">
        <f t="shared" si="16"/>
        <v>0</v>
      </c>
      <c r="BH167" s="152">
        <f t="shared" si="17"/>
        <v>0</v>
      </c>
      <c r="BI167" s="152">
        <f t="shared" si="18"/>
        <v>0</v>
      </c>
      <c r="BJ167" s="13" t="s">
        <v>87</v>
      </c>
      <c r="BK167" s="152">
        <f t="shared" si="19"/>
        <v>0</v>
      </c>
      <c r="BL167" s="13" t="s">
        <v>94</v>
      </c>
      <c r="BM167" s="151" t="s">
        <v>4074</v>
      </c>
    </row>
    <row r="168" spans="2:65" s="11" customFormat="1" ht="22.9" customHeight="1">
      <c r="B168" s="127"/>
      <c r="D168" s="128" t="s">
        <v>74</v>
      </c>
      <c r="E168" s="137" t="s">
        <v>91</v>
      </c>
      <c r="F168" s="137" t="s">
        <v>3816</v>
      </c>
      <c r="I168" s="130"/>
      <c r="J168" s="138">
        <f>BK168</f>
        <v>0</v>
      </c>
      <c r="L168" s="127"/>
      <c r="M168" s="132"/>
      <c r="P168" s="133">
        <f>SUM(P169:P185)</f>
        <v>0</v>
      </c>
      <c r="R168" s="133">
        <f>SUM(R169:R185)</f>
        <v>44.345807005800005</v>
      </c>
      <c r="T168" s="134">
        <f>SUM(T169:T185)</f>
        <v>0</v>
      </c>
      <c r="AR168" s="128" t="s">
        <v>82</v>
      </c>
      <c r="AT168" s="135" t="s">
        <v>74</v>
      </c>
      <c r="AU168" s="135" t="s">
        <v>82</v>
      </c>
      <c r="AY168" s="128" t="s">
        <v>220</v>
      </c>
      <c r="BK168" s="136">
        <f>SUM(BK169:BK185)</f>
        <v>0</v>
      </c>
    </row>
    <row r="169" spans="2:65" s="1" customFormat="1" ht="37.9" customHeight="1">
      <c r="B169" s="139"/>
      <c r="C169" s="140" t="s">
        <v>7</v>
      </c>
      <c r="D169" s="140" t="s">
        <v>222</v>
      </c>
      <c r="E169" s="141" t="s">
        <v>4075</v>
      </c>
      <c r="F169" s="142" t="s">
        <v>4076</v>
      </c>
      <c r="G169" s="143" t="s">
        <v>251</v>
      </c>
      <c r="H169" s="144">
        <v>17.02</v>
      </c>
      <c r="I169" s="145"/>
      <c r="J169" s="144">
        <f t="shared" ref="J169:J185" si="20">ROUND(I169*H169,2)</f>
        <v>0</v>
      </c>
      <c r="K169" s="146"/>
      <c r="L169" s="28"/>
      <c r="M169" s="147" t="s">
        <v>1</v>
      </c>
      <c r="N169" s="148" t="s">
        <v>41</v>
      </c>
      <c r="P169" s="149">
        <f t="shared" ref="P169:P185" si="21">O169*H169</f>
        <v>0</v>
      </c>
      <c r="Q169" s="149">
        <v>0.78917999999999999</v>
      </c>
      <c r="R169" s="149">
        <f t="shared" ref="R169:R185" si="22">Q169*H169</f>
        <v>13.431843599999999</v>
      </c>
      <c r="S169" s="149">
        <v>0</v>
      </c>
      <c r="T169" s="150">
        <f t="shared" ref="T169:T185" si="23"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ref="BE169:BE185" si="24">IF(N169="základná",J169,0)</f>
        <v>0</v>
      </c>
      <c r="BF169" s="152">
        <f t="shared" ref="BF169:BF185" si="25">IF(N169="znížená",J169,0)</f>
        <v>0</v>
      </c>
      <c r="BG169" s="152">
        <f t="shared" ref="BG169:BG185" si="26">IF(N169="zákl. prenesená",J169,0)</f>
        <v>0</v>
      </c>
      <c r="BH169" s="152">
        <f t="shared" ref="BH169:BH185" si="27">IF(N169="zníž. prenesená",J169,0)</f>
        <v>0</v>
      </c>
      <c r="BI169" s="152">
        <f t="shared" ref="BI169:BI185" si="28">IF(N169="nulová",J169,0)</f>
        <v>0</v>
      </c>
      <c r="BJ169" s="13" t="s">
        <v>87</v>
      </c>
      <c r="BK169" s="152">
        <f t="shared" ref="BK169:BK185" si="29">ROUND(I169*H169,2)</f>
        <v>0</v>
      </c>
      <c r="BL169" s="13" t="s">
        <v>94</v>
      </c>
      <c r="BM169" s="151" t="s">
        <v>4077</v>
      </c>
    </row>
    <row r="170" spans="2:65" s="1" customFormat="1" ht="24.25" customHeight="1">
      <c r="B170" s="139"/>
      <c r="C170" s="140" t="s">
        <v>313</v>
      </c>
      <c r="D170" s="140" t="s">
        <v>222</v>
      </c>
      <c r="E170" s="141" t="s">
        <v>4078</v>
      </c>
      <c r="F170" s="142" t="s">
        <v>4079</v>
      </c>
      <c r="G170" s="143" t="s">
        <v>251</v>
      </c>
      <c r="H170" s="144">
        <v>4.6500000000000004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2.4160200000000001</v>
      </c>
      <c r="R170" s="149">
        <f t="shared" si="22"/>
        <v>11.234493000000001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4080</v>
      </c>
    </row>
    <row r="171" spans="2:65" s="1" customFormat="1" ht="24.25" customHeight="1">
      <c r="B171" s="139"/>
      <c r="C171" s="140" t="s">
        <v>317</v>
      </c>
      <c r="D171" s="140" t="s">
        <v>222</v>
      </c>
      <c r="E171" s="141" t="s">
        <v>4081</v>
      </c>
      <c r="F171" s="142" t="s">
        <v>4082</v>
      </c>
      <c r="G171" s="143" t="s">
        <v>225</v>
      </c>
      <c r="H171" s="144">
        <v>40.15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2.3E-3</v>
      </c>
      <c r="R171" s="149">
        <f t="shared" si="22"/>
        <v>9.2344999999999997E-2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4083</v>
      </c>
    </row>
    <row r="172" spans="2:65" s="1" customFormat="1" ht="24.25" customHeight="1">
      <c r="B172" s="139"/>
      <c r="C172" s="140" t="s">
        <v>321</v>
      </c>
      <c r="D172" s="140" t="s">
        <v>222</v>
      </c>
      <c r="E172" s="141" t="s">
        <v>4084</v>
      </c>
      <c r="F172" s="142" t="s">
        <v>4085</v>
      </c>
      <c r="G172" s="143" t="s">
        <v>225</v>
      </c>
      <c r="H172" s="144">
        <v>40.15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</v>
      </c>
      <c r="R172" s="149">
        <f t="shared" si="22"/>
        <v>0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4086</v>
      </c>
    </row>
    <row r="173" spans="2:65" s="1" customFormat="1" ht="16.5" customHeight="1">
      <c r="B173" s="139"/>
      <c r="C173" s="140" t="s">
        <v>325</v>
      </c>
      <c r="D173" s="140" t="s">
        <v>222</v>
      </c>
      <c r="E173" s="141" t="s">
        <v>4087</v>
      </c>
      <c r="F173" s="142" t="s">
        <v>4088</v>
      </c>
      <c r="G173" s="143" t="s">
        <v>304</v>
      </c>
      <c r="H173" s="144">
        <v>0.41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1.0152039399999999</v>
      </c>
      <c r="R173" s="149">
        <f t="shared" si="22"/>
        <v>0.41623361539999992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4089</v>
      </c>
    </row>
    <row r="174" spans="2:65" s="1" customFormat="1" ht="24.25" customHeight="1">
      <c r="B174" s="139"/>
      <c r="C174" s="140" t="s">
        <v>329</v>
      </c>
      <c r="D174" s="140" t="s">
        <v>222</v>
      </c>
      <c r="E174" s="141" t="s">
        <v>4090</v>
      </c>
      <c r="F174" s="142" t="s">
        <v>4091</v>
      </c>
      <c r="G174" s="143" t="s">
        <v>259</v>
      </c>
      <c r="H174" s="144">
        <v>4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0.11973</v>
      </c>
      <c r="R174" s="149">
        <f t="shared" si="22"/>
        <v>0.47892000000000001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4092</v>
      </c>
    </row>
    <row r="175" spans="2:65" s="1" customFormat="1" ht="33" customHeight="1">
      <c r="B175" s="139"/>
      <c r="C175" s="140" t="s">
        <v>333</v>
      </c>
      <c r="D175" s="140" t="s">
        <v>222</v>
      </c>
      <c r="E175" s="141" t="s">
        <v>4093</v>
      </c>
      <c r="F175" s="142" t="s">
        <v>4094</v>
      </c>
      <c r="G175" s="143" t="s">
        <v>259</v>
      </c>
      <c r="H175" s="144">
        <v>5</v>
      </c>
      <c r="I175" s="145"/>
      <c r="J175" s="144">
        <f t="shared" si="20"/>
        <v>0</v>
      </c>
      <c r="K175" s="146"/>
      <c r="L175" s="28"/>
      <c r="M175" s="147" t="s">
        <v>1</v>
      </c>
      <c r="N175" s="148" t="s">
        <v>41</v>
      </c>
      <c r="P175" s="149">
        <f t="shared" si="21"/>
        <v>0</v>
      </c>
      <c r="Q175" s="149">
        <v>0.10174999999999999</v>
      </c>
      <c r="R175" s="149">
        <f t="shared" si="22"/>
        <v>0.50874999999999992</v>
      </c>
      <c r="S175" s="149">
        <v>0</v>
      </c>
      <c r="T175" s="150">
        <f t="shared" si="23"/>
        <v>0</v>
      </c>
      <c r="AR175" s="151" t="s">
        <v>94</v>
      </c>
      <c r="AT175" s="151" t="s">
        <v>222</v>
      </c>
      <c r="AU175" s="151" t="s">
        <v>87</v>
      </c>
      <c r="AY175" s="13" t="s">
        <v>220</v>
      </c>
      <c r="BE175" s="152">
        <f t="shared" si="24"/>
        <v>0</v>
      </c>
      <c r="BF175" s="152">
        <f t="shared" si="25"/>
        <v>0</v>
      </c>
      <c r="BG175" s="152">
        <f t="shared" si="26"/>
        <v>0</v>
      </c>
      <c r="BH175" s="152">
        <f t="shared" si="27"/>
        <v>0</v>
      </c>
      <c r="BI175" s="152">
        <f t="shared" si="28"/>
        <v>0</v>
      </c>
      <c r="BJ175" s="13" t="s">
        <v>87</v>
      </c>
      <c r="BK175" s="152">
        <f t="shared" si="29"/>
        <v>0</v>
      </c>
      <c r="BL175" s="13" t="s">
        <v>94</v>
      </c>
      <c r="BM175" s="151" t="s">
        <v>4095</v>
      </c>
    </row>
    <row r="176" spans="2:65" s="1" customFormat="1" ht="21.75" customHeight="1">
      <c r="B176" s="139"/>
      <c r="C176" s="140" t="s">
        <v>341</v>
      </c>
      <c r="D176" s="140" t="s">
        <v>222</v>
      </c>
      <c r="E176" s="141" t="s">
        <v>4096</v>
      </c>
      <c r="F176" s="142" t="s">
        <v>4097</v>
      </c>
      <c r="G176" s="143" t="s">
        <v>251</v>
      </c>
      <c r="H176" s="144">
        <v>0.23</v>
      </c>
      <c r="I176" s="145"/>
      <c r="J176" s="144">
        <f t="shared" si="20"/>
        <v>0</v>
      </c>
      <c r="K176" s="146"/>
      <c r="L176" s="28"/>
      <c r="M176" s="147" t="s">
        <v>1</v>
      </c>
      <c r="N176" s="148" t="s">
        <v>41</v>
      </c>
      <c r="P176" s="149">
        <f t="shared" si="21"/>
        <v>0</v>
      </c>
      <c r="Q176" s="149">
        <v>2.4160300000000001</v>
      </c>
      <c r="R176" s="149">
        <f t="shared" si="22"/>
        <v>0.55568690000000009</v>
      </c>
      <c r="S176" s="149">
        <v>0</v>
      </c>
      <c r="T176" s="150">
        <f t="shared" si="23"/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si="24"/>
        <v>0</v>
      </c>
      <c r="BF176" s="152">
        <f t="shared" si="25"/>
        <v>0</v>
      </c>
      <c r="BG176" s="152">
        <f t="shared" si="26"/>
        <v>0</v>
      </c>
      <c r="BH176" s="152">
        <f t="shared" si="27"/>
        <v>0</v>
      </c>
      <c r="BI176" s="152">
        <f t="shared" si="28"/>
        <v>0</v>
      </c>
      <c r="BJ176" s="13" t="s">
        <v>87</v>
      </c>
      <c r="BK176" s="152">
        <f t="shared" si="29"/>
        <v>0</v>
      </c>
      <c r="BL176" s="13" t="s">
        <v>94</v>
      </c>
      <c r="BM176" s="151" t="s">
        <v>4098</v>
      </c>
    </row>
    <row r="177" spans="2:65" s="1" customFormat="1" ht="16.5" customHeight="1">
      <c r="B177" s="139"/>
      <c r="C177" s="140" t="s">
        <v>347</v>
      </c>
      <c r="D177" s="140" t="s">
        <v>222</v>
      </c>
      <c r="E177" s="141" t="s">
        <v>4099</v>
      </c>
      <c r="F177" s="142" t="s">
        <v>4100</v>
      </c>
      <c r="G177" s="143" t="s">
        <v>304</v>
      </c>
      <c r="H177" s="144">
        <v>0.04</v>
      </c>
      <c r="I177" s="145"/>
      <c r="J177" s="144">
        <f t="shared" si="20"/>
        <v>0</v>
      </c>
      <c r="K177" s="146"/>
      <c r="L177" s="28"/>
      <c r="M177" s="147" t="s">
        <v>1</v>
      </c>
      <c r="N177" s="148" t="s">
        <v>41</v>
      </c>
      <c r="P177" s="149">
        <f t="shared" si="21"/>
        <v>0</v>
      </c>
      <c r="Q177" s="149">
        <v>1.01144973</v>
      </c>
      <c r="R177" s="149">
        <f t="shared" si="22"/>
        <v>4.0457989200000002E-2</v>
      </c>
      <c r="S177" s="149">
        <v>0</v>
      </c>
      <c r="T177" s="150">
        <f t="shared" si="2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24"/>
        <v>0</v>
      </c>
      <c r="BF177" s="152">
        <f t="shared" si="25"/>
        <v>0</v>
      </c>
      <c r="BG177" s="152">
        <f t="shared" si="26"/>
        <v>0</v>
      </c>
      <c r="BH177" s="152">
        <f t="shared" si="27"/>
        <v>0</v>
      </c>
      <c r="BI177" s="152">
        <f t="shared" si="28"/>
        <v>0</v>
      </c>
      <c r="BJ177" s="13" t="s">
        <v>87</v>
      </c>
      <c r="BK177" s="152">
        <f t="shared" si="29"/>
        <v>0</v>
      </c>
      <c r="BL177" s="13" t="s">
        <v>94</v>
      </c>
      <c r="BM177" s="151" t="s">
        <v>4101</v>
      </c>
    </row>
    <row r="178" spans="2:65" s="1" customFormat="1" ht="37.9" customHeight="1">
      <c r="B178" s="139"/>
      <c r="C178" s="140" t="s">
        <v>353</v>
      </c>
      <c r="D178" s="140" t="s">
        <v>222</v>
      </c>
      <c r="E178" s="141" t="s">
        <v>4102</v>
      </c>
      <c r="F178" s="142" t="s">
        <v>4103</v>
      </c>
      <c r="G178" s="143" t="s">
        <v>251</v>
      </c>
      <c r="H178" s="144">
        <v>8.3800000000000008</v>
      </c>
      <c r="I178" s="145"/>
      <c r="J178" s="144">
        <f t="shared" si="20"/>
        <v>0</v>
      </c>
      <c r="K178" s="146"/>
      <c r="L178" s="28"/>
      <c r="M178" s="147" t="s">
        <v>1</v>
      </c>
      <c r="N178" s="148" t="s">
        <v>41</v>
      </c>
      <c r="P178" s="149">
        <f t="shared" si="21"/>
        <v>0</v>
      </c>
      <c r="Q178" s="149">
        <v>0.90585574000000002</v>
      </c>
      <c r="R178" s="149">
        <f t="shared" si="22"/>
        <v>7.5910711012000007</v>
      </c>
      <c r="S178" s="149">
        <v>0</v>
      </c>
      <c r="T178" s="150">
        <f t="shared" si="2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24"/>
        <v>0</v>
      </c>
      <c r="BF178" s="152">
        <f t="shared" si="25"/>
        <v>0</v>
      </c>
      <c r="BG178" s="152">
        <f t="shared" si="26"/>
        <v>0</v>
      </c>
      <c r="BH178" s="152">
        <f t="shared" si="27"/>
        <v>0</v>
      </c>
      <c r="BI178" s="152">
        <f t="shared" si="28"/>
        <v>0</v>
      </c>
      <c r="BJ178" s="13" t="s">
        <v>87</v>
      </c>
      <c r="BK178" s="152">
        <f t="shared" si="29"/>
        <v>0</v>
      </c>
      <c r="BL178" s="13" t="s">
        <v>94</v>
      </c>
      <c r="BM178" s="151" t="s">
        <v>4104</v>
      </c>
    </row>
    <row r="179" spans="2:65" s="1" customFormat="1" ht="33" customHeight="1">
      <c r="B179" s="139"/>
      <c r="C179" s="140" t="s">
        <v>357</v>
      </c>
      <c r="D179" s="140" t="s">
        <v>222</v>
      </c>
      <c r="E179" s="141" t="s">
        <v>4105</v>
      </c>
      <c r="F179" s="142" t="s">
        <v>4106</v>
      </c>
      <c r="G179" s="143" t="s">
        <v>251</v>
      </c>
      <c r="H179" s="144">
        <v>1.01</v>
      </c>
      <c r="I179" s="145"/>
      <c r="J179" s="144">
        <f t="shared" si="20"/>
        <v>0</v>
      </c>
      <c r="K179" s="146"/>
      <c r="L179" s="28"/>
      <c r="M179" s="147" t="s">
        <v>1</v>
      </c>
      <c r="N179" s="148" t="s">
        <v>41</v>
      </c>
      <c r="P179" s="149">
        <f t="shared" si="21"/>
        <v>0</v>
      </c>
      <c r="Q179" s="149">
        <v>2.4017599999999999</v>
      </c>
      <c r="R179" s="149">
        <f t="shared" si="22"/>
        <v>2.4257776</v>
      </c>
      <c r="S179" s="149">
        <v>0</v>
      </c>
      <c r="T179" s="150">
        <f t="shared" si="2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24"/>
        <v>0</v>
      </c>
      <c r="BF179" s="152">
        <f t="shared" si="25"/>
        <v>0</v>
      </c>
      <c r="BG179" s="152">
        <f t="shared" si="26"/>
        <v>0</v>
      </c>
      <c r="BH179" s="152">
        <f t="shared" si="27"/>
        <v>0</v>
      </c>
      <c r="BI179" s="152">
        <f t="shared" si="28"/>
        <v>0</v>
      </c>
      <c r="BJ179" s="13" t="s">
        <v>87</v>
      </c>
      <c r="BK179" s="152">
        <f t="shared" si="29"/>
        <v>0</v>
      </c>
      <c r="BL179" s="13" t="s">
        <v>94</v>
      </c>
      <c r="BM179" s="151" t="s">
        <v>4107</v>
      </c>
    </row>
    <row r="180" spans="2:65" s="1" customFormat="1" ht="24.25" customHeight="1">
      <c r="B180" s="139"/>
      <c r="C180" s="140" t="s">
        <v>361</v>
      </c>
      <c r="D180" s="140" t="s">
        <v>222</v>
      </c>
      <c r="E180" s="141" t="s">
        <v>4108</v>
      </c>
      <c r="F180" s="142" t="s">
        <v>4109</v>
      </c>
      <c r="G180" s="143" t="s">
        <v>304</v>
      </c>
      <c r="H180" s="144">
        <v>0.45</v>
      </c>
      <c r="I180" s="145"/>
      <c r="J180" s="144">
        <f t="shared" si="20"/>
        <v>0</v>
      </c>
      <c r="K180" s="146"/>
      <c r="L180" s="28"/>
      <c r="M180" s="147" t="s">
        <v>1</v>
      </c>
      <c r="N180" s="148" t="s">
        <v>41</v>
      </c>
      <c r="P180" s="149">
        <f t="shared" si="21"/>
        <v>0</v>
      </c>
      <c r="Q180" s="149">
        <v>1.01953</v>
      </c>
      <c r="R180" s="149">
        <f t="shared" si="22"/>
        <v>0.45878850000000004</v>
      </c>
      <c r="S180" s="149">
        <v>0</v>
      </c>
      <c r="T180" s="150">
        <f t="shared" si="2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24"/>
        <v>0</v>
      </c>
      <c r="BF180" s="152">
        <f t="shared" si="25"/>
        <v>0</v>
      </c>
      <c r="BG180" s="152">
        <f t="shared" si="26"/>
        <v>0</v>
      </c>
      <c r="BH180" s="152">
        <f t="shared" si="27"/>
        <v>0</v>
      </c>
      <c r="BI180" s="152">
        <f t="shared" si="28"/>
        <v>0</v>
      </c>
      <c r="BJ180" s="13" t="s">
        <v>87</v>
      </c>
      <c r="BK180" s="152">
        <f t="shared" si="29"/>
        <v>0</v>
      </c>
      <c r="BL180" s="13" t="s">
        <v>94</v>
      </c>
      <c r="BM180" s="151" t="s">
        <v>4110</v>
      </c>
    </row>
    <row r="181" spans="2:65" s="1" customFormat="1" ht="24.25" customHeight="1">
      <c r="B181" s="139"/>
      <c r="C181" s="140" t="s">
        <v>365</v>
      </c>
      <c r="D181" s="140" t="s">
        <v>222</v>
      </c>
      <c r="E181" s="141" t="s">
        <v>4111</v>
      </c>
      <c r="F181" s="142" t="s">
        <v>4112</v>
      </c>
      <c r="G181" s="143" t="s">
        <v>225</v>
      </c>
      <c r="H181" s="144">
        <v>10.14</v>
      </c>
      <c r="I181" s="145"/>
      <c r="J181" s="144">
        <f t="shared" si="20"/>
        <v>0</v>
      </c>
      <c r="K181" s="146"/>
      <c r="L181" s="28"/>
      <c r="M181" s="147" t="s">
        <v>1</v>
      </c>
      <c r="N181" s="148" t="s">
        <v>41</v>
      </c>
      <c r="P181" s="149">
        <f t="shared" si="21"/>
        <v>0</v>
      </c>
      <c r="Q181" s="149">
        <v>0.25602999999999998</v>
      </c>
      <c r="R181" s="149">
        <f t="shared" si="22"/>
        <v>2.5961441999999999</v>
      </c>
      <c r="S181" s="149">
        <v>0</v>
      </c>
      <c r="T181" s="150">
        <f t="shared" si="2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24"/>
        <v>0</v>
      </c>
      <c r="BF181" s="152">
        <f t="shared" si="25"/>
        <v>0</v>
      </c>
      <c r="BG181" s="152">
        <f t="shared" si="26"/>
        <v>0</v>
      </c>
      <c r="BH181" s="152">
        <f t="shared" si="27"/>
        <v>0</v>
      </c>
      <c r="BI181" s="152">
        <f t="shared" si="28"/>
        <v>0</v>
      </c>
      <c r="BJ181" s="13" t="s">
        <v>87</v>
      </c>
      <c r="BK181" s="152">
        <f t="shared" si="29"/>
        <v>0</v>
      </c>
      <c r="BL181" s="13" t="s">
        <v>94</v>
      </c>
      <c r="BM181" s="151" t="s">
        <v>4113</v>
      </c>
    </row>
    <row r="182" spans="2:65" s="1" customFormat="1" ht="33" customHeight="1">
      <c r="B182" s="139"/>
      <c r="C182" s="140" t="s">
        <v>371</v>
      </c>
      <c r="D182" s="140" t="s">
        <v>222</v>
      </c>
      <c r="E182" s="141" t="s">
        <v>4114</v>
      </c>
      <c r="F182" s="142" t="s">
        <v>4115</v>
      </c>
      <c r="G182" s="143" t="s">
        <v>251</v>
      </c>
      <c r="H182" s="144">
        <v>1.8</v>
      </c>
      <c r="I182" s="145"/>
      <c r="J182" s="144">
        <f t="shared" si="20"/>
        <v>0</v>
      </c>
      <c r="K182" s="146"/>
      <c r="L182" s="28"/>
      <c r="M182" s="147" t="s">
        <v>1</v>
      </c>
      <c r="N182" s="148" t="s">
        <v>41</v>
      </c>
      <c r="P182" s="149">
        <f t="shared" si="21"/>
        <v>0</v>
      </c>
      <c r="Q182" s="149">
        <v>2.40178</v>
      </c>
      <c r="R182" s="149">
        <f t="shared" si="22"/>
        <v>4.3232040000000005</v>
      </c>
      <c r="S182" s="149">
        <v>0</v>
      </c>
      <c r="T182" s="150">
        <f t="shared" si="2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24"/>
        <v>0</v>
      </c>
      <c r="BF182" s="152">
        <f t="shared" si="25"/>
        <v>0</v>
      </c>
      <c r="BG182" s="152">
        <f t="shared" si="26"/>
        <v>0</v>
      </c>
      <c r="BH182" s="152">
        <f t="shared" si="27"/>
        <v>0</v>
      </c>
      <c r="BI182" s="152">
        <f t="shared" si="28"/>
        <v>0</v>
      </c>
      <c r="BJ182" s="13" t="s">
        <v>87</v>
      </c>
      <c r="BK182" s="152">
        <f t="shared" si="29"/>
        <v>0</v>
      </c>
      <c r="BL182" s="13" t="s">
        <v>94</v>
      </c>
      <c r="BM182" s="151" t="s">
        <v>4116</v>
      </c>
    </row>
    <row r="183" spans="2:65" s="1" customFormat="1" ht="24.25" customHeight="1">
      <c r="B183" s="139"/>
      <c r="C183" s="140" t="s">
        <v>377</v>
      </c>
      <c r="D183" s="140" t="s">
        <v>222</v>
      </c>
      <c r="E183" s="141" t="s">
        <v>4117</v>
      </c>
      <c r="F183" s="142" t="s">
        <v>4118</v>
      </c>
      <c r="G183" s="143" t="s">
        <v>225</v>
      </c>
      <c r="H183" s="144">
        <v>13.19</v>
      </c>
      <c r="I183" s="145"/>
      <c r="J183" s="144">
        <f t="shared" si="20"/>
        <v>0</v>
      </c>
      <c r="K183" s="146"/>
      <c r="L183" s="28"/>
      <c r="M183" s="147" t="s">
        <v>1</v>
      </c>
      <c r="N183" s="148" t="s">
        <v>41</v>
      </c>
      <c r="P183" s="149">
        <f t="shared" si="21"/>
        <v>0</v>
      </c>
      <c r="Q183" s="149">
        <v>4.4999999999999997E-3</v>
      </c>
      <c r="R183" s="149">
        <f t="shared" si="22"/>
        <v>5.9354999999999991E-2</v>
      </c>
      <c r="S183" s="149">
        <v>0</v>
      </c>
      <c r="T183" s="150">
        <f t="shared" si="2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24"/>
        <v>0</v>
      </c>
      <c r="BF183" s="152">
        <f t="shared" si="25"/>
        <v>0</v>
      </c>
      <c r="BG183" s="152">
        <f t="shared" si="26"/>
        <v>0</v>
      </c>
      <c r="BH183" s="152">
        <f t="shared" si="27"/>
        <v>0</v>
      </c>
      <c r="BI183" s="152">
        <f t="shared" si="28"/>
        <v>0</v>
      </c>
      <c r="BJ183" s="13" t="s">
        <v>87</v>
      </c>
      <c r="BK183" s="152">
        <f t="shared" si="29"/>
        <v>0</v>
      </c>
      <c r="BL183" s="13" t="s">
        <v>94</v>
      </c>
      <c r="BM183" s="151" t="s">
        <v>4119</v>
      </c>
    </row>
    <row r="184" spans="2:65" s="1" customFormat="1" ht="24.25" customHeight="1">
      <c r="B184" s="139"/>
      <c r="C184" s="140" t="s">
        <v>381</v>
      </c>
      <c r="D184" s="140" t="s">
        <v>222</v>
      </c>
      <c r="E184" s="141" t="s">
        <v>4120</v>
      </c>
      <c r="F184" s="142" t="s">
        <v>4121</v>
      </c>
      <c r="G184" s="143" t="s">
        <v>225</v>
      </c>
      <c r="H184" s="144">
        <v>13.19</v>
      </c>
      <c r="I184" s="145"/>
      <c r="J184" s="144">
        <f t="shared" si="20"/>
        <v>0</v>
      </c>
      <c r="K184" s="146"/>
      <c r="L184" s="28"/>
      <c r="M184" s="147" t="s">
        <v>1</v>
      </c>
      <c r="N184" s="148" t="s">
        <v>41</v>
      </c>
      <c r="P184" s="149">
        <f t="shared" si="21"/>
        <v>0</v>
      </c>
      <c r="Q184" s="149">
        <v>0</v>
      </c>
      <c r="R184" s="149">
        <f t="shared" si="22"/>
        <v>0</v>
      </c>
      <c r="S184" s="149">
        <v>0</v>
      </c>
      <c r="T184" s="150">
        <f t="shared" si="2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24"/>
        <v>0</v>
      </c>
      <c r="BF184" s="152">
        <f t="shared" si="25"/>
        <v>0</v>
      </c>
      <c r="BG184" s="152">
        <f t="shared" si="26"/>
        <v>0</v>
      </c>
      <c r="BH184" s="152">
        <f t="shared" si="27"/>
        <v>0</v>
      </c>
      <c r="BI184" s="152">
        <f t="shared" si="28"/>
        <v>0</v>
      </c>
      <c r="BJ184" s="13" t="s">
        <v>87</v>
      </c>
      <c r="BK184" s="152">
        <f t="shared" si="29"/>
        <v>0</v>
      </c>
      <c r="BL184" s="13" t="s">
        <v>94</v>
      </c>
      <c r="BM184" s="151" t="s">
        <v>4122</v>
      </c>
    </row>
    <row r="185" spans="2:65" s="1" customFormat="1" ht="24.25" customHeight="1">
      <c r="B185" s="139"/>
      <c r="C185" s="140" t="s">
        <v>385</v>
      </c>
      <c r="D185" s="140" t="s">
        <v>222</v>
      </c>
      <c r="E185" s="141" t="s">
        <v>4123</v>
      </c>
      <c r="F185" s="142" t="s">
        <v>4124</v>
      </c>
      <c r="G185" s="143" t="s">
        <v>304</v>
      </c>
      <c r="H185" s="144">
        <v>0.13</v>
      </c>
      <c r="I185" s="145"/>
      <c r="J185" s="144">
        <f t="shared" si="20"/>
        <v>0</v>
      </c>
      <c r="K185" s="146"/>
      <c r="L185" s="28"/>
      <c r="M185" s="147" t="s">
        <v>1</v>
      </c>
      <c r="N185" s="148" t="s">
        <v>41</v>
      </c>
      <c r="P185" s="149">
        <f t="shared" si="21"/>
        <v>0</v>
      </c>
      <c r="Q185" s="149">
        <v>1.02105</v>
      </c>
      <c r="R185" s="149">
        <f t="shared" si="22"/>
        <v>0.13273650000000001</v>
      </c>
      <c r="S185" s="149">
        <v>0</v>
      </c>
      <c r="T185" s="150">
        <f t="shared" si="2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24"/>
        <v>0</v>
      </c>
      <c r="BF185" s="152">
        <f t="shared" si="25"/>
        <v>0</v>
      </c>
      <c r="BG185" s="152">
        <f t="shared" si="26"/>
        <v>0</v>
      </c>
      <c r="BH185" s="152">
        <f t="shared" si="27"/>
        <v>0</v>
      </c>
      <c r="BI185" s="152">
        <f t="shared" si="28"/>
        <v>0</v>
      </c>
      <c r="BJ185" s="13" t="s">
        <v>87</v>
      </c>
      <c r="BK185" s="152">
        <f t="shared" si="29"/>
        <v>0</v>
      </c>
      <c r="BL185" s="13" t="s">
        <v>94</v>
      </c>
      <c r="BM185" s="151" t="s">
        <v>4125</v>
      </c>
    </row>
    <row r="186" spans="2:65" s="11" customFormat="1" ht="22.9" customHeight="1">
      <c r="B186" s="127"/>
      <c r="D186" s="128" t="s">
        <v>74</v>
      </c>
      <c r="E186" s="137" t="s">
        <v>94</v>
      </c>
      <c r="F186" s="137" t="s">
        <v>1414</v>
      </c>
      <c r="I186" s="130"/>
      <c r="J186" s="138">
        <f>BK186</f>
        <v>0</v>
      </c>
      <c r="L186" s="127"/>
      <c r="M186" s="132"/>
      <c r="P186" s="133">
        <f>SUM(P187:P200)</f>
        <v>0</v>
      </c>
      <c r="R186" s="133">
        <f>SUM(R187:R200)</f>
        <v>33.368045165599995</v>
      </c>
      <c r="T186" s="134">
        <f>SUM(T187:T200)</f>
        <v>0</v>
      </c>
      <c r="AR186" s="128" t="s">
        <v>82</v>
      </c>
      <c r="AT186" s="135" t="s">
        <v>74</v>
      </c>
      <c r="AU186" s="135" t="s">
        <v>82</v>
      </c>
      <c r="AY186" s="128" t="s">
        <v>220</v>
      </c>
      <c r="BK186" s="136">
        <f>SUM(BK187:BK200)</f>
        <v>0</v>
      </c>
    </row>
    <row r="187" spans="2:65" s="1" customFormat="1" ht="24.25" customHeight="1">
      <c r="B187" s="139"/>
      <c r="C187" s="140" t="s">
        <v>389</v>
      </c>
      <c r="D187" s="140" t="s">
        <v>222</v>
      </c>
      <c r="E187" s="141" t="s">
        <v>1415</v>
      </c>
      <c r="F187" s="142" t="s">
        <v>1416</v>
      </c>
      <c r="G187" s="143" t="s">
        <v>251</v>
      </c>
      <c r="H187" s="144">
        <v>1.94</v>
      </c>
      <c r="I187" s="145"/>
      <c r="J187" s="144">
        <f t="shared" ref="J187:J200" si="30">ROUND(I187*H187,2)</f>
        <v>0</v>
      </c>
      <c r="K187" s="146"/>
      <c r="L187" s="28"/>
      <c r="M187" s="147" t="s">
        <v>1</v>
      </c>
      <c r="N187" s="148" t="s">
        <v>41</v>
      </c>
      <c r="P187" s="149">
        <f t="shared" ref="P187:P200" si="31">O187*H187</f>
        <v>0</v>
      </c>
      <c r="Q187" s="149">
        <v>2.4018999999999999</v>
      </c>
      <c r="R187" s="149">
        <f t="shared" ref="R187:R200" si="32">Q187*H187</f>
        <v>4.6596859999999998</v>
      </c>
      <c r="S187" s="149">
        <v>0</v>
      </c>
      <c r="T187" s="150">
        <f t="shared" ref="T187:T200" si="33">S187*H187</f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ref="BE187:BE200" si="34">IF(N187="základná",J187,0)</f>
        <v>0</v>
      </c>
      <c r="BF187" s="152">
        <f t="shared" ref="BF187:BF200" si="35">IF(N187="znížená",J187,0)</f>
        <v>0</v>
      </c>
      <c r="BG187" s="152">
        <f t="shared" ref="BG187:BG200" si="36">IF(N187="zákl. prenesená",J187,0)</f>
        <v>0</v>
      </c>
      <c r="BH187" s="152">
        <f t="shared" ref="BH187:BH200" si="37">IF(N187="zníž. prenesená",J187,0)</f>
        <v>0</v>
      </c>
      <c r="BI187" s="152">
        <f t="shared" ref="BI187:BI200" si="38">IF(N187="nulová",J187,0)</f>
        <v>0</v>
      </c>
      <c r="BJ187" s="13" t="s">
        <v>87</v>
      </c>
      <c r="BK187" s="152">
        <f t="shared" ref="BK187:BK200" si="39">ROUND(I187*H187,2)</f>
        <v>0</v>
      </c>
      <c r="BL187" s="13" t="s">
        <v>94</v>
      </c>
      <c r="BM187" s="151" t="s">
        <v>4126</v>
      </c>
    </row>
    <row r="188" spans="2:65" s="1" customFormat="1" ht="16.5" customHeight="1">
      <c r="B188" s="139"/>
      <c r="C188" s="140" t="s">
        <v>393</v>
      </c>
      <c r="D188" s="140" t="s">
        <v>222</v>
      </c>
      <c r="E188" s="141" t="s">
        <v>1418</v>
      </c>
      <c r="F188" s="142" t="s">
        <v>1419</v>
      </c>
      <c r="G188" s="143" t="s">
        <v>225</v>
      </c>
      <c r="H188" s="144">
        <v>9.44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41</v>
      </c>
      <c r="P188" s="149">
        <f t="shared" si="31"/>
        <v>0</v>
      </c>
      <c r="Q188" s="149">
        <v>1.8600000000000001E-3</v>
      </c>
      <c r="R188" s="149">
        <f t="shared" si="32"/>
        <v>1.7558400000000002E-2</v>
      </c>
      <c r="S188" s="149">
        <v>0</v>
      </c>
      <c r="T188" s="150">
        <f t="shared" si="3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87</v>
      </c>
      <c r="BK188" s="152">
        <f t="shared" si="39"/>
        <v>0</v>
      </c>
      <c r="BL188" s="13" t="s">
        <v>94</v>
      </c>
      <c r="BM188" s="151" t="s">
        <v>4127</v>
      </c>
    </row>
    <row r="189" spans="2:65" s="1" customFormat="1" ht="16.5" customHeight="1">
      <c r="B189" s="139"/>
      <c r="C189" s="140" t="s">
        <v>399</v>
      </c>
      <c r="D189" s="140" t="s">
        <v>222</v>
      </c>
      <c r="E189" s="141" t="s">
        <v>1421</v>
      </c>
      <c r="F189" s="142" t="s">
        <v>1422</v>
      </c>
      <c r="G189" s="143" t="s">
        <v>225</v>
      </c>
      <c r="H189" s="144">
        <v>9.44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41</v>
      </c>
      <c r="P189" s="149">
        <f t="shared" si="31"/>
        <v>0</v>
      </c>
      <c r="Q189" s="149">
        <v>0</v>
      </c>
      <c r="R189" s="149">
        <f t="shared" si="32"/>
        <v>0</v>
      </c>
      <c r="S189" s="149">
        <v>0</v>
      </c>
      <c r="T189" s="150">
        <f t="shared" si="3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87</v>
      </c>
      <c r="BK189" s="152">
        <f t="shared" si="39"/>
        <v>0</v>
      </c>
      <c r="BL189" s="13" t="s">
        <v>94</v>
      </c>
      <c r="BM189" s="151" t="s">
        <v>4128</v>
      </c>
    </row>
    <row r="190" spans="2:65" s="1" customFormat="1" ht="24.25" customHeight="1">
      <c r="B190" s="139"/>
      <c r="C190" s="140" t="s">
        <v>403</v>
      </c>
      <c r="D190" s="140" t="s">
        <v>222</v>
      </c>
      <c r="E190" s="141" t="s">
        <v>4129</v>
      </c>
      <c r="F190" s="142" t="s">
        <v>4130</v>
      </c>
      <c r="G190" s="143" t="s">
        <v>225</v>
      </c>
      <c r="H190" s="144">
        <v>6.4</v>
      </c>
      <c r="I190" s="145"/>
      <c r="J190" s="144">
        <f t="shared" si="30"/>
        <v>0</v>
      </c>
      <c r="K190" s="146"/>
      <c r="L190" s="28"/>
      <c r="M190" s="147" t="s">
        <v>1</v>
      </c>
      <c r="N190" s="148" t="s">
        <v>41</v>
      </c>
      <c r="P190" s="149">
        <f t="shared" si="31"/>
        <v>0</v>
      </c>
      <c r="Q190" s="149">
        <v>5.3299999999999997E-3</v>
      </c>
      <c r="R190" s="149">
        <f t="shared" si="32"/>
        <v>3.4111999999999996E-2</v>
      </c>
      <c r="S190" s="149">
        <v>0</v>
      </c>
      <c r="T190" s="150">
        <f t="shared" si="3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87</v>
      </c>
      <c r="BK190" s="152">
        <f t="shared" si="39"/>
        <v>0</v>
      </c>
      <c r="BL190" s="13" t="s">
        <v>94</v>
      </c>
      <c r="BM190" s="151" t="s">
        <v>4131</v>
      </c>
    </row>
    <row r="191" spans="2:65" s="1" customFormat="1" ht="24.25" customHeight="1">
      <c r="B191" s="139"/>
      <c r="C191" s="140" t="s">
        <v>409</v>
      </c>
      <c r="D191" s="140" t="s">
        <v>222</v>
      </c>
      <c r="E191" s="141" t="s">
        <v>4132</v>
      </c>
      <c r="F191" s="142" t="s">
        <v>4133</v>
      </c>
      <c r="G191" s="143" t="s">
        <v>225</v>
      </c>
      <c r="H191" s="144">
        <v>6.4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94</v>
      </c>
      <c r="BM191" s="151" t="s">
        <v>4134</v>
      </c>
    </row>
    <row r="192" spans="2:65" s="1" customFormat="1" ht="37.9" customHeight="1">
      <c r="B192" s="139"/>
      <c r="C192" s="140" t="s">
        <v>413</v>
      </c>
      <c r="D192" s="140" t="s">
        <v>222</v>
      </c>
      <c r="E192" s="141" t="s">
        <v>1424</v>
      </c>
      <c r="F192" s="142" t="s">
        <v>1425</v>
      </c>
      <c r="G192" s="143" t="s">
        <v>304</v>
      </c>
      <c r="H192" s="144">
        <v>0.21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1.0162800000000001</v>
      </c>
      <c r="R192" s="149">
        <f t="shared" si="32"/>
        <v>0.21341880000000002</v>
      </c>
      <c r="S192" s="149">
        <v>0</v>
      </c>
      <c r="T192" s="150">
        <f t="shared" si="3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94</v>
      </c>
      <c r="BM192" s="151" t="s">
        <v>4135</v>
      </c>
    </row>
    <row r="193" spans="2:65" s="1" customFormat="1" ht="21.75" customHeight="1">
      <c r="B193" s="139"/>
      <c r="C193" s="140" t="s">
        <v>417</v>
      </c>
      <c r="D193" s="140" t="s">
        <v>222</v>
      </c>
      <c r="E193" s="141" t="s">
        <v>4136</v>
      </c>
      <c r="F193" s="142" t="s">
        <v>4137</v>
      </c>
      <c r="G193" s="143" t="s">
        <v>251</v>
      </c>
      <c r="H193" s="144">
        <v>7.89</v>
      </c>
      <c r="I193" s="145"/>
      <c r="J193" s="144">
        <f t="shared" si="30"/>
        <v>0</v>
      </c>
      <c r="K193" s="146"/>
      <c r="L193" s="28"/>
      <c r="M193" s="147" t="s">
        <v>1</v>
      </c>
      <c r="N193" s="148" t="s">
        <v>41</v>
      </c>
      <c r="P193" s="149">
        <f t="shared" si="31"/>
        <v>0</v>
      </c>
      <c r="Q193" s="149">
        <v>2.4018600000000001</v>
      </c>
      <c r="R193" s="149">
        <f t="shared" si="32"/>
        <v>18.950675400000002</v>
      </c>
      <c r="S193" s="149">
        <v>0</v>
      </c>
      <c r="T193" s="150">
        <f t="shared" si="33"/>
        <v>0</v>
      </c>
      <c r="AR193" s="151" t="s">
        <v>94</v>
      </c>
      <c r="AT193" s="151" t="s">
        <v>222</v>
      </c>
      <c r="AU193" s="151" t="s">
        <v>87</v>
      </c>
      <c r="AY193" s="13" t="s">
        <v>220</v>
      </c>
      <c r="BE193" s="152">
        <f t="shared" si="34"/>
        <v>0</v>
      </c>
      <c r="BF193" s="152">
        <f t="shared" si="35"/>
        <v>0</v>
      </c>
      <c r="BG193" s="152">
        <f t="shared" si="36"/>
        <v>0</v>
      </c>
      <c r="BH193" s="152">
        <f t="shared" si="37"/>
        <v>0</v>
      </c>
      <c r="BI193" s="152">
        <f t="shared" si="38"/>
        <v>0</v>
      </c>
      <c r="BJ193" s="13" t="s">
        <v>87</v>
      </c>
      <c r="BK193" s="152">
        <f t="shared" si="39"/>
        <v>0</v>
      </c>
      <c r="BL193" s="13" t="s">
        <v>94</v>
      </c>
      <c r="BM193" s="151" t="s">
        <v>4138</v>
      </c>
    </row>
    <row r="194" spans="2:65" s="1" customFormat="1" ht="24.25" customHeight="1">
      <c r="B194" s="139"/>
      <c r="C194" s="140" t="s">
        <v>423</v>
      </c>
      <c r="D194" s="140" t="s">
        <v>222</v>
      </c>
      <c r="E194" s="141" t="s">
        <v>4139</v>
      </c>
      <c r="F194" s="142" t="s">
        <v>4140</v>
      </c>
      <c r="G194" s="143" t="s">
        <v>225</v>
      </c>
      <c r="H194" s="144">
        <v>63.13</v>
      </c>
      <c r="I194" s="145"/>
      <c r="J194" s="144">
        <f t="shared" si="30"/>
        <v>0</v>
      </c>
      <c r="K194" s="146"/>
      <c r="L194" s="28"/>
      <c r="M194" s="147" t="s">
        <v>1</v>
      </c>
      <c r="N194" s="148" t="s">
        <v>41</v>
      </c>
      <c r="P194" s="149">
        <f t="shared" si="31"/>
        <v>0</v>
      </c>
      <c r="Q194" s="149">
        <v>3.14E-3</v>
      </c>
      <c r="R194" s="149">
        <f t="shared" si="32"/>
        <v>0.19822820000000002</v>
      </c>
      <c r="S194" s="149">
        <v>0</v>
      </c>
      <c r="T194" s="150">
        <f t="shared" si="33"/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si="34"/>
        <v>0</v>
      </c>
      <c r="BF194" s="152">
        <f t="shared" si="35"/>
        <v>0</v>
      </c>
      <c r="BG194" s="152">
        <f t="shared" si="36"/>
        <v>0</v>
      </c>
      <c r="BH194" s="152">
        <f t="shared" si="37"/>
        <v>0</v>
      </c>
      <c r="BI194" s="152">
        <f t="shared" si="38"/>
        <v>0</v>
      </c>
      <c r="BJ194" s="13" t="s">
        <v>87</v>
      </c>
      <c r="BK194" s="152">
        <f t="shared" si="39"/>
        <v>0</v>
      </c>
      <c r="BL194" s="13" t="s">
        <v>94</v>
      </c>
      <c r="BM194" s="151" t="s">
        <v>4141</v>
      </c>
    </row>
    <row r="195" spans="2:65" s="1" customFormat="1" ht="24.25" customHeight="1">
      <c r="B195" s="139"/>
      <c r="C195" s="140" t="s">
        <v>427</v>
      </c>
      <c r="D195" s="140" t="s">
        <v>222</v>
      </c>
      <c r="E195" s="141" t="s">
        <v>4142</v>
      </c>
      <c r="F195" s="142" t="s">
        <v>4143</v>
      </c>
      <c r="G195" s="143" t="s">
        <v>225</v>
      </c>
      <c r="H195" s="144">
        <v>63.13</v>
      </c>
      <c r="I195" s="145"/>
      <c r="J195" s="144">
        <f t="shared" si="30"/>
        <v>0</v>
      </c>
      <c r="K195" s="146"/>
      <c r="L195" s="28"/>
      <c r="M195" s="147" t="s">
        <v>1</v>
      </c>
      <c r="N195" s="148" t="s">
        <v>41</v>
      </c>
      <c r="P195" s="149">
        <f t="shared" si="31"/>
        <v>0</v>
      </c>
      <c r="Q195" s="149">
        <v>0</v>
      </c>
      <c r="R195" s="149">
        <f t="shared" si="32"/>
        <v>0</v>
      </c>
      <c r="S195" s="149">
        <v>0</v>
      </c>
      <c r="T195" s="150">
        <f t="shared" si="33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34"/>
        <v>0</v>
      </c>
      <c r="BF195" s="152">
        <f t="shared" si="35"/>
        <v>0</v>
      </c>
      <c r="BG195" s="152">
        <f t="shared" si="36"/>
        <v>0</v>
      </c>
      <c r="BH195" s="152">
        <f t="shared" si="37"/>
        <v>0</v>
      </c>
      <c r="BI195" s="152">
        <f t="shared" si="38"/>
        <v>0</v>
      </c>
      <c r="BJ195" s="13" t="s">
        <v>87</v>
      </c>
      <c r="BK195" s="152">
        <f t="shared" si="39"/>
        <v>0</v>
      </c>
      <c r="BL195" s="13" t="s">
        <v>94</v>
      </c>
      <c r="BM195" s="151" t="s">
        <v>4144</v>
      </c>
    </row>
    <row r="196" spans="2:65" s="1" customFormat="1" ht="24.25" customHeight="1">
      <c r="B196" s="139"/>
      <c r="C196" s="140" t="s">
        <v>433</v>
      </c>
      <c r="D196" s="140" t="s">
        <v>222</v>
      </c>
      <c r="E196" s="141" t="s">
        <v>4145</v>
      </c>
      <c r="F196" s="142" t="s">
        <v>4146</v>
      </c>
      <c r="G196" s="143" t="s">
        <v>304</v>
      </c>
      <c r="H196" s="144">
        <v>0.63</v>
      </c>
      <c r="I196" s="145"/>
      <c r="J196" s="144">
        <f t="shared" si="30"/>
        <v>0</v>
      </c>
      <c r="K196" s="146"/>
      <c r="L196" s="28"/>
      <c r="M196" s="147" t="s">
        <v>1</v>
      </c>
      <c r="N196" s="148" t="s">
        <v>41</v>
      </c>
      <c r="P196" s="149">
        <f t="shared" si="31"/>
        <v>0</v>
      </c>
      <c r="Q196" s="149">
        <v>1.0165900000000001</v>
      </c>
      <c r="R196" s="149">
        <f t="shared" si="32"/>
        <v>0.64045170000000007</v>
      </c>
      <c r="S196" s="149">
        <v>0</v>
      </c>
      <c r="T196" s="150">
        <f t="shared" si="3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34"/>
        <v>0</v>
      </c>
      <c r="BF196" s="152">
        <f t="shared" si="35"/>
        <v>0</v>
      </c>
      <c r="BG196" s="152">
        <f t="shared" si="36"/>
        <v>0</v>
      </c>
      <c r="BH196" s="152">
        <f t="shared" si="37"/>
        <v>0</v>
      </c>
      <c r="BI196" s="152">
        <f t="shared" si="38"/>
        <v>0</v>
      </c>
      <c r="BJ196" s="13" t="s">
        <v>87</v>
      </c>
      <c r="BK196" s="152">
        <f t="shared" si="39"/>
        <v>0</v>
      </c>
      <c r="BL196" s="13" t="s">
        <v>94</v>
      </c>
      <c r="BM196" s="151" t="s">
        <v>4147</v>
      </c>
    </row>
    <row r="197" spans="2:65" s="1" customFormat="1" ht="21.75" customHeight="1">
      <c r="B197" s="139"/>
      <c r="C197" s="140" t="s">
        <v>437</v>
      </c>
      <c r="D197" s="140" t="s">
        <v>222</v>
      </c>
      <c r="E197" s="141" t="s">
        <v>4148</v>
      </c>
      <c r="F197" s="142" t="s">
        <v>4149</v>
      </c>
      <c r="G197" s="143" t="s">
        <v>251</v>
      </c>
      <c r="H197" s="144">
        <v>3.44</v>
      </c>
      <c r="I197" s="145"/>
      <c r="J197" s="144">
        <f t="shared" si="30"/>
        <v>0</v>
      </c>
      <c r="K197" s="146"/>
      <c r="L197" s="28"/>
      <c r="M197" s="147" t="s">
        <v>1</v>
      </c>
      <c r="N197" s="148" t="s">
        <v>41</v>
      </c>
      <c r="P197" s="149">
        <f t="shared" si="31"/>
        <v>0</v>
      </c>
      <c r="Q197" s="149">
        <v>2.4157899999999999</v>
      </c>
      <c r="R197" s="149">
        <f t="shared" si="32"/>
        <v>8.3103175999999994</v>
      </c>
      <c r="S197" s="149">
        <v>0</v>
      </c>
      <c r="T197" s="150">
        <f t="shared" si="33"/>
        <v>0</v>
      </c>
      <c r="AR197" s="151" t="s">
        <v>94</v>
      </c>
      <c r="AT197" s="151" t="s">
        <v>222</v>
      </c>
      <c r="AU197" s="151" t="s">
        <v>87</v>
      </c>
      <c r="AY197" s="13" t="s">
        <v>220</v>
      </c>
      <c r="BE197" s="152">
        <f t="shared" si="34"/>
        <v>0</v>
      </c>
      <c r="BF197" s="152">
        <f t="shared" si="35"/>
        <v>0</v>
      </c>
      <c r="BG197" s="152">
        <f t="shared" si="36"/>
        <v>0</v>
      </c>
      <c r="BH197" s="152">
        <f t="shared" si="37"/>
        <v>0</v>
      </c>
      <c r="BI197" s="152">
        <f t="shared" si="38"/>
        <v>0</v>
      </c>
      <c r="BJ197" s="13" t="s">
        <v>87</v>
      </c>
      <c r="BK197" s="152">
        <f t="shared" si="39"/>
        <v>0</v>
      </c>
      <c r="BL197" s="13" t="s">
        <v>94</v>
      </c>
      <c r="BM197" s="151" t="s">
        <v>4150</v>
      </c>
    </row>
    <row r="198" spans="2:65" s="1" customFormat="1" ht="24.25" customHeight="1">
      <c r="B198" s="139"/>
      <c r="C198" s="140" t="s">
        <v>611</v>
      </c>
      <c r="D198" s="140" t="s">
        <v>222</v>
      </c>
      <c r="E198" s="141" t="s">
        <v>4151</v>
      </c>
      <c r="F198" s="142" t="s">
        <v>4152</v>
      </c>
      <c r="G198" s="143" t="s">
        <v>304</v>
      </c>
      <c r="H198" s="144">
        <v>0.32</v>
      </c>
      <c r="I198" s="145"/>
      <c r="J198" s="144">
        <f t="shared" si="30"/>
        <v>0</v>
      </c>
      <c r="K198" s="146"/>
      <c r="L198" s="28"/>
      <c r="M198" s="147" t="s">
        <v>1</v>
      </c>
      <c r="N198" s="148" t="s">
        <v>41</v>
      </c>
      <c r="P198" s="149">
        <f t="shared" si="31"/>
        <v>0</v>
      </c>
      <c r="Q198" s="149">
        <v>1.0165683299999999</v>
      </c>
      <c r="R198" s="149">
        <f t="shared" si="32"/>
        <v>0.32530186559999996</v>
      </c>
      <c r="S198" s="149">
        <v>0</v>
      </c>
      <c r="T198" s="150">
        <f t="shared" si="33"/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 t="shared" si="34"/>
        <v>0</v>
      </c>
      <c r="BF198" s="152">
        <f t="shared" si="35"/>
        <v>0</v>
      </c>
      <c r="BG198" s="152">
        <f t="shared" si="36"/>
        <v>0</v>
      </c>
      <c r="BH198" s="152">
        <f t="shared" si="37"/>
        <v>0</v>
      </c>
      <c r="BI198" s="152">
        <f t="shared" si="38"/>
        <v>0</v>
      </c>
      <c r="BJ198" s="13" t="s">
        <v>87</v>
      </c>
      <c r="BK198" s="152">
        <f t="shared" si="39"/>
        <v>0</v>
      </c>
      <c r="BL198" s="13" t="s">
        <v>94</v>
      </c>
      <c r="BM198" s="151" t="s">
        <v>4153</v>
      </c>
    </row>
    <row r="199" spans="2:65" s="1" customFormat="1" ht="24.25" customHeight="1">
      <c r="B199" s="139"/>
      <c r="C199" s="140" t="s">
        <v>616</v>
      </c>
      <c r="D199" s="140" t="s">
        <v>222</v>
      </c>
      <c r="E199" s="141" t="s">
        <v>4154</v>
      </c>
      <c r="F199" s="142" t="s">
        <v>4155</v>
      </c>
      <c r="G199" s="143" t="s">
        <v>225</v>
      </c>
      <c r="H199" s="144">
        <v>4.62</v>
      </c>
      <c r="I199" s="145"/>
      <c r="J199" s="144">
        <f t="shared" si="30"/>
        <v>0</v>
      </c>
      <c r="K199" s="146"/>
      <c r="L199" s="28"/>
      <c r="M199" s="147" t="s">
        <v>1</v>
      </c>
      <c r="N199" s="148" t="s">
        <v>41</v>
      </c>
      <c r="P199" s="149">
        <f t="shared" si="31"/>
        <v>0</v>
      </c>
      <c r="Q199" s="149">
        <v>3.96E-3</v>
      </c>
      <c r="R199" s="149">
        <f t="shared" si="32"/>
        <v>1.8295200000000001E-2</v>
      </c>
      <c r="S199" s="149">
        <v>0</v>
      </c>
      <c r="T199" s="150">
        <f t="shared" si="33"/>
        <v>0</v>
      </c>
      <c r="AR199" s="151" t="s">
        <v>94</v>
      </c>
      <c r="AT199" s="151" t="s">
        <v>222</v>
      </c>
      <c r="AU199" s="151" t="s">
        <v>87</v>
      </c>
      <c r="AY199" s="13" t="s">
        <v>220</v>
      </c>
      <c r="BE199" s="152">
        <f t="shared" si="34"/>
        <v>0</v>
      </c>
      <c r="BF199" s="152">
        <f t="shared" si="35"/>
        <v>0</v>
      </c>
      <c r="BG199" s="152">
        <f t="shared" si="36"/>
        <v>0</v>
      </c>
      <c r="BH199" s="152">
        <f t="shared" si="37"/>
        <v>0</v>
      </c>
      <c r="BI199" s="152">
        <f t="shared" si="38"/>
        <v>0</v>
      </c>
      <c r="BJ199" s="13" t="s">
        <v>87</v>
      </c>
      <c r="BK199" s="152">
        <f t="shared" si="39"/>
        <v>0</v>
      </c>
      <c r="BL199" s="13" t="s">
        <v>94</v>
      </c>
      <c r="BM199" s="151" t="s">
        <v>4156</v>
      </c>
    </row>
    <row r="200" spans="2:65" s="1" customFormat="1" ht="24.25" customHeight="1">
      <c r="B200" s="139"/>
      <c r="C200" s="140" t="s">
        <v>620</v>
      </c>
      <c r="D200" s="140" t="s">
        <v>222</v>
      </c>
      <c r="E200" s="141" t="s">
        <v>4157</v>
      </c>
      <c r="F200" s="142" t="s">
        <v>4158</v>
      </c>
      <c r="G200" s="143" t="s">
        <v>225</v>
      </c>
      <c r="H200" s="144">
        <v>4.62</v>
      </c>
      <c r="I200" s="145"/>
      <c r="J200" s="144">
        <f t="shared" si="30"/>
        <v>0</v>
      </c>
      <c r="K200" s="146"/>
      <c r="L200" s="28"/>
      <c r="M200" s="147" t="s">
        <v>1</v>
      </c>
      <c r="N200" s="148" t="s">
        <v>41</v>
      </c>
      <c r="P200" s="149">
        <f t="shared" si="31"/>
        <v>0</v>
      </c>
      <c r="Q200" s="149">
        <v>0</v>
      </c>
      <c r="R200" s="149">
        <f t="shared" si="32"/>
        <v>0</v>
      </c>
      <c r="S200" s="149">
        <v>0</v>
      </c>
      <c r="T200" s="150">
        <f t="shared" si="3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34"/>
        <v>0</v>
      </c>
      <c r="BF200" s="152">
        <f t="shared" si="35"/>
        <v>0</v>
      </c>
      <c r="BG200" s="152">
        <f t="shared" si="36"/>
        <v>0</v>
      </c>
      <c r="BH200" s="152">
        <f t="shared" si="37"/>
        <v>0</v>
      </c>
      <c r="BI200" s="152">
        <f t="shared" si="38"/>
        <v>0</v>
      </c>
      <c r="BJ200" s="13" t="s">
        <v>87</v>
      </c>
      <c r="BK200" s="152">
        <f t="shared" si="39"/>
        <v>0</v>
      </c>
      <c r="BL200" s="13" t="s">
        <v>94</v>
      </c>
      <c r="BM200" s="151" t="s">
        <v>4159</v>
      </c>
    </row>
    <row r="201" spans="2:65" s="11" customFormat="1" ht="22.9" customHeight="1">
      <c r="B201" s="127"/>
      <c r="D201" s="128" t="s">
        <v>74</v>
      </c>
      <c r="E201" s="137" t="s">
        <v>97</v>
      </c>
      <c r="F201" s="137" t="s">
        <v>482</v>
      </c>
      <c r="I201" s="130"/>
      <c r="J201" s="138">
        <f>BK201</f>
        <v>0</v>
      </c>
      <c r="L201" s="127"/>
      <c r="M201" s="132"/>
      <c r="P201" s="133">
        <f>SUM(P202:P205)</f>
        <v>0</v>
      </c>
      <c r="R201" s="133">
        <f>SUM(R202:R205)</f>
        <v>12.435142811999997</v>
      </c>
      <c r="T201" s="134">
        <f>SUM(T202:T205)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SUM(BK202:BK205)</f>
        <v>0</v>
      </c>
    </row>
    <row r="202" spans="2:65" s="1" customFormat="1" ht="33" customHeight="1">
      <c r="B202" s="139"/>
      <c r="C202" s="140" t="s">
        <v>624</v>
      </c>
      <c r="D202" s="140" t="s">
        <v>222</v>
      </c>
      <c r="E202" s="141" t="s">
        <v>4160</v>
      </c>
      <c r="F202" s="142" t="s">
        <v>4161</v>
      </c>
      <c r="G202" s="143" t="s">
        <v>225</v>
      </c>
      <c r="H202" s="144">
        <v>11.6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0.71643999999999997</v>
      </c>
      <c r="R202" s="149">
        <f>Q202*H202</f>
        <v>8.3107039999999994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4162</v>
      </c>
    </row>
    <row r="203" spans="2:65" s="1" customFormat="1" ht="24.25" customHeight="1">
      <c r="B203" s="139"/>
      <c r="C203" s="140" t="s">
        <v>628</v>
      </c>
      <c r="D203" s="140" t="s">
        <v>222</v>
      </c>
      <c r="E203" s="141" t="s">
        <v>4163</v>
      </c>
      <c r="F203" s="142" t="s">
        <v>4164</v>
      </c>
      <c r="G203" s="143" t="s">
        <v>225</v>
      </c>
      <c r="H203" s="144">
        <v>11.6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0.25131506999999997</v>
      </c>
      <c r="R203" s="149">
        <f>Q203*H203</f>
        <v>2.9152548119999997</v>
      </c>
      <c r="S203" s="149">
        <v>0</v>
      </c>
      <c r="T203" s="150">
        <f>S203*H203</f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94</v>
      </c>
      <c r="BM203" s="151" t="s">
        <v>4165</v>
      </c>
    </row>
    <row r="204" spans="2:65" s="1" customFormat="1" ht="33" customHeight="1">
      <c r="B204" s="139"/>
      <c r="C204" s="140" t="s">
        <v>632</v>
      </c>
      <c r="D204" s="140" t="s">
        <v>222</v>
      </c>
      <c r="E204" s="141" t="s">
        <v>489</v>
      </c>
      <c r="F204" s="142" t="s">
        <v>490</v>
      </c>
      <c r="G204" s="143" t="s">
        <v>225</v>
      </c>
      <c r="H204" s="144">
        <v>11.6</v>
      </c>
      <c r="I204" s="145"/>
      <c r="J204" s="144">
        <f>ROUND(I204*H204,2)</f>
        <v>0</v>
      </c>
      <c r="K204" s="146"/>
      <c r="L204" s="28"/>
      <c r="M204" s="147" t="s">
        <v>1</v>
      </c>
      <c r="N204" s="148" t="s">
        <v>41</v>
      </c>
      <c r="P204" s="149">
        <f>O204*H204</f>
        <v>0</v>
      </c>
      <c r="Q204" s="149">
        <v>5.1000000000000004E-4</v>
      </c>
      <c r="R204" s="149">
        <f>Q204*H204</f>
        <v>5.9160000000000003E-3</v>
      </c>
      <c r="S204" s="149">
        <v>0</v>
      </c>
      <c r="T204" s="150">
        <f>S204*H204</f>
        <v>0</v>
      </c>
      <c r="AR204" s="151" t="s">
        <v>94</v>
      </c>
      <c r="AT204" s="151" t="s">
        <v>222</v>
      </c>
      <c r="AU204" s="151" t="s">
        <v>87</v>
      </c>
      <c r="AY204" s="13" t="s">
        <v>220</v>
      </c>
      <c r="BE204" s="152">
        <f>IF(N204="základná",J204,0)</f>
        <v>0</v>
      </c>
      <c r="BF204" s="152">
        <f>IF(N204="znížená",J204,0)</f>
        <v>0</v>
      </c>
      <c r="BG204" s="152">
        <f>IF(N204="zákl. prenesená",J204,0)</f>
        <v>0</v>
      </c>
      <c r="BH204" s="152">
        <f>IF(N204="zníž. prenesená",J204,0)</f>
        <v>0</v>
      </c>
      <c r="BI204" s="152">
        <f>IF(N204="nulová",J204,0)</f>
        <v>0</v>
      </c>
      <c r="BJ204" s="13" t="s">
        <v>87</v>
      </c>
      <c r="BK204" s="152">
        <f>ROUND(I204*H204,2)</f>
        <v>0</v>
      </c>
      <c r="BL204" s="13" t="s">
        <v>94</v>
      </c>
      <c r="BM204" s="151" t="s">
        <v>4166</v>
      </c>
    </row>
    <row r="205" spans="2:65" s="1" customFormat="1" ht="33" customHeight="1">
      <c r="B205" s="139"/>
      <c r="C205" s="140" t="s">
        <v>636</v>
      </c>
      <c r="D205" s="140" t="s">
        <v>222</v>
      </c>
      <c r="E205" s="141" t="s">
        <v>4167</v>
      </c>
      <c r="F205" s="142" t="s">
        <v>4168</v>
      </c>
      <c r="G205" s="143" t="s">
        <v>225</v>
      </c>
      <c r="H205" s="144">
        <v>11.6</v>
      </c>
      <c r="I205" s="145"/>
      <c r="J205" s="144">
        <f>ROUND(I205*H205,2)</f>
        <v>0</v>
      </c>
      <c r="K205" s="146"/>
      <c r="L205" s="28"/>
      <c r="M205" s="147" t="s">
        <v>1</v>
      </c>
      <c r="N205" s="148" t="s">
        <v>41</v>
      </c>
      <c r="P205" s="149">
        <f>O205*H205</f>
        <v>0</v>
      </c>
      <c r="Q205" s="149">
        <v>0.10373</v>
      </c>
      <c r="R205" s="149">
        <f>Q205*H205</f>
        <v>1.203268</v>
      </c>
      <c r="S205" s="149">
        <v>0</v>
      </c>
      <c r="T205" s="150">
        <f>S205*H205</f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3" t="s">
        <v>87</v>
      </c>
      <c r="BK205" s="152">
        <f>ROUND(I205*H205,2)</f>
        <v>0</v>
      </c>
      <c r="BL205" s="13" t="s">
        <v>94</v>
      </c>
      <c r="BM205" s="151" t="s">
        <v>4169</v>
      </c>
    </row>
    <row r="206" spans="2:65" s="11" customFormat="1" ht="22.9" customHeight="1">
      <c r="B206" s="127"/>
      <c r="D206" s="128" t="s">
        <v>74</v>
      </c>
      <c r="E206" s="137" t="s">
        <v>124</v>
      </c>
      <c r="F206" s="137" t="s">
        <v>501</v>
      </c>
      <c r="I206" s="130"/>
      <c r="J206" s="138">
        <f>BK206</f>
        <v>0</v>
      </c>
      <c r="L206" s="127"/>
      <c r="M206" s="132"/>
      <c r="P206" s="133">
        <f>SUM(P207:P220)</f>
        <v>0</v>
      </c>
      <c r="R206" s="133">
        <f>SUM(R207:R220)</f>
        <v>6.21978075</v>
      </c>
      <c r="T206" s="134">
        <f>SUM(T207:T220)</f>
        <v>0</v>
      </c>
      <c r="AR206" s="128" t="s">
        <v>82</v>
      </c>
      <c r="AT206" s="135" t="s">
        <v>74</v>
      </c>
      <c r="AU206" s="135" t="s">
        <v>82</v>
      </c>
      <c r="AY206" s="128" t="s">
        <v>220</v>
      </c>
      <c r="BK206" s="136">
        <f>SUM(BK207:BK220)</f>
        <v>0</v>
      </c>
    </row>
    <row r="207" spans="2:65" s="1" customFormat="1" ht="24.25" customHeight="1">
      <c r="B207" s="139"/>
      <c r="C207" s="140" t="s">
        <v>640</v>
      </c>
      <c r="D207" s="140" t="s">
        <v>222</v>
      </c>
      <c r="E207" s="141" t="s">
        <v>4170</v>
      </c>
      <c r="F207" s="142" t="s">
        <v>4171</v>
      </c>
      <c r="G207" s="143" t="s">
        <v>225</v>
      </c>
      <c r="H207" s="144">
        <v>3.5</v>
      </c>
      <c r="I207" s="145"/>
      <c r="J207" s="144">
        <f t="shared" ref="J207:J220" si="40">ROUND(I207*H207,2)</f>
        <v>0</v>
      </c>
      <c r="K207" s="146"/>
      <c r="L207" s="28"/>
      <c r="M207" s="147" t="s">
        <v>1</v>
      </c>
      <c r="N207" s="148" t="s">
        <v>41</v>
      </c>
      <c r="P207" s="149">
        <f t="shared" ref="P207:P220" si="41">O207*H207</f>
        <v>0</v>
      </c>
      <c r="Q207" s="149">
        <v>4.2999999999999999E-4</v>
      </c>
      <c r="R207" s="149">
        <f t="shared" ref="R207:R220" si="42">Q207*H207</f>
        <v>1.505E-3</v>
      </c>
      <c r="S207" s="149">
        <v>0</v>
      </c>
      <c r="T207" s="150">
        <f t="shared" ref="T207:T220" si="43">S207*H207</f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ref="BE207:BE220" si="44">IF(N207="základná",J207,0)</f>
        <v>0</v>
      </c>
      <c r="BF207" s="152">
        <f t="shared" ref="BF207:BF220" si="45">IF(N207="znížená",J207,0)</f>
        <v>0</v>
      </c>
      <c r="BG207" s="152">
        <f t="shared" ref="BG207:BG220" si="46">IF(N207="zákl. prenesená",J207,0)</f>
        <v>0</v>
      </c>
      <c r="BH207" s="152">
        <f t="shared" ref="BH207:BH220" si="47">IF(N207="zníž. prenesená",J207,0)</f>
        <v>0</v>
      </c>
      <c r="BI207" s="152">
        <f t="shared" ref="BI207:BI220" si="48">IF(N207="nulová",J207,0)</f>
        <v>0</v>
      </c>
      <c r="BJ207" s="13" t="s">
        <v>87</v>
      </c>
      <c r="BK207" s="152">
        <f t="shared" ref="BK207:BK220" si="49">ROUND(I207*H207,2)</f>
        <v>0</v>
      </c>
      <c r="BL207" s="13" t="s">
        <v>94</v>
      </c>
      <c r="BM207" s="151" t="s">
        <v>4172</v>
      </c>
    </row>
    <row r="208" spans="2:65" s="1" customFormat="1" ht="24.25" customHeight="1">
      <c r="B208" s="139"/>
      <c r="C208" s="140" t="s">
        <v>644</v>
      </c>
      <c r="D208" s="140" t="s">
        <v>222</v>
      </c>
      <c r="E208" s="141" t="s">
        <v>4173</v>
      </c>
      <c r="F208" s="142" t="s">
        <v>4174</v>
      </c>
      <c r="G208" s="143" t="s">
        <v>225</v>
      </c>
      <c r="H208" s="144">
        <v>3.5</v>
      </c>
      <c r="I208" s="145"/>
      <c r="J208" s="144">
        <f t="shared" si="40"/>
        <v>0</v>
      </c>
      <c r="K208" s="146"/>
      <c r="L208" s="28"/>
      <c r="M208" s="147" t="s">
        <v>1</v>
      </c>
      <c r="N208" s="148" t="s">
        <v>41</v>
      </c>
      <c r="P208" s="149">
        <f t="shared" si="41"/>
        <v>0</v>
      </c>
      <c r="Q208" s="149">
        <v>6.875E-3</v>
      </c>
      <c r="R208" s="149">
        <f t="shared" si="42"/>
        <v>2.4062500000000001E-2</v>
      </c>
      <c r="S208" s="149">
        <v>0</v>
      </c>
      <c r="T208" s="150">
        <f t="shared" si="43"/>
        <v>0</v>
      </c>
      <c r="AR208" s="151" t="s">
        <v>94</v>
      </c>
      <c r="AT208" s="151" t="s">
        <v>222</v>
      </c>
      <c r="AU208" s="151" t="s">
        <v>87</v>
      </c>
      <c r="AY208" s="13" t="s">
        <v>220</v>
      </c>
      <c r="BE208" s="152">
        <f t="shared" si="44"/>
        <v>0</v>
      </c>
      <c r="BF208" s="152">
        <f t="shared" si="45"/>
        <v>0</v>
      </c>
      <c r="BG208" s="152">
        <f t="shared" si="46"/>
        <v>0</v>
      </c>
      <c r="BH208" s="152">
        <f t="shared" si="47"/>
        <v>0</v>
      </c>
      <c r="BI208" s="152">
        <f t="shared" si="48"/>
        <v>0</v>
      </c>
      <c r="BJ208" s="13" t="s">
        <v>87</v>
      </c>
      <c r="BK208" s="152">
        <f t="shared" si="49"/>
        <v>0</v>
      </c>
      <c r="BL208" s="13" t="s">
        <v>94</v>
      </c>
      <c r="BM208" s="151" t="s">
        <v>4175</v>
      </c>
    </row>
    <row r="209" spans="2:65" s="1" customFormat="1" ht="24.25" customHeight="1">
      <c r="B209" s="139"/>
      <c r="C209" s="140" t="s">
        <v>648</v>
      </c>
      <c r="D209" s="140" t="s">
        <v>222</v>
      </c>
      <c r="E209" s="141" t="s">
        <v>4176</v>
      </c>
      <c r="F209" s="142" t="s">
        <v>4177</v>
      </c>
      <c r="G209" s="143" t="s">
        <v>225</v>
      </c>
      <c r="H209" s="144">
        <v>87.11</v>
      </c>
      <c r="I209" s="145"/>
      <c r="J209" s="144">
        <f t="shared" si="40"/>
        <v>0</v>
      </c>
      <c r="K209" s="146"/>
      <c r="L209" s="28"/>
      <c r="M209" s="147" t="s">
        <v>1</v>
      </c>
      <c r="N209" s="148" t="s">
        <v>41</v>
      </c>
      <c r="P209" s="149">
        <f t="shared" si="41"/>
        <v>0</v>
      </c>
      <c r="Q209" s="149">
        <v>4.2999999999999999E-4</v>
      </c>
      <c r="R209" s="149">
        <f t="shared" si="42"/>
        <v>3.7457299999999999E-2</v>
      </c>
      <c r="S209" s="149">
        <v>0</v>
      </c>
      <c r="T209" s="150">
        <f t="shared" si="4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44"/>
        <v>0</v>
      </c>
      <c r="BF209" s="152">
        <f t="shared" si="45"/>
        <v>0</v>
      </c>
      <c r="BG209" s="152">
        <f t="shared" si="46"/>
        <v>0</v>
      </c>
      <c r="BH209" s="152">
        <f t="shared" si="47"/>
        <v>0</v>
      </c>
      <c r="BI209" s="152">
        <f t="shared" si="48"/>
        <v>0</v>
      </c>
      <c r="BJ209" s="13" t="s">
        <v>87</v>
      </c>
      <c r="BK209" s="152">
        <f t="shared" si="49"/>
        <v>0</v>
      </c>
      <c r="BL209" s="13" t="s">
        <v>94</v>
      </c>
      <c r="BM209" s="151" t="s">
        <v>4178</v>
      </c>
    </row>
    <row r="210" spans="2:65" s="1" customFormat="1" ht="24.25" customHeight="1">
      <c r="B210" s="139"/>
      <c r="C210" s="140" t="s">
        <v>652</v>
      </c>
      <c r="D210" s="140" t="s">
        <v>222</v>
      </c>
      <c r="E210" s="141" t="s">
        <v>4179</v>
      </c>
      <c r="F210" s="142" t="s">
        <v>4180</v>
      </c>
      <c r="G210" s="143" t="s">
        <v>225</v>
      </c>
      <c r="H210" s="144">
        <v>87.11</v>
      </c>
      <c r="I210" s="145"/>
      <c r="J210" s="144">
        <f t="shared" si="40"/>
        <v>0</v>
      </c>
      <c r="K210" s="146"/>
      <c r="L210" s="28"/>
      <c r="M210" s="147" t="s">
        <v>1</v>
      </c>
      <c r="N210" s="148" t="s">
        <v>41</v>
      </c>
      <c r="P210" s="149">
        <f t="shared" si="41"/>
        <v>0</v>
      </c>
      <c r="Q210" s="149">
        <v>1.3125E-2</v>
      </c>
      <c r="R210" s="149">
        <f t="shared" si="42"/>
        <v>1.1433187499999999</v>
      </c>
      <c r="S210" s="149">
        <v>0</v>
      </c>
      <c r="T210" s="150">
        <f t="shared" si="4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44"/>
        <v>0</v>
      </c>
      <c r="BF210" s="152">
        <f t="shared" si="45"/>
        <v>0</v>
      </c>
      <c r="BG210" s="152">
        <f t="shared" si="46"/>
        <v>0</v>
      </c>
      <c r="BH210" s="152">
        <f t="shared" si="47"/>
        <v>0</v>
      </c>
      <c r="BI210" s="152">
        <f t="shared" si="48"/>
        <v>0</v>
      </c>
      <c r="BJ210" s="13" t="s">
        <v>87</v>
      </c>
      <c r="BK210" s="152">
        <f t="shared" si="49"/>
        <v>0</v>
      </c>
      <c r="BL210" s="13" t="s">
        <v>94</v>
      </c>
      <c r="BM210" s="151" t="s">
        <v>4181</v>
      </c>
    </row>
    <row r="211" spans="2:65" s="1" customFormat="1" ht="24.25" customHeight="1">
      <c r="B211" s="139"/>
      <c r="C211" s="140" t="s">
        <v>656</v>
      </c>
      <c r="D211" s="140" t="s">
        <v>222</v>
      </c>
      <c r="E211" s="141" t="s">
        <v>520</v>
      </c>
      <c r="F211" s="142" t="s">
        <v>521</v>
      </c>
      <c r="G211" s="143" t="s">
        <v>234</v>
      </c>
      <c r="H211" s="144">
        <v>39.049999999999997</v>
      </c>
      <c r="I211" s="145"/>
      <c r="J211" s="144">
        <f t="shared" si="40"/>
        <v>0</v>
      </c>
      <c r="K211" s="146"/>
      <c r="L211" s="28"/>
      <c r="M211" s="147" t="s">
        <v>1</v>
      </c>
      <c r="N211" s="148" t="s">
        <v>41</v>
      </c>
      <c r="P211" s="149">
        <f t="shared" si="41"/>
        <v>0</v>
      </c>
      <c r="Q211" s="149">
        <v>1.92E-3</v>
      </c>
      <c r="R211" s="149">
        <f t="shared" si="42"/>
        <v>7.4976000000000001E-2</v>
      </c>
      <c r="S211" s="149">
        <v>0</v>
      </c>
      <c r="T211" s="150">
        <f t="shared" si="4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44"/>
        <v>0</v>
      </c>
      <c r="BF211" s="152">
        <f t="shared" si="45"/>
        <v>0</v>
      </c>
      <c r="BG211" s="152">
        <f t="shared" si="46"/>
        <v>0</v>
      </c>
      <c r="BH211" s="152">
        <f t="shared" si="47"/>
        <v>0</v>
      </c>
      <c r="BI211" s="152">
        <f t="shared" si="48"/>
        <v>0</v>
      </c>
      <c r="BJ211" s="13" t="s">
        <v>87</v>
      </c>
      <c r="BK211" s="152">
        <f t="shared" si="49"/>
        <v>0</v>
      </c>
      <c r="BL211" s="13" t="s">
        <v>94</v>
      </c>
      <c r="BM211" s="151" t="s">
        <v>4182</v>
      </c>
    </row>
    <row r="212" spans="2:65" s="1" customFormat="1" ht="24.25" customHeight="1">
      <c r="B212" s="139"/>
      <c r="C212" s="140" t="s">
        <v>662</v>
      </c>
      <c r="D212" s="140" t="s">
        <v>222</v>
      </c>
      <c r="E212" s="141" t="s">
        <v>4183</v>
      </c>
      <c r="F212" s="142" t="s">
        <v>4184</v>
      </c>
      <c r="G212" s="143" t="s">
        <v>225</v>
      </c>
      <c r="H212" s="144">
        <v>151.43</v>
      </c>
      <c r="I212" s="145"/>
      <c r="J212" s="144">
        <f t="shared" si="40"/>
        <v>0</v>
      </c>
      <c r="K212" s="146"/>
      <c r="L212" s="28"/>
      <c r="M212" s="147" t="s">
        <v>1</v>
      </c>
      <c r="N212" s="148" t="s">
        <v>41</v>
      </c>
      <c r="P212" s="149">
        <f t="shared" si="41"/>
        <v>0</v>
      </c>
      <c r="Q212" s="149">
        <v>2.0000000000000001E-4</v>
      </c>
      <c r="R212" s="149">
        <f t="shared" si="42"/>
        <v>3.0286000000000004E-2</v>
      </c>
      <c r="S212" s="149">
        <v>0</v>
      </c>
      <c r="T212" s="150">
        <f t="shared" si="43"/>
        <v>0</v>
      </c>
      <c r="AR212" s="151" t="s">
        <v>94</v>
      </c>
      <c r="AT212" s="151" t="s">
        <v>222</v>
      </c>
      <c r="AU212" s="151" t="s">
        <v>87</v>
      </c>
      <c r="AY212" s="13" t="s">
        <v>220</v>
      </c>
      <c r="BE212" s="152">
        <f t="shared" si="44"/>
        <v>0</v>
      </c>
      <c r="BF212" s="152">
        <f t="shared" si="45"/>
        <v>0</v>
      </c>
      <c r="BG212" s="152">
        <f t="shared" si="46"/>
        <v>0</v>
      </c>
      <c r="BH212" s="152">
        <f t="shared" si="47"/>
        <v>0</v>
      </c>
      <c r="BI212" s="152">
        <f t="shared" si="48"/>
        <v>0</v>
      </c>
      <c r="BJ212" s="13" t="s">
        <v>87</v>
      </c>
      <c r="BK212" s="152">
        <f t="shared" si="49"/>
        <v>0</v>
      </c>
      <c r="BL212" s="13" t="s">
        <v>94</v>
      </c>
      <c r="BM212" s="151" t="s">
        <v>4185</v>
      </c>
    </row>
    <row r="213" spans="2:65" s="1" customFormat="1" ht="55.5" customHeight="1">
      <c r="B213" s="139"/>
      <c r="C213" s="140" t="s">
        <v>666</v>
      </c>
      <c r="D213" s="140" t="s">
        <v>222</v>
      </c>
      <c r="E213" s="141" t="s">
        <v>4186</v>
      </c>
      <c r="F213" s="142" t="s">
        <v>4187</v>
      </c>
      <c r="G213" s="143" t="s">
        <v>225</v>
      </c>
      <c r="H213" s="144">
        <v>151.43</v>
      </c>
      <c r="I213" s="145"/>
      <c r="J213" s="144">
        <f t="shared" si="40"/>
        <v>0</v>
      </c>
      <c r="K213" s="146"/>
      <c r="L213" s="28"/>
      <c r="M213" s="147" t="s">
        <v>1</v>
      </c>
      <c r="N213" s="148" t="s">
        <v>41</v>
      </c>
      <c r="P213" s="149">
        <f t="shared" si="41"/>
        <v>0</v>
      </c>
      <c r="Q213" s="149">
        <v>4.3E-3</v>
      </c>
      <c r="R213" s="149">
        <f t="shared" si="42"/>
        <v>0.65114899999999998</v>
      </c>
      <c r="S213" s="149">
        <v>0</v>
      </c>
      <c r="T213" s="150">
        <f t="shared" si="4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44"/>
        <v>0</v>
      </c>
      <c r="BF213" s="152">
        <f t="shared" si="45"/>
        <v>0</v>
      </c>
      <c r="BG213" s="152">
        <f t="shared" si="46"/>
        <v>0</v>
      </c>
      <c r="BH213" s="152">
        <f t="shared" si="47"/>
        <v>0</v>
      </c>
      <c r="BI213" s="152">
        <f t="shared" si="48"/>
        <v>0</v>
      </c>
      <c r="BJ213" s="13" t="s">
        <v>87</v>
      </c>
      <c r="BK213" s="152">
        <f t="shared" si="49"/>
        <v>0</v>
      </c>
      <c r="BL213" s="13" t="s">
        <v>94</v>
      </c>
      <c r="BM213" s="151" t="s">
        <v>4188</v>
      </c>
    </row>
    <row r="214" spans="2:65" s="1" customFormat="1" ht="24.25" customHeight="1">
      <c r="B214" s="139"/>
      <c r="C214" s="140" t="s">
        <v>670</v>
      </c>
      <c r="D214" s="140" t="s">
        <v>222</v>
      </c>
      <c r="E214" s="141" t="s">
        <v>550</v>
      </c>
      <c r="F214" s="142" t="s">
        <v>551</v>
      </c>
      <c r="G214" s="143" t="s">
        <v>225</v>
      </c>
      <c r="H214" s="144">
        <v>12.42</v>
      </c>
      <c r="I214" s="145"/>
      <c r="J214" s="144">
        <f t="shared" si="40"/>
        <v>0</v>
      </c>
      <c r="K214" s="146"/>
      <c r="L214" s="28"/>
      <c r="M214" s="147" t="s">
        <v>1</v>
      </c>
      <c r="N214" s="148" t="s">
        <v>41</v>
      </c>
      <c r="P214" s="149">
        <f t="shared" si="41"/>
        <v>0</v>
      </c>
      <c r="Q214" s="149">
        <v>1.349E-2</v>
      </c>
      <c r="R214" s="149">
        <f t="shared" si="42"/>
        <v>0.16754579999999999</v>
      </c>
      <c r="S214" s="149">
        <v>0</v>
      </c>
      <c r="T214" s="150">
        <f t="shared" si="43"/>
        <v>0</v>
      </c>
      <c r="AR214" s="151" t="s">
        <v>94</v>
      </c>
      <c r="AT214" s="151" t="s">
        <v>222</v>
      </c>
      <c r="AU214" s="151" t="s">
        <v>87</v>
      </c>
      <c r="AY214" s="13" t="s">
        <v>220</v>
      </c>
      <c r="BE214" s="152">
        <f t="shared" si="44"/>
        <v>0</v>
      </c>
      <c r="BF214" s="152">
        <f t="shared" si="45"/>
        <v>0</v>
      </c>
      <c r="BG214" s="152">
        <f t="shared" si="46"/>
        <v>0</v>
      </c>
      <c r="BH214" s="152">
        <f t="shared" si="47"/>
        <v>0</v>
      </c>
      <c r="BI214" s="152">
        <f t="shared" si="48"/>
        <v>0</v>
      </c>
      <c r="BJ214" s="13" t="s">
        <v>87</v>
      </c>
      <c r="BK214" s="152">
        <f t="shared" si="49"/>
        <v>0</v>
      </c>
      <c r="BL214" s="13" t="s">
        <v>94</v>
      </c>
      <c r="BM214" s="151" t="s">
        <v>4189</v>
      </c>
    </row>
    <row r="215" spans="2:65" s="1" customFormat="1" ht="33" customHeight="1">
      <c r="B215" s="139"/>
      <c r="C215" s="140" t="s">
        <v>674</v>
      </c>
      <c r="D215" s="140" t="s">
        <v>222</v>
      </c>
      <c r="E215" s="141" t="s">
        <v>559</v>
      </c>
      <c r="F215" s="142" t="s">
        <v>4190</v>
      </c>
      <c r="G215" s="143" t="s">
        <v>225</v>
      </c>
      <c r="H215" s="144">
        <v>8.5</v>
      </c>
      <c r="I215" s="145"/>
      <c r="J215" s="144">
        <f t="shared" si="40"/>
        <v>0</v>
      </c>
      <c r="K215" s="146"/>
      <c r="L215" s="28"/>
      <c r="M215" s="147" t="s">
        <v>1</v>
      </c>
      <c r="N215" s="148" t="s">
        <v>41</v>
      </c>
      <c r="P215" s="149">
        <f t="shared" si="41"/>
        <v>0</v>
      </c>
      <c r="Q215" s="149">
        <v>1.136E-2</v>
      </c>
      <c r="R215" s="149">
        <f t="shared" si="42"/>
        <v>9.6560000000000007E-2</v>
      </c>
      <c r="S215" s="149">
        <v>0</v>
      </c>
      <c r="T215" s="150">
        <f t="shared" si="43"/>
        <v>0</v>
      </c>
      <c r="AR215" s="151" t="s">
        <v>94</v>
      </c>
      <c r="AT215" s="151" t="s">
        <v>222</v>
      </c>
      <c r="AU215" s="151" t="s">
        <v>87</v>
      </c>
      <c r="AY215" s="13" t="s">
        <v>220</v>
      </c>
      <c r="BE215" s="152">
        <f t="shared" si="44"/>
        <v>0</v>
      </c>
      <c r="BF215" s="152">
        <f t="shared" si="45"/>
        <v>0</v>
      </c>
      <c r="BG215" s="152">
        <f t="shared" si="46"/>
        <v>0</v>
      </c>
      <c r="BH215" s="152">
        <f t="shared" si="47"/>
        <v>0</v>
      </c>
      <c r="BI215" s="152">
        <f t="shared" si="48"/>
        <v>0</v>
      </c>
      <c r="BJ215" s="13" t="s">
        <v>87</v>
      </c>
      <c r="BK215" s="152">
        <f t="shared" si="49"/>
        <v>0</v>
      </c>
      <c r="BL215" s="13" t="s">
        <v>94</v>
      </c>
      <c r="BM215" s="151" t="s">
        <v>4191</v>
      </c>
    </row>
    <row r="216" spans="2:65" s="1" customFormat="1" ht="24.25" customHeight="1">
      <c r="B216" s="139"/>
      <c r="C216" s="140" t="s">
        <v>678</v>
      </c>
      <c r="D216" s="140" t="s">
        <v>222</v>
      </c>
      <c r="E216" s="141" t="s">
        <v>4192</v>
      </c>
      <c r="F216" s="142" t="s">
        <v>4193</v>
      </c>
      <c r="G216" s="143" t="s">
        <v>225</v>
      </c>
      <c r="H216" s="144">
        <v>141</v>
      </c>
      <c r="I216" s="145"/>
      <c r="J216" s="144">
        <f t="shared" si="40"/>
        <v>0</v>
      </c>
      <c r="K216" s="146"/>
      <c r="L216" s="28"/>
      <c r="M216" s="147" t="s">
        <v>1</v>
      </c>
      <c r="N216" s="148" t="s">
        <v>41</v>
      </c>
      <c r="P216" s="149">
        <f t="shared" si="41"/>
        <v>0</v>
      </c>
      <c r="Q216" s="149">
        <v>2.0809999999999999E-2</v>
      </c>
      <c r="R216" s="149">
        <f t="shared" si="42"/>
        <v>2.9342099999999998</v>
      </c>
      <c r="S216" s="149">
        <v>0</v>
      </c>
      <c r="T216" s="150">
        <f t="shared" si="43"/>
        <v>0</v>
      </c>
      <c r="AR216" s="151" t="s">
        <v>94</v>
      </c>
      <c r="AT216" s="151" t="s">
        <v>222</v>
      </c>
      <c r="AU216" s="151" t="s">
        <v>87</v>
      </c>
      <c r="AY216" s="13" t="s">
        <v>220</v>
      </c>
      <c r="BE216" s="152">
        <f t="shared" si="44"/>
        <v>0</v>
      </c>
      <c r="BF216" s="152">
        <f t="shared" si="45"/>
        <v>0</v>
      </c>
      <c r="BG216" s="152">
        <f t="shared" si="46"/>
        <v>0</v>
      </c>
      <c r="BH216" s="152">
        <f t="shared" si="47"/>
        <v>0</v>
      </c>
      <c r="BI216" s="152">
        <f t="shared" si="48"/>
        <v>0</v>
      </c>
      <c r="BJ216" s="13" t="s">
        <v>87</v>
      </c>
      <c r="BK216" s="152">
        <f t="shared" si="49"/>
        <v>0</v>
      </c>
      <c r="BL216" s="13" t="s">
        <v>94</v>
      </c>
      <c r="BM216" s="151" t="s">
        <v>4194</v>
      </c>
    </row>
    <row r="217" spans="2:65" s="1" customFormat="1" ht="24.25" customHeight="1">
      <c r="B217" s="139"/>
      <c r="C217" s="140" t="s">
        <v>682</v>
      </c>
      <c r="D217" s="140" t="s">
        <v>222</v>
      </c>
      <c r="E217" s="141" t="s">
        <v>568</v>
      </c>
      <c r="F217" s="142" t="s">
        <v>569</v>
      </c>
      <c r="G217" s="143" t="s">
        <v>225</v>
      </c>
      <c r="H217" s="144">
        <v>3.5</v>
      </c>
      <c r="I217" s="145"/>
      <c r="J217" s="144">
        <f t="shared" si="40"/>
        <v>0</v>
      </c>
      <c r="K217" s="146"/>
      <c r="L217" s="28"/>
      <c r="M217" s="147" t="s">
        <v>1</v>
      </c>
      <c r="N217" s="148" t="s">
        <v>41</v>
      </c>
      <c r="P217" s="149">
        <f t="shared" si="41"/>
        <v>0</v>
      </c>
      <c r="Q217" s="149">
        <v>0</v>
      </c>
      <c r="R217" s="149">
        <f t="shared" si="42"/>
        <v>0</v>
      </c>
      <c r="S217" s="149">
        <v>0</v>
      </c>
      <c r="T217" s="150">
        <f t="shared" si="43"/>
        <v>0</v>
      </c>
      <c r="AR217" s="151" t="s">
        <v>94</v>
      </c>
      <c r="AT217" s="151" t="s">
        <v>222</v>
      </c>
      <c r="AU217" s="151" t="s">
        <v>87</v>
      </c>
      <c r="AY217" s="13" t="s">
        <v>220</v>
      </c>
      <c r="BE217" s="152">
        <f t="shared" si="44"/>
        <v>0</v>
      </c>
      <c r="BF217" s="152">
        <f t="shared" si="45"/>
        <v>0</v>
      </c>
      <c r="BG217" s="152">
        <f t="shared" si="46"/>
        <v>0</v>
      </c>
      <c r="BH217" s="152">
        <f t="shared" si="47"/>
        <v>0</v>
      </c>
      <c r="BI217" s="152">
        <f t="shared" si="48"/>
        <v>0</v>
      </c>
      <c r="BJ217" s="13" t="s">
        <v>87</v>
      </c>
      <c r="BK217" s="152">
        <f t="shared" si="49"/>
        <v>0</v>
      </c>
      <c r="BL217" s="13" t="s">
        <v>94</v>
      </c>
      <c r="BM217" s="151" t="s">
        <v>4195</v>
      </c>
    </row>
    <row r="218" spans="2:65" s="1" customFormat="1" ht="24.25" customHeight="1">
      <c r="B218" s="139"/>
      <c r="C218" s="158" t="s">
        <v>686</v>
      </c>
      <c r="D218" s="158" t="s">
        <v>571</v>
      </c>
      <c r="E218" s="159" t="s">
        <v>572</v>
      </c>
      <c r="F218" s="160" t="s">
        <v>573</v>
      </c>
      <c r="G218" s="161" t="s">
        <v>574</v>
      </c>
      <c r="H218" s="162">
        <v>0.72</v>
      </c>
      <c r="I218" s="163"/>
      <c r="J218" s="162">
        <f t="shared" si="40"/>
        <v>0</v>
      </c>
      <c r="K218" s="164"/>
      <c r="L218" s="165"/>
      <c r="M218" s="166" t="s">
        <v>1</v>
      </c>
      <c r="N218" s="167" t="s">
        <v>41</v>
      </c>
      <c r="P218" s="149">
        <f t="shared" si="41"/>
        <v>0</v>
      </c>
      <c r="Q218" s="149">
        <v>1E-3</v>
      </c>
      <c r="R218" s="149">
        <f t="shared" si="42"/>
        <v>7.1999999999999994E-4</v>
      </c>
      <c r="S218" s="149">
        <v>0</v>
      </c>
      <c r="T218" s="150">
        <f t="shared" si="43"/>
        <v>0</v>
      </c>
      <c r="AR218" s="151" t="s">
        <v>248</v>
      </c>
      <c r="AT218" s="151" t="s">
        <v>571</v>
      </c>
      <c r="AU218" s="151" t="s">
        <v>87</v>
      </c>
      <c r="AY218" s="13" t="s">
        <v>220</v>
      </c>
      <c r="BE218" s="152">
        <f t="shared" si="44"/>
        <v>0</v>
      </c>
      <c r="BF218" s="152">
        <f t="shared" si="45"/>
        <v>0</v>
      </c>
      <c r="BG218" s="152">
        <f t="shared" si="46"/>
        <v>0</v>
      </c>
      <c r="BH218" s="152">
        <f t="shared" si="47"/>
        <v>0</v>
      </c>
      <c r="BI218" s="152">
        <f t="shared" si="48"/>
        <v>0</v>
      </c>
      <c r="BJ218" s="13" t="s">
        <v>87</v>
      </c>
      <c r="BK218" s="152">
        <f t="shared" si="49"/>
        <v>0</v>
      </c>
      <c r="BL218" s="13" t="s">
        <v>94</v>
      </c>
      <c r="BM218" s="151" t="s">
        <v>4196</v>
      </c>
    </row>
    <row r="219" spans="2:65" s="1" customFormat="1" ht="24.25" customHeight="1">
      <c r="B219" s="139"/>
      <c r="C219" s="140" t="s">
        <v>690</v>
      </c>
      <c r="D219" s="140" t="s">
        <v>222</v>
      </c>
      <c r="E219" s="141" t="s">
        <v>4197</v>
      </c>
      <c r="F219" s="142" t="s">
        <v>4198</v>
      </c>
      <c r="G219" s="143" t="s">
        <v>225</v>
      </c>
      <c r="H219" s="144">
        <v>3.74</v>
      </c>
      <c r="I219" s="145"/>
      <c r="J219" s="144">
        <f t="shared" si="40"/>
        <v>0</v>
      </c>
      <c r="K219" s="146"/>
      <c r="L219" s="28"/>
      <c r="M219" s="147" t="s">
        <v>1</v>
      </c>
      <c r="N219" s="148" t="s">
        <v>41</v>
      </c>
      <c r="P219" s="149">
        <f t="shared" si="41"/>
        <v>0</v>
      </c>
      <c r="Q219" s="149">
        <v>0.12720999999999999</v>
      </c>
      <c r="R219" s="149">
        <f t="shared" si="42"/>
        <v>0.4757654</v>
      </c>
      <c r="S219" s="149">
        <v>0</v>
      </c>
      <c r="T219" s="150">
        <f t="shared" si="43"/>
        <v>0</v>
      </c>
      <c r="AR219" s="151" t="s">
        <v>94</v>
      </c>
      <c r="AT219" s="151" t="s">
        <v>222</v>
      </c>
      <c r="AU219" s="151" t="s">
        <v>87</v>
      </c>
      <c r="AY219" s="13" t="s">
        <v>220</v>
      </c>
      <c r="BE219" s="152">
        <f t="shared" si="44"/>
        <v>0</v>
      </c>
      <c r="BF219" s="152">
        <f t="shared" si="45"/>
        <v>0</v>
      </c>
      <c r="BG219" s="152">
        <f t="shared" si="46"/>
        <v>0</v>
      </c>
      <c r="BH219" s="152">
        <f t="shared" si="47"/>
        <v>0</v>
      </c>
      <c r="BI219" s="152">
        <f t="shared" si="48"/>
        <v>0</v>
      </c>
      <c r="BJ219" s="13" t="s">
        <v>87</v>
      </c>
      <c r="BK219" s="152">
        <f t="shared" si="49"/>
        <v>0</v>
      </c>
      <c r="BL219" s="13" t="s">
        <v>94</v>
      </c>
      <c r="BM219" s="151" t="s">
        <v>4199</v>
      </c>
    </row>
    <row r="220" spans="2:65" s="1" customFormat="1" ht="24.25" customHeight="1">
      <c r="B220" s="139"/>
      <c r="C220" s="140" t="s">
        <v>694</v>
      </c>
      <c r="D220" s="140" t="s">
        <v>222</v>
      </c>
      <c r="E220" s="141" t="s">
        <v>4200</v>
      </c>
      <c r="F220" s="142" t="s">
        <v>4201</v>
      </c>
      <c r="G220" s="143" t="s">
        <v>225</v>
      </c>
      <c r="H220" s="144">
        <v>3.5</v>
      </c>
      <c r="I220" s="145"/>
      <c r="J220" s="144">
        <f t="shared" si="40"/>
        <v>0</v>
      </c>
      <c r="K220" s="146"/>
      <c r="L220" s="28"/>
      <c r="M220" s="147" t="s">
        <v>1</v>
      </c>
      <c r="N220" s="148" t="s">
        <v>41</v>
      </c>
      <c r="P220" s="149">
        <f t="shared" si="41"/>
        <v>0</v>
      </c>
      <c r="Q220" s="149">
        <v>0.16635</v>
      </c>
      <c r="R220" s="149">
        <f t="shared" si="42"/>
        <v>0.58222499999999999</v>
      </c>
      <c r="S220" s="149">
        <v>0</v>
      </c>
      <c r="T220" s="150">
        <f t="shared" si="43"/>
        <v>0</v>
      </c>
      <c r="AR220" s="151" t="s">
        <v>94</v>
      </c>
      <c r="AT220" s="151" t="s">
        <v>222</v>
      </c>
      <c r="AU220" s="151" t="s">
        <v>87</v>
      </c>
      <c r="AY220" s="13" t="s">
        <v>220</v>
      </c>
      <c r="BE220" s="152">
        <f t="shared" si="44"/>
        <v>0</v>
      </c>
      <c r="BF220" s="152">
        <f t="shared" si="45"/>
        <v>0</v>
      </c>
      <c r="BG220" s="152">
        <f t="shared" si="46"/>
        <v>0</v>
      </c>
      <c r="BH220" s="152">
        <f t="shared" si="47"/>
        <v>0</v>
      </c>
      <c r="BI220" s="152">
        <f t="shared" si="48"/>
        <v>0</v>
      </c>
      <c r="BJ220" s="13" t="s">
        <v>87</v>
      </c>
      <c r="BK220" s="152">
        <f t="shared" si="49"/>
        <v>0</v>
      </c>
      <c r="BL220" s="13" t="s">
        <v>94</v>
      </c>
      <c r="BM220" s="151" t="s">
        <v>4202</v>
      </c>
    </row>
    <row r="221" spans="2:65" s="11" customFormat="1" ht="22.9" customHeight="1">
      <c r="B221" s="127"/>
      <c r="D221" s="128" t="s">
        <v>74</v>
      </c>
      <c r="E221" s="137" t="s">
        <v>230</v>
      </c>
      <c r="F221" s="137" t="s">
        <v>231</v>
      </c>
      <c r="I221" s="130"/>
      <c r="J221" s="138">
        <f>BK221</f>
        <v>0</v>
      </c>
      <c r="L221" s="127"/>
      <c r="M221" s="132"/>
      <c r="P221" s="133">
        <f>SUM(P222:P232)</f>
        <v>0</v>
      </c>
      <c r="R221" s="133">
        <f>SUM(R222:R232)</f>
        <v>3.9249520807999994</v>
      </c>
      <c r="T221" s="134">
        <f>SUM(T222:T232)</f>
        <v>0</v>
      </c>
      <c r="AR221" s="128" t="s">
        <v>82</v>
      </c>
      <c r="AT221" s="135" t="s">
        <v>74</v>
      </c>
      <c r="AU221" s="135" t="s">
        <v>82</v>
      </c>
      <c r="AY221" s="128" t="s">
        <v>220</v>
      </c>
      <c r="BK221" s="136">
        <f>SUM(BK222:BK232)</f>
        <v>0</v>
      </c>
    </row>
    <row r="222" spans="2:65" s="1" customFormat="1" ht="24.25" customHeight="1">
      <c r="B222" s="139"/>
      <c r="C222" s="140" t="s">
        <v>698</v>
      </c>
      <c r="D222" s="140" t="s">
        <v>222</v>
      </c>
      <c r="E222" s="141" t="s">
        <v>4203</v>
      </c>
      <c r="F222" s="142" t="s">
        <v>4204</v>
      </c>
      <c r="G222" s="143" t="s">
        <v>225</v>
      </c>
      <c r="H222" s="144">
        <v>3.31</v>
      </c>
      <c r="I222" s="145"/>
      <c r="J222" s="144">
        <f t="shared" ref="J222:J232" si="50">ROUND(I222*H222,2)</f>
        <v>0</v>
      </c>
      <c r="K222" s="146"/>
      <c r="L222" s="28"/>
      <c r="M222" s="147" t="s">
        <v>1</v>
      </c>
      <c r="N222" s="148" t="s">
        <v>41</v>
      </c>
      <c r="P222" s="149">
        <f t="shared" ref="P222:P232" si="51">O222*H222</f>
        <v>0</v>
      </c>
      <c r="Q222" s="149">
        <v>4.2000000000000002E-4</v>
      </c>
      <c r="R222" s="149">
        <f t="shared" ref="R222:R232" si="52">Q222*H222</f>
        <v>1.3902000000000001E-3</v>
      </c>
      <c r="S222" s="149">
        <v>0</v>
      </c>
      <c r="T222" s="150">
        <f t="shared" ref="T222:T232" si="53">S222*H222</f>
        <v>0</v>
      </c>
      <c r="AR222" s="151" t="s">
        <v>94</v>
      </c>
      <c r="AT222" s="151" t="s">
        <v>222</v>
      </c>
      <c r="AU222" s="151" t="s">
        <v>87</v>
      </c>
      <c r="AY222" s="13" t="s">
        <v>220</v>
      </c>
      <c r="BE222" s="152">
        <f t="shared" ref="BE222:BE232" si="54">IF(N222="základná",J222,0)</f>
        <v>0</v>
      </c>
      <c r="BF222" s="152">
        <f t="shared" ref="BF222:BF232" si="55">IF(N222="znížená",J222,0)</f>
        <v>0</v>
      </c>
      <c r="BG222" s="152">
        <f t="shared" ref="BG222:BG232" si="56">IF(N222="zákl. prenesená",J222,0)</f>
        <v>0</v>
      </c>
      <c r="BH222" s="152">
        <f t="shared" ref="BH222:BH232" si="57">IF(N222="zníž. prenesená",J222,0)</f>
        <v>0</v>
      </c>
      <c r="BI222" s="152">
        <f t="shared" ref="BI222:BI232" si="58">IF(N222="nulová",J222,0)</f>
        <v>0</v>
      </c>
      <c r="BJ222" s="13" t="s">
        <v>87</v>
      </c>
      <c r="BK222" s="152">
        <f t="shared" ref="BK222:BK232" si="59">ROUND(I222*H222,2)</f>
        <v>0</v>
      </c>
      <c r="BL222" s="13" t="s">
        <v>94</v>
      </c>
      <c r="BM222" s="151" t="s">
        <v>4205</v>
      </c>
    </row>
    <row r="223" spans="2:65" s="1" customFormat="1" ht="33" customHeight="1">
      <c r="B223" s="139"/>
      <c r="C223" s="140" t="s">
        <v>702</v>
      </c>
      <c r="D223" s="140" t="s">
        <v>222</v>
      </c>
      <c r="E223" s="141" t="s">
        <v>236</v>
      </c>
      <c r="F223" s="142" t="s">
        <v>237</v>
      </c>
      <c r="G223" s="143" t="s">
        <v>225</v>
      </c>
      <c r="H223" s="144">
        <v>237</v>
      </c>
      <c r="I223" s="145"/>
      <c r="J223" s="144">
        <f t="shared" si="50"/>
        <v>0</v>
      </c>
      <c r="K223" s="146"/>
      <c r="L223" s="28"/>
      <c r="M223" s="147" t="s">
        <v>1</v>
      </c>
      <c r="N223" s="148" t="s">
        <v>41</v>
      </c>
      <c r="P223" s="149">
        <f t="shared" si="51"/>
        <v>0</v>
      </c>
      <c r="Q223" s="149">
        <v>1.601E-2</v>
      </c>
      <c r="R223" s="149">
        <f t="shared" si="52"/>
        <v>3.7943699999999998</v>
      </c>
      <c r="S223" s="149">
        <v>0</v>
      </c>
      <c r="T223" s="150">
        <f t="shared" si="53"/>
        <v>0</v>
      </c>
      <c r="AR223" s="151" t="s">
        <v>94</v>
      </c>
      <c r="AT223" s="151" t="s">
        <v>222</v>
      </c>
      <c r="AU223" s="151" t="s">
        <v>87</v>
      </c>
      <c r="AY223" s="13" t="s">
        <v>220</v>
      </c>
      <c r="BE223" s="152">
        <f t="shared" si="54"/>
        <v>0</v>
      </c>
      <c r="BF223" s="152">
        <f t="shared" si="55"/>
        <v>0</v>
      </c>
      <c r="BG223" s="152">
        <f t="shared" si="56"/>
        <v>0</v>
      </c>
      <c r="BH223" s="152">
        <f t="shared" si="57"/>
        <v>0</v>
      </c>
      <c r="BI223" s="152">
        <f t="shared" si="58"/>
        <v>0</v>
      </c>
      <c r="BJ223" s="13" t="s">
        <v>87</v>
      </c>
      <c r="BK223" s="152">
        <f t="shared" si="59"/>
        <v>0</v>
      </c>
      <c r="BL223" s="13" t="s">
        <v>94</v>
      </c>
      <c r="BM223" s="151" t="s">
        <v>4206</v>
      </c>
    </row>
    <row r="224" spans="2:65" s="1" customFormat="1" ht="33" customHeight="1">
      <c r="B224" s="139"/>
      <c r="C224" s="140" t="s">
        <v>706</v>
      </c>
      <c r="D224" s="140" t="s">
        <v>222</v>
      </c>
      <c r="E224" s="141" t="s">
        <v>582</v>
      </c>
      <c r="F224" s="142" t="s">
        <v>583</v>
      </c>
      <c r="G224" s="143" t="s">
        <v>225</v>
      </c>
      <c r="H224" s="144">
        <v>237</v>
      </c>
      <c r="I224" s="145"/>
      <c r="J224" s="144">
        <f t="shared" si="50"/>
        <v>0</v>
      </c>
      <c r="K224" s="146"/>
      <c r="L224" s="28"/>
      <c r="M224" s="147" t="s">
        <v>1</v>
      </c>
      <c r="N224" s="148" t="s">
        <v>41</v>
      </c>
      <c r="P224" s="149">
        <f t="shared" si="51"/>
        <v>0</v>
      </c>
      <c r="Q224" s="149">
        <v>0</v>
      </c>
      <c r="R224" s="149">
        <f t="shared" si="52"/>
        <v>0</v>
      </c>
      <c r="S224" s="149">
        <v>0</v>
      </c>
      <c r="T224" s="150">
        <f t="shared" si="53"/>
        <v>0</v>
      </c>
      <c r="AR224" s="151" t="s">
        <v>94</v>
      </c>
      <c r="AT224" s="151" t="s">
        <v>222</v>
      </c>
      <c r="AU224" s="151" t="s">
        <v>87</v>
      </c>
      <c r="AY224" s="13" t="s">
        <v>220</v>
      </c>
      <c r="BE224" s="152">
        <f t="shared" si="54"/>
        <v>0</v>
      </c>
      <c r="BF224" s="152">
        <f t="shared" si="55"/>
        <v>0</v>
      </c>
      <c r="BG224" s="152">
        <f t="shared" si="56"/>
        <v>0</v>
      </c>
      <c r="BH224" s="152">
        <f t="shared" si="57"/>
        <v>0</v>
      </c>
      <c r="BI224" s="152">
        <f t="shared" si="58"/>
        <v>0</v>
      </c>
      <c r="BJ224" s="13" t="s">
        <v>87</v>
      </c>
      <c r="BK224" s="152">
        <f t="shared" si="59"/>
        <v>0</v>
      </c>
      <c r="BL224" s="13" t="s">
        <v>94</v>
      </c>
      <c r="BM224" s="151" t="s">
        <v>4207</v>
      </c>
    </row>
    <row r="225" spans="2:65" s="1" customFormat="1" ht="37.9" customHeight="1">
      <c r="B225" s="139"/>
      <c r="C225" s="140" t="s">
        <v>710</v>
      </c>
      <c r="D225" s="140" t="s">
        <v>222</v>
      </c>
      <c r="E225" s="141" t="s">
        <v>239</v>
      </c>
      <c r="F225" s="142" t="s">
        <v>240</v>
      </c>
      <c r="G225" s="143" t="s">
        <v>225</v>
      </c>
      <c r="H225" s="144">
        <v>711</v>
      </c>
      <c r="I225" s="145"/>
      <c r="J225" s="144">
        <f t="shared" si="50"/>
        <v>0</v>
      </c>
      <c r="K225" s="146"/>
      <c r="L225" s="28"/>
      <c r="M225" s="147" t="s">
        <v>1</v>
      </c>
      <c r="N225" s="148" t="s">
        <v>41</v>
      </c>
      <c r="P225" s="149">
        <f t="shared" si="51"/>
        <v>0</v>
      </c>
      <c r="Q225" s="149">
        <v>0</v>
      </c>
      <c r="R225" s="149">
        <f t="shared" si="52"/>
        <v>0</v>
      </c>
      <c r="S225" s="149">
        <v>0</v>
      </c>
      <c r="T225" s="150">
        <f t="shared" si="53"/>
        <v>0</v>
      </c>
      <c r="AR225" s="151" t="s">
        <v>94</v>
      </c>
      <c r="AT225" s="151" t="s">
        <v>222</v>
      </c>
      <c r="AU225" s="151" t="s">
        <v>87</v>
      </c>
      <c r="AY225" s="13" t="s">
        <v>220</v>
      </c>
      <c r="BE225" s="152">
        <f t="shared" si="54"/>
        <v>0</v>
      </c>
      <c r="BF225" s="152">
        <f t="shared" si="55"/>
        <v>0</v>
      </c>
      <c r="BG225" s="152">
        <f t="shared" si="56"/>
        <v>0</v>
      </c>
      <c r="BH225" s="152">
        <f t="shared" si="57"/>
        <v>0</v>
      </c>
      <c r="BI225" s="152">
        <f t="shared" si="58"/>
        <v>0</v>
      </c>
      <c r="BJ225" s="13" t="s">
        <v>87</v>
      </c>
      <c r="BK225" s="152">
        <f t="shared" si="59"/>
        <v>0</v>
      </c>
      <c r="BL225" s="13" t="s">
        <v>94</v>
      </c>
      <c r="BM225" s="151" t="s">
        <v>4208</v>
      </c>
    </row>
    <row r="226" spans="2:65" s="1" customFormat="1" ht="24.25" customHeight="1">
      <c r="B226" s="139"/>
      <c r="C226" s="140" t="s">
        <v>714</v>
      </c>
      <c r="D226" s="140" t="s">
        <v>222</v>
      </c>
      <c r="E226" s="141" t="s">
        <v>1278</v>
      </c>
      <c r="F226" s="142" t="s">
        <v>1279</v>
      </c>
      <c r="G226" s="143" t="s">
        <v>225</v>
      </c>
      <c r="H226" s="144">
        <v>16.239999999999998</v>
      </c>
      <c r="I226" s="145"/>
      <c r="J226" s="144">
        <f t="shared" si="50"/>
        <v>0</v>
      </c>
      <c r="K226" s="146"/>
      <c r="L226" s="28"/>
      <c r="M226" s="147" t="s">
        <v>1</v>
      </c>
      <c r="N226" s="148" t="s">
        <v>41</v>
      </c>
      <c r="P226" s="149">
        <f t="shared" si="51"/>
        <v>0</v>
      </c>
      <c r="Q226" s="149">
        <v>1.92542E-3</v>
      </c>
      <c r="R226" s="149">
        <f t="shared" si="52"/>
        <v>3.12688208E-2</v>
      </c>
      <c r="S226" s="149">
        <v>0</v>
      </c>
      <c r="T226" s="150">
        <f t="shared" si="53"/>
        <v>0</v>
      </c>
      <c r="AR226" s="151" t="s">
        <v>94</v>
      </c>
      <c r="AT226" s="151" t="s">
        <v>222</v>
      </c>
      <c r="AU226" s="151" t="s">
        <v>87</v>
      </c>
      <c r="AY226" s="13" t="s">
        <v>220</v>
      </c>
      <c r="BE226" s="152">
        <f t="shared" si="54"/>
        <v>0</v>
      </c>
      <c r="BF226" s="152">
        <f t="shared" si="55"/>
        <v>0</v>
      </c>
      <c r="BG226" s="152">
        <f t="shared" si="56"/>
        <v>0</v>
      </c>
      <c r="BH226" s="152">
        <f t="shared" si="57"/>
        <v>0</v>
      </c>
      <c r="BI226" s="152">
        <f t="shared" si="58"/>
        <v>0</v>
      </c>
      <c r="BJ226" s="13" t="s">
        <v>87</v>
      </c>
      <c r="BK226" s="152">
        <f t="shared" si="59"/>
        <v>0</v>
      </c>
      <c r="BL226" s="13" t="s">
        <v>94</v>
      </c>
      <c r="BM226" s="151" t="s">
        <v>4209</v>
      </c>
    </row>
    <row r="227" spans="2:65" s="1" customFormat="1" ht="33" customHeight="1">
      <c r="B227" s="139"/>
      <c r="C227" s="140" t="s">
        <v>718</v>
      </c>
      <c r="D227" s="140" t="s">
        <v>222</v>
      </c>
      <c r="E227" s="141" t="s">
        <v>4210</v>
      </c>
      <c r="F227" s="142" t="s">
        <v>4211</v>
      </c>
      <c r="G227" s="143" t="s">
        <v>225</v>
      </c>
      <c r="H227" s="144">
        <v>24.32</v>
      </c>
      <c r="I227" s="145"/>
      <c r="J227" s="144">
        <f t="shared" si="50"/>
        <v>0</v>
      </c>
      <c r="K227" s="146"/>
      <c r="L227" s="28"/>
      <c r="M227" s="147" t="s">
        <v>1</v>
      </c>
      <c r="N227" s="148" t="s">
        <v>41</v>
      </c>
      <c r="P227" s="149">
        <f t="shared" si="51"/>
        <v>0</v>
      </c>
      <c r="Q227" s="149">
        <v>2.4399999999999999E-3</v>
      </c>
      <c r="R227" s="149">
        <f t="shared" si="52"/>
        <v>5.9340799999999999E-2</v>
      </c>
      <c r="S227" s="149">
        <v>0</v>
      </c>
      <c r="T227" s="150">
        <f t="shared" si="53"/>
        <v>0</v>
      </c>
      <c r="AR227" s="151" t="s">
        <v>94</v>
      </c>
      <c r="AT227" s="151" t="s">
        <v>222</v>
      </c>
      <c r="AU227" s="151" t="s">
        <v>87</v>
      </c>
      <c r="AY227" s="13" t="s">
        <v>220</v>
      </c>
      <c r="BE227" s="152">
        <f t="shared" si="54"/>
        <v>0</v>
      </c>
      <c r="BF227" s="152">
        <f t="shared" si="55"/>
        <v>0</v>
      </c>
      <c r="BG227" s="152">
        <f t="shared" si="56"/>
        <v>0</v>
      </c>
      <c r="BH227" s="152">
        <f t="shared" si="57"/>
        <v>0</v>
      </c>
      <c r="BI227" s="152">
        <f t="shared" si="58"/>
        <v>0</v>
      </c>
      <c r="BJ227" s="13" t="s">
        <v>87</v>
      </c>
      <c r="BK227" s="152">
        <f t="shared" si="59"/>
        <v>0</v>
      </c>
      <c r="BL227" s="13" t="s">
        <v>94</v>
      </c>
      <c r="BM227" s="151" t="s">
        <v>4212</v>
      </c>
    </row>
    <row r="228" spans="2:65" s="1" customFormat="1" ht="16.5" customHeight="1">
      <c r="B228" s="139"/>
      <c r="C228" s="140" t="s">
        <v>722</v>
      </c>
      <c r="D228" s="140" t="s">
        <v>222</v>
      </c>
      <c r="E228" s="141" t="s">
        <v>4213</v>
      </c>
      <c r="F228" s="142" t="s">
        <v>4214</v>
      </c>
      <c r="G228" s="143" t="s">
        <v>234</v>
      </c>
      <c r="H228" s="144">
        <v>9.9</v>
      </c>
      <c r="I228" s="145"/>
      <c r="J228" s="144">
        <f t="shared" si="50"/>
        <v>0</v>
      </c>
      <c r="K228" s="146"/>
      <c r="L228" s="28"/>
      <c r="M228" s="147" t="s">
        <v>1</v>
      </c>
      <c r="N228" s="148" t="s">
        <v>41</v>
      </c>
      <c r="P228" s="149">
        <f t="shared" si="51"/>
        <v>0</v>
      </c>
      <c r="Q228" s="149">
        <v>2.3000000000000001E-4</v>
      </c>
      <c r="R228" s="149">
        <f t="shared" si="52"/>
        <v>2.2769999999999999E-3</v>
      </c>
      <c r="S228" s="149">
        <v>0</v>
      </c>
      <c r="T228" s="150">
        <f t="shared" si="53"/>
        <v>0</v>
      </c>
      <c r="AR228" s="151" t="s">
        <v>94</v>
      </c>
      <c r="AT228" s="151" t="s">
        <v>222</v>
      </c>
      <c r="AU228" s="151" t="s">
        <v>87</v>
      </c>
      <c r="AY228" s="13" t="s">
        <v>220</v>
      </c>
      <c r="BE228" s="152">
        <f t="shared" si="54"/>
        <v>0</v>
      </c>
      <c r="BF228" s="152">
        <f t="shared" si="55"/>
        <v>0</v>
      </c>
      <c r="BG228" s="152">
        <f t="shared" si="56"/>
        <v>0</v>
      </c>
      <c r="BH228" s="152">
        <f t="shared" si="57"/>
        <v>0</v>
      </c>
      <c r="BI228" s="152">
        <f t="shared" si="58"/>
        <v>0</v>
      </c>
      <c r="BJ228" s="13" t="s">
        <v>87</v>
      </c>
      <c r="BK228" s="152">
        <f t="shared" si="59"/>
        <v>0</v>
      </c>
      <c r="BL228" s="13" t="s">
        <v>94</v>
      </c>
      <c r="BM228" s="151" t="s">
        <v>4215</v>
      </c>
    </row>
    <row r="229" spans="2:65" s="1" customFormat="1" ht="16.5" customHeight="1">
      <c r="B229" s="139"/>
      <c r="C229" s="140" t="s">
        <v>726</v>
      </c>
      <c r="D229" s="140" t="s">
        <v>222</v>
      </c>
      <c r="E229" s="141" t="s">
        <v>4216</v>
      </c>
      <c r="F229" s="142" t="s">
        <v>4217</v>
      </c>
      <c r="G229" s="143" t="s">
        <v>234</v>
      </c>
      <c r="H229" s="144">
        <v>37.65</v>
      </c>
      <c r="I229" s="145"/>
      <c r="J229" s="144">
        <f t="shared" si="50"/>
        <v>0</v>
      </c>
      <c r="K229" s="146"/>
      <c r="L229" s="28"/>
      <c r="M229" s="147" t="s">
        <v>1</v>
      </c>
      <c r="N229" s="148" t="s">
        <v>41</v>
      </c>
      <c r="P229" s="149">
        <f t="shared" si="51"/>
        <v>0</v>
      </c>
      <c r="Q229" s="149">
        <v>6.9999999999999994E-5</v>
      </c>
      <c r="R229" s="149">
        <f t="shared" si="52"/>
        <v>2.6354999999999998E-3</v>
      </c>
      <c r="S229" s="149">
        <v>0</v>
      </c>
      <c r="T229" s="150">
        <f t="shared" si="53"/>
        <v>0</v>
      </c>
      <c r="AR229" s="151" t="s">
        <v>94</v>
      </c>
      <c r="AT229" s="151" t="s">
        <v>222</v>
      </c>
      <c r="AU229" s="151" t="s">
        <v>87</v>
      </c>
      <c r="AY229" s="13" t="s">
        <v>220</v>
      </c>
      <c r="BE229" s="152">
        <f t="shared" si="54"/>
        <v>0</v>
      </c>
      <c r="BF229" s="152">
        <f t="shared" si="55"/>
        <v>0</v>
      </c>
      <c r="BG229" s="152">
        <f t="shared" si="56"/>
        <v>0</v>
      </c>
      <c r="BH229" s="152">
        <f t="shared" si="57"/>
        <v>0</v>
      </c>
      <c r="BI229" s="152">
        <f t="shared" si="58"/>
        <v>0</v>
      </c>
      <c r="BJ229" s="13" t="s">
        <v>87</v>
      </c>
      <c r="BK229" s="152">
        <f t="shared" si="59"/>
        <v>0</v>
      </c>
      <c r="BL229" s="13" t="s">
        <v>94</v>
      </c>
      <c r="BM229" s="151" t="s">
        <v>4218</v>
      </c>
    </row>
    <row r="230" spans="2:65" s="1" customFormat="1" ht="16.5" customHeight="1">
      <c r="B230" s="139"/>
      <c r="C230" s="140" t="s">
        <v>730</v>
      </c>
      <c r="D230" s="140" t="s">
        <v>222</v>
      </c>
      <c r="E230" s="141" t="s">
        <v>4219</v>
      </c>
      <c r="F230" s="142" t="s">
        <v>4220</v>
      </c>
      <c r="G230" s="143" t="s">
        <v>234</v>
      </c>
      <c r="H230" s="144">
        <v>34.299999999999997</v>
      </c>
      <c r="I230" s="145"/>
      <c r="J230" s="144">
        <f t="shared" si="50"/>
        <v>0</v>
      </c>
      <c r="K230" s="146"/>
      <c r="L230" s="28"/>
      <c r="M230" s="147" t="s">
        <v>1</v>
      </c>
      <c r="N230" s="148" t="s">
        <v>41</v>
      </c>
      <c r="P230" s="149">
        <f t="shared" si="51"/>
        <v>0</v>
      </c>
      <c r="Q230" s="149">
        <v>1.6000000000000001E-4</v>
      </c>
      <c r="R230" s="149">
        <f t="shared" si="52"/>
        <v>5.4879999999999998E-3</v>
      </c>
      <c r="S230" s="149">
        <v>0</v>
      </c>
      <c r="T230" s="150">
        <f t="shared" si="53"/>
        <v>0</v>
      </c>
      <c r="AR230" s="151" t="s">
        <v>94</v>
      </c>
      <c r="AT230" s="151" t="s">
        <v>222</v>
      </c>
      <c r="AU230" s="151" t="s">
        <v>87</v>
      </c>
      <c r="AY230" s="13" t="s">
        <v>220</v>
      </c>
      <c r="BE230" s="152">
        <f t="shared" si="54"/>
        <v>0</v>
      </c>
      <c r="BF230" s="152">
        <f t="shared" si="55"/>
        <v>0</v>
      </c>
      <c r="BG230" s="152">
        <f t="shared" si="56"/>
        <v>0</v>
      </c>
      <c r="BH230" s="152">
        <f t="shared" si="57"/>
        <v>0</v>
      </c>
      <c r="BI230" s="152">
        <f t="shared" si="58"/>
        <v>0</v>
      </c>
      <c r="BJ230" s="13" t="s">
        <v>87</v>
      </c>
      <c r="BK230" s="152">
        <f t="shared" si="59"/>
        <v>0</v>
      </c>
      <c r="BL230" s="13" t="s">
        <v>94</v>
      </c>
      <c r="BM230" s="151" t="s">
        <v>4221</v>
      </c>
    </row>
    <row r="231" spans="2:65" s="1" customFormat="1" ht="16.5" customHeight="1">
      <c r="B231" s="139"/>
      <c r="C231" s="140" t="s">
        <v>734</v>
      </c>
      <c r="D231" s="140" t="s">
        <v>222</v>
      </c>
      <c r="E231" s="141" t="s">
        <v>4222</v>
      </c>
      <c r="F231" s="142" t="s">
        <v>4223</v>
      </c>
      <c r="G231" s="143" t="s">
        <v>234</v>
      </c>
      <c r="H231" s="144">
        <v>22</v>
      </c>
      <c r="I231" s="145"/>
      <c r="J231" s="144">
        <f t="shared" si="50"/>
        <v>0</v>
      </c>
      <c r="K231" s="146"/>
      <c r="L231" s="28"/>
      <c r="M231" s="147" t="s">
        <v>1</v>
      </c>
      <c r="N231" s="148" t="s">
        <v>41</v>
      </c>
      <c r="P231" s="149">
        <f t="shared" si="51"/>
        <v>0</v>
      </c>
      <c r="Q231" s="149">
        <v>1.6000000000000001E-4</v>
      </c>
      <c r="R231" s="149">
        <f t="shared" si="52"/>
        <v>3.5200000000000001E-3</v>
      </c>
      <c r="S231" s="149">
        <v>0</v>
      </c>
      <c r="T231" s="150">
        <f t="shared" si="53"/>
        <v>0</v>
      </c>
      <c r="AR231" s="151" t="s">
        <v>94</v>
      </c>
      <c r="AT231" s="151" t="s">
        <v>222</v>
      </c>
      <c r="AU231" s="151" t="s">
        <v>87</v>
      </c>
      <c r="AY231" s="13" t="s">
        <v>220</v>
      </c>
      <c r="BE231" s="152">
        <f t="shared" si="54"/>
        <v>0</v>
      </c>
      <c r="BF231" s="152">
        <f t="shared" si="55"/>
        <v>0</v>
      </c>
      <c r="BG231" s="152">
        <f t="shared" si="56"/>
        <v>0</v>
      </c>
      <c r="BH231" s="152">
        <f t="shared" si="57"/>
        <v>0</v>
      </c>
      <c r="BI231" s="152">
        <f t="shared" si="58"/>
        <v>0</v>
      </c>
      <c r="BJ231" s="13" t="s">
        <v>87</v>
      </c>
      <c r="BK231" s="152">
        <f t="shared" si="59"/>
        <v>0</v>
      </c>
      <c r="BL231" s="13" t="s">
        <v>94</v>
      </c>
      <c r="BM231" s="151" t="s">
        <v>4224</v>
      </c>
    </row>
    <row r="232" spans="2:65" s="1" customFormat="1" ht="37.9" customHeight="1">
      <c r="B232" s="139"/>
      <c r="C232" s="140" t="s">
        <v>738</v>
      </c>
      <c r="D232" s="140" t="s">
        <v>222</v>
      </c>
      <c r="E232" s="141" t="s">
        <v>4225</v>
      </c>
      <c r="F232" s="142" t="s">
        <v>4226</v>
      </c>
      <c r="G232" s="143" t="s">
        <v>259</v>
      </c>
      <c r="H232" s="144">
        <v>32</v>
      </c>
      <c r="I232" s="145"/>
      <c r="J232" s="144">
        <f t="shared" si="50"/>
        <v>0</v>
      </c>
      <c r="K232" s="146"/>
      <c r="L232" s="28"/>
      <c r="M232" s="147" t="s">
        <v>1</v>
      </c>
      <c r="N232" s="148" t="s">
        <v>41</v>
      </c>
      <c r="P232" s="149">
        <f t="shared" si="51"/>
        <v>0</v>
      </c>
      <c r="Q232" s="149">
        <v>7.7068000000000004E-4</v>
      </c>
      <c r="R232" s="149">
        <f t="shared" si="52"/>
        <v>2.4661760000000001E-2</v>
      </c>
      <c r="S232" s="149">
        <v>0</v>
      </c>
      <c r="T232" s="150">
        <f t="shared" si="53"/>
        <v>0</v>
      </c>
      <c r="AR232" s="151" t="s">
        <v>94</v>
      </c>
      <c r="AT232" s="151" t="s">
        <v>222</v>
      </c>
      <c r="AU232" s="151" t="s">
        <v>87</v>
      </c>
      <c r="AY232" s="13" t="s">
        <v>220</v>
      </c>
      <c r="BE232" s="152">
        <f t="shared" si="54"/>
        <v>0</v>
      </c>
      <c r="BF232" s="152">
        <f t="shared" si="55"/>
        <v>0</v>
      </c>
      <c r="BG232" s="152">
        <f t="shared" si="56"/>
        <v>0</v>
      </c>
      <c r="BH232" s="152">
        <f t="shared" si="57"/>
        <v>0</v>
      </c>
      <c r="BI232" s="152">
        <f t="shared" si="58"/>
        <v>0</v>
      </c>
      <c r="BJ232" s="13" t="s">
        <v>87</v>
      </c>
      <c r="BK232" s="152">
        <f t="shared" si="59"/>
        <v>0</v>
      </c>
      <c r="BL232" s="13" t="s">
        <v>94</v>
      </c>
      <c r="BM232" s="151" t="s">
        <v>4227</v>
      </c>
    </row>
    <row r="233" spans="2:65" s="11" customFormat="1" ht="22.9" customHeight="1">
      <c r="B233" s="127"/>
      <c r="D233" s="128" t="s">
        <v>74</v>
      </c>
      <c r="E233" s="137" t="s">
        <v>595</v>
      </c>
      <c r="F233" s="137" t="s">
        <v>596</v>
      </c>
      <c r="I233" s="130"/>
      <c r="J233" s="138">
        <f>BK233</f>
        <v>0</v>
      </c>
      <c r="L233" s="127"/>
      <c r="M233" s="132"/>
      <c r="P233" s="133">
        <f>P234</f>
        <v>0</v>
      </c>
      <c r="R233" s="133">
        <f>R234</f>
        <v>0</v>
      </c>
      <c r="T233" s="134">
        <f>T234</f>
        <v>0</v>
      </c>
      <c r="AR233" s="128" t="s">
        <v>82</v>
      </c>
      <c r="AT233" s="135" t="s">
        <v>74</v>
      </c>
      <c r="AU233" s="135" t="s">
        <v>82</v>
      </c>
      <c r="AY233" s="128" t="s">
        <v>220</v>
      </c>
      <c r="BK233" s="136">
        <f>BK234</f>
        <v>0</v>
      </c>
    </row>
    <row r="234" spans="2:65" s="1" customFormat="1" ht="24.25" customHeight="1">
      <c r="B234" s="139"/>
      <c r="C234" s="140" t="s">
        <v>742</v>
      </c>
      <c r="D234" s="140" t="s">
        <v>222</v>
      </c>
      <c r="E234" s="141" t="s">
        <v>4228</v>
      </c>
      <c r="F234" s="142" t="s">
        <v>4229</v>
      </c>
      <c r="G234" s="143" t="s">
        <v>304</v>
      </c>
      <c r="H234" s="144">
        <v>145.03</v>
      </c>
      <c r="I234" s="145"/>
      <c r="J234" s="144">
        <f>ROUND(I234*H234,2)</f>
        <v>0</v>
      </c>
      <c r="K234" s="146"/>
      <c r="L234" s="28"/>
      <c r="M234" s="147" t="s">
        <v>1</v>
      </c>
      <c r="N234" s="148" t="s">
        <v>41</v>
      </c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AR234" s="151" t="s">
        <v>94</v>
      </c>
      <c r="AT234" s="151" t="s">
        <v>222</v>
      </c>
      <c r="AU234" s="151" t="s">
        <v>87</v>
      </c>
      <c r="AY234" s="13" t="s">
        <v>220</v>
      </c>
      <c r="BE234" s="152">
        <f>IF(N234="základná",J234,0)</f>
        <v>0</v>
      </c>
      <c r="BF234" s="152">
        <f>IF(N234="znížená",J234,0)</f>
        <v>0</v>
      </c>
      <c r="BG234" s="152">
        <f>IF(N234="zákl. prenesená",J234,0)</f>
        <v>0</v>
      </c>
      <c r="BH234" s="152">
        <f>IF(N234="zníž. prenesená",J234,0)</f>
        <v>0</v>
      </c>
      <c r="BI234" s="152">
        <f>IF(N234="nulová",J234,0)</f>
        <v>0</v>
      </c>
      <c r="BJ234" s="13" t="s">
        <v>87</v>
      </c>
      <c r="BK234" s="152">
        <f>ROUND(I234*H234,2)</f>
        <v>0</v>
      </c>
      <c r="BL234" s="13" t="s">
        <v>94</v>
      </c>
      <c r="BM234" s="151" t="s">
        <v>4230</v>
      </c>
    </row>
    <row r="235" spans="2:65" s="11" customFormat="1" ht="25.9" customHeight="1">
      <c r="B235" s="127"/>
      <c r="D235" s="128" t="s">
        <v>74</v>
      </c>
      <c r="E235" s="129" t="s">
        <v>337</v>
      </c>
      <c r="F235" s="129" t="s">
        <v>338</v>
      </c>
      <c r="I235" s="130"/>
      <c r="J235" s="131">
        <f>BK235</f>
        <v>0</v>
      </c>
      <c r="L235" s="127"/>
      <c r="M235" s="132"/>
      <c r="P235" s="133">
        <f>P236+P249+P270+P284+P286+P296+P308+P312+P325+P327</f>
        <v>0</v>
      </c>
      <c r="R235" s="133">
        <f>R236+R249+R270+R284+R286+R296+R308+R312+R325+R327</f>
        <v>1.7214029710999996</v>
      </c>
      <c r="T235" s="134">
        <f>T236+T249+T270+T284+T286+T296+T308+T312+T325+T327</f>
        <v>0</v>
      </c>
      <c r="AR235" s="128" t="s">
        <v>87</v>
      </c>
      <c r="AT235" s="135" t="s">
        <v>74</v>
      </c>
      <c r="AU235" s="135" t="s">
        <v>75</v>
      </c>
      <c r="AY235" s="128" t="s">
        <v>220</v>
      </c>
      <c r="BK235" s="136">
        <f>BK236+BK249+BK270+BK284+BK286+BK296+BK308+BK312+BK325+BK327</f>
        <v>0</v>
      </c>
    </row>
    <row r="236" spans="2:65" s="11" customFormat="1" ht="22.9" customHeight="1">
      <c r="B236" s="127"/>
      <c r="D236" s="128" t="s">
        <v>74</v>
      </c>
      <c r="E236" s="137" t="s">
        <v>600</v>
      </c>
      <c r="F236" s="137" t="s">
        <v>601</v>
      </c>
      <c r="I236" s="130"/>
      <c r="J236" s="138">
        <f>BK236</f>
        <v>0</v>
      </c>
      <c r="L236" s="127"/>
      <c r="M236" s="132"/>
      <c r="P236" s="133">
        <f>SUM(P237:P248)</f>
        <v>0</v>
      </c>
      <c r="R236" s="133">
        <f>SUM(R237:R248)</f>
        <v>0.14631675120000001</v>
      </c>
      <c r="T236" s="134">
        <f>SUM(T237:T248)</f>
        <v>0</v>
      </c>
      <c r="AR236" s="128" t="s">
        <v>87</v>
      </c>
      <c r="AT236" s="135" t="s">
        <v>74</v>
      </c>
      <c r="AU236" s="135" t="s">
        <v>82</v>
      </c>
      <c r="AY236" s="128" t="s">
        <v>220</v>
      </c>
      <c r="BK236" s="136">
        <f>SUM(BK237:BK248)</f>
        <v>0</v>
      </c>
    </row>
    <row r="237" spans="2:65" s="1" customFormat="1" ht="24.25" customHeight="1">
      <c r="B237" s="139"/>
      <c r="C237" s="140" t="s">
        <v>746</v>
      </c>
      <c r="D237" s="140" t="s">
        <v>222</v>
      </c>
      <c r="E237" s="141" t="s">
        <v>4231</v>
      </c>
      <c r="F237" s="142" t="s">
        <v>4232</v>
      </c>
      <c r="G237" s="143" t="s">
        <v>225</v>
      </c>
      <c r="H237" s="144">
        <v>4.62</v>
      </c>
      <c r="I237" s="145"/>
      <c r="J237" s="144">
        <f t="shared" ref="J237:J248" si="60">ROUND(I237*H237,2)</f>
        <v>0</v>
      </c>
      <c r="K237" s="146"/>
      <c r="L237" s="28"/>
      <c r="M237" s="147" t="s">
        <v>1</v>
      </c>
      <c r="N237" s="148" t="s">
        <v>41</v>
      </c>
      <c r="P237" s="149">
        <f t="shared" ref="P237:P248" si="61">O237*H237</f>
        <v>0</v>
      </c>
      <c r="Q237" s="149">
        <v>0</v>
      </c>
      <c r="R237" s="149">
        <f t="shared" ref="R237:R248" si="62">Q237*H237</f>
        <v>0</v>
      </c>
      <c r="S237" s="149">
        <v>0</v>
      </c>
      <c r="T237" s="150">
        <f t="shared" ref="T237:T248" si="63">S237*H237</f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ref="BE237:BE248" si="64">IF(N237="základná",J237,0)</f>
        <v>0</v>
      </c>
      <c r="BF237" s="152">
        <f t="shared" ref="BF237:BF248" si="65">IF(N237="znížená",J237,0)</f>
        <v>0</v>
      </c>
      <c r="BG237" s="152">
        <f t="shared" ref="BG237:BG248" si="66">IF(N237="zákl. prenesená",J237,0)</f>
        <v>0</v>
      </c>
      <c r="BH237" s="152">
        <f t="shared" ref="BH237:BH248" si="67">IF(N237="zníž. prenesená",J237,0)</f>
        <v>0</v>
      </c>
      <c r="BI237" s="152">
        <f t="shared" ref="BI237:BI248" si="68">IF(N237="nulová",J237,0)</f>
        <v>0</v>
      </c>
      <c r="BJ237" s="13" t="s">
        <v>87</v>
      </c>
      <c r="BK237" s="152">
        <f t="shared" ref="BK237:BK248" si="69">ROUND(I237*H237,2)</f>
        <v>0</v>
      </c>
      <c r="BL237" s="13" t="s">
        <v>281</v>
      </c>
      <c r="BM237" s="151" t="s">
        <v>4233</v>
      </c>
    </row>
    <row r="238" spans="2:65" s="1" customFormat="1" ht="16.5" customHeight="1">
      <c r="B238" s="139"/>
      <c r="C238" s="158" t="s">
        <v>750</v>
      </c>
      <c r="D238" s="158" t="s">
        <v>571</v>
      </c>
      <c r="E238" s="159" t="s">
        <v>1827</v>
      </c>
      <c r="F238" s="160" t="s">
        <v>1828</v>
      </c>
      <c r="G238" s="161" t="s">
        <v>304</v>
      </c>
      <c r="H238" s="162">
        <v>0.01</v>
      </c>
      <c r="I238" s="163"/>
      <c r="J238" s="162">
        <f t="shared" si="60"/>
        <v>0</v>
      </c>
      <c r="K238" s="164"/>
      <c r="L238" s="165"/>
      <c r="M238" s="166" t="s">
        <v>1</v>
      </c>
      <c r="N238" s="167" t="s">
        <v>41</v>
      </c>
      <c r="P238" s="149">
        <f t="shared" si="61"/>
        <v>0</v>
      </c>
      <c r="Q238" s="149">
        <v>1</v>
      </c>
      <c r="R238" s="149">
        <f t="shared" si="62"/>
        <v>0.01</v>
      </c>
      <c r="S238" s="149">
        <v>0</v>
      </c>
      <c r="T238" s="150">
        <f t="shared" si="63"/>
        <v>0</v>
      </c>
      <c r="AR238" s="151" t="s">
        <v>353</v>
      </c>
      <c r="AT238" s="151" t="s">
        <v>571</v>
      </c>
      <c r="AU238" s="151" t="s">
        <v>87</v>
      </c>
      <c r="AY238" s="13" t="s">
        <v>220</v>
      </c>
      <c r="BE238" s="152">
        <f t="shared" si="64"/>
        <v>0</v>
      </c>
      <c r="BF238" s="152">
        <f t="shared" si="65"/>
        <v>0</v>
      </c>
      <c r="BG238" s="152">
        <f t="shared" si="66"/>
        <v>0</v>
      </c>
      <c r="BH238" s="152">
        <f t="shared" si="67"/>
        <v>0</v>
      </c>
      <c r="BI238" s="152">
        <f t="shared" si="68"/>
        <v>0</v>
      </c>
      <c r="BJ238" s="13" t="s">
        <v>87</v>
      </c>
      <c r="BK238" s="152">
        <f t="shared" si="69"/>
        <v>0</v>
      </c>
      <c r="BL238" s="13" t="s">
        <v>281</v>
      </c>
      <c r="BM238" s="151" t="s">
        <v>4234</v>
      </c>
    </row>
    <row r="239" spans="2:65" s="1" customFormat="1" ht="24.25" customHeight="1">
      <c r="B239" s="139"/>
      <c r="C239" s="140" t="s">
        <v>754</v>
      </c>
      <c r="D239" s="140" t="s">
        <v>222</v>
      </c>
      <c r="E239" s="141" t="s">
        <v>4235</v>
      </c>
      <c r="F239" s="142" t="s">
        <v>4236</v>
      </c>
      <c r="G239" s="143" t="s">
        <v>225</v>
      </c>
      <c r="H239" s="144">
        <v>8.5</v>
      </c>
      <c r="I239" s="145"/>
      <c r="J239" s="144">
        <f t="shared" si="60"/>
        <v>0</v>
      </c>
      <c r="K239" s="146"/>
      <c r="L239" s="28"/>
      <c r="M239" s="147" t="s">
        <v>1</v>
      </c>
      <c r="N239" s="148" t="s">
        <v>41</v>
      </c>
      <c r="P239" s="149">
        <f t="shared" si="61"/>
        <v>0</v>
      </c>
      <c r="Q239" s="149">
        <v>0</v>
      </c>
      <c r="R239" s="149">
        <f t="shared" si="62"/>
        <v>0</v>
      </c>
      <c r="S239" s="149">
        <v>0</v>
      </c>
      <c r="T239" s="150">
        <f t="shared" si="63"/>
        <v>0</v>
      </c>
      <c r="AR239" s="151" t="s">
        <v>281</v>
      </c>
      <c r="AT239" s="151" t="s">
        <v>222</v>
      </c>
      <c r="AU239" s="151" t="s">
        <v>87</v>
      </c>
      <c r="AY239" s="13" t="s">
        <v>220</v>
      </c>
      <c r="BE239" s="152">
        <f t="shared" si="64"/>
        <v>0</v>
      </c>
      <c r="BF239" s="152">
        <f t="shared" si="65"/>
        <v>0</v>
      </c>
      <c r="BG239" s="152">
        <f t="shared" si="66"/>
        <v>0</v>
      </c>
      <c r="BH239" s="152">
        <f t="shared" si="67"/>
        <v>0</v>
      </c>
      <c r="BI239" s="152">
        <f t="shared" si="68"/>
        <v>0</v>
      </c>
      <c r="BJ239" s="13" t="s">
        <v>87</v>
      </c>
      <c r="BK239" s="152">
        <f t="shared" si="69"/>
        <v>0</v>
      </c>
      <c r="BL239" s="13" t="s">
        <v>281</v>
      </c>
      <c r="BM239" s="151" t="s">
        <v>4237</v>
      </c>
    </row>
    <row r="240" spans="2:65" s="1" customFormat="1" ht="16.5" customHeight="1">
      <c r="B240" s="139"/>
      <c r="C240" s="158" t="s">
        <v>758</v>
      </c>
      <c r="D240" s="158" t="s">
        <v>571</v>
      </c>
      <c r="E240" s="159" t="s">
        <v>1827</v>
      </c>
      <c r="F240" s="160" t="s">
        <v>1828</v>
      </c>
      <c r="G240" s="161" t="s">
        <v>304</v>
      </c>
      <c r="H240" s="162">
        <v>0.01</v>
      </c>
      <c r="I240" s="163"/>
      <c r="J240" s="162">
        <f t="shared" si="60"/>
        <v>0</v>
      </c>
      <c r="K240" s="164"/>
      <c r="L240" s="165"/>
      <c r="M240" s="166" t="s">
        <v>1</v>
      </c>
      <c r="N240" s="167" t="s">
        <v>41</v>
      </c>
      <c r="P240" s="149">
        <f t="shared" si="61"/>
        <v>0</v>
      </c>
      <c r="Q240" s="149">
        <v>1</v>
      </c>
      <c r="R240" s="149">
        <f t="shared" si="62"/>
        <v>0.01</v>
      </c>
      <c r="S240" s="149">
        <v>0</v>
      </c>
      <c r="T240" s="150">
        <f t="shared" si="63"/>
        <v>0</v>
      </c>
      <c r="AR240" s="151" t="s">
        <v>353</v>
      </c>
      <c r="AT240" s="151" t="s">
        <v>571</v>
      </c>
      <c r="AU240" s="151" t="s">
        <v>87</v>
      </c>
      <c r="AY240" s="13" t="s">
        <v>220</v>
      </c>
      <c r="BE240" s="152">
        <f t="shared" si="64"/>
        <v>0</v>
      </c>
      <c r="BF240" s="152">
        <f t="shared" si="65"/>
        <v>0</v>
      </c>
      <c r="BG240" s="152">
        <f t="shared" si="66"/>
        <v>0</v>
      </c>
      <c r="BH240" s="152">
        <f t="shared" si="67"/>
        <v>0</v>
      </c>
      <c r="BI240" s="152">
        <f t="shared" si="68"/>
        <v>0</v>
      </c>
      <c r="BJ240" s="13" t="s">
        <v>87</v>
      </c>
      <c r="BK240" s="152">
        <f t="shared" si="69"/>
        <v>0</v>
      </c>
      <c r="BL240" s="13" t="s">
        <v>281</v>
      </c>
      <c r="BM240" s="151" t="s">
        <v>4238</v>
      </c>
    </row>
    <row r="241" spans="2:65" s="1" customFormat="1" ht="24.25" customHeight="1">
      <c r="B241" s="139"/>
      <c r="C241" s="140" t="s">
        <v>762</v>
      </c>
      <c r="D241" s="140" t="s">
        <v>222</v>
      </c>
      <c r="E241" s="141" t="s">
        <v>602</v>
      </c>
      <c r="F241" s="142" t="s">
        <v>4239</v>
      </c>
      <c r="G241" s="143" t="s">
        <v>225</v>
      </c>
      <c r="H241" s="144">
        <v>8.5</v>
      </c>
      <c r="I241" s="145"/>
      <c r="J241" s="144">
        <f t="shared" si="60"/>
        <v>0</v>
      </c>
      <c r="K241" s="146"/>
      <c r="L241" s="28"/>
      <c r="M241" s="147" t="s">
        <v>1</v>
      </c>
      <c r="N241" s="148" t="s">
        <v>41</v>
      </c>
      <c r="P241" s="149">
        <f t="shared" si="61"/>
        <v>0</v>
      </c>
      <c r="Q241" s="149">
        <v>7.5000000000000002E-4</v>
      </c>
      <c r="R241" s="149">
        <f t="shared" si="62"/>
        <v>6.3750000000000005E-3</v>
      </c>
      <c r="S241" s="149">
        <v>0</v>
      </c>
      <c r="T241" s="150">
        <f t="shared" si="63"/>
        <v>0</v>
      </c>
      <c r="AR241" s="151" t="s">
        <v>281</v>
      </c>
      <c r="AT241" s="151" t="s">
        <v>222</v>
      </c>
      <c r="AU241" s="151" t="s">
        <v>87</v>
      </c>
      <c r="AY241" s="13" t="s">
        <v>220</v>
      </c>
      <c r="BE241" s="152">
        <f t="shared" si="64"/>
        <v>0</v>
      </c>
      <c r="BF241" s="152">
        <f t="shared" si="65"/>
        <v>0</v>
      </c>
      <c r="BG241" s="152">
        <f t="shared" si="66"/>
        <v>0</v>
      </c>
      <c r="BH241" s="152">
        <f t="shared" si="67"/>
        <v>0</v>
      </c>
      <c r="BI241" s="152">
        <f t="shared" si="68"/>
        <v>0</v>
      </c>
      <c r="BJ241" s="13" t="s">
        <v>87</v>
      </c>
      <c r="BK241" s="152">
        <f t="shared" si="69"/>
        <v>0</v>
      </c>
      <c r="BL241" s="13" t="s">
        <v>281</v>
      </c>
      <c r="BM241" s="151" t="s">
        <v>4240</v>
      </c>
    </row>
    <row r="242" spans="2:65" s="1" customFormat="1" ht="37.9" customHeight="1">
      <c r="B242" s="139"/>
      <c r="C242" s="158" t="s">
        <v>766</v>
      </c>
      <c r="D242" s="158" t="s">
        <v>571</v>
      </c>
      <c r="E242" s="159" t="s">
        <v>605</v>
      </c>
      <c r="F242" s="160" t="s">
        <v>606</v>
      </c>
      <c r="G242" s="161" t="s">
        <v>225</v>
      </c>
      <c r="H242" s="162">
        <v>9.7799999999999994</v>
      </c>
      <c r="I242" s="163"/>
      <c r="J242" s="162">
        <f t="shared" si="60"/>
        <v>0</v>
      </c>
      <c r="K242" s="164"/>
      <c r="L242" s="165"/>
      <c r="M242" s="166" t="s">
        <v>1</v>
      </c>
      <c r="N242" s="167" t="s">
        <v>41</v>
      </c>
      <c r="P242" s="149">
        <f t="shared" si="61"/>
        <v>0</v>
      </c>
      <c r="Q242" s="149">
        <v>2E-3</v>
      </c>
      <c r="R242" s="149">
        <f t="shared" si="62"/>
        <v>1.9559999999999998E-2</v>
      </c>
      <c r="S242" s="149">
        <v>0</v>
      </c>
      <c r="T242" s="150">
        <f t="shared" si="63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64"/>
        <v>0</v>
      </c>
      <c r="BF242" s="152">
        <f t="shared" si="65"/>
        <v>0</v>
      </c>
      <c r="BG242" s="152">
        <f t="shared" si="66"/>
        <v>0</v>
      </c>
      <c r="BH242" s="152">
        <f t="shared" si="67"/>
        <v>0</v>
      </c>
      <c r="BI242" s="152">
        <f t="shared" si="68"/>
        <v>0</v>
      </c>
      <c r="BJ242" s="13" t="s">
        <v>87</v>
      </c>
      <c r="BK242" s="152">
        <f t="shared" si="69"/>
        <v>0</v>
      </c>
      <c r="BL242" s="13" t="s">
        <v>281</v>
      </c>
      <c r="BM242" s="151" t="s">
        <v>4241</v>
      </c>
    </row>
    <row r="243" spans="2:65" s="1" customFormat="1" ht="24.25" customHeight="1">
      <c r="B243" s="139"/>
      <c r="C243" s="140" t="s">
        <v>770</v>
      </c>
      <c r="D243" s="140" t="s">
        <v>222</v>
      </c>
      <c r="E243" s="141" t="s">
        <v>4242</v>
      </c>
      <c r="F243" s="142" t="s">
        <v>4243</v>
      </c>
      <c r="G243" s="143" t="s">
        <v>225</v>
      </c>
      <c r="H243" s="144">
        <v>4.62</v>
      </c>
      <c r="I243" s="145"/>
      <c r="J243" s="144">
        <f t="shared" si="60"/>
        <v>0</v>
      </c>
      <c r="K243" s="146"/>
      <c r="L243" s="28"/>
      <c r="M243" s="147" t="s">
        <v>1</v>
      </c>
      <c r="N243" s="148" t="s">
        <v>41</v>
      </c>
      <c r="P243" s="149">
        <f t="shared" si="61"/>
        <v>0</v>
      </c>
      <c r="Q243" s="149">
        <v>5.4226000000000003E-4</v>
      </c>
      <c r="R243" s="149">
        <f t="shared" si="62"/>
        <v>2.5052412000000001E-3</v>
      </c>
      <c r="S243" s="149">
        <v>0</v>
      </c>
      <c r="T243" s="150">
        <f t="shared" si="63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64"/>
        <v>0</v>
      </c>
      <c r="BF243" s="152">
        <f t="shared" si="65"/>
        <v>0</v>
      </c>
      <c r="BG243" s="152">
        <f t="shared" si="66"/>
        <v>0</v>
      </c>
      <c r="BH243" s="152">
        <f t="shared" si="67"/>
        <v>0</v>
      </c>
      <c r="BI243" s="152">
        <f t="shared" si="68"/>
        <v>0</v>
      </c>
      <c r="BJ243" s="13" t="s">
        <v>87</v>
      </c>
      <c r="BK243" s="152">
        <f t="shared" si="69"/>
        <v>0</v>
      </c>
      <c r="BL243" s="13" t="s">
        <v>281</v>
      </c>
      <c r="BM243" s="151" t="s">
        <v>4244</v>
      </c>
    </row>
    <row r="244" spans="2:65" s="1" customFormat="1" ht="24.25" customHeight="1">
      <c r="B244" s="139"/>
      <c r="C244" s="158" t="s">
        <v>774</v>
      </c>
      <c r="D244" s="158" t="s">
        <v>571</v>
      </c>
      <c r="E244" s="159" t="s">
        <v>1488</v>
      </c>
      <c r="F244" s="160" t="s">
        <v>1489</v>
      </c>
      <c r="G244" s="161" t="s">
        <v>225</v>
      </c>
      <c r="H244" s="162">
        <v>5.31</v>
      </c>
      <c r="I244" s="163"/>
      <c r="J244" s="162">
        <f t="shared" si="60"/>
        <v>0</v>
      </c>
      <c r="K244" s="164"/>
      <c r="L244" s="165"/>
      <c r="M244" s="166" t="s">
        <v>1</v>
      </c>
      <c r="N244" s="167" t="s">
        <v>41</v>
      </c>
      <c r="P244" s="149">
        <f t="shared" si="61"/>
        <v>0</v>
      </c>
      <c r="Q244" s="149">
        <v>4.2500000000000003E-3</v>
      </c>
      <c r="R244" s="149">
        <f t="shared" si="62"/>
        <v>2.2567500000000001E-2</v>
      </c>
      <c r="S244" s="149">
        <v>0</v>
      </c>
      <c r="T244" s="150">
        <f t="shared" si="6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64"/>
        <v>0</v>
      </c>
      <c r="BF244" s="152">
        <f t="shared" si="65"/>
        <v>0</v>
      </c>
      <c r="BG244" s="152">
        <f t="shared" si="66"/>
        <v>0</v>
      </c>
      <c r="BH244" s="152">
        <f t="shared" si="67"/>
        <v>0</v>
      </c>
      <c r="BI244" s="152">
        <f t="shared" si="68"/>
        <v>0</v>
      </c>
      <c r="BJ244" s="13" t="s">
        <v>87</v>
      </c>
      <c r="BK244" s="152">
        <f t="shared" si="69"/>
        <v>0</v>
      </c>
      <c r="BL244" s="13" t="s">
        <v>281</v>
      </c>
      <c r="BM244" s="151" t="s">
        <v>4245</v>
      </c>
    </row>
    <row r="245" spans="2:65" s="1" customFormat="1" ht="24.25" customHeight="1">
      <c r="B245" s="139"/>
      <c r="C245" s="140" t="s">
        <v>778</v>
      </c>
      <c r="D245" s="140" t="s">
        <v>222</v>
      </c>
      <c r="E245" s="141" t="s">
        <v>1832</v>
      </c>
      <c r="F245" s="142" t="s">
        <v>1833</v>
      </c>
      <c r="G245" s="143" t="s">
        <v>225</v>
      </c>
      <c r="H245" s="144">
        <v>8.5</v>
      </c>
      <c r="I245" s="145"/>
      <c r="J245" s="144">
        <f t="shared" si="60"/>
        <v>0</v>
      </c>
      <c r="K245" s="146"/>
      <c r="L245" s="28"/>
      <c r="M245" s="147" t="s">
        <v>1</v>
      </c>
      <c r="N245" s="148" t="s">
        <v>41</v>
      </c>
      <c r="P245" s="149">
        <f t="shared" si="61"/>
        <v>0</v>
      </c>
      <c r="Q245" s="149">
        <v>5.4226000000000003E-4</v>
      </c>
      <c r="R245" s="149">
        <f t="shared" si="62"/>
        <v>4.6092099999999999E-3</v>
      </c>
      <c r="S245" s="149">
        <v>0</v>
      </c>
      <c r="T245" s="150">
        <f t="shared" si="6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64"/>
        <v>0</v>
      </c>
      <c r="BF245" s="152">
        <f t="shared" si="65"/>
        <v>0</v>
      </c>
      <c r="BG245" s="152">
        <f t="shared" si="66"/>
        <v>0</v>
      </c>
      <c r="BH245" s="152">
        <f t="shared" si="67"/>
        <v>0</v>
      </c>
      <c r="BI245" s="152">
        <f t="shared" si="68"/>
        <v>0</v>
      </c>
      <c r="BJ245" s="13" t="s">
        <v>87</v>
      </c>
      <c r="BK245" s="152">
        <f t="shared" si="69"/>
        <v>0</v>
      </c>
      <c r="BL245" s="13" t="s">
        <v>281</v>
      </c>
      <c r="BM245" s="151" t="s">
        <v>4246</v>
      </c>
    </row>
    <row r="246" spans="2:65" s="1" customFormat="1" ht="24.25" customHeight="1">
      <c r="B246" s="139"/>
      <c r="C246" s="158" t="s">
        <v>782</v>
      </c>
      <c r="D246" s="158" t="s">
        <v>571</v>
      </c>
      <c r="E246" s="159" t="s">
        <v>1488</v>
      </c>
      <c r="F246" s="160" t="s">
        <v>1489</v>
      </c>
      <c r="G246" s="161" t="s">
        <v>225</v>
      </c>
      <c r="H246" s="162">
        <v>10.199999999999999</v>
      </c>
      <c r="I246" s="163"/>
      <c r="J246" s="162">
        <f t="shared" si="60"/>
        <v>0</v>
      </c>
      <c r="K246" s="164"/>
      <c r="L246" s="165"/>
      <c r="M246" s="166" t="s">
        <v>1</v>
      </c>
      <c r="N246" s="167" t="s">
        <v>41</v>
      </c>
      <c r="P246" s="149">
        <f t="shared" si="61"/>
        <v>0</v>
      </c>
      <c r="Q246" s="149">
        <v>4.2500000000000003E-3</v>
      </c>
      <c r="R246" s="149">
        <f t="shared" si="62"/>
        <v>4.335E-2</v>
      </c>
      <c r="S246" s="149">
        <v>0</v>
      </c>
      <c r="T246" s="150">
        <f t="shared" si="63"/>
        <v>0</v>
      </c>
      <c r="AR246" s="151" t="s">
        <v>353</v>
      </c>
      <c r="AT246" s="151" t="s">
        <v>571</v>
      </c>
      <c r="AU246" s="151" t="s">
        <v>87</v>
      </c>
      <c r="AY246" s="13" t="s">
        <v>220</v>
      </c>
      <c r="BE246" s="152">
        <f t="shared" si="64"/>
        <v>0</v>
      </c>
      <c r="BF246" s="152">
        <f t="shared" si="65"/>
        <v>0</v>
      </c>
      <c r="BG246" s="152">
        <f t="shared" si="66"/>
        <v>0</v>
      </c>
      <c r="BH246" s="152">
        <f t="shared" si="67"/>
        <v>0</v>
      </c>
      <c r="BI246" s="152">
        <f t="shared" si="68"/>
        <v>0</v>
      </c>
      <c r="BJ246" s="13" t="s">
        <v>87</v>
      </c>
      <c r="BK246" s="152">
        <f t="shared" si="69"/>
        <v>0</v>
      </c>
      <c r="BL246" s="13" t="s">
        <v>281</v>
      </c>
      <c r="BM246" s="151" t="s">
        <v>4247</v>
      </c>
    </row>
    <row r="247" spans="2:65" s="1" customFormat="1" ht="24.25" customHeight="1">
      <c r="B247" s="139"/>
      <c r="C247" s="140" t="s">
        <v>786</v>
      </c>
      <c r="D247" s="140" t="s">
        <v>222</v>
      </c>
      <c r="E247" s="141" t="s">
        <v>608</v>
      </c>
      <c r="F247" s="142" t="s">
        <v>4248</v>
      </c>
      <c r="G247" s="143" t="s">
        <v>225</v>
      </c>
      <c r="H247" s="144">
        <v>17.309999999999999</v>
      </c>
      <c r="I247" s="145"/>
      <c r="J247" s="144">
        <f t="shared" si="60"/>
        <v>0</v>
      </c>
      <c r="K247" s="146"/>
      <c r="L247" s="28"/>
      <c r="M247" s="147" t="s">
        <v>1</v>
      </c>
      <c r="N247" s="148" t="s">
        <v>41</v>
      </c>
      <c r="P247" s="149">
        <f t="shared" si="61"/>
        <v>0</v>
      </c>
      <c r="Q247" s="149">
        <v>1.58E-3</v>
      </c>
      <c r="R247" s="149">
        <f t="shared" si="62"/>
        <v>2.7349799999999997E-2</v>
      </c>
      <c r="S247" s="149">
        <v>0</v>
      </c>
      <c r="T247" s="150">
        <f t="shared" si="63"/>
        <v>0</v>
      </c>
      <c r="AR247" s="151" t="s">
        <v>281</v>
      </c>
      <c r="AT247" s="151" t="s">
        <v>222</v>
      </c>
      <c r="AU247" s="151" t="s">
        <v>87</v>
      </c>
      <c r="AY247" s="13" t="s">
        <v>220</v>
      </c>
      <c r="BE247" s="152">
        <f t="shared" si="64"/>
        <v>0</v>
      </c>
      <c r="BF247" s="152">
        <f t="shared" si="65"/>
        <v>0</v>
      </c>
      <c r="BG247" s="152">
        <f t="shared" si="66"/>
        <v>0</v>
      </c>
      <c r="BH247" s="152">
        <f t="shared" si="67"/>
        <v>0</v>
      </c>
      <c r="BI247" s="152">
        <f t="shared" si="68"/>
        <v>0</v>
      </c>
      <c r="BJ247" s="13" t="s">
        <v>87</v>
      </c>
      <c r="BK247" s="152">
        <f t="shared" si="69"/>
        <v>0</v>
      </c>
      <c r="BL247" s="13" t="s">
        <v>281</v>
      </c>
      <c r="BM247" s="151" t="s">
        <v>4249</v>
      </c>
    </row>
    <row r="248" spans="2:65" s="1" customFormat="1" ht="24.25" customHeight="1">
      <c r="B248" s="139"/>
      <c r="C248" s="140" t="s">
        <v>790</v>
      </c>
      <c r="D248" s="140" t="s">
        <v>222</v>
      </c>
      <c r="E248" s="141" t="s">
        <v>612</v>
      </c>
      <c r="F248" s="142" t="s">
        <v>613</v>
      </c>
      <c r="G248" s="143" t="s">
        <v>614</v>
      </c>
      <c r="H248" s="145"/>
      <c r="I248" s="145"/>
      <c r="J248" s="144">
        <f t="shared" si="60"/>
        <v>0</v>
      </c>
      <c r="K248" s="146"/>
      <c r="L248" s="28"/>
      <c r="M248" s="147" t="s">
        <v>1</v>
      </c>
      <c r="N248" s="148" t="s">
        <v>41</v>
      </c>
      <c r="P248" s="149">
        <f t="shared" si="61"/>
        <v>0</v>
      </c>
      <c r="Q248" s="149">
        <v>0</v>
      </c>
      <c r="R248" s="149">
        <f t="shared" si="62"/>
        <v>0</v>
      </c>
      <c r="S248" s="149">
        <v>0</v>
      </c>
      <c r="T248" s="150">
        <f t="shared" si="63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64"/>
        <v>0</v>
      </c>
      <c r="BF248" s="152">
        <f t="shared" si="65"/>
        <v>0</v>
      </c>
      <c r="BG248" s="152">
        <f t="shared" si="66"/>
        <v>0</v>
      </c>
      <c r="BH248" s="152">
        <f t="shared" si="67"/>
        <v>0</v>
      </c>
      <c r="BI248" s="152">
        <f t="shared" si="68"/>
        <v>0</v>
      </c>
      <c r="BJ248" s="13" t="s">
        <v>87</v>
      </c>
      <c r="BK248" s="152">
        <f t="shared" si="69"/>
        <v>0</v>
      </c>
      <c r="BL248" s="13" t="s">
        <v>281</v>
      </c>
      <c r="BM248" s="151" t="s">
        <v>4250</v>
      </c>
    </row>
    <row r="249" spans="2:65" s="11" customFormat="1" ht="22.9" customHeight="1">
      <c r="B249" s="127"/>
      <c r="D249" s="128" t="s">
        <v>74</v>
      </c>
      <c r="E249" s="137" t="s">
        <v>339</v>
      </c>
      <c r="F249" s="137" t="s">
        <v>340</v>
      </c>
      <c r="I249" s="130"/>
      <c r="J249" s="138">
        <f>BK249</f>
        <v>0</v>
      </c>
      <c r="L249" s="127"/>
      <c r="M249" s="132"/>
      <c r="P249" s="133">
        <f>SUM(P250:P269)</f>
        <v>0</v>
      </c>
      <c r="R249" s="133">
        <f>SUM(R250:R269)</f>
        <v>0.30624438929999992</v>
      </c>
      <c r="T249" s="134">
        <f>SUM(T250:T269)</f>
        <v>0</v>
      </c>
      <c r="AR249" s="128" t="s">
        <v>87</v>
      </c>
      <c r="AT249" s="135" t="s">
        <v>74</v>
      </c>
      <c r="AU249" s="135" t="s">
        <v>82</v>
      </c>
      <c r="AY249" s="128" t="s">
        <v>220</v>
      </c>
      <c r="BK249" s="136">
        <f>SUM(BK250:BK269)</f>
        <v>0</v>
      </c>
    </row>
    <row r="250" spans="2:65" s="1" customFormat="1" ht="24.25" customHeight="1">
      <c r="B250" s="139"/>
      <c r="C250" s="140" t="s">
        <v>794</v>
      </c>
      <c r="D250" s="140" t="s">
        <v>222</v>
      </c>
      <c r="E250" s="141" t="s">
        <v>1849</v>
      </c>
      <c r="F250" s="142" t="s">
        <v>1850</v>
      </c>
      <c r="G250" s="143" t="s">
        <v>225</v>
      </c>
      <c r="H250" s="144">
        <v>13.39</v>
      </c>
      <c r="I250" s="145"/>
      <c r="J250" s="144">
        <f t="shared" ref="J250:J269" si="70">ROUND(I250*H250,2)</f>
        <v>0</v>
      </c>
      <c r="K250" s="146"/>
      <c r="L250" s="28"/>
      <c r="M250" s="147" t="s">
        <v>1</v>
      </c>
      <c r="N250" s="148" t="s">
        <v>41</v>
      </c>
      <c r="P250" s="149">
        <f t="shared" ref="P250:P269" si="71">O250*H250</f>
        <v>0</v>
      </c>
      <c r="Q250" s="149">
        <v>0</v>
      </c>
      <c r="R250" s="149">
        <f t="shared" ref="R250:R269" si="72">Q250*H250</f>
        <v>0</v>
      </c>
      <c r="S250" s="149">
        <v>0</v>
      </c>
      <c r="T250" s="150">
        <f t="shared" ref="T250:T269" si="73">S250*H250</f>
        <v>0</v>
      </c>
      <c r="AR250" s="151" t="s">
        <v>281</v>
      </c>
      <c r="AT250" s="151" t="s">
        <v>222</v>
      </c>
      <c r="AU250" s="151" t="s">
        <v>87</v>
      </c>
      <c r="AY250" s="13" t="s">
        <v>220</v>
      </c>
      <c r="BE250" s="152">
        <f t="shared" ref="BE250:BE269" si="74">IF(N250="základná",J250,0)</f>
        <v>0</v>
      </c>
      <c r="BF250" s="152">
        <f t="shared" ref="BF250:BF269" si="75">IF(N250="znížená",J250,0)</f>
        <v>0</v>
      </c>
      <c r="BG250" s="152">
        <f t="shared" ref="BG250:BG269" si="76">IF(N250="zákl. prenesená",J250,0)</f>
        <v>0</v>
      </c>
      <c r="BH250" s="152">
        <f t="shared" ref="BH250:BH269" si="77">IF(N250="zníž. prenesená",J250,0)</f>
        <v>0</v>
      </c>
      <c r="BI250" s="152">
        <f t="shared" ref="BI250:BI269" si="78">IF(N250="nulová",J250,0)</f>
        <v>0</v>
      </c>
      <c r="BJ250" s="13" t="s">
        <v>87</v>
      </c>
      <c r="BK250" s="152">
        <f t="shared" ref="BK250:BK269" si="79">ROUND(I250*H250,2)</f>
        <v>0</v>
      </c>
      <c r="BL250" s="13" t="s">
        <v>281</v>
      </c>
      <c r="BM250" s="151" t="s">
        <v>4251</v>
      </c>
    </row>
    <row r="251" spans="2:65" s="1" customFormat="1" ht="24.25" customHeight="1">
      <c r="B251" s="139"/>
      <c r="C251" s="158" t="s">
        <v>798</v>
      </c>
      <c r="D251" s="158" t="s">
        <v>571</v>
      </c>
      <c r="E251" s="159" t="s">
        <v>4252</v>
      </c>
      <c r="F251" s="160" t="s">
        <v>4253</v>
      </c>
      <c r="G251" s="161" t="s">
        <v>4254</v>
      </c>
      <c r="H251" s="162">
        <v>3.35</v>
      </c>
      <c r="I251" s="163"/>
      <c r="J251" s="162">
        <f t="shared" si="70"/>
        <v>0</v>
      </c>
      <c r="K251" s="164"/>
      <c r="L251" s="165"/>
      <c r="M251" s="166" t="s">
        <v>1</v>
      </c>
      <c r="N251" s="167" t="s">
        <v>41</v>
      </c>
      <c r="P251" s="149">
        <f t="shared" si="71"/>
        <v>0</v>
      </c>
      <c r="Q251" s="149">
        <v>9.2000000000000003E-4</v>
      </c>
      <c r="R251" s="149">
        <f t="shared" si="72"/>
        <v>3.0820000000000001E-3</v>
      </c>
      <c r="S251" s="149">
        <v>0</v>
      </c>
      <c r="T251" s="150">
        <f t="shared" si="7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74"/>
        <v>0</v>
      </c>
      <c r="BF251" s="152">
        <f t="shared" si="75"/>
        <v>0</v>
      </c>
      <c r="BG251" s="152">
        <f t="shared" si="76"/>
        <v>0</v>
      </c>
      <c r="BH251" s="152">
        <f t="shared" si="77"/>
        <v>0</v>
      </c>
      <c r="BI251" s="152">
        <f t="shared" si="78"/>
        <v>0</v>
      </c>
      <c r="BJ251" s="13" t="s">
        <v>87</v>
      </c>
      <c r="BK251" s="152">
        <f t="shared" si="79"/>
        <v>0</v>
      </c>
      <c r="BL251" s="13" t="s">
        <v>281</v>
      </c>
      <c r="BM251" s="151" t="s">
        <v>4255</v>
      </c>
    </row>
    <row r="252" spans="2:65" s="1" customFormat="1" ht="24.25" customHeight="1">
      <c r="B252" s="139"/>
      <c r="C252" s="140" t="s">
        <v>802</v>
      </c>
      <c r="D252" s="140" t="s">
        <v>222</v>
      </c>
      <c r="E252" s="141" t="s">
        <v>4256</v>
      </c>
      <c r="F252" s="142" t="s">
        <v>4257</v>
      </c>
      <c r="G252" s="143" t="s">
        <v>225</v>
      </c>
      <c r="H252" s="144">
        <v>15.81</v>
      </c>
      <c r="I252" s="145"/>
      <c r="J252" s="144">
        <f t="shared" si="70"/>
        <v>0</v>
      </c>
      <c r="K252" s="146"/>
      <c r="L252" s="28"/>
      <c r="M252" s="147" t="s">
        <v>1</v>
      </c>
      <c r="N252" s="148" t="s">
        <v>41</v>
      </c>
      <c r="P252" s="149">
        <f t="shared" si="71"/>
        <v>0</v>
      </c>
      <c r="Q252" s="149">
        <v>0</v>
      </c>
      <c r="R252" s="149">
        <f t="shared" si="72"/>
        <v>0</v>
      </c>
      <c r="S252" s="149">
        <v>0</v>
      </c>
      <c r="T252" s="150">
        <f t="shared" si="7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74"/>
        <v>0</v>
      </c>
      <c r="BF252" s="152">
        <f t="shared" si="75"/>
        <v>0</v>
      </c>
      <c r="BG252" s="152">
        <f t="shared" si="76"/>
        <v>0</v>
      </c>
      <c r="BH252" s="152">
        <f t="shared" si="77"/>
        <v>0</v>
      </c>
      <c r="BI252" s="152">
        <f t="shared" si="78"/>
        <v>0</v>
      </c>
      <c r="BJ252" s="13" t="s">
        <v>87</v>
      </c>
      <c r="BK252" s="152">
        <f t="shared" si="79"/>
        <v>0</v>
      </c>
      <c r="BL252" s="13" t="s">
        <v>281</v>
      </c>
      <c r="BM252" s="151" t="s">
        <v>4258</v>
      </c>
    </row>
    <row r="253" spans="2:65" s="1" customFormat="1" ht="16.5" customHeight="1">
      <c r="B253" s="139"/>
      <c r="C253" s="158" t="s">
        <v>595</v>
      </c>
      <c r="D253" s="158" t="s">
        <v>571</v>
      </c>
      <c r="E253" s="159" t="s">
        <v>4259</v>
      </c>
      <c r="F253" s="160" t="s">
        <v>4260</v>
      </c>
      <c r="G253" s="161" t="s">
        <v>304</v>
      </c>
      <c r="H253" s="162">
        <v>0.02</v>
      </c>
      <c r="I253" s="163"/>
      <c r="J253" s="162">
        <f t="shared" si="70"/>
        <v>0</v>
      </c>
      <c r="K253" s="164"/>
      <c r="L253" s="165"/>
      <c r="M253" s="166" t="s">
        <v>1</v>
      </c>
      <c r="N253" s="167" t="s">
        <v>41</v>
      </c>
      <c r="P253" s="149">
        <f t="shared" si="71"/>
        <v>0</v>
      </c>
      <c r="Q253" s="149">
        <v>1</v>
      </c>
      <c r="R253" s="149">
        <f t="shared" si="72"/>
        <v>0.02</v>
      </c>
      <c r="S253" s="149">
        <v>0</v>
      </c>
      <c r="T253" s="150">
        <f t="shared" si="73"/>
        <v>0</v>
      </c>
      <c r="AR253" s="151" t="s">
        <v>353</v>
      </c>
      <c r="AT253" s="151" t="s">
        <v>571</v>
      </c>
      <c r="AU253" s="151" t="s">
        <v>87</v>
      </c>
      <c r="AY253" s="13" t="s">
        <v>220</v>
      </c>
      <c r="BE253" s="152">
        <f t="shared" si="74"/>
        <v>0</v>
      </c>
      <c r="BF253" s="152">
        <f t="shared" si="75"/>
        <v>0</v>
      </c>
      <c r="BG253" s="152">
        <f t="shared" si="76"/>
        <v>0</v>
      </c>
      <c r="BH253" s="152">
        <f t="shared" si="77"/>
        <v>0</v>
      </c>
      <c r="BI253" s="152">
        <f t="shared" si="78"/>
        <v>0</v>
      </c>
      <c r="BJ253" s="13" t="s">
        <v>87</v>
      </c>
      <c r="BK253" s="152">
        <f t="shared" si="79"/>
        <v>0</v>
      </c>
      <c r="BL253" s="13" t="s">
        <v>281</v>
      </c>
      <c r="BM253" s="151" t="s">
        <v>4261</v>
      </c>
    </row>
    <row r="254" spans="2:65" s="1" customFormat="1" ht="24.25" customHeight="1">
      <c r="B254" s="139"/>
      <c r="C254" s="140" t="s">
        <v>809</v>
      </c>
      <c r="D254" s="140" t="s">
        <v>222</v>
      </c>
      <c r="E254" s="141" t="s">
        <v>4262</v>
      </c>
      <c r="F254" s="142" t="s">
        <v>4263</v>
      </c>
      <c r="G254" s="143" t="s">
        <v>225</v>
      </c>
      <c r="H254" s="144">
        <v>13.39</v>
      </c>
      <c r="I254" s="145"/>
      <c r="J254" s="144">
        <f t="shared" si="70"/>
        <v>0</v>
      </c>
      <c r="K254" s="146"/>
      <c r="L254" s="28"/>
      <c r="M254" s="147" t="s">
        <v>1</v>
      </c>
      <c r="N254" s="148" t="s">
        <v>41</v>
      </c>
      <c r="P254" s="149">
        <f t="shared" si="71"/>
        <v>0</v>
      </c>
      <c r="Q254" s="149">
        <v>1.5637E-4</v>
      </c>
      <c r="R254" s="149">
        <f t="shared" si="72"/>
        <v>2.0937943000000001E-3</v>
      </c>
      <c r="S254" s="149">
        <v>0</v>
      </c>
      <c r="T254" s="150">
        <f t="shared" si="73"/>
        <v>0</v>
      </c>
      <c r="AR254" s="151" t="s">
        <v>281</v>
      </c>
      <c r="AT254" s="151" t="s">
        <v>222</v>
      </c>
      <c r="AU254" s="151" t="s">
        <v>87</v>
      </c>
      <c r="AY254" s="13" t="s">
        <v>220</v>
      </c>
      <c r="BE254" s="152">
        <f t="shared" si="74"/>
        <v>0</v>
      </c>
      <c r="BF254" s="152">
        <f t="shared" si="75"/>
        <v>0</v>
      </c>
      <c r="BG254" s="152">
        <f t="shared" si="76"/>
        <v>0</v>
      </c>
      <c r="BH254" s="152">
        <f t="shared" si="77"/>
        <v>0</v>
      </c>
      <c r="BI254" s="152">
        <f t="shared" si="78"/>
        <v>0</v>
      </c>
      <c r="BJ254" s="13" t="s">
        <v>87</v>
      </c>
      <c r="BK254" s="152">
        <f t="shared" si="79"/>
        <v>0</v>
      </c>
      <c r="BL254" s="13" t="s">
        <v>281</v>
      </c>
      <c r="BM254" s="151" t="s">
        <v>4264</v>
      </c>
    </row>
    <row r="255" spans="2:65" s="1" customFormat="1" ht="24.25" customHeight="1">
      <c r="B255" s="139"/>
      <c r="C255" s="158" t="s">
        <v>813</v>
      </c>
      <c r="D255" s="158" t="s">
        <v>571</v>
      </c>
      <c r="E255" s="159" t="s">
        <v>1488</v>
      </c>
      <c r="F255" s="160" t="s">
        <v>1489</v>
      </c>
      <c r="G255" s="161" t="s">
        <v>225</v>
      </c>
      <c r="H255" s="162">
        <v>15.4</v>
      </c>
      <c r="I255" s="163"/>
      <c r="J255" s="162">
        <f t="shared" si="70"/>
        <v>0</v>
      </c>
      <c r="K255" s="164"/>
      <c r="L255" s="165"/>
      <c r="M255" s="166" t="s">
        <v>1</v>
      </c>
      <c r="N255" s="167" t="s">
        <v>41</v>
      </c>
      <c r="P255" s="149">
        <f t="shared" si="71"/>
        <v>0</v>
      </c>
      <c r="Q255" s="149">
        <v>4.2500000000000003E-3</v>
      </c>
      <c r="R255" s="149">
        <f t="shared" si="72"/>
        <v>6.5450000000000008E-2</v>
      </c>
      <c r="S255" s="149">
        <v>0</v>
      </c>
      <c r="T255" s="150">
        <f t="shared" si="7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74"/>
        <v>0</v>
      </c>
      <c r="BF255" s="152">
        <f t="shared" si="75"/>
        <v>0</v>
      </c>
      <c r="BG255" s="152">
        <f t="shared" si="76"/>
        <v>0</v>
      </c>
      <c r="BH255" s="152">
        <f t="shared" si="77"/>
        <v>0</v>
      </c>
      <c r="BI255" s="152">
        <f t="shared" si="78"/>
        <v>0</v>
      </c>
      <c r="BJ255" s="13" t="s">
        <v>87</v>
      </c>
      <c r="BK255" s="152">
        <f t="shared" si="79"/>
        <v>0</v>
      </c>
      <c r="BL255" s="13" t="s">
        <v>281</v>
      </c>
      <c r="BM255" s="151" t="s">
        <v>4265</v>
      </c>
    </row>
    <row r="256" spans="2:65" s="1" customFormat="1" ht="37.9" customHeight="1">
      <c r="B256" s="139"/>
      <c r="C256" s="140" t="s">
        <v>817</v>
      </c>
      <c r="D256" s="140" t="s">
        <v>222</v>
      </c>
      <c r="E256" s="141" t="s">
        <v>4266</v>
      </c>
      <c r="F256" s="142" t="s">
        <v>4267</v>
      </c>
      <c r="G256" s="143" t="s">
        <v>225</v>
      </c>
      <c r="H256" s="144">
        <v>15.81</v>
      </c>
      <c r="I256" s="145"/>
      <c r="J256" s="144">
        <f t="shared" si="70"/>
        <v>0</v>
      </c>
      <c r="K256" s="146"/>
      <c r="L256" s="28"/>
      <c r="M256" s="147" t="s">
        <v>1</v>
      </c>
      <c r="N256" s="148" t="s">
        <v>41</v>
      </c>
      <c r="P256" s="149">
        <f t="shared" si="71"/>
        <v>0</v>
      </c>
      <c r="Q256" s="149">
        <v>9.8999999999999999E-4</v>
      </c>
      <c r="R256" s="149">
        <f t="shared" si="72"/>
        <v>1.56519E-2</v>
      </c>
      <c r="S256" s="149">
        <v>0</v>
      </c>
      <c r="T256" s="150">
        <f t="shared" si="73"/>
        <v>0</v>
      </c>
      <c r="AR256" s="151" t="s">
        <v>281</v>
      </c>
      <c r="AT256" s="151" t="s">
        <v>222</v>
      </c>
      <c r="AU256" s="151" t="s">
        <v>87</v>
      </c>
      <c r="AY256" s="13" t="s">
        <v>220</v>
      </c>
      <c r="BE256" s="152">
        <f t="shared" si="74"/>
        <v>0</v>
      </c>
      <c r="BF256" s="152">
        <f t="shared" si="75"/>
        <v>0</v>
      </c>
      <c r="BG256" s="152">
        <f t="shared" si="76"/>
        <v>0</v>
      </c>
      <c r="BH256" s="152">
        <f t="shared" si="77"/>
        <v>0</v>
      </c>
      <c r="BI256" s="152">
        <f t="shared" si="78"/>
        <v>0</v>
      </c>
      <c r="BJ256" s="13" t="s">
        <v>87</v>
      </c>
      <c r="BK256" s="152">
        <f t="shared" si="79"/>
        <v>0</v>
      </c>
      <c r="BL256" s="13" t="s">
        <v>281</v>
      </c>
      <c r="BM256" s="151" t="s">
        <v>4268</v>
      </c>
    </row>
    <row r="257" spans="2:65" s="1" customFormat="1" ht="24.25" customHeight="1">
      <c r="B257" s="139"/>
      <c r="C257" s="158" t="s">
        <v>821</v>
      </c>
      <c r="D257" s="158" t="s">
        <v>571</v>
      </c>
      <c r="E257" s="159" t="s">
        <v>4269</v>
      </c>
      <c r="F257" s="160" t="s">
        <v>4270</v>
      </c>
      <c r="G257" s="161" t="s">
        <v>225</v>
      </c>
      <c r="H257" s="162">
        <v>18.18</v>
      </c>
      <c r="I257" s="163"/>
      <c r="J257" s="162">
        <f t="shared" si="70"/>
        <v>0</v>
      </c>
      <c r="K257" s="164"/>
      <c r="L257" s="165"/>
      <c r="M257" s="166" t="s">
        <v>1</v>
      </c>
      <c r="N257" s="167" t="s">
        <v>41</v>
      </c>
      <c r="P257" s="149">
        <f t="shared" si="71"/>
        <v>0</v>
      </c>
      <c r="Q257" s="149">
        <v>4.4999999999999997E-3</v>
      </c>
      <c r="R257" s="149">
        <f t="shared" si="72"/>
        <v>8.1809999999999994E-2</v>
      </c>
      <c r="S257" s="149">
        <v>0</v>
      </c>
      <c r="T257" s="150">
        <f t="shared" si="73"/>
        <v>0</v>
      </c>
      <c r="AR257" s="151" t="s">
        <v>353</v>
      </c>
      <c r="AT257" s="151" t="s">
        <v>571</v>
      </c>
      <c r="AU257" s="151" t="s">
        <v>87</v>
      </c>
      <c r="AY257" s="13" t="s">
        <v>220</v>
      </c>
      <c r="BE257" s="152">
        <f t="shared" si="74"/>
        <v>0</v>
      </c>
      <c r="BF257" s="152">
        <f t="shared" si="75"/>
        <v>0</v>
      </c>
      <c r="BG257" s="152">
        <f t="shared" si="76"/>
        <v>0</v>
      </c>
      <c r="BH257" s="152">
        <f t="shared" si="77"/>
        <v>0</v>
      </c>
      <c r="BI257" s="152">
        <f t="shared" si="78"/>
        <v>0</v>
      </c>
      <c r="BJ257" s="13" t="s">
        <v>87</v>
      </c>
      <c r="BK257" s="152">
        <f t="shared" si="79"/>
        <v>0</v>
      </c>
      <c r="BL257" s="13" t="s">
        <v>281</v>
      </c>
      <c r="BM257" s="151" t="s">
        <v>4271</v>
      </c>
    </row>
    <row r="258" spans="2:65" s="1" customFormat="1" ht="24.25" customHeight="1">
      <c r="B258" s="139"/>
      <c r="C258" s="158" t="s">
        <v>825</v>
      </c>
      <c r="D258" s="158" t="s">
        <v>571</v>
      </c>
      <c r="E258" s="159" t="s">
        <v>4272</v>
      </c>
      <c r="F258" s="160" t="s">
        <v>4273</v>
      </c>
      <c r="G258" s="161" t="s">
        <v>225</v>
      </c>
      <c r="H258" s="162">
        <v>18.18</v>
      </c>
      <c r="I258" s="163"/>
      <c r="J258" s="162">
        <f t="shared" si="70"/>
        <v>0</v>
      </c>
      <c r="K258" s="164"/>
      <c r="L258" s="165"/>
      <c r="M258" s="166" t="s">
        <v>1</v>
      </c>
      <c r="N258" s="167" t="s">
        <v>41</v>
      </c>
      <c r="P258" s="149">
        <f t="shared" si="71"/>
        <v>0</v>
      </c>
      <c r="Q258" s="149">
        <v>4.4999999999999997E-3</v>
      </c>
      <c r="R258" s="149">
        <f t="shared" si="72"/>
        <v>8.1809999999999994E-2</v>
      </c>
      <c r="S258" s="149">
        <v>0</v>
      </c>
      <c r="T258" s="150">
        <f t="shared" si="73"/>
        <v>0</v>
      </c>
      <c r="AR258" s="151" t="s">
        <v>353</v>
      </c>
      <c r="AT258" s="151" t="s">
        <v>571</v>
      </c>
      <c r="AU258" s="151" t="s">
        <v>87</v>
      </c>
      <c r="AY258" s="13" t="s">
        <v>220</v>
      </c>
      <c r="BE258" s="152">
        <f t="shared" si="74"/>
        <v>0</v>
      </c>
      <c r="BF258" s="152">
        <f t="shared" si="75"/>
        <v>0</v>
      </c>
      <c r="BG258" s="152">
        <f t="shared" si="76"/>
        <v>0</v>
      </c>
      <c r="BH258" s="152">
        <f t="shared" si="77"/>
        <v>0</v>
      </c>
      <c r="BI258" s="152">
        <f t="shared" si="78"/>
        <v>0</v>
      </c>
      <c r="BJ258" s="13" t="s">
        <v>87</v>
      </c>
      <c r="BK258" s="152">
        <f t="shared" si="79"/>
        <v>0</v>
      </c>
      <c r="BL258" s="13" t="s">
        <v>281</v>
      </c>
      <c r="BM258" s="151" t="s">
        <v>4274</v>
      </c>
    </row>
    <row r="259" spans="2:65" s="1" customFormat="1" ht="37.9" customHeight="1">
      <c r="B259" s="139"/>
      <c r="C259" s="140" t="s">
        <v>829</v>
      </c>
      <c r="D259" s="140" t="s">
        <v>222</v>
      </c>
      <c r="E259" s="141" t="s">
        <v>4275</v>
      </c>
      <c r="F259" s="142" t="s">
        <v>4276</v>
      </c>
      <c r="G259" s="143" t="s">
        <v>225</v>
      </c>
      <c r="H259" s="144">
        <v>18.399999999999999</v>
      </c>
      <c r="I259" s="145"/>
      <c r="J259" s="144">
        <f t="shared" si="70"/>
        <v>0</v>
      </c>
      <c r="K259" s="146"/>
      <c r="L259" s="28"/>
      <c r="M259" s="147" t="s">
        <v>1</v>
      </c>
      <c r="N259" s="148" t="s">
        <v>41</v>
      </c>
      <c r="P259" s="149">
        <f t="shared" si="71"/>
        <v>0</v>
      </c>
      <c r="Q259" s="149">
        <v>2.2000000000000001E-4</v>
      </c>
      <c r="R259" s="149">
        <f t="shared" si="72"/>
        <v>4.0479999999999995E-3</v>
      </c>
      <c r="S259" s="149">
        <v>0</v>
      </c>
      <c r="T259" s="150">
        <f t="shared" si="7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74"/>
        <v>0</v>
      </c>
      <c r="BF259" s="152">
        <f t="shared" si="75"/>
        <v>0</v>
      </c>
      <c r="BG259" s="152">
        <f t="shared" si="76"/>
        <v>0</v>
      </c>
      <c r="BH259" s="152">
        <f t="shared" si="77"/>
        <v>0</v>
      </c>
      <c r="BI259" s="152">
        <f t="shared" si="78"/>
        <v>0</v>
      </c>
      <c r="BJ259" s="13" t="s">
        <v>87</v>
      </c>
      <c r="BK259" s="152">
        <f t="shared" si="79"/>
        <v>0</v>
      </c>
      <c r="BL259" s="13" t="s">
        <v>281</v>
      </c>
      <c r="BM259" s="151" t="s">
        <v>4277</v>
      </c>
    </row>
    <row r="260" spans="2:65" s="1" customFormat="1" ht="16.5" customHeight="1">
      <c r="B260" s="139"/>
      <c r="C260" s="158" t="s">
        <v>833</v>
      </c>
      <c r="D260" s="158" t="s">
        <v>571</v>
      </c>
      <c r="E260" s="159" t="s">
        <v>4278</v>
      </c>
      <c r="F260" s="160" t="s">
        <v>4279</v>
      </c>
      <c r="G260" s="161" t="s">
        <v>225</v>
      </c>
      <c r="H260" s="162">
        <v>20.239999999999998</v>
      </c>
      <c r="I260" s="163"/>
      <c r="J260" s="162">
        <f t="shared" si="70"/>
        <v>0</v>
      </c>
      <c r="K260" s="164"/>
      <c r="L260" s="165"/>
      <c r="M260" s="166" t="s">
        <v>1</v>
      </c>
      <c r="N260" s="167" t="s">
        <v>41</v>
      </c>
      <c r="P260" s="149">
        <f t="shared" si="71"/>
        <v>0</v>
      </c>
      <c r="Q260" s="149">
        <v>0</v>
      </c>
      <c r="R260" s="149">
        <f t="shared" si="72"/>
        <v>0</v>
      </c>
      <c r="S260" s="149">
        <v>0</v>
      </c>
      <c r="T260" s="150">
        <f t="shared" si="73"/>
        <v>0</v>
      </c>
      <c r="AR260" s="151" t="s">
        <v>353</v>
      </c>
      <c r="AT260" s="151" t="s">
        <v>571</v>
      </c>
      <c r="AU260" s="151" t="s">
        <v>87</v>
      </c>
      <c r="AY260" s="13" t="s">
        <v>220</v>
      </c>
      <c r="BE260" s="152">
        <f t="shared" si="74"/>
        <v>0</v>
      </c>
      <c r="BF260" s="152">
        <f t="shared" si="75"/>
        <v>0</v>
      </c>
      <c r="BG260" s="152">
        <f t="shared" si="76"/>
        <v>0</v>
      </c>
      <c r="BH260" s="152">
        <f t="shared" si="77"/>
        <v>0</v>
      </c>
      <c r="BI260" s="152">
        <f t="shared" si="78"/>
        <v>0</v>
      </c>
      <c r="BJ260" s="13" t="s">
        <v>87</v>
      </c>
      <c r="BK260" s="152">
        <f t="shared" si="79"/>
        <v>0</v>
      </c>
      <c r="BL260" s="13" t="s">
        <v>281</v>
      </c>
      <c r="BM260" s="151" t="s">
        <v>4280</v>
      </c>
    </row>
    <row r="261" spans="2:65" s="1" customFormat="1" ht="24.25" customHeight="1">
      <c r="B261" s="139"/>
      <c r="C261" s="140" t="s">
        <v>837</v>
      </c>
      <c r="D261" s="140" t="s">
        <v>222</v>
      </c>
      <c r="E261" s="141" t="s">
        <v>4281</v>
      </c>
      <c r="F261" s="142" t="s">
        <v>4282</v>
      </c>
      <c r="G261" s="143" t="s">
        <v>234</v>
      </c>
      <c r="H261" s="144">
        <v>2.1</v>
      </c>
      <c r="I261" s="145"/>
      <c r="J261" s="144">
        <f t="shared" si="70"/>
        <v>0</v>
      </c>
      <c r="K261" s="146"/>
      <c r="L261" s="28"/>
      <c r="M261" s="147" t="s">
        <v>1</v>
      </c>
      <c r="N261" s="148" t="s">
        <v>41</v>
      </c>
      <c r="P261" s="149">
        <f t="shared" si="71"/>
        <v>0</v>
      </c>
      <c r="Q261" s="149">
        <v>2.495E-5</v>
      </c>
      <c r="R261" s="149">
        <f t="shared" si="72"/>
        <v>5.2395000000000002E-5</v>
      </c>
      <c r="S261" s="149">
        <v>0</v>
      </c>
      <c r="T261" s="150">
        <f t="shared" si="73"/>
        <v>0</v>
      </c>
      <c r="AR261" s="151" t="s">
        <v>281</v>
      </c>
      <c r="AT261" s="151" t="s">
        <v>222</v>
      </c>
      <c r="AU261" s="151" t="s">
        <v>87</v>
      </c>
      <c r="AY261" s="13" t="s">
        <v>220</v>
      </c>
      <c r="BE261" s="152">
        <f t="shared" si="74"/>
        <v>0</v>
      </c>
      <c r="BF261" s="152">
        <f t="shared" si="75"/>
        <v>0</v>
      </c>
      <c r="BG261" s="152">
        <f t="shared" si="76"/>
        <v>0</v>
      </c>
      <c r="BH261" s="152">
        <f t="shared" si="77"/>
        <v>0</v>
      </c>
      <c r="BI261" s="152">
        <f t="shared" si="78"/>
        <v>0</v>
      </c>
      <c r="BJ261" s="13" t="s">
        <v>87</v>
      </c>
      <c r="BK261" s="152">
        <f t="shared" si="79"/>
        <v>0</v>
      </c>
      <c r="BL261" s="13" t="s">
        <v>281</v>
      </c>
      <c r="BM261" s="151" t="s">
        <v>4283</v>
      </c>
    </row>
    <row r="262" spans="2:65" s="1" customFormat="1" ht="24.25" customHeight="1">
      <c r="B262" s="139"/>
      <c r="C262" s="158" t="s">
        <v>841</v>
      </c>
      <c r="D262" s="158" t="s">
        <v>571</v>
      </c>
      <c r="E262" s="159" t="s">
        <v>4284</v>
      </c>
      <c r="F262" s="160" t="s">
        <v>4285</v>
      </c>
      <c r="G262" s="161" t="s">
        <v>234</v>
      </c>
      <c r="H262" s="162">
        <v>2.21</v>
      </c>
      <c r="I262" s="163"/>
      <c r="J262" s="162">
        <f t="shared" si="70"/>
        <v>0</v>
      </c>
      <c r="K262" s="164"/>
      <c r="L262" s="165"/>
      <c r="M262" s="166" t="s">
        <v>1</v>
      </c>
      <c r="N262" s="167" t="s">
        <v>41</v>
      </c>
      <c r="P262" s="149">
        <f t="shared" si="71"/>
        <v>0</v>
      </c>
      <c r="Q262" s="149">
        <v>2.7999999999999998E-4</v>
      </c>
      <c r="R262" s="149">
        <f t="shared" si="72"/>
        <v>6.1879999999999997E-4</v>
      </c>
      <c r="S262" s="149">
        <v>0</v>
      </c>
      <c r="T262" s="150">
        <f t="shared" si="73"/>
        <v>0</v>
      </c>
      <c r="AR262" s="151" t="s">
        <v>353</v>
      </c>
      <c r="AT262" s="151" t="s">
        <v>571</v>
      </c>
      <c r="AU262" s="151" t="s">
        <v>87</v>
      </c>
      <c r="AY262" s="13" t="s">
        <v>220</v>
      </c>
      <c r="BE262" s="152">
        <f t="shared" si="74"/>
        <v>0</v>
      </c>
      <c r="BF262" s="152">
        <f t="shared" si="75"/>
        <v>0</v>
      </c>
      <c r="BG262" s="152">
        <f t="shared" si="76"/>
        <v>0</v>
      </c>
      <c r="BH262" s="152">
        <f t="shared" si="77"/>
        <v>0</v>
      </c>
      <c r="BI262" s="152">
        <f t="shared" si="78"/>
        <v>0</v>
      </c>
      <c r="BJ262" s="13" t="s">
        <v>87</v>
      </c>
      <c r="BK262" s="152">
        <f t="shared" si="79"/>
        <v>0</v>
      </c>
      <c r="BL262" s="13" t="s">
        <v>281</v>
      </c>
      <c r="BM262" s="151" t="s">
        <v>4286</v>
      </c>
    </row>
    <row r="263" spans="2:65" s="1" customFormat="1" ht="24.25" customHeight="1">
      <c r="B263" s="139"/>
      <c r="C263" s="140" t="s">
        <v>845</v>
      </c>
      <c r="D263" s="140" t="s">
        <v>222</v>
      </c>
      <c r="E263" s="141" t="s">
        <v>4287</v>
      </c>
      <c r="F263" s="142" t="s">
        <v>4288</v>
      </c>
      <c r="G263" s="143" t="s">
        <v>225</v>
      </c>
      <c r="H263" s="144">
        <v>18.399999999999999</v>
      </c>
      <c r="I263" s="145"/>
      <c r="J263" s="144">
        <f t="shared" si="70"/>
        <v>0</v>
      </c>
      <c r="K263" s="146"/>
      <c r="L263" s="28"/>
      <c r="M263" s="147" t="s">
        <v>1</v>
      </c>
      <c r="N263" s="148" t="s">
        <v>41</v>
      </c>
      <c r="P263" s="149">
        <f t="shared" si="71"/>
        <v>0</v>
      </c>
      <c r="Q263" s="149">
        <v>0</v>
      </c>
      <c r="R263" s="149">
        <f t="shared" si="72"/>
        <v>0</v>
      </c>
      <c r="S263" s="149">
        <v>0</v>
      </c>
      <c r="T263" s="150">
        <f t="shared" si="73"/>
        <v>0</v>
      </c>
      <c r="AR263" s="151" t="s">
        <v>281</v>
      </c>
      <c r="AT263" s="151" t="s">
        <v>222</v>
      </c>
      <c r="AU263" s="151" t="s">
        <v>87</v>
      </c>
      <c r="AY263" s="13" t="s">
        <v>220</v>
      </c>
      <c r="BE263" s="152">
        <f t="shared" si="74"/>
        <v>0</v>
      </c>
      <c r="BF263" s="152">
        <f t="shared" si="75"/>
        <v>0</v>
      </c>
      <c r="BG263" s="152">
        <f t="shared" si="76"/>
        <v>0</v>
      </c>
      <c r="BH263" s="152">
        <f t="shared" si="77"/>
        <v>0</v>
      </c>
      <c r="BI263" s="152">
        <f t="shared" si="78"/>
        <v>0</v>
      </c>
      <c r="BJ263" s="13" t="s">
        <v>87</v>
      </c>
      <c r="BK263" s="152">
        <f t="shared" si="79"/>
        <v>0</v>
      </c>
      <c r="BL263" s="13" t="s">
        <v>281</v>
      </c>
      <c r="BM263" s="151" t="s">
        <v>4289</v>
      </c>
    </row>
    <row r="264" spans="2:65" s="1" customFormat="1" ht="16.5" customHeight="1">
      <c r="B264" s="139"/>
      <c r="C264" s="158" t="s">
        <v>849</v>
      </c>
      <c r="D264" s="158" t="s">
        <v>571</v>
      </c>
      <c r="E264" s="159" t="s">
        <v>4290</v>
      </c>
      <c r="F264" s="160" t="s">
        <v>4291</v>
      </c>
      <c r="G264" s="161" t="s">
        <v>225</v>
      </c>
      <c r="H264" s="162">
        <v>21.16</v>
      </c>
      <c r="I264" s="163"/>
      <c r="J264" s="162">
        <f t="shared" si="70"/>
        <v>0</v>
      </c>
      <c r="K264" s="164"/>
      <c r="L264" s="165"/>
      <c r="M264" s="166" t="s">
        <v>1</v>
      </c>
      <c r="N264" s="167" t="s">
        <v>41</v>
      </c>
      <c r="P264" s="149">
        <f t="shared" si="71"/>
        <v>0</v>
      </c>
      <c r="Q264" s="149">
        <v>2.9999999999999997E-4</v>
      </c>
      <c r="R264" s="149">
        <f t="shared" si="72"/>
        <v>6.3479999999999995E-3</v>
      </c>
      <c r="S264" s="149">
        <v>0</v>
      </c>
      <c r="T264" s="150">
        <f t="shared" si="7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74"/>
        <v>0</v>
      </c>
      <c r="BF264" s="152">
        <f t="shared" si="75"/>
        <v>0</v>
      </c>
      <c r="BG264" s="152">
        <f t="shared" si="76"/>
        <v>0</v>
      </c>
      <c r="BH264" s="152">
        <f t="shared" si="77"/>
        <v>0</v>
      </c>
      <c r="BI264" s="152">
        <f t="shared" si="78"/>
        <v>0</v>
      </c>
      <c r="BJ264" s="13" t="s">
        <v>87</v>
      </c>
      <c r="BK264" s="152">
        <f t="shared" si="79"/>
        <v>0</v>
      </c>
      <c r="BL264" s="13" t="s">
        <v>281</v>
      </c>
      <c r="BM264" s="151" t="s">
        <v>4292</v>
      </c>
    </row>
    <row r="265" spans="2:65" s="1" customFormat="1" ht="24.25" customHeight="1">
      <c r="B265" s="139"/>
      <c r="C265" s="140" t="s">
        <v>853</v>
      </c>
      <c r="D265" s="140" t="s">
        <v>222</v>
      </c>
      <c r="E265" s="141" t="s">
        <v>1912</v>
      </c>
      <c r="F265" s="142" t="s">
        <v>1913</v>
      </c>
      <c r="G265" s="143" t="s">
        <v>225</v>
      </c>
      <c r="H265" s="144">
        <v>18.399999999999999</v>
      </c>
      <c r="I265" s="145"/>
      <c r="J265" s="144">
        <f t="shared" si="70"/>
        <v>0</v>
      </c>
      <c r="K265" s="146"/>
      <c r="L265" s="28"/>
      <c r="M265" s="147" t="s">
        <v>1</v>
      </c>
      <c r="N265" s="148" t="s">
        <v>41</v>
      </c>
      <c r="P265" s="149">
        <f t="shared" si="71"/>
        <v>0</v>
      </c>
      <c r="Q265" s="149">
        <v>0</v>
      </c>
      <c r="R265" s="149">
        <f t="shared" si="72"/>
        <v>0</v>
      </c>
      <c r="S265" s="149">
        <v>0</v>
      </c>
      <c r="T265" s="150">
        <f t="shared" si="73"/>
        <v>0</v>
      </c>
      <c r="AR265" s="151" t="s">
        <v>281</v>
      </c>
      <c r="AT265" s="151" t="s">
        <v>222</v>
      </c>
      <c r="AU265" s="151" t="s">
        <v>87</v>
      </c>
      <c r="AY265" s="13" t="s">
        <v>220</v>
      </c>
      <c r="BE265" s="152">
        <f t="shared" si="74"/>
        <v>0</v>
      </c>
      <c r="BF265" s="152">
        <f t="shared" si="75"/>
        <v>0</v>
      </c>
      <c r="BG265" s="152">
        <f t="shared" si="76"/>
        <v>0</v>
      </c>
      <c r="BH265" s="152">
        <f t="shared" si="77"/>
        <v>0</v>
      </c>
      <c r="BI265" s="152">
        <f t="shared" si="78"/>
        <v>0</v>
      </c>
      <c r="BJ265" s="13" t="s">
        <v>87</v>
      </c>
      <c r="BK265" s="152">
        <f t="shared" si="79"/>
        <v>0</v>
      </c>
      <c r="BL265" s="13" t="s">
        <v>281</v>
      </c>
      <c r="BM265" s="151" t="s">
        <v>4293</v>
      </c>
    </row>
    <row r="266" spans="2:65" s="1" customFormat="1" ht="33" customHeight="1">
      <c r="B266" s="139"/>
      <c r="C266" s="140" t="s">
        <v>857</v>
      </c>
      <c r="D266" s="140" t="s">
        <v>222</v>
      </c>
      <c r="E266" s="141" t="s">
        <v>4294</v>
      </c>
      <c r="F266" s="142" t="s">
        <v>4295</v>
      </c>
      <c r="G266" s="143" t="s">
        <v>234</v>
      </c>
      <c r="H266" s="144">
        <v>5.85</v>
      </c>
      <c r="I266" s="145"/>
      <c r="J266" s="144">
        <f t="shared" si="70"/>
        <v>0</v>
      </c>
      <c r="K266" s="146"/>
      <c r="L266" s="28"/>
      <c r="M266" s="147" t="s">
        <v>1</v>
      </c>
      <c r="N266" s="148" t="s">
        <v>41</v>
      </c>
      <c r="P266" s="149">
        <f t="shared" si="71"/>
        <v>0</v>
      </c>
      <c r="Q266" s="149">
        <v>3.0000000000000001E-5</v>
      </c>
      <c r="R266" s="149">
        <f t="shared" si="72"/>
        <v>1.7549999999999998E-4</v>
      </c>
      <c r="S266" s="149">
        <v>0</v>
      </c>
      <c r="T266" s="150">
        <f t="shared" si="73"/>
        <v>0</v>
      </c>
      <c r="AR266" s="151" t="s">
        <v>281</v>
      </c>
      <c r="AT266" s="151" t="s">
        <v>222</v>
      </c>
      <c r="AU266" s="151" t="s">
        <v>87</v>
      </c>
      <c r="AY266" s="13" t="s">
        <v>220</v>
      </c>
      <c r="BE266" s="152">
        <f t="shared" si="74"/>
        <v>0</v>
      </c>
      <c r="BF266" s="152">
        <f t="shared" si="75"/>
        <v>0</v>
      </c>
      <c r="BG266" s="152">
        <f t="shared" si="76"/>
        <v>0</v>
      </c>
      <c r="BH266" s="152">
        <f t="shared" si="77"/>
        <v>0</v>
      </c>
      <c r="BI266" s="152">
        <f t="shared" si="78"/>
        <v>0</v>
      </c>
      <c r="BJ266" s="13" t="s">
        <v>87</v>
      </c>
      <c r="BK266" s="152">
        <f t="shared" si="79"/>
        <v>0</v>
      </c>
      <c r="BL266" s="13" t="s">
        <v>281</v>
      </c>
      <c r="BM266" s="151" t="s">
        <v>4296</v>
      </c>
    </row>
    <row r="267" spans="2:65" s="1" customFormat="1" ht="16.5" customHeight="1">
      <c r="B267" s="139"/>
      <c r="C267" s="158" t="s">
        <v>861</v>
      </c>
      <c r="D267" s="158" t="s">
        <v>571</v>
      </c>
      <c r="E267" s="159" t="s">
        <v>1494</v>
      </c>
      <c r="F267" s="160" t="s">
        <v>4297</v>
      </c>
      <c r="G267" s="161" t="s">
        <v>259</v>
      </c>
      <c r="H267" s="162">
        <v>46.8</v>
      </c>
      <c r="I267" s="163"/>
      <c r="J267" s="162">
        <f t="shared" si="70"/>
        <v>0</v>
      </c>
      <c r="K267" s="164"/>
      <c r="L267" s="165"/>
      <c r="M267" s="166" t="s">
        <v>1</v>
      </c>
      <c r="N267" s="167" t="s">
        <v>41</v>
      </c>
      <c r="P267" s="149">
        <f t="shared" si="71"/>
        <v>0</v>
      </c>
      <c r="Q267" s="149">
        <v>4.0000000000000003E-5</v>
      </c>
      <c r="R267" s="149">
        <f t="shared" si="72"/>
        <v>1.872E-3</v>
      </c>
      <c r="S267" s="149">
        <v>0</v>
      </c>
      <c r="T267" s="150">
        <f t="shared" si="73"/>
        <v>0</v>
      </c>
      <c r="AR267" s="151" t="s">
        <v>353</v>
      </c>
      <c r="AT267" s="151" t="s">
        <v>571</v>
      </c>
      <c r="AU267" s="151" t="s">
        <v>87</v>
      </c>
      <c r="AY267" s="13" t="s">
        <v>220</v>
      </c>
      <c r="BE267" s="152">
        <f t="shared" si="74"/>
        <v>0</v>
      </c>
      <c r="BF267" s="152">
        <f t="shared" si="75"/>
        <v>0</v>
      </c>
      <c r="BG267" s="152">
        <f t="shared" si="76"/>
        <v>0</v>
      </c>
      <c r="BH267" s="152">
        <f t="shared" si="77"/>
        <v>0</v>
      </c>
      <c r="BI267" s="152">
        <f t="shared" si="78"/>
        <v>0</v>
      </c>
      <c r="BJ267" s="13" t="s">
        <v>87</v>
      </c>
      <c r="BK267" s="152">
        <f t="shared" si="79"/>
        <v>0</v>
      </c>
      <c r="BL267" s="13" t="s">
        <v>281</v>
      </c>
      <c r="BM267" s="151" t="s">
        <v>4298</v>
      </c>
    </row>
    <row r="268" spans="2:65" s="1" customFormat="1" ht="16.5" customHeight="1">
      <c r="B268" s="139"/>
      <c r="C268" s="158" t="s">
        <v>865</v>
      </c>
      <c r="D268" s="158" t="s">
        <v>571</v>
      </c>
      <c r="E268" s="159" t="s">
        <v>629</v>
      </c>
      <c r="F268" s="160" t="s">
        <v>630</v>
      </c>
      <c r="G268" s="161" t="s">
        <v>225</v>
      </c>
      <c r="H268" s="162">
        <v>2.4</v>
      </c>
      <c r="I268" s="163"/>
      <c r="J268" s="162">
        <f t="shared" si="70"/>
        <v>0</v>
      </c>
      <c r="K268" s="164"/>
      <c r="L268" s="165"/>
      <c r="M268" s="166" t="s">
        <v>1</v>
      </c>
      <c r="N268" s="167" t="s">
        <v>41</v>
      </c>
      <c r="P268" s="149">
        <f t="shared" si="71"/>
        <v>0</v>
      </c>
      <c r="Q268" s="149">
        <v>9.6799999999999994E-3</v>
      </c>
      <c r="R268" s="149">
        <f t="shared" si="72"/>
        <v>2.3231999999999999E-2</v>
      </c>
      <c r="S268" s="149">
        <v>0</v>
      </c>
      <c r="T268" s="150">
        <f t="shared" si="7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74"/>
        <v>0</v>
      </c>
      <c r="BF268" s="152">
        <f t="shared" si="75"/>
        <v>0</v>
      </c>
      <c r="BG268" s="152">
        <f t="shared" si="76"/>
        <v>0</v>
      </c>
      <c r="BH268" s="152">
        <f t="shared" si="77"/>
        <v>0</v>
      </c>
      <c r="BI268" s="152">
        <f t="shared" si="78"/>
        <v>0</v>
      </c>
      <c r="BJ268" s="13" t="s">
        <v>87</v>
      </c>
      <c r="BK268" s="152">
        <f t="shared" si="79"/>
        <v>0</v>
      </c>
      <c r="BL268" s="13" t="s">
        <v>281</v>
      </c>
      <c r="BM268" s="151" t="s">
        <v>4299</v>
      </c>
    </row>
    <row r="269" spans="2:65" s="1" customFormat="1" ht="24.25" customHeight="1">
      <c r="B269" s="139"/>
      <c r="C269" s="140" t="s">
        <v>869</v>
      </c>
      <c r="D269" s="140" t="s">
        <v>222</v>
      </c>
      <c r="E269" s="141" t="s">
        <v>633</v>
      </c>
      <c r="F269" s="142" t="s">
        <v>634</v>
      </c>
      <c r="G269" s="143" t="s">
        <v>614</v>
      </c>
      <c r="H269" s="145"/>
      <c r="I269" s="145"/>
      <c r="J269" s="144">
        <f t="shared" si="70"/>
        <v>0</v>
      </c>
      <c r="K269" s="146"/>
      <c r="L269" s="28"/>
      <c r="M269" s="147" t="s">
        <v>1</v>
      </c>
      <c r="N269" s="148" t="s">
        <v>41</v>
      </c>
      <c r="P269" s="149">
        <f t="shared" si="71"/>
        <v>0</v>
      </c>
      <c r="Q269" s="149">
        <v>0</v>
      </c>
      <c r="R269" s="149">
        <f t="shared" si="72"/>
        <v>0</v>
      </c>
      <c r="S269" s="149">
        <v>0</v>
      </c>
      <c r="T269" s="150">
        <f t="shared" si="73"/>
        <v>0</v>
      </c>
      <c r="AR269" s="151" t="s">
        <v>281</v>
      </c>
      <c r="AT269" s="151" t="s">
        <v>222</v>
      </c>
      <c r="AU269" s="151" t="s">
        <v>87</v>
      </c>
      <c r="AY269" s="13" t="s">
        <v>220</v>
      </c>
      <c r="BE269" s="152">
        <f t="shared" si="74"/>
        <v>0</v>
      </c>
      <c r="BF269" s="152">
        <f t="shared" si="75"/>
        <v>0</v>
      </c>
      <c r="BG269" s="152">
        <f t="shared" si="76"/>
        <v>0</v>
      </c>
      <c r="BH269" s="152">
        <f t="shared" si="77"/>
        <v>0</v>
      </c>
      <c r="BI269" s="152">
        <f t="shared" si="78"/>
        <v>0</v>
      </c>
      <c r="BJ269" s="13" t="s">
        <v>87</v>
      </c>
      <c r="BK269" s="152">
        <f t="shared" si="79"/>
        <v>0</v>
      </c>
      <c r="BL269" s="13" t="s">
        <v>281</v>
      </c>
      <c r="BM269" s="151" t="s">
        <v>4300</v>
      </c>
    </row>
    <row r="270" spans="2:65" s="11" customFormat="1" ht="22.9" customHeight="1">
      <c r="B270" s="127"/>
      <c r="D270" s="128" t="s">
        <v>74</v>
      </c>
      <c r="E270" s="137" t="s">
        <v>345</v>
      </c>
      <c r="F270" s="137" t="s">
        <v>346</v>
      </c>
      <c r="I270" s="130"/>
      <c r="J270" s="138">
        <f>BK270</f>
        <v>0</v>
      </c>
      <c r="L270" s="127"/>
      <c r="M270" s="132"/>
      <c r="P270" s="133">
        <f>SUM(P271:P283)</f>
        <v>0</v>
      </c>
      <c r="R270" s="133">
        <f>SUM(R271:R283)</f>
        <v>0.1381098</v>
      </c>
      <c r="T270" s="134">
        <f>SUM(T271:T283)</f>
        <v>0</v>
      </c>
      <c r="AR270" s="128" t="s">
        <v>87</v>
      </c>
      <c r="AT270" s="135" t="s">
        <v>74</v>
      </c>
      <c r="AU270" s="135" t="s">
        <v>82</v>
      </c>
      <c r="AY270" s="128" t="s">
        <v>220</v>
      </c>
      <c r="BK270" s="136">
        <f>SUM(BK271:BK283)</f>
        <v>0</v>
      </c>
    </row>
    <row r="271" spans="2:65" s="1" customFormat="1" ht="24.25" customHeight="1">
      <c r="B271" s="139"/>
      <c r="C271" s="140" t="s">
        <v>873</v>
      </c>
      <c r="D271" s="140" t="s">
        <v>222</v>
      </c>
      <c r="E271" s="141" t="s">
        <v>4301</v>
      </c>
      <c r="F271" s="142" t="s">
        <v>4302</v>
      </c>
      <c r="G271" s="143" t="s">
        <v>225</v>
      </c>
      <c r="H271" s="144">
        <v>12.42</v>
      </c>
      <c r="I271" s="145"/>
      <c r="J271" s="144">
        <f t="shared" ref="J271:J283" si="80">ROUND(I271*H271,2)</f>
        <v>0</v>
      </c>
      <c r="K271" s="146"/>
      <c r="L271" s="28"/>
      <c r="M271" s="147" t="s">
        <v>1</v>
      </c>
      <c r="N271" s="148" t="s">
        <v>41</v>
      </c>
      <c r="P271" s="149">
        <f t="shared" ref="P271:P283" si="81">O271*H271</f>
        <v>0</v>
      </c>
      <c r="Q271" s="149">
        <v>2.5000000000000001E-3</v>
      </c>
      <c r="R271" s="149">
        <f t="shared" ref="R271:R283" si="82">Q271*H271</f>
        <v>3.1050000000000001E-2</v>
      </c>
      <c r="S271" s="149">
        <v>0</v>
      </c>
      <c r="T271" s="150">
        <f t="shared" ref="T271:T283" si="83">S271*H271</f>
        <v>0</v>
      </c>
      <c r="AR271" s="151" t="s">
        <v>281</v>
      </c>
      <c r="AT271" s="151" t="s">
        <v>222</v>
      </c>
      <c r="AU271" s="151" t="s">
        <v>87</v>
      </c>
      <c r="AY271" s="13" t="s">
        <v>220</v>
      </c>
      <c r="BE271" s="152">
        <f t="shared" ref="BE271:BE283" si="84">IF(N271="základná",J271,0)</f>
        <v>0</v>
      </c>
      <c r="BF271" s="152">
        <f t="shared" ref="BF271:BF283" si="85">IF(N271="znížená",J271,0)</f>
        <v>0</v>
      </c>
      <c r="BG271" s="152">
        <f t="shared" ref="BG271:BG283" si="86">IF(N271="zákl. prenesená",J271,0)</f>
        <v>0</v>
      </c>
      <c r="BH271" s="152">
        <f t="shared" ref="BH271:BH283" si="87">IF(N271="zníž. prenesená",J271,0)</f>
        <v>0</v>
      </c>
      <c r="BI271" s="152">
        <f t="shared" ref="BI271:BI283" si="88">IF(N271="nulová",J271,0)</f>
        <v>0</v>
      </c>
      <c r="BJ271" s="13" t="s">
        <v>87</v>
      </c>
      <c r="BK271" s="152">
        <f t="shared" ref="BK271:BK283" si="89">ROUND(I271*H271,2)</f>
        <v>0</v>
      </c>
      <c r="BL271" s="13" t="s">
        <v>281</v>
      </c>
      <c r="BM271" s="151" t="s">
        <v>4303</v>
      </c>
    </row>
    <row r="272" spans="2:65" s="1" customFormat="1" ht="16.5" customHeight="1">
      <c r="B272" s="139"/>
      <c r="C272" s="158" t="s">
        <v>877</v>
      </c>
      <c r="D272" s="158" t="s">
        <v>571</v>
      </c>
      <c r="E272" s="159" t="s">
        <v>4304</v>
      </c>
      <c r="F272" s="160" t="s">
        <v>4305</v>
      </c>
      <c r="G272" s="161" t="s">
        <v>225</v>
      </c>
      <c r="H272" s="162">
        <v>13.04</v>
      </c>
      <c r="I272" s="163"/>
      <c r="J272" s="162">
        <f t="shared" si="80"/>
        <v>0</v>
      </c>
      <c r="K272" s="164"/>
      <c r="L272" s="165"/>
      <c r="M272" s="166" t="s">
        <v>1</v>
      </c>
      <c r="N272" s="167" t="s">
        <v>41</v>
      </c>
      <c r="P272" s="149">
        <f t="shared" si="81"/>
        <v>0</v>
      </c>
      <c r="Q272" s="149">
        <v>2.0200000000000001E-3</v>
      </c>
      <c r="R272" s="149">
        <f t="shared" si="82"/>
        <v>2.6340800000000001E-2</v>
      </c>
      <c r="S272" s="149">
        <v>0</v>
      </c>
      <c r="T272" s="150">
        <f t="shared" si="83"/>
        <v>0</v>
      </c>
      <c r="AR272" s="151" t="s">
        <v>353</v>
      </c>
      <c r="AT272" s="151" t="s">
        <v>571</v>
      </c>
      <c r="AU272" s="151" t="s">
        <v>87</v>
      </c>
      <c r="AY272" s="13" t="s">
        <v>220</v>
      </c>
      <c r="BE272" s="152">
        <f t="shared" si="84"/>
        <v>0</v>
      </c>
      <c r="BF272" s="152">
        <f t="shared" si="85"/>
        <v>0</v>
      </c>
      <c r="BG272" s="152">
        <f t="shared" si="86"/>
        <v>0</v>
      </c>
      <c r="BH272" s="152">
        <f t="shared" si="87"/>
        <v>0</v>
      </c>
      <c r="BI272" s="152">
        <f t="shared" si="88"/>
        <v>0</v>
      </c>
      <c r="BJ272" s="13" t="s">
        <v>87</v>
      </c>
      <c r="BK272" s="152">
        <f t="shared" si="89"/>
        <v>0</v>
      </c>
      <c r="BL272" s="13" t="s">
        <v>281</v>
      </c>
      <c r="BM272" s="151" t="s">
        <v>4306</v>
      </c>
    </row>
    <row r="273" spans="2:65" s="1" customFormat="1" ht="24.25" customHeight="1">
      <c r="B273" s="139"/>
      <c r="C273" s="140" t="s">
        <v>880</v>
      </c>
      <c r="D273" s="140" t="s">
        <v>222</v>
      </c>
      <c r="E273" s="141" t="s">
        <v>4307</v>
      </c>
      <c r="F273" s="142" t="s">
        <v>4308</v>
      </c>
      <c r="G273" s="143" t="s">
        <v>225</v>
      </c>
      <c r="H273" s="144">
        <v>2.79</v>
      </c>
      <c r="I273" s="145"/>
      <c r="J273" s="144">
        <f t="shared" si="80"/>
        <v>0</v>
      </c>
      <c r="K273" s="146"/>
      <c r="L273" s="28"/>
      <c r="M273" s="147" t="s">
        <v>1</v>
      </c>
      <c r="N273" s="148" t="s">
        <v>41</v>
      </c>
      <c r="P273" s="149">
        <f t="shared" si="81"/>
        <v>0</v>
      </c>
      <c r="Q273" s="149">
        <v>0</v>
      </c>
      <c r="R273" s="149">
        <f t="shared" si="82"/>
        <v>0</v>
      </c>
      <c r="S273" s="149">
        <v>0</v>
      </c>
      <c r="T273" s="150">
        <f t="shared" si="83"/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 t="shared" si="84"/>
        <v>0</v>
      </c>
      <c r="BF273" s="152">
        <f t="shared" si="85"/>
        <v>0</v>
      </c>
      <c r="BG273" s="152">
        <f t="shared" si="86"/>
        <v>0</v>
      </c>
      <c r="BH273" s="152">
        <f t="shared" si="87"/>
        <v>0</v>
      </c>
      <c r="BI273" s="152">
        <f t="shared" si="88"/>
        <v>0</v>
      </c>
      <c r="BJ273" s="13" t="s">
        <v>87</v>
      </c>
      <c r="BK273" s="152">
        <f t="shared" si="89"/>
        <v>0</v>
      </c>
      <c r="BL273" s="13" t="s">
        <v>281</v>
      </c>
      <c r="BM273" s="151" t="s">
        <v>4309</v>
      </c>
    </row>
    <row r="274" spans="2:65" s="1" customFormat="1" ht="24.25" customHeight="1">
      <c r="B274" s="139"/>
      <c r="C274" s="158" t="s">
        <v>884</v>
      </c>
      <c r="D274" s="158" t="s">
        <v>571</v>
      </c>
      <c r="E274" s="159" t="s">
        <v>4310</v>
      </c>
      <c r="F274" s="160" t="s">
        <v>4311</v>
      </c>
      <c r="G274" s="161" t="s">
        <v>225</v>
      </c>
      <c r="H274" s="162">
        <v>2.85</v>
      </c>
      <c r="I274" s="163"/>
      <c r="J274" s="162">
        <f t="shared" si="80"/>
        <v>0</v>
      </c>
      <c r="K274" s="164"/>
      <c r="L274" s="165"/>
      <c r="M274" s="166" t="s">
        <v>1</v>
      </c>
      <c r="N274" s="167" t="s">
        <v>41</v>
      </c>
      <c r="P274" s="149">
        <f t="shared" si="81"/>
        <v>0</v>
      </c>
      <c r="Q274" s="149">
        <v>4.62E-3</v>
      </c>
      <c r="R274" s="149">
        <f t="shared" si="82"/>
        <v>1.3167E-2</v>
      </c>
      <c r="S274" s="149">
        <v>0</v>
      </c>
      <c r="T274" s="150">
        <f t="shared" si="83"/>
        <v>0</v>
      </c>
      <c r="AR274" s="151" t="s">
        <v>353</v>
      </c>
      <c r="AT274" s="151" t="s">
        <v>571</v>
      </c>
      <c r="AU274" s="151" t="s">
        <v>87</v>
      </c>
      <c r="AY274" s="13" t="s">
        <v>220</v>
      </c>
      <c r="BE274" s="152">
        <f t="shared" si="84"/>
        <v>0</v>
      </c>
      <c r="BF274" s="152">
        <f t="shared" si="85"/>
        <v>0</v>
      </c>
      <c r="BG274" s="152">
        <f t="shared" si="86"/>
        <v>0</v>
      </c>
      <c r="BH274" s="152">
        <f t="shared" si="87"/>
        <v>0</v>
      </c>
      <c r="BI274" s="152">
        <f t="shared" si="88"/>
        <v>0</v>
      </c>
      <c r="BJ274" s="13" t="s">
        <v>87</v>
      </c>
      <c r="BK274" s="152">
        <f t="shared" si="89"/>
        <v>0</v>
      </c>
      <c r="BL274" s="13" t="s">
        <v>281</v>
      </c>
      <c r="BM274" s="151" t="s">
        <v>4312</v>
      </c>
    </row>
    <row r="275" spans="2:65" s="1" customFormat="1" ht="24.25" customHeight="1">
      <c r="B275" s="139"/>
      <c r="C275" s="140" t="s">
        <v>888</v>
      </c>
      <c r="D275" s="140" t="s">
        <v>222</v>
      </c>
      <c r="E275" s="141" t="s">
        <v>4313</v>
      </c>
      <c r="F275" s="142" t="s">
        <v>4314</v>
      </c>
      <c r="G275" s="143" t="s">
        <v>225</v>
      </c>
      <c r="H275" s="144">
        <v>6.24</v>
      </c>
      <c r="I275" s="145"/>
      <c r="J275" s="144">
        <f t="shared" si="80"/>
        <v>0</v>
      </c>
      <c r="K275" s="146"/>
      <c r="L275" s="28"/>
      <c r="M275" s="147" t="s">
        <v>1</v>
      </c>
      <c r="N275" s="148" t="s">
        <v>41</v>
      </c>
      <c r="P275" s="149">
        <f t="shared" si="81"/>
        <v>0</v>
      </c>
      <c r="Q275" s="149">
        <v>0</v>
      </c>
      <c r="R275" s="149">
        <f t="shared" si="82"/>
        <v>0</v>
      </c>
      <c r="S275" s="149">
        <v>0</v>
      </c>
      <c r="T275" s="150">
        <f t="shared" si="83"/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 t="shared" si="84"/>
        <v>0</v>
      </c>
      <c r="BF275" s="152">
        <f t="shared" si="85"/>
        <v>0</v>
      </c>
      <c r="BG275" s="152">
        <f t="shared" si="86"/>
        <v>0</v>
      </c>
      <c r="BH275" s="152">
        <f t="shared" si="87"/>
        <v>0</v>
      </c>
      <c r="BI275" s="152">
        <f t="shared" si="88"/>
        <v>0</v>
      </c>
      <c r="BJ275" s="13" t="s">
        <v>87</v>
      </c>
      <c r="BK275" s="152">
        <f t="shared" si="89"/>
        <v>0</v>
      </c>
      <c r="BL275" s="13" t="s">
        <v>281</v>
      </c>
      <c r="BM275" s="151" t="s">
        <v>4315</v>
      </c>
    </row>
    <row r="276" spans="2:65" s="1" customFormat="1" ht="24.25" customHeight="1">
      <c r="B276" s="139"/>
      <c r="C276" s="158" t="s">
        <v>892</v>
      </c>
      <c r="D276" s="158" t="s">
        <v>571</v>
      </c>
      <c r="E276" s="159" t="s">
        <v>4316</v>
      </c>
      <c r="F276" s="160" t="s">
        <v>4317</v>
      </c>
      <c r="G276" s="161" t="s">
        <v>225</v>
      </c>
      <c r="H276" s="162">
        <v>6.36</v>
      </c>
      <c r="I276" s="163"/>
      <c r="J276" s="162">
        <f t="shared" si="80"/>
        <v>0</v>
      </c>
      <c r="K276" s="164"/>
      <c r="L276" s="165"/>
      <c r="M276" s="166" t="s">
        <v>1</v>
      </c>
      <c r="N276" s="167" t="s">
        <v>41</v>
      </c>
      <c r="P276" s="149">
        <f t="shared" si="81"/>
        <v>0</v>
      </c>
      <c r="Q276" s="149">
        <v>2.8999999999999998E-3</v>
      </c>
      <c r="R276" s="149">
        <f t="shared" si="82"/>
        <v>1.8443999999999999E-2</v>
      </c>
      <c r="S276" s="149">
        <v>0</v>
      </c>
      <c r="T276" s="150">
        <f t="shared" si="83"/>
        <v>0</v>
      </c>
      <c r="AR276" s="151" t="s">
        <v>353</v>
      </c>
      <c r="AT276" s="151" t="s">
        <v>571</v>
      </c>
      <c r="AU276" s="151" t="s">
        <v>87</v>
      </c>
      <c r="AY276" s="13" t="s">
        <v>220</v>
      </c>
      <c r="BE276" s="152">
        <f t="shared" si="84"/>
        <v>0</v>
      </c>
      <c r="BF276" s="152">
        <f t="shared" si="85"/>
        <v>0</v>
      </c>
      <c r="BG276" s="152">
        <f t="shared" si="86"/>
        <v>0</v>
      </c>
      <c r="BH276" s="152">
        <f t="shared" si="87"/>
        <v>0</v>
      </c>
      <c r="BI276" s="152">
        <f t="shared" si="88"/>
        <v>0</v>
      </c>
      <c r="BJ276" s="13" t="s">
        <v>87</v>
      </c>
      <c r="BK276" s="152">
        <f t="shared" si="89"/>
        <v>0</v>
      </c>
      <c r="BL276" s="13" t="s">
        <v>281</v>
      </c>
      <c r="BM276" s="151" t="s">
        <v>4318</v>
      </c>
    </row>
    <row r="277" spans="2:65" s="1" customFormat="1" ht="24.25" customHeight="1">
      <c r="B277" s="139"/>
      <c r="C277" s="140" t="s">
        <v>896</v>
      </c>
      <c r="D277" s="140" t="s">
        <v>222</v>
      </c>
      <c r="E277" s="141" t="s">
        <v>2011</v>
      </c>
      <c r="F277" s="142" t="s">
        <v>2012</v>
      </c>
      <c r="G277" s="143" t="s">
        <v>225</v>
      </c>
      <c r="H277" s="144">
        <v>6.24</v>
      </c>
      <c r="I277" s="145"/>
      <c r="J277" s="144">
        <f t="shared" si="80"/>
        <v>0</v>
      </c>
      <c r="K277" s="146"/>
      <c r="L277" s="28"/>
      <c r="M277" s="147" t="s">
        <v>1</v>
      </c>
      <c r="N277" s="148" t="s">
        <v>41</v>
      </c>
      <c r="P277" s="149">
        <f t="shared" si="81"/>
        <v>0</v>
      </c>
      <c r="Q277" s="149">
        <v>0</v>
      </c>
      <c r="R277" s="149">
        <f t="shared" si="82"/>
        <v>0</v>
      </c>
      <c r="S277" s="149">
        <v>0</v>
      </c>
      <c r="T277" s="150">
        <f t="shared" si="83"/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 t="shared" si="84"/>
        <v>0</v>
      </c>
      <c r="BF277" s="152">
        <f t="shared" si="85"/>
        <v>0</v>
      </c>
      <c r="BG277" s="152">
        <f t="shared" si="86"/>
        <v>0</v>
      </c>
      <c r="BH277" s="152">
        <f t="shared" si="87"/>
        <v>0</v>
      </c>
      <c r="BI277" s="152">
        <f t="shared" si="88"/>
        <v>0</v>
      </c>
      <c r="BJ277" s="13" t="s">
        <v>87</v>
      </c>
      <c r="BK277" s="152">
        <f t="shared" si="89"/>
        <v>0</v>
      </c>
      <c r="BL277" s="13" t="s">
        <v>281</v>
      </c>
      <c r="BM277" s="151" t="s">
        <v>4319</v>
      </c>
    </row>
    <row r="278" spans="2:65" s="1" customFormat="1" ht="24.25" customHeight="1">
      <c r="B278" s="139"/>
      <c r="C278" s="158" t="s">
        <v>902</v>
      </c>
      <c r="D278" s="158" t="s">
        <v>571</v>
      </c>
      <c r="E278" s="159" t="s">
        <v>2014</v>
      </c>
      <c r="F278" s="160" t="s">
        <v>4320</v>
      </c>
      <c r="G278" s="161" t="s">
        <v>251</v>
      </c>
      <c r="H278" s="162">
        <v>0.31</v>
      </c>
      <c r="I278" s="163"/>
      <c r="J278" s="162">
        <f t="shared" si="80"/>
        <v>0</v>
      </c>
      <c r="K278" s="164"/>
      <c r="L278" s="165"/>
      <c r="M278" s="166" t="s">
        <v>1</v>
      </c>
      <c r="N278" s="167" t="s">
        <v>41</v>
      </c>
      <c r="P278" s="149">
        <f t="shared" si="81"/>
        <v>0</v>
      </c>
      <c r="Q278" s="149">
        <v>2.5000000000000001E-2</v>
      </c>
      <c r="R278" s="149">
        <f t="shared" si="82"/>
        <v>7.7499999999999999E-3</v>
      </c>
      <c r="S278" s="149">
        <v>0</v>
      </c>
      <c r="T278" s="150">
        <f t="shared" si="83"/>
        <v>0</v>
      </c>
      <c r="AR278" s="151" t="s">
        <v>353</v>
      </c>
      <c r="AT278" s="151" t="s">
        <v>571</v>
      </c>
      <c r="AU278" s="151" t="s">
        <v>87</v>
      </c>
      <c r="AY278" s="13" t="s">
        <v>220</v>
      </c>
      <c r="BE278" s="152">
        <f t="shared" si="84"/>
        <v>0</v>
      </c>
      <c r="BF278" s="152">
        <f t="shared" si="85"/>
        <v>0</v>
      </c>
      <c r="BG278" s="152">
        <f t="shared" si="86"/>
        <v>0</v>
      </c>
      <c r="BH278" s="152">
        <f t="shared" si="87"/>
        <v>0</v>
      </c>
      <c r="BI278" s="152">
        <f t="shared" si="88"/>
        <v>0</v>
      </c>
      <c r="BJ278" s="13" t="s">
        <v>87</v>
      </c>
      <c r="BK278" s="152">
        <f t="shared" si="89"/>
        <v>0</v>
      </c>
      <c r="BL278" s="13" t="s">
        <v>281</v>
      </c>
      <c r="BM278" s="151" t="s">
        <v>4321</v>
      </c>
    </row>
    <row r="279" spans="2:65" s="1" customFormat="1" ht="21.75" customHeight="1">
      <c r="B279" s="139"/>
      <c r="C279" s="140" t="s">
        <v>906</v>
      </c>
      <c r="D279" s="140" t="s">
        <v>222</v>
      </c>
      <c r="E279" s="141" t="s">
        <v>4322</v>
      </c>
      <c r="F279" s="142" t="s">
        <v>4323</v>
      </c>
      <c r="G279" s="143" t="s">
        <v>225</v>
      </c>
      <c r="H279" s="144">
        <v>5.01</v>
      </c>
      <c r="I279" s="145"/>
      <c r="J279" s="144">
        <f t="shared" si="80"/>
        <v>0</v>
      </c>
      <c r="K279" s="146"/>
      <c r="L279" s="28"/>
      <c r="M279" s="147" t="s">
        <v>1</v>
      </c>
      <c r="N279" s="148" t="s">
        <v>41</v>
      </c>
      <c r="P279" s="149">
        <f t="shared" si="81"/>
        <v>0</v>
      </c>
      <c r="Q279" s="149">
        <v>4.0000000000000001E-3</v>
      </c>
      <c r="R279" s="149">
        <f t="shared" si="82"/>
        <v>2.0039999999999999E-2</v>
      </c>
      <c r="S279" s="149">
        <v>0</v>
      </c>
      <c r="T279" s="150">
        <f t="shared" si="83"/>
        <v>0</v>
      </c>
      <c r="AR279" s="151" t="s">
        <v>281</v>
      </c>
      <c r="AT279" s="151" t="s">
        <v>222</v>
      </c>
      <c r="AU279" s="151" t="s">
        <v>87</v>
      </c>
      <c r="AY279" s="13" t="s">
        <v>220</v>
      </c>
      <c r="BE279" s="152">
        <f t="shared" si="84"/>
        <v>0</v>
      </c>
      <c r="BF279" s="152">
        <f t="shared" si="85"/>
        <v>0</v>
      </c>
      <c r="BG279" s="152">
        <f t="shared" si="86"/>
        <v>0</v>
      </c>
      <c r="BH279" s="152">
        <f t="shared" si="87"/>
        <v>0</v>
      </c>
      <c r="BI279" s="152">
        <f t="shared" si="88"/>
        <v>0</v>
      </c>
      <c r="BJ279" s="13" t="s">
        <v>87</v>
      </c>
      <c r="BK279" s="152">
        <f t="shared" si="89"/>
        <v>0</v>
      </c>
      <c r="BL279" s="13" t="s">
        <v>281</v>
      </c>
      <c r="BM279" s="151" t="s">
        <v>4324</v>
      </c>
    </row>
    <row r="280" spans="2:65" s="1" customFormat="1" ht="24.25" customHeight="1">
      <c r="B280" s="139"/>
      <c r="C280" s="158" t="s">
        <v>910</v>
      </c>
      <c r="D280" s="158" t="s">
        <v>571</v>
      </c>
      <c r="E280" s="159" t="s">
        <v>649</v>
      </c>
      <c r="F280" s="160" t="s">
        <v>2027</v>
      </c>
      <c r="G280" s="161" t="s">
        <v>225</v>
      </c>
      <c r="H280" s="162">
        <v>5.1100000000000003</v>
      </c>
      <c r="I280" s="163"/>
      <c r="J280" s="162">
        <f t="shared" si="80"/>
        <v>0</v>
      </c>
      <c r="K280" s="164"/>
      <c r="L280" s="165"/>
      <c r="M280" s="166" t="s">
        <v>1</v>
      </c>
      <c r="N280" s="167" t="s">
        <v>41</v>
      </c>
      <c r="P280" s="149">
        <f t="shared" si="81"/>
        <v>0</v>
      </c>
      <c r="Q280" s="149">
        <v>1.65E-3</v>
      </c>
      <c r="R280" s="149">
        <f t="shared" si="82"/>
        <v>8.4314999999999998E-3</v>
      </c>
      <c r="S280" s="149">
        <v>0</v>
      </c>
      <c r="T280" s="150">
        <f t="shared" si="83"/>
        <v>0</v>
      </c>
      <c r="AR280" s="151" t="s">
        <v>353</v>
      </c>
      <c r="AT280" s="151" t="s">
        <v>571</v>
      </c>
      <c r="AU280" s="151" t="s">
        <v>87</v>
      </c>
      <c r="AY280" s="13" t="s">
        <v>220</v>
      </c>
      <c r="BE280" s="152">
        <f t="shared" si="84"/>
        <v>0</v>
      </c>
      <c r="BF280" s="152">
        <f t="shared" si="85"/>
        <v>0</v>
      </c>
      <c r="BG280" s="152">
        <f t="shared" si="86"/>
        <v>0</v>
      </c>
      <c r="BH280" s="152">
        <f t="shared" si="87"/>
        <v>0</v>
      </c>
      <c r="BI280" s="152">
        <f t="shared" si="88"/>
        <v>0</v>
      </c>
      <c r="BJ280" s="13" t="s">
        <v>87</v>
      </c>
      <c r="BK280" s="152">
        <f t="shared" si="89"/>
        <v>0</v>
      </c>
      <c r="BL280" s="13" t="s">
        <v>281</v>
      </c>
      <c r="BM280" s="151" t="s">
        <v>4325</v>
      </c>
    </row>
    <row r="281" spans="2:65" s="1" customFormat="1" ht="21.75" customHeight="1">
      <c r="B281" s="139"/>
      <c r="C281" s="140" t="s">
        <v>916</v>
      </c>
      <c r="D281" s="140" t="s">
        <v>222</v>
      </c>
      <c r="E281" s="141" t="s">
        <v>645</v>
      </c>
      <c r="F281" s="142" t="s">
        <v>646</v>
      </c>
      <c r="G281" s="143" t="s">
        <v>225</v>
      </c>
      <c r="H281" s="144">
        <v>7.15</v>
      </c>
      <c r="I281" s="145"/>
      <c r="J281" s="144">
        <f t="shared" si="80"/>
        <v>0</v>
      </c>
      <c r="K281" s="146"/>
      <c r="L281" s="28"/>
      <c r="M281" s="147" t="s">
        <v>1</v>
      </c>
      <c r="N281" s="148" t="s">
        <v>41</v>
      </c>
      <c r="P281" s="149">
        <f t="shared" si="81"/>
        <v>0</v>
      </c>
      <c r="Q281" s="149">
        <v>1.2E-4</v>
      </c>
      <c r="R281" s="149">
        <f t="shared" si="82"/>
        <v>8.5800000000000004E-4</v>
      </c>
      <c r="S281" s="149">
        <v>0</v>
      </c>
      <c r="T281" s="150">
        <f t="shared" si="83"/>
        <v>0</v>
      </c>
      <c r="AR281" s="151" t="s">
        <v>281</v>
      </c>
      <c r="AT281" s="151" t="s">
        <v>222</v>
      </c>
      <c r="AU281" s="151" t="s">
        <v>87</v>
      </c>
      <c r="AY281" s="13" t="s">
        <v>220</v>
      </c>
      <c r="BE281" s="152">
        <f t="shared" si="84"/>
        <v>0</v>
      </c>
      <c r="BF281" s="152">
        <f t="shared" si="85"/>
        <v>0</v>
      </c>
      <c r="BG281" s="152">
        <f t="shared" si="86"/>
        <v>0</v>
      </c>
      <c r="BH281" s="152">
        <f t="shared" si="87"/>
        <v>0</v>
      </c>
      <c r="BI281" s="152">
        <f t="shared" si="88"/>
        <v>0</v>
      </c>
      <c r="BJ281" s="13" t="s">
        <v>87</v>
      </c>
      <c r="BK281" s="152">
        <f t="shared" si="89"/>
        <v>0</v>
      </c>
      <c r="BL281" s="13" t="s">
        <v>281</v>
      </c>
      <c r="BM281" s="151" t="s">
        <v>4326</v>
      </c>
    </row>
    <row r="282" spans="2:65" s="1" customFormat="1" ht="24.25" customHeight="1">
      <c r="B282" s="139"/>
      <c r="C282" s="158" t="s">
        <v>920</v>
      </c>
      <c r="D282" s="158" t="s">
        <v>571</v>
      </c>
      <c r="E282" s="159" t="s">
        <v>649</v>
      </c>
      <c r="F282" s="160" t="s">
        <v>2027</v>
      </c>
      <c r="G282" s="161" t="s">
        <v>225</v>
      </c>
      <c r="H282" s="162">
        <v>7.29</v>
      </c>
      <c r="I282" s="163"/>
      <c r="J282" s="162">
        <f t="shared" si="80"/>
        <v>0</v>
      </c>
      <c r="K282" s="164"/>
      <c r="L282" s="165"/>
      <c r="M282" s="166" t="s">
        <v>1</v>
      </c>
      <c r="N282" s="167" t="s">
        <v>41</v>
      </c>
      <c r="P282" s="149">
        <f t="shared" si="81"/>
        <v>0</v>
      </c>
      <c r="Q282" s="149">
        <v>1.65E-3</v>
      </c>
      <c r="R282" s="149">
        <f t="shared" si="82"/>
        <v>1.2028499999999999E-2</v>
      </c>
      <c r="S282" s="149">
        <v>0</v>
      </c>
      <c r="T282" s="150">
        <f t="shared" si="83"/>
        <v>0</v>
      </c>
      <c r="AR282" s="151" t="s">
        <v>353</v>
      </c>
      <c r="AT282" s="151" t="s">
        <v>571</v>
      </c>
      <c r="AU282" s="151" t="s">
        <v>87</v>
      </c>
      <c r="AY282" s="13" t="s">
        <v>220</v>
      </c>
      <c r="BE282" s="152">
        <f t="shared" si="84"/>
        <v>0</v>
      </c>
      <c r="BF282" s="152">
        <f t="shared" si="85"/>
        <v>0</v>
      </c>
      <c r="BG282" s="152">
        <f t="shared" si="86"/>
        <v>0</v>
      </c>
      <c r="BH282" s="152">
        <f t="shared" si="87"/>
        <v>0</v>
      </c>
      <c r="BI282" s="152">
        <f t="shared" si="88"/>
        <v>0</v>
      </c>
      <c r="BJ282" s="13" t="s">
        <v>87</v>
      </c>
      <c r="BK282" s="152">
        <f t="shared" si="89"/>
        <v>0</v>
      </c>
      <c r="BL282" s="13" t="s">
        <v>281</v>
      </c>
      <c r="BM282" s="151" t="s">
        <v>4327</v>
      </c>
    </row>
    <row r="283" spans="2:65" s="1" customFormat="1" ht="24.25" customHeight="1">
      <c r="B283" s="139"/>
      <c r="C283" s="140" t="s">
        <v>924</v>
      </c>
      <c r="D283" s="140" t="s">
        <v>222</v>
      </c>
      <c r="E283" s="141" t="s">
        <v>657</v>
      </c>
      <c r="F283" s="142" t="s">
        <v>658</v>
      </c>
      <c r="G283" s="143" t="s">
        <v>614</v>
      </c>
      <c r="H283" s="145"/>
      <c r="I283" s="145"/>
      <c r="J283" s="144">
        <f t="shared" si="80"/>
        <v>0</v>
      </c>
      <c r="K283" s="146"/>
      <c r="L283" s="28"/>
      <c r="M283" s="147" t="s">
        <v>1</v>
      </c>
      <c r="N283" s="148" t="s">
        <v>41</v>
      </c>
      <c r="P283" s="149">
        <f t="shared" si="81"/>
        <v>0</v>
      </c>
      <c r="Q283" s="149">
        <v>0</v>
      </c>
      <c r="R283" s="149">
        <f t="shared" si="82"/>
        <v>0</v>
      </c>
      <c r="S283" s="149">
        <v>0</v>
      </c>
      <c r="T283" s="150">
        <f t="shared" si="83"/>
        <v>0</v>
      </c>
      <c r="AR283" s="151" t="s">
        <v>281</v>
      </c>
      <c r="AT283" s="151" t="s">
        <v>222</v>
      </c>
      <c r="AU283" s="151" t="s">
        <v>87</v>
      </c>
      <c r="AY283" s="13" t="s">
        <v>220</v>
      </c>
      <c r="BE283" s="152">
        <f t="shared" si="84"/>
        <v>0</v>
      </c>
      <c r="BF283" s="152">
        <f t="shared" si="85"/>
        <v>0</v>
      </c>
      <c r="BG283" s="152">
        <f t="shared" si="86"/>
        <v>0</v>
      </c>
      <c r="BH283" s="152">
        <f t="shared" si="87"/>
        <v>0</v>
      </c>
      <c r="BI283" s="152">
        <f t="shared" si="88"/>
        <v>0</v>
      </c>
      <c r="BJ283" s="13" t="s">
        <v>87</v>
      </c>
      <c r="BK283" s="152">
        <f t="shared" si="89"/>
        <v>0</v>
      </c>
      <c r="BL283" s="13" t="s">
        <v>281</v>
      </c>
      <c r="BM283" s="151" t="s">
        <v>4328</v>
      </c>
    </row>
    <row r="284" spans="2:65" s="11" customFormat="1" ht="22.9" customHeight="1">
      <c r="B284" s="127"/>
      <c r="D284" s="128" t="s">
        <v>74</v>
      </c>
      <c r="E284" s="137" t="s">
        <v>2497</v>
      </c>
      <c r="F284" s="137" t="s">
        <v>4329</v>
      </c>
      <c r="I284" s="130"/>
      <c r="J284" s="138">
        <f>BK284</f>
        <v>0</v>
      </c>
      <c r="L284" s="127"/>
      <c r="M284" s="132"/>
      <c r="P284" s="133">
        <f>P285</f>
        <v>0</v>
      </c>
      <c r="R284" s="133">
        <f>R285</f>
        <v>6.355E-4</v>
      </c>
      <c r="T284" s="134">
        <f>T285</f>
        <v>0</v>
      </c>
      <c r="AR284" s="128" t="s">
        <v>87</v>
      </c>
      <c r="AT284" s="135" t="s">
        <v>74</v>
      </c>
      <c r="AU284" s="135" t="s">
        <v>82</v>
      </c>
      <c r="AY284" s="128" t="s">
        <v>220</v>
      </c>
      <c r="BK284" s="136">
        <f>BK285</f>
        <v>0</v>
      </c>
    </row>
    <row r="285" spans="2:65" s="1" customFormat="1" ht="16.5" customHeight="1">
      <c r="B285" s="139"/>
      <c r="C285" s="140" t="s">
        <v>928</v>
      </c>
      <c r="D285" s="140" t="s">
        <v>222</v>
      </c>
      <c r="E285" s="141" t="s">
        <v>4330</v>
      </c>
      <c r="F285" s="142" t="s">
        <v>4331</v>
      </c>
      <c r="G285" s="143" t="s">
        <v>259</v>
      </c>
      <c r="H285" s="144">
        <v>1</v>
      </c>
      <c r="I285" s="145"/>
      <c r="J285" s="144">
        <f>ROUND(I285*H285,2)</f>
        <v>0</v>
      </c>
      <c r="K285" s="146"/>
      <c r="L285" s="28"/>
      <c r="M285" s="147" t="s">
        <v>1</v>
      </c>
      <c r="N285" s="148" t="s">
        <v>41</v>
      </c>
      <c r="P285" s="149">
        <f>O285*H285</f>
        <v>0</v>
      </c>
      <c r="Q285" s="149">
        <v>6.355E-4</v>
      </c>
      <c r="R285" s="149">
        <f>Q285*H285</f>
        <v>6.355E-4</v>
      </c>
      <c r="S285" s="149">
        <v>0</v>
      </c>
      <c r="T285" s="150">
        <f>S285*H285</f>
        <v>0</v>
      </c>
      <c r="AR285" s="151" t="s">
        <v>281</v>
      </c>
      <c r="AT285" s="151" t="s">
        <v>222</v>
      </c>
      <c r="AU285" s="151" t="s">
        <v>87</v>
      </c>
      <c r="AY285" s="13" t="s">
        <v>220</v>
      </c>
      <c r="BE285" s="152">
        <f>IF(N285="základná",J285,0)</f>
        <v>0</v>
      </c>
      <c r="BF285" s="152">
        <f>IF(N285="znížená",J285,0)</f>
        <v>0</v>
      </c>
      <c r="BG285" s="152">
        <f>IF(N285="zákl. prenesená",J285,0)</f>
        <v>0</v>
      </c>
      <c r="BH285" s="152">
        <f>IF(N285="zníž. prenesená",J285,0)</f>
        <v>0</v>
      </c>
      <c r="BI285" s="152">
        <f>IF(N285="nulová",J285,0)</f>
        <v>0</v>
      </c>
      <c r="BJ285" s="13" t="s">
        <v>87</v>
      </c>
      <c r="BK285" s="152">
        <f>ROUND(I285*H285,2)</f>
        <v>0</v>
      </c>
      <c r="BL285" s="13" t="s">
        <v>281</v>
      </c>
      <c r="BM285" s="151" t="s">
        <v>4332</v>
      </c>
    </row>
    <row r="286" spans="2:65" s="11" customFormat="1" ht="22.9" customHeight="1">
      <c r="B286" s="127"/>
      <c r="D286" s="128" t="s">
        <v>74</v>
      </c>
      <c r="E286" s="137" t="s">
        <v>375</v>
      </c>
      <c r="F286" s="137" t="s">
        <v>376</v>
      </c>
      <c r="I286" s="130"/>
      <c r="J286" s="138">
        <f>BK286</f>
        <v>0</v>
      </c>
      <c r="L286" s="127"/>
      <c r="M286" s="132"/>
      <c r="P286" s="133">
        <f>SUM(P287:P295)</f>
        <v>0</v>
      </c>
      <c r="R286" s="133">
        <f>SUM(R287:R295)</f>
        <v>9.3545084999999986E-2</v>
      </c>
      <c r="T286" s="134">
        <f>SUM(T287:T295)</f>
        <v>0</v>
      </c>
      <c r="AR286" s="128" t="s">
        <v>87</v>
      </c>
      <c r="AT286" s="135" t="s">
        <v>74</v>
      </c>
      <c r="AU286" s="135" t="s">
        <v>82</v>
      </c>
      <c r="AY286" s="128" t="s">
        <v>220</v>
      </c>
      <c r="BK286" s="136">
        <f>SUM(BK287:BK295)</f>
        <v>0</v>
      </c>
    </row>
    <row r="287" spans="2:65" s="1" customFormat="1" ht="37.9" customHeight="1">
      <c r="B287" s="139"/>
      <c r="C287" s="140" t="s">
        <v>932</v>
      </c>
      <c r="D287" s="140" t="s">
        <v>222</v>
      </c>
      <c r="E287" s="141" t="s">
        <v>4333</v>
      </c>
      <c r="F287" s="142" t="s">
        <v>4334</v>
      </c>
      <c r="G287" s="143" t="s">
        <v>234</v>
      </c>
      <c r="H287" s="144">
        <v>5.8</v>
      </c>
      <c r="I287" s="145"/>
      <c r="J287" s="144">
        <f t="shared" ref="J287:J295" si="90">ROUND(I287*H287,2)</f>
        <v>0</v>
      </c>
      <c r="K287" s="146"/>
      <c r="L287" s="28"/>
      <c r="M287" s="147" t="s">
        <v>1</v>
      </c>
      <c r="N287" s="148" t="s">
        <v>41</v>
      </c>
      <c r="P287" s="149">
        <f t="shared" ref="P287:P295" si="91">O287*H287</f>
        <v>0</v>
      </c>
      <c r="Q287" s="149">
        <v>2.7499999999999998E-3</v>
      </c>
      <c r="R287" s="149">
        <f t="shared" ref="R287:R295" si="92">Q287*H287</f>
        <v>1.5949999999999999E-2</v>
      </c>
      <c r="S287" s="149">
        <v>0</v>
      </c>
      <c r="T287" s="150">
        <f t="shared" ref="T287:T295" si="93">S287*H287</f>
        <v>0</v>
      </c>
      <c r="AR287" s="151" t="s">
        <v>281</v>
      </c>
      <c r="AT287" s="151" t="s">
        <v>222</v>
      </c>
      <c r="AU287" s="151" t="s">
        <v>87</v>
      </c>
      <c r="AY287" s="13" t="s">
        <v>220</v>
      </c>
      <c r="BE287" s="152">
        <f t="shared" ref="BE287:BE295" si="94">IF(N287="základná",J287,0)</f>
        <v>0</v>
      </c>
      <c r="BF287" s="152">
        <f t="shared" ref="BF287:BF295" si="95">IF(N287="znížená",J287,0)</f>
        <v>0</v>
      </c>
      <c r="BG287" s="152">
        <f t="shared" ref="BG287:BG295" si="96">IF(N287="zákl. prenesená",J287,0)</f>
        <v>0</v>
      </c>
      <c r="BH287" s="152">
        <f t="shared" ref="BH287:BH295" si="97">IF(N287="zníž. prenesená",J287,0)</f>
        <v>0</v>
      </c>
      <c r="BI287" s="152">
        <f t="shared" ref="BI287:BI295" si="98">IF(N287="nulová",J287,0)</f>
        <v>0</v>
      </c>
      <c r="BJ287" s="13" t="s">
        <v>87</v>
      </c>
      <c r="BK287" s="152">
        <f t="shared" ref="BK287:BK295" si="99">ROUND(I287*H287,2)</f>
        <v>0</v>
      </c>
      <c r="BL287" s="13" t="s">
        <v>281</v>
      </c>
      <c r="BM287" s="151" t="s">
        <v>4335</v>
      </c>
    </row>
    <row r="288" spans="2:65" s="1" customFormat="1" ht="37.9" customHeight="1">
      <c r="B288" s="139"/>
      <c r="C288" s="140" t="s">
        <v>936</v>
      </c>
      <c r="D288" s="140" t="s">
        <v>222</v>
      </c>
      <c r="E288" s="141" t="s">
        <v>2173</v>
      </c>
      <c r="F288" s="142" t="s">
        <v>4336</v>
      </c>
      <c r="G288" s="143" t="s">
        <v>259</v>
      </c>
      <c r="H288" s="144">
        <v>2</v>
      </c>
      <c r="I288" s="145"/>
      <c r="J288" s="144">
        <f t="shared" si="90"/>
        <v>0</v>
      </c>
      <c r="K288" s="146"/>
      <c r="L288" s="28"/>
      <c r="M288" s="147" t="s">
        <v>1</v>
      </c>
      <c r="N288" s="148" t="s">
        <v>41</v>
      </c>
      <c r="P288" s="149">
        <f t="shared" si="91"/>
        <v>0</v>
      </c>
      <c r="Q288" s="149">
        <v>4.6663199999999998E-3</v>
      </c>
      <c r="R288" s="149">
        <f t="shared" si="92"/>
        <v>9.3326399999999997E-3</v>
      </c>
      <c r="S288" s="149">
        <v>0</v>
      </c>
      <c r="T288" s="150">
        <f t="shared" si="93"/>
        <v>0</v>
      </c>
      <c r="AR288" s="151" t="s">
        <v>281</v>
      </c>
      <c r="AT288" s="151" t="s">
        <v>222</v>
      </c>
      <c r="AU288" s="151" t="s">
        <v>87</v>
      </c>
      <c r="AY288" s="13" t="s">
        <v>220</v>
      </c>
      <c r="BE288" s="152">
        <f t="shared" si="94"/>
        <v>0</v>
      </c>
      <c r="BF288" s="152">
        <f t="shared" si="95"/>
        <v>0</v>
      </c>
      <c r="BG288" s="152">
        <f t="shared" si="96"/>
        <v>0</v>
      </c>
      <c r="BH288" s="152">
        <f t="shared" si="97"/>
        <v>0</v>
      </c>
      <c r="BI288" s="152">
        <f t="shared" si="98"/>
        <v>0</v>
      </c>
      <c r="BJ288" s="13" t="s">
        <v>87</v>
      </c>
      <c r="BK288" s="152">
        <f t="shared" si="99"/>
        <v>0</v>
      </c>
      <c r="BL288" s="13" t="s">
        <v>281</v>
      </c>
      <c r="BM288" s="151" t="s">
        <v>4337</v>
      </c>
    </row>
    <row r="289" spans="2:65" s="1" customFormat="1" ht="24.25" customHeight="1">
      <c r="B289" s="139"/>
      <c r="C289" s="140" t="s">
        <v>940</v>
      </c>
      <c r="D289" s="140" t="s">
        <v>222</v>
      </c>
      <c r="E289" s="141" t="s">
        <v>799</v>
      </c>
      <c r="F289" s="142" t="s">
        <v>2181</v>
      </c>
      <c r="G289" s="143" t="s">
        <v>234</v>
      </c>
      <c r="H289" s="144">
        <v>1.5</v>
      </c>
      <c r="I289" s="145"/>
      <c r="J289" s="144">
        <f t="shared" si="90"/>
        <v>0</v>
      </c>
      <c r="K289" s="146"/>
      <c r="L289" s="28"/>
      <c r="M289" s="147" t="s">
        <v>1</v>
      </c>
      <c r="N289" s="148" t="s">
        <v>41</v>
      </c>
      <c r="P289" s="149">
        <f t="shared" si="91"/>
        <v>0</v>
      </c>
      <c r="Q289" s="149">
        <v>1.1152E-3</v>
      </c>
      <c r="R289" s="149">
        <f t="shared" si="92"/>
        <v>1.6727999999999999E-3</v>
      </c>
      <c r="S289" s="149">
        <v>0</v>
      </c>
      <c r="T289" s="150">
        <f t="shared" si="93"/>
        <v>0</v>
      </c>
      <c r="AR289" s="151" t="s">
        <v>281</v>
      </c>
      <c r="AT289" s="151" t="s">
        <v>222</v>
      </c>
      <c r="AU289" s="151" t="s">
        <v>87</v>
      </c>
      <c r="AY289" s="13" t="s">
        <v>220</v>
      </c>
      <c r="BE289" s="152">
        <f t="shared" si="94"/>
        <v>0</v>
      </c>
      <c r="BF289" s="152">
        <f t="shared" si="95"/>
        <v>0</v>
      </c>
      <c r="BG289" s="152">
        <f t="shared" si="96"/>
        <v>0</v>
      </c>
      <c r="BH289" s="152">
        <f t="shared" si="97"/>
        <v>0</v>
      </c>
      <c r="BI289" s="152">
        <f t="shared" si="98"/>
        <v>0</v>
      </c>
      <c r="BJ289" s="13" t="s">
        <v>87</v>
      </c>
      <c r="BK289" s="152">
        <f t="shared" si="99"/>
        <v>0</v>
      </c>
      <c r="BL289" s="13" t="s">
        <v>281</v>
      </c>
      <c r="BM289" s="151" t="s">
        <v>4338</v>
      </c>
    </row>
    <row r="290" spans="2:65" s="1" customFormat="1" ht="33" customHeight="1">
      <c r="B290" s="139"/>
      <c r="C290" s="140" t="s">
        <v>944</v>
      </c>
      <c r="D290" s="140" t="s">
        <v>222</v>
      </c>
      <c r="E290" s="141" t="s">
        <v>2188</v>
      </c>
      <c r="F290" s="142" t="s">
        <v>4339</v>
      </c>
      <c r="G290" s="143" t="s">
        <v>234</v>
      </c>
      <c r="H290" s="144">
        <v>16.7</v>
      </c>
      <c r="I290" s="145"/>
      <c r="J290" s="144">
        <f t="shared" si="90"/>
        <v>0</v>
      </c>
      <c r="K290" s="146"/>
      <c r="L290" s="28"/>
      <c r="M290" s="147" t="s">
        <v>1</v>
      </c>
      <c r="N290" s="148" t="s">
        <v>41</v>
      </c>
      <c r="P290" s="149">
        <f t="shared" si="91"/>
        <v>0</v>
      </c>
      <c r="Q290" s="149">
        <v>2.8706199999999999E-3</v>
      </c>
      <c r="R290" s="149">
        <f t="shared" si="92"/>
        <v>4.7939353999999997E-2</v>
      </c>
      <c r="S290" s="149">
        <v>0</v>
      </c>
      <c r="T290" s="150">
        <f t="shared" si="93"/>
        <v>0</v>
      </c>
      <c r="AR290" s="151" t="s">
        <v>281</v>
      </c>
      <c r="AT290" s="151" t="s">
        <v>222</v>
      </c>
      <c r="AU290" s="151" t="s">
        <v>87</v>
      </c>
      <c r="AY290" s="13" t="s">
        <v>220</v>
      </c>
      <c r="BE290" s="152">
        <f t="shared" si="94"/>
        <v>0</v>
      </c>
      <c r="BF290" s="152">
        <f t="shared" si="95"/>
        <v>0</v>
      </c>
      <c r="BG290" s="152">
        <f t="shared" si="96"/>
        <v>0</v>
      </c>
      <c r="BH290" s="152">
        <f t="shared" si="97"/>
        <v>0</v>
      </c>
      <c r="BI290" s="152">
        <f t="shared" si="98"/>
        <v>0</v>
      </c>
      <c r="BJ290" s="13" t="s">
        <v>87</v>
      </c>
      <c r="BK290" s="152">
        <f t="shared" si="99"/>
        <v>0</v>
      </c>
      <c r="BL290" s="13" t="s">
        <v>281</v>
      </c>
      <c r="BM290" s="151" t="s">
        <v>4340</v>
      </c>
    </row>
    <row r="291" spans="2:65" s="1" customFormat="1" ht="33" customHeight="1">
      <c r="B291" s="139"/>
      <c r="C291" s="140" t="s">
        <v>948</v>
      </c>
      <c r="D291" s="140" t="s">
        <v>222</v>
      </c>
      <c r="E291" s="141" t="s">
        <v>810</v>
      </c>
      <c r="F291" s="142" t="s">
        <v>4341</v>
      </c>
      <c r="G291" s="143" t="s">
        <v>234</v>
      </c>
      <c r="H291" s="144">
        <v>2.2999999999999998</v>
      </c>
      <c r="I291" s="145"/>
      <c r="J291" s="144">
        <f t="shared" si="90"/>
        <v>0</v>
      </c>
      <c r="K291" s="146"/>
      <c r="L291" s="28"/>
      <c r="M291" s="147" t="s">
        <v>1</v>
      </c>
      <c r="N291" s="148" t="s">
        <v>41</v>
      </c>
      <c r="P291" s="149">
        <f t="shared" si="91"/>
        <v>0</v>
      </c>
      <c r="Q291" s="149">
        <v>4.30277E-3</v>
      </c>
      <c r="R291" s="149">
        <f t="shared" si="92"/>
        <v>9.8963709999999993E-3</v>
      </c>
      <c r="S291" s="149">
        <v>0</v>
      </c>
      <c r="T291" s="150">
        <f t="shared" si="93"/>
        <v>0</v>
      </c>
      <c r="AR291" s="151" t="s">
        <v>281</v>
      </c>
      <c r="AT291" s="151" t="s">
        <v>222</v>
      </c>
      <c r="AU291" s="151" t="s">
        <v>87</v>
      </c>
      <c r="AY291" s="13" t="s">
        <v>220</v>
      </c>
      <c r="BE291" s="152">
        <f t="shared" si="94"/>
        <v>0</v>
      </c>
      <c r="BF291" s="152">
        <f t="shared" si="95"/>
        <v>0</v>
      </c>
      <c r="BG291" s="152">
        <f t="shared" si="96"/>
        <v>0</v>
      </c>
      <c r="BH291" s="152">
        <f t="shared" si="97"/>
        <v>0</v>
      </c>
      <c r="BI291" s="152">
        <f t="shared" si="98"/>
        <v>0</v>
      </c>
      <c r="BJ291" s="13" t="s">
        <v>87</v>
      </c>
      <c r="BK291" s="152">
        <f t="shared" si="99"/>
        <v>0</v>
      </c>
      <c r="BL291" s="13" t="s">
        <v>281</v>
      </c>
      <c r="BM291" s="151" t="s">
        <v>4342</v>
      </c>
    </row>
    <row r="292" spans="2:65" s="1" customFormat="1" ht="37.9" customHeight="1">
      <c r="B292" s="139"/>
      <c r="C292" s="140" t="s">
        <v>952</v>
      </c>
      <c r="D292" s="140" t="s">
        <v>222</v>
      </c>
      <c r="E292" s="141" t="s">
        <v>4343</v>
      </c>
      <c r="F292" s="142" t="s">
        <v>4344</v>
      </c>
      <c r="G292" s="143" t="s">
        <v>259</v>
      </c>
      <c r="H292" s="144">
        <v>2</v>
      </c>
      <c r="I292" s="145"/>
      <c r="J292" s="144">
        <f t="shared" si="90"/>
        <v>0</v>
      </c>
      <c r="K292" s="146"/>
      <c r="L292" s="28"/>
      <c r="M292" s="147" t="s">
        <v>1</v>
      </c>
      <c r="N292" s="148" t="s">
        <v>41</v>
      </c>
      <c r="P292" s="149">
        <f t="shared" si="91"/>
        <v>0</v>
      </c>
      <c r="Q292" s="149">
        <v>3.8699999999999999E-5</v>
      </c>
      <c r="R292" s="149">
        <f t="shared" si="92"/>
        <v>7.7399999999999998E-5</v>
      </c>
      <c r="S292" s="149">
        <v>0</v>
      </c>
      <c r="T292" s="150">
        <f t="shared" si="93"/>
        <v>0</v>
      </c>
      <c r="AR292" s="151" t="s">
        <v>281</v>
      </c>
      <c r="AT292" s="151" t="s">
        <v>222</v>
      </c>
      <c r="AU292" s="151" t="s">
        <v>87</v>
      </c>
      <c r="AY292" s="13" t="s">
        <v>220</v>
      </c>
      <c r="BE292" s="152">
        <f t="shared" si="94"/>
        <v>0</v>
      </c>
      <c r="BF292" s="152">
        <f t="shared" si="95"/>
        <v>0</v>
      </c>
      <c r="BG292" s="152">
        <f t="shared" si="96"/>
        <v>0</v>
      </c>
      <c r="BH292" s="152">
        <f t="shared" si="97"/>
        <v>0</v>
      </c>
      <c r="BI292" s="152">
        <f t="shared" si="98"/>
        <v>0</v>
      </c>
      <c r="BJ292" s="13" t="s">
        <v>87</v>
      </c>
      <c r="BK292" s="152">
        <f t="shared" si="99"/>
        <v>0</v>
      </c>
      <c r="BL292" s="13" t="s">
        <v>281</v>
      </c>
      <c r="BM292" s="151" t="s">
        <v>4345</v>
      </c>
    </row>
    <row r="293" spans="2:65" s="1" customFormat="1" ht="16.5" customHeight="1">
      <c r="B293" s="139"/>
      <c r="C293" s="158" t="s">
        <v>956</v>
      </c>
      <c r="D293" s="158" t="s">
        <v>571</v>
      </c>
      <c r="E293" s="159" t="s">
        <v>4346</v>
      </c>
      <c r="F293" s="160" t="s">
        <v>4347</v>
      </c>
      <c r="G293" s="161" t="s">
        <v>259</v>
      </c>
      <c r="H293" s="162">
        <v>2</v>
      </c>
      <c r="I293" s="163"/>
      <c r="J293" s="162">
        <f t="shared" si="90"/>
        <v>0</v>
      </c>
      <c r="K293" s="164"/>
      <c r="L293" s="165"/>
      <c r="M293" s="166" t="s">
        <v>1</v>
      </c>
      <c r="N293" s="167" t="s">
        <v>41</v>
      </c>
      <c r="P293" s="149">
        <f t="shared" si="91"/>
        <v>0</v>
      </c>
      <c r="Q293" s="149">
        <v>0</v>
      </c>
      <c r="R293" s="149">
        <f t="shared" si="92"/>
        <v>0</v>
      </c>
      <c r="S293" s="149">
        <v>0</v>
      </c>
      <c r="T293" s="150">
        <f t="shared" si="93"/>
        <v>0</v>
      </c>
      <c r="AR293" s="151" t="s">
        <v>353</v>
      </c>
      <c r="AT293" s="151" t="s">
        <v>571</v>
      </c>
      <c r="AU293" s="151" t="s">
        <v>87</v>
      </c>
      <c r="AY293" s="13" t="s">
        <v>220</v>
      </c>
      <c r="BE293" s="152">
        <f t="shared" si="94"/>
        <v>0</v>
      </c>
      <c r="BF293" s="152">
        <f t="shared" si="95"/>
        <v>0</v>
      </c>
      <c r="BG293" s="152">
        <f t="shared" si="96"/>
        <v>0</v>
      </c>
      <c r="BH293" s="152">
        <f t="shared" si="97"/>
        <v>0</v>
      </c>
      <c r="BI293" s="152">
        <f t="shared" si="98"/>
        <v>0</v>
      </c>
      <c r="BJ293" s="13" t="s">
        <v>87</v>
      </c>
      <c r="BK293" s="152">
        <f t="shared" si="99"/>
        <v>0</v>
      </c>
      <c r="BL293" s="13" t="s">
        <v>281</v>
      </c>
      <c r="BM293" s="151" t="s">
        <v>4348</v>
      </c>
    </row>
    <row r="294" spans="2:65" s="1" customFormat="1" ht="24.25" customHeight="1">
      <c r="B294" s="139"/>
      <c r="C294" s="140" t="s">
        <v>960</v>
      </c>
      <c r="D294" s="140" t="s">
        <v>222</v>
      </c>
      <c r="E294" s="141" t="s">
        <v>4349</v>
      </c>
      <c r="F294" s="142" t="s">
        <v>4350</v>
      </c>
      <c r="G294" s="143" t="s">
        <v>234</v>
      </c>
      <c r="H294" s="144">
        <v>4.25</v>
      </c>
      <c r="I294" s="145"/>
      <c r="J294" s="144">
        <f t="shared" si="90"/>
        <v>0</v>
      </c>
      <c r="K294" s="146"/>
      <c r="L294" s="28"/>
      <c r="M294" s="147" t="s">
        <v>1</v>
      </c>
      <c r="N294" s="148" t="s">
        <v>41</v>
      </c>
      <c r="P294" s="149">
        <f t="shared" si="91"/>
        <v>0</v>
      </c>
      <c r="Q294" s="149">
        <v>1.2493999999999999E-3</v>
      </c>
      <c r="R294" s="149">
        <f t="shared" si="92"/>
        <v>5.3099499999999999E-3</v>
      </c>
      <c r="S294" s="149">
        <v>0</v>
      </c>
      <c r="T294" s="150">
        <f t="shared" si="93"/>
        <v>0</v>
      </c>
      <c r="AR294" s="151" t="s">
        <v>281</v>
      </c>
      <c r="AT294" s="151" t="s">
        <v>222</v>
      </c>
      <c r="AU294" s="151" t="s">
        <v>87</v>
      </c>
      <c r="AY294" s="13" t="s">
        <v>220</v>
      </c>
      <c r="BE294" s="152">
        <f t="shared" si="94"/>
        <v>0</v>
      </c>
      <c r="BF294" s="152">
        <f t="shared" si="95"/>
        <v>0</v>
      </c>
      <c r="BG294" s="152">
        <f t="shared" si="96"/>
        <v>0</v>
      </c>
      <c r="BH294" s="152">
        <f t="shared" si="97"/>
        <v>0</v>
      </c>
      <c r="BI294" s="152">
        <f t="shared" si="98"/>
        <v>0</v>
      </c>
      <c r="BJ294" s="13" t="s">
        <v>87</v>
      </c>
      <c r="BK294" s="152">
        <f t="shared" si="99"/>
        <v>0</v>
      </c>
      <c r="BL294" s="13" t="s">
        <v>281</v>
      </c>
      <c r="BM294" s="151" t="s">
        <v>4351</v>
      </c>
    </row>
    <row r="295" spans="2:65" s="1" customFormat="1" ht="33" customHeight="1">
      <c r="B295" s="139"/>
      <c r="C295" s="140" t="s">
        <v>964</v>
      </c>
      <c r="D295" s="140" t="s">
        <v>222</v>
      </c>
      <c r="E295" s="141" t="s">
        <v>4352</v>
      </c>
      <c r="F295" s="142" t="s">
        <v>4353</v>
      </c>
      <c r="G295" s="143" t="s">
        <v>234</v>
      </c>
      <c r="H295" s="144">
        <v>0.6</v>
      </c>
      <c r="I295" s="145"/>
      <c r="J295" s="144">
        <f t="shared" si="90"/>
        <v>0</v>
      </c>
      <c r="K295" s="146"/>
      <c r="L295" s="28"/>
      <c r="M295" s="147" t="s">
        <v>1</v>
      </c>
      <c r="N295" s="148" t="s">
        <v>41</v>
      </c>
      <c r="P295" s="149">
        <f t="shared" si="91"/>
        <v>0</v>
      </c>
      <c r="Q295" s="149">
        <v>5.61095E-3</v>
      </c>
      <c r="R295" s="149">
        <f t="shared" si="92"/>
        <v>3.3665699999999997E-3</v>
      </c>
      <c r="S295" s="149">
        <v>0</v>
      </c>
      <c r="T295" s="150">
        <f t="shared" si="93"/>
        <v>0</v>
      </c>
      <c r="AR295" s="151" t="s">
        <v>281</v>
      </c>
      <c r="AT295" s="151" t="s">
        <v>222</v>
      </c>
      <c r="AU295" s="151" t="s">
        <v>87</v>
      </c>
      <c r="AY295" s="13" t="s">
        <v>220</v>
      </c>
      <c r="BE295" s="152">
        <f t="shared" si="94"/>
        <v>0</v>
      </c>
      <c r="BF295" s="152">
        <f t="shared" si="95"/>
        <v>0</v>
      </c>
      <c r="BG295" s="152">
        <f t="shared" si="96"/>
        <v>0</v>
      </c>
      <c r="BH295" s="152">
        <f t="shared" si="97"/>
        <v>0</v>
      </c>
      <c r="BI295" s="152">
        <f t="shared" si="98"/>
        <v>0</v>
      </c>
      <c r="BJ295" s="13" t="s">
        <v>87</v>
      </c>
      <c r="BK295" s="152">
        <f t="shared" si="99"/>
        <v>0</v>
      </c>
      <c r="BL295" s="13" t="s">
        <v>281</v>
      </c>
      <c r="BM295" s="151" t="s">
        <v>4354</v>
      </c>
    </row>
    <row r="296" spans="2:65" s="11" customFormat="1" ht="22.9" customHeight="1">
      <c r="B296" s="127"/>
      <c r="D296" s="128" t="s">
        <v>74</v>
      </c>
      <c r="E296" s="137" t="s">
        <v>407</v>
      </c>
      <c r="F296" s="137" t="s">
        <v>408</v>
      </c>
      <c r="I296" s="130"/>
      <c r="J296" s="138">
        <f>BK296</f>
        <v>0</v>
      </c>
      <c r="L296" s="127"/>
      <c r="M296" s="132"/>
      <c r="P296" s="133">
        <f>SUM(P297:P307)</f>
        <v>0</v>
      </c>
      <c r="R296" s="133">
        <f>SUM(R297:R307)</f>
        <v>0.25412999999999997</v>
      </c>
      <c r="T296" s="134">
        <f>SUM(T297:T307)</f>
        <v>0</v>
      </c>
      <c r="AR296" s="128" t="s">
        <v>87</v>
      </c>
      <c r="AT296" s="135" t="s">
        <v>74</v>
      </c>
      <c r="AU296" s="135" t="s">
        <v>82</v>
      </c>
      <c r="AY296" s="128" t="s">
        <v>220</v>
      </c>
      <c r="BK296" s="136">
        <f>SUM(BK297:BK307)</f>
        <v>0</v>
      </c>
    </row>
    <row r="297" spans="2:65" s="1" customFormat="1" ht="24.25" customHeight="1">
      <c r="B297" s="139"/>
      <c r="C297" s="140" t="s">
        <v>968</v>
      </c>
      <c r="D297" s="140" t="s">
        <v>222</v>
      </c>
      <c r="E297" s="141" t="s">
        <v>838</v>
      </c>
      <c r="F297" s="142" t="s">
        <v>4355</v>
      </c>
      <c r="G297" s="143" t="s">
        <v>234</v>
      </c>
      <c r="H297" s="144">
        <v>11.5</v>
      </c>
      <c r="I297" s="145"/>
      <c r="J297" s="144">
        <f t="shared" ref="J297:J307" si="100">ROUND(I297*H297,2)</f>
        <v>0</v>
      </c>
      <c r="K297" s="146"/>
      <c r="L297" s="28"/>
      <c r="M297" s="147" t="s">
        <v>1</v>
      </c>
      <c r="N297" s="148" t="s">
        <v>41</v>
      </c>
      <c r="P297" s="149">
        <f t="shared" ref="P297:P307" si="101">O297*H297</f>
        <v>0</v>
      </c>
      <c r="Q297" s="149">
        <v>2.2000000000000001E-4</v>
      </c>
      <c r="R297" s="149">
        <f t="shared" ref="R297:R307" si="102">Q297*H297</f>
        <v>2.5300000000000001E-3</v>
      </c>
      <c r="S297" s="149">
        <v>0</v>
      </c>
      <c r="T297" s="150">
        <f t="shared" ref="T297:T307" si="103">S297*H297</f>
        <v>0</v>
      </c>
      <c r="AR297" s="151" t="s">
        <v>281</v>
      </c>
      <c r="AT297" s="151" t="s">
        <v>222</v>
      </c>
      <c r="AU297" s="151" t="s">
        <v>87</v>
      </c>
      <c r="AY297" s="13" t="s">
        <v>220</v>
      </c>
      <c r="BE297" s="152">
        <f t="shared" ref="BE297:BE307" si="104">IF(N297="základná",J297,0)</f>
        <v>0</v>
      </c>
      <c r="BF297" s="152">
        <f t="shared" ref="BF297:BF307" si="105">IF(N297="znížená",J297,0)</f>
        <v>0</v>
      </c>
      <c r="BG297" s="152">
        <f t="shared" ref="BG297:BG307" si="106">IF(N297="zákl. prenesená",J297,0)</f>
        <v>0</v>
      </c>
      <c r="BH297" s="152">
        <f t="shared" ref="BH297:BH307" si="107">IF(N297="zníž. prenesená",J297,0)</f>
        <v>0</v>
      </c>
      <c r="BI297" s="152">
        <f t="shared" ref="BI297:BI307" si="108">IF(N297="nulová",J297,0)</f>
        <v>0</v>
      </c>
      <c r="BJ297" s="13" t="s">
        <v>87</v>
      </c>
      <c r="BK297" s="152">
        <f t="shared" ref="BK297:BK307" si="109">ROUND(I297*H297,2)</f>
        <v>0</v>
      </c>
      <c r="BL297" s="13" t="s">
        <v>281</v>
      </c>
      <c r="BM297" s="151" t="s">
        <v>4356</v>
      </c>
    </row>
    <row r="298" spans="2:65" s="1" customFormat="1" ht="37.9" customHeight="1">
      <c r="B298" s="139"/>
      <c r="C298" s="158" t="s">
        <v>972</v>
      </c>
      <c r="D298" s="158" t="s">
        <v>571</v>
      </c>
      <c r="E298" s="159" t="s">
        <v>4357</v>
      </c>
      <c r="F298" s="160" t="s">
        <v>4358</v>
      </c>
      <c r="G298" s="161" t="s">
        <v>234</v>
      </c>
      <c r="H298" s="162">
        <v>12.08</v>
      </c>
      <c r="I298" s="163"/>
      <c r="J298" s="162">
        <f t="shared" si="100"/>
        <v>0</v>
      </c>
      <c r="K298" s="164"/>
      <c r="L298" s="165"/>
      <c r="M298" s="166" t="s">
        <v>1</v>
      </c>
      <c r="N298" s="167" t="s">
        <v>41</v>
      </c>
      <c r="P298" s="149">
        <f t="shared" si="101"/>
        <v>0</v>
      </c>
      <c r="Q298" s="149">
        <v>1E-4</v>
      </c>
      <c r="R298" s="149">
        <f t="shared" si="102"/>
        <v>1.2080000000000001E-3</v>
      </c>
      <c r="S298" s="149">
        <v>0</v>
      </c>
      <c r="T298" s="150">
        <f t="shared" si="103"/>
        <v>0</v>
      </c>
      <c r="AR298" s="151" t="s">
        <v>353</v>
      </c>
      <c r="AT298" s="151" t="s">
        <v>571</v>
      </c>
      <c r="AU298" s="151" t="s">
        <v>87</v>
      </c>
      <c r="AY298" s="13" t="s">
        <v>220</v>
      </c>
      <c r="BE298" s="152">
        <f t="shared" si="104"/>
        <v>0</v>
      </c>
      <c r="BF298" s="152">
        <f t="shared" si="105"/>
        <v>0</v>
      </c>
      <c r="BG298" s="152">
        <f t="shared" si="106"/>
        <v>0</v>
      </c>
      <c r="BH298" s="152">
        <f t="shared" si="107"/>
        <v>0</v>
      </c>
      <c r="BI298" s="152">
        <f t="shared" si="108"/>
        <v>0</v>
      </c>
      <c r="BJ298" s="13" t="s">
        <v>87</v>
      </c>
      <c r="BK298" s="152">
        <f t="shared" si="109"/>
        <v>0</v>
      </c>
      <c r="BL298" s="13" t="s">
        <v>281</v>
      </c>
      <c r="BM298" s="151" t="s">
        <v>4359</v>
      </c>
    </row>
    <row r="299" spans="2:65" s="1" customFormat="1" ht="37.9" customHeight="1">
      <c r="B299" s="139"/>
      <c r="C299" s="158" t="s">
        <v>976</v>
      </c>
      <c r="D299" s="158" t="s">
        <v>571</v>
      </c>
      <c r="E299" s="159" t="s">
        <v>4360</v>
      </c>
      <c r="F299" s="160" t="s">
        <v>4361</v>
      </c>
      <c r="G299" s="161" t="s">
        <v>234</v>
      </c>
      <c r="H299" s="162">
        <v>12.08</v>
      </c>
      <c r="I299" s="163"/>
      <c r="J299" s="162">
        <f t="shared" si="100"/>
        <v>0</v>
      </c>
      <c r="K299" s="164"/>
      <c r="L299" s="165"/>
      <c r="M299" s="166" t="s">
        <v>1</v>
      </c>
      <c r="N299" s="167" t="s">
        <v>41</v>
      </c>
      <c r="P299" s="149">
        <f t="shared" si="101"/>
        <v>0</v>
      </c>
      <c r="Q299" s="149">
        <v>1E-4</v>
      </c>
      <c r="R299" s="149">
        <f t="shared" si="102"/>
        <v>1.2080000000000001E-3</v>
      </c>
      <c r="S299" s="149">
        <v>0</v>
      </c>
      <c r="T299" s="150">
        <f t="shared" si="103"/>
        <v>0</v>
      </c>
      <c r="AR299" s="151" t="s">
        <v>353</v>
      </c>
      <c r="AT299" s="151" t="s">
        <v>571</v>
      </c>
      <c r="AU299" s="151" t="s">
        <v>87</v>
      </c>
      <c r="AY299" s="13" t="s">
        <v>220</v>
      </c>
      <c r="BE299" s="152">
        <f t="shared" si="104"/>
        <v>0</v>
      </c>
      <c r="BF299" s="152">
        <f t="shared" si="105"/>
        <v>0</v>
      </c>
      <c r="BG299" s="152">
        <f t="shared" si="106"/>
        <v>0</v>
      </c>
      <c r="BH299" s="152">
        <f t="shared" si="107"/>
        <v>0</v>
      </c>
      <c r="BI299" s="152">
        <f t="shared" si="108"/>
        <v>0</v>
      </c>
      <c r="BJ299" s="13" t="s">
        <v>87</v>
      </c>
      <c r="BK299" s="152">
        <f t="shared" si="109"/>
        <v>0</v>
      </c>
      <c r="BL299" s="13" t="s">
        <v>281</v>
      </c>
      <c r="BM299" s="151" t="s">
        <v>4362</v>
      </c>
    </row>
    <row r="300" spans="2:65" s="1" customFormat="1" ht="24.25" customHeight="1">
      <c r="B300" s="139"/>
      <c r="C300" s="158" t="s">
        <v>982</v>
      </c>
      <c r="D300" s="158" t="s">
        <v>571</v>
      </c>
      <c r="E300" s="159" t="s">
        <v>4363</v>
      </c>
      <c r="F300" s="160" t="s">
        <v>4364</v>
      </c>
      <c r="G300" s="161" t="s">
        <v>225</v>
      </c>
      <c r="H300" s="162">
        <v>3.54</v>
      </c>
      <c r="I300" s="163"/>
      <c r="J300" s="162">
        <f t="shared" si="100"/>
        <v>0</v>
      </c>
      <c r="K300" s="164"/>
      <c r="L300" s="165"/>
      <c r="M300" s="166" t="s">
        <v>1</v>
      </c>
      <c r="N300" s="167" t="s">
        <v>41</v>
      </c>
      <c r="P300" s="149">
        <f t="shared" si="101"/>
        <v>0</v>
      </c>
      <c r="Q300" s="149">
        <v>1.7299999999999999E-2</v>
      </c>
      <c r="R300" s="149">
        <f t="shared" si="102"/>
        <v>6.1241999999999998E-2</v>
      </c>
      <c r="S300" s="149">
        <v>0</v>
      </c>
      <c r="T300" s="150">
        <f t="shared" si="103"/>
        <v>0</v>
      </c>
      <c r="AR300" s="151" t="s">
        <v>353</v>
      </c>
      <c r="AT300" s="151" t="s">
        <v>571</v>
      </c>
      <c r="AU300" s="151" t="s">
        <v>87</v>
      </c>
      <c r="AY300" s="13" t="s">
        <v>220</v>
      </c>
      <c r="BE300" s="152">
        <f t="shared" si="104"/>
        <v>0</v>
      </c>
      <c r="BF300" s="152">
        <f t="shared" si="105"/>
        <v>0</v>
      </c>
      <c r="BG300" s="152">
        <f t="shared" si="106"/>
        <v>0</v>
      </c>
      <c r="BH300" s="152">
        <f t="shared" si="107"/>
        <v>0</v>
      </c>
      <c r="BI300" s="152">
        <f t="shared" si="108"/>
        <v>0</v>
      </c>
      <c r="BJ300" s="13" t="s">
        <v>87</v>
      </c>
      <c r="BK300" s="152">
        <f t="shared" si="109"/>
        <v>0</v>
      </c>
      <c r="BL300" s="13" t="s">
        <v>281</v>
      </c>
      <c r="BM300" s="151" t="s">
        <v>4365</v>
      </c>
    </row>
    <row r="301" spans="2:65" s="1" customFormat="1" ht="21.75" customHeight="1">
      <c r="B301" s="139"/>
      <c r="C301" s="140" t="s">
        <v>986</v>
      </c>
      <c r="D301" s="140" t="s">
        <v>222</v>
      </c>
      <c r="E301" s="141" t="s">
        <v>854</v>
      </c>
      <c r="F301" s="142" t="s">
        <v>855</v>
      </c>
      <c r="G301" s="143" t="s">
        <v>234</v>
      </c>
      <c r="H301" s="144">
        <v>19.2</v>
      </c>
      <c r="I301" s="145"/>
      <c r="J301" s="144">
        <f t="shared" si="100"/>
        <v>0</v>
      </c>
      <c r="K301" s="146"/>
      <c r="L301" s="28"/>
      <c r="M301" s="147" t="s">
        <v>1</v>
      </c>
      <c r="N301" s="148" t="s">
        <v>41</v>
      </c>
      <c r="P301" s="149">
        <f t="shared" si="101"/>
        <v>0</v>
      </c>
      <c r="Q301" s="149">
        <v>4.2999999999999999E-4</v>
      </c>
      <c r="R301" s="149">
        <f t="shared" si="102"/>
        <v>8.2559999999999995E-3</v>
      </c>
      <c r="S301" s="149">
        <v>0</v>
      </c>
      <c r="T301" s="150">
        <f t="shared" si="103"/>
        <v>0</v>
      </c>
      <c r="AR301" s="151" t="s">
        <v>281</v>
      </c>
      <c r="AT301" s="151" t="s">
        <v>222</v>
      </c>
      <c r="AU301" s="151" t="s">
        <v>87</v>
      </c>
      <c r="AY301" s="13" t="s">
        <v>220</v>
      </c>
      <c r="BE301" s="152">
        <f t="shared" si="104"/>
        <v>0</v>
      </c>
      <c r="BF301" s="152">
        <f t="shared" si="105"/>
        <v>0</v>
      </c>
      <c r="BG301" s="152">
        <f t="shared" si="106"/>
        <v>0</v>
      </c>
      <c r="BH301" s="152">
        <f t="shared" si="107"/>
        <v>0</v>
      </c>
      <c r="BI301" s="152">
        <f t="shared" si="108"/>
        <v>0</v>
      </c>
      <c r="BJ301" s="13" t="s">
        <v>87</v>
      </c>
      <c r="BK301" s="152">
        <f t="shared" si="109"/>
        <v>0</v>
      </c>
      <c r="BL301" s="13" t="s">
        <v>281</v>
      </c>
      <c r="BM301" s="151" t="s">
        <v>4366</v>
      </c>
    </row>
    <row r="302" spans="2:65" s="1" customFormat="1" ht="37.9" customHeight="1">
      <c r="B302" s="139"/>
      <c r="C302" s="158" t="s">
        <v>990</v>
      </c>
      <c r="D302" s="158" t="s">
        <v>571</v>
      </c>
      <c r="E302" s="159" t="s">
        <v>4367</v>
      </c>
      <c r="F302" s="160" t="s">
        <v>4358</v>
      </c>
      <c r="G302" s="161" t="s">
        <v>234</v>
      </c>
      <c r="H302" s="162">
        <v>20.16</v>
      </c>
      <c r="I302" s="163"/>
      <c r="J302" s="162">
        <f t="shared" si="100"/>
        <v>0</v>
      </c>
      <c r="K302" s="164"/>
      <c r="L302" s="165"/>
      <c r="M302" s="166" t="s">
        <v>1</v>
      </c>
      <c r="N302" s="167" t="s">
        <v>41</v>
      </c>
      <c r="P302" s="149">
        <f t="shared" si="101"/>
        <v>0</v>
      </c>
      <c r="Q302" s="149">
        <v>1E-4</v>
      </c>
      <c r="R302" s="149">
        <f t="shared" si="102"/>
        <v>2.016E-3</v>
      </c>
      <c r="S302" s="149">
        <v>0</v>
      </c>
      <c r="T302" s="150">
        <f t="shared" si="103"/>
        <v>0</v>
      </c>
      <c r="AR302" s="151" t="s">
        <v>353</v>
      </c>
      <c r="AT302" s="151" t="s">
        <v>571</v>
      </c>
      <c r="AU302" s="151" t="s">
        <v>87</v>
      </c>
      <c r="AY302" s="13" t="s">
        <v>220</v>
      </c>
      <c r="BE302" s="152">
        <f t="shared" si="104"/>
        <v>0</v>
      </c>
      <c r="BF302" s="152">
        <f t="shared" si="105"/>
        <v>0</v>
      </c>
      <c r="BG302" s="152">
        <f t="shared" si="106"/>
        <v>0</v>
      </c>
      <c r="BH302" s="152">
        <f t="shared" si="107"/>
        <v>0</v>
      </c>
      <c r="BI302" s="152">
        <f t="shared" si="108"/>
        <v>0</v>
      </c>
      <c r="BJ302" s="13" t="s">
        <v>87</v>
      </c>
      <c r="BK302" s="152">
        <f t="shared" si="109"/>
        <v>0</v>
      </c>
      <c r="BL302" s="13" t="s">
        <v>281</v>
      </c>
      <c r="BM302" s="151" t="s">
        <v>4368</v>
      </c>
    </row>
    <row r="303" spans="2:65" s="1" customFormat="1" ht="37.9" customHeight="1">
      <c r="B303" s="139"/>
      <c r="C303" s="158" t="s">
        <v>994</v>
      </c>
      <c r="D303" s="158" t="s">
        <v>571</v>
      </c>
      <c r="E303" s="159" t="s">
        <v>4369</v>
      </c>
      <c r="F303" s="160" t="s">
        <v>4361</v>
      </c>
      <c r="G303" s="161" t="s">
        <v>234</v>
      </c>
      <c r="H303" s="162">
        <v>20.16</v>
      </c>
      <c r="I303" s="163"/>
      <c r="J303" s="162">
        <f t="shared" si="100"/>
        <v>0</v>
      </c>
      <c r="K303" s="164"/>
      <c r="L303" s="165"/>
      <c r="M303" s="166" t="s">
        <v>1</v>
      </c>
      <c r="N303" s="167" t="s">
        <v>41</v>
      </c>
      <c r="P303" s="149">
        <f t="shared" si="101"/>
        <v>0</v>
      </c>
      <c r="Q303" s="149">
        <v>1E-4</v>
      </c>
      <c r="R303" s="149">
        <f t="shared" si="102"/>
        <v>2.016E-3</v>
      </c>
      <c r="S303" s="149">
        <v>0</v>
      </c>
      <c r="T303" s="150">
        <f t="shared" si="103"/>
        <v>0</v>
      </c>
      <c r="AR303" s="151" t="s">
        <v>353</v>
      </c>
      <c r="AT303" s="151" t="s">
        <v>571</v>
      </c>
      <c r="AU303" s="151" t="s">
        <v>87</v>
      </c>
      <c r="AY303" s="13" t="s">
        <v>220</v>
      </c>
      <c r="BE303" s="152">
        <f t="shared" si="104"/>
        <v>0</v>
      </c>
      <c r="BF303" s="152">
        <f t="shared" si="105"/>
        <v>0</v>
      </c>
      <c r="BG303" s="152">
        <f t="shared" si="106"/>
        <v>0</v>
      </c>
      <c r="BH303" s="152">
        <f t="shared" si="107"/>
        <v>0</v>
      </c>
      <c r="BI303" s="152">
        <f t="shared" si="108"/>
        <v>0</v>
      </c>
      <c r="BJ303" s="13" t="s">
        <v>87</v>
      </c>
      <c r="BK303" s="152">
        <f t="shared" si="109"/>
        <v>0</v>
      </c>
      <c r="BL303" s="13" t="s">
        <v>281</v>
      </c>
      <c r="BM303" s="151" t="s">
        <v>4370</v>
      </c>
    </row>
    <row r="304" spans="2:65" s="1" customFormat="1" ht="37.9" customHeight="1">
      <c r="B304" s="139"/>
      <c r="C304" s="158" t="s">
        <v>998</v>
      </c>
      <c r="D304" s="158" t="s">
        <v>571</v>
      </c>
      <c r="E304" s="159" t="s">
        <v>4371</v>
      </c>
      <c r="F304" s="160" t="s">
        <v>4372</v>
      </c>
      <c r="G304" s="161" t="s">
        <v>225</v>
      </c>
      <c r="H304" s="162">
        <v>10.4</v>
      </c>
      <c r="I304" s="163"/>
      <c r="J304" s="162">
        <f t="shared" si="100"/>
        <v>0</v>
      </c>
      <c r="K304" s="164"/>
      <c r="L304" s="165"/>
      <c r="M304" s="166" t="s">
        <v>1</v>
      </c>
      <c r="N304" s="167" t="s">
        <v>41</v>
      </c>
      <c r="P304" s="149">
        <f t="shared" si="101"/>
        <v>0</v>
      </c>
      <c r="Q304" s="149">
        <v>1.67E-2</v>
      </c>
      <c r="R304" s="149">
        <f t="shared" si="102"/>
        <v>0.17368</v>
      </c>
      <c r="S304" s="149">
        <v>0</v>
      </c>
      <c r="T304" s="150">
        <f t="shared" si="103"/>
        <v>0</v>
      </c>
      <c r="AR304" s="151" t="s">
        <v>353</v>
      </c>
      <c r="AT304" s="151" t="s">
        <v>571</v>
      </c>
      <c r="AU304" s="151" t="s">
        <v>87</v>
      </c>
      <c r="AY304" s="13" t="s">
        <v>220</v>
      </c>
      <c r="BE304" s="152">
        <f t="shared" si="104"/>
        <v>0</v>
      </c>
      <c r="BF304" s="152">
        <f t="shared" si="105"/>
        <v>0</v>
      </c>
      <c r="BG304" s="152">
        <f t="shared" si="106"/>
        <v>0</v>
      </c>
      <c r="BH304" s="152">
        <f t="shared" si="107"/>
        <v>0</v>
      </c>
      <c r="BI304" s="152">
        <f t="shared" si="108"/>
        <v>0</v>
      </c>
      <c r="BJ304" s="13" t="s">
        <v>87</v>
      </c>
      <c r="BK304" s="152">
        <f t="shared" si="109"/>
        <v>0</v>
      </c>
      <c r="BL304" s="13" t="s">
        <v>281</v>
      </c>
      <c r="BM304" s="151" t="s">
        <v>4373</v>
      </c>
    </row>
    <row r="305" spans="2:65" s="1" customFormat="1" ht="24.25" customHeight="1">
      <c r="B305" s="139"/>
      <c r="C305" s="140" t="s">
        <v>1004</v>
      </c>
      <c r="D305" s="140" t="s">
        <v>222</v>
      </c>
      <c r="E305" s="141" t="s">
        <v>885</v>
      </c>
      <c r="F305" s="142" t="s">
        <v>886</v>
      </c>
      <c r="G305" s="143" t="s">
        <v>259</v>
      </c>
      <c r="H305" s="144">
        <v>1</v>
      </c>
      <c r="I305" s="145"/>
      <c r="J305" s="144">
        <f t="shared" si="100"/>
        <v>0</v>
      </c>
      <c r="K305" s="146"/>
      <c r="L305" s="28"/>
      <c r="M305" s="147" t="s">
        <v>1</v>
      </c>
      <c r="N305" s="148" t="s">
        <v>41</v>
      </c>
      <c r="P305" s="149">
        <f t="shared" si="101"/>
        <v>0</v>
      </c>
      <c r="Q305" s="149">
        <v>2.6400000000000002E-4</v>
      </c>
      <c r="R305" s="149">
        <f t="shared" si="102"/>
        <v>2.6400000000000002E-4</v>
      </c>
      <c r="S305" s="149">
        <v>0</v>
      </c>
      <c r="T305" s="150">
        <f t="shared" si="103"/>
        <v>0</v>
      </c>
      <c r="AR305" s="151" t="s">
        <v>281</v>
      </c>
      <c r="AT305" s="151" t="s">
        <v>222</v>
      </c>
      <c r="AU305" s="151" t="s">
        <v>87</v>
      </c>
      <c r="AY305" s="13" t="s">
        <v>220</v>
      </c>
      <c r="BE305" s="152">
        <f t="shared" si="104"/>
        <v>0</v>
      </c>
      <c r="BF305" s="152">
        <f t="shared" si="105"/>
        <v>0</v>
      </c>
      <c r="BG305" s="152">
        <f t="shared" si="106"/>
        <v>0</v>
      </c>
      <c r="BH305" s="152">
        <f t="shared" si="107"/>
        <v>0</v>
      </c>
      <c r="BI305" s="152">
        <f t="shared" si="108"/>
        <v>0</v>
      </c>
      <c r="BJ305" s="13" t="s">
        <v>87</v>
      </c>
      <c r="BK305" s="152">
        <f t="shared" si="109"/>
        <v>0</v>
      </c>
      <c r="BL305" s="13" t="s">
        <v>281</v>
      </c>
      <c r="BM305" s="151" t="s">
        <v>4374</v>
      </c>
    </row>
    <row r="306" spans="2:65" s="1" customFormat="1" ht="37.9" customHeight="1">
      <c r="B306" s="139"/>
      <c r="C306" s="158" t="s">
        <v>1008</v>
      </c>
      <c r="D306" s="158" t="s">
        <v>571</v>
      </c>
      <c r="E306" s="159" t="s">
        <v>889</v>
      </c>
      <c r="F306" s="160" t="s">
        <v>4375</v>
      </c>
      <c r="G306" s="161" t="s">
        <v>234</v>
      </c>
      <c r="H306" s="162">
        <v>1.5</v>
      </c>
      <c r="I306" s="163"/>
      <c r="J306" s="162">
        <f t="shared" si="100"/>
        <v>0</v>
      </c>
      <c r="K306" s="164"/>
      <c r="L306" s="165"/>
      <c r="M306" s="166" t="s">
        <v>1</v>
      </c>
      <c r="N306" s="167" t="s">
        <v>41</v>
      </c>
      <c r="P306" s="149">
        <f t="shared" si="101"/>
        <v>0</v>
      </c>
      <c r="Q306" s="149">
        <v>1.14E-3</v>
      </c>
      <c r="R306" s="149">
        <f t="shared" si="102"/>
        <v>1.7099999999999999E-3</v>
      </c>
      <c r="S306" s="149">
        <v>0</v>
      </c>
      <c r="T306" s="150">
        <f t="shared" si="103"/>
        <v>0</v>
      </c>
      <c r="AR306" s="151" t="s">
        <v>353</v>
      </c>
      <c r="AT306" s="151" t="s">
        <v>571</v>
      </c>
      <c r="AU306" s="151" t="s">
        <v>87</v>
      </c>
      <c r="AY306" s="13" t="s">
        <v>220</v>
      </c>
      <c r="BE306" s="152">
        <f t="shared" si="104"/>
        <v>0</v>
      </c>
      <c r="BF306" s="152">
        <f t="shared" si="105"/>
        <v>0</v>
      </c>
      <c r="BG306" s="152">
        <f t="shared" si="106"/>
        <v>0</v>
      </c>
      <c r="BH306" s="152">
        <f t="shared" si="107"/>
        <v>0</v>
      </c>
      <c r="BI306" s="152">
        <f t="shared" si="108"/>
        <v>0</v>
      </c>
      <c r="BJ306" s="13" t="s">
        <v>87</v>
      </c>
      <c r="BK306" s="152">
        <f t="shared" si="109"/>
        <v>0</v>
      </c>
      <c r="BL306" s="13" t="s">
        <v>281</v>
      </c>
      <c r="BM306" s="151" t="s">
        <v>4376</v>
      </c>
    </row>
    <row r="307" spans="2:65" s="1" customFormat="1" ht="24.25" customHeight="1">
      <c r="B307" s="139"/>
      <c r="C307" s="140" t="s">
        <v>1012</v>
      </c>
      <c r="D307" s="140" t="s">
        <v>222</v>
      </c>
      <c r="E307" s="141" t="s">
        <v>897</v>
      </c>
      <c r="F307" s="142" t="s">
        <v>898</v>
      </c>
      <c r="G307" s="143" t="s">
        <v>614</v>
      </c>
      <c r="H307" s="145"/>
      <c r="I307" s="145"/>
      <c r="J307" s="144">
        <f t="shared" si="100"/>
        <v>0</v>
      </c>
      <c r="K307" s="146"/>
      <c r="L307" s="28"/>
      <c r="M307" s="147" t="s">
        <v>1</v>
      </c>
      <c r="N307" s="148" t="s">
        <v>41</v>
      </c>
      <c r="P307" s="149">
        <f t="shared" si="101"/>
        <v>0</v>
      </c>
      <c r="Q307" s="149">
        <v>0</v>
      </c>
      <c r="R307" s="149">
        <f t="shared" si="102"/>
        <v>0</v>
      </c>
      <c r="S307" s="149">
        <v>0</v>
      </c>
      <c r="T307" s="150">
        <f t="shared" si="103"/>
        <v>0</v>
      </c>
      <c r="AR307" s="151" t="s">
        <v>281</v>
      </c>
      <c r="AT307" s="151" t="s">
        <v>222</v>
      </c>
      <c r="AU307" s="151" t="s">
        <v>87</v>
      </c>
      <c r="AY307" s="13" t="s">
        <v>220</v>
      </c>
      <c r="BE307" s="152">
        <f t="shared" si="104"/>
        <v>0</v>
      </c>
      <c r="BF307" s="152">
        <f t="shared" si="105"/>
        <v>0</v>
      </c>
      <c r="BG307" s="152">
        <f t="shared" si="106"/>
        <v>0</v>
      </c>
      <c r="BH307" s="152">
        <f t="shared" si="107"/>
        <v>0</v>
      </c>
      <c r="BI307" s="152">
        <f t="shared" si="108"/>
        <v>0</v>
      </c>
      <c r="BJ307" s="13" t="s">
        <v>87</v>
      </c>
      <c r="BK307" s="152">
        <f t="shared" si="109"/>
        <v>0</v>
      </c>
      <c r="BL307" s="13" t="s">
        <v>281</v>
      </c>
      <c r="BM307" s="151" t="s">
        <v>4377</v>
      </c>
    </row>
    <row r="308" spans="2:65" s="11" customFormat="1" ht="22.9" customHeight="1">
      <c r="B308" s="127"/>
      <c r="D308" s="128" t="s">
        <v>74</v>
      </c>
      <c r="E308" s="137" t="s">
        <v>900</v>
      </c>
      <c r="F308" s="137" t="s">
        <v>901</v>
      </c>
      <c r="I308" s="130"/>
      <c r="J308" s="138">
        <f>BK308</f>
        <v>0</v>
      </c>
      <c r="L308" s="127"/>
      <c r="M308" s="132"/>
      <c r="P308" s="133">
        <f>SUM(P309:P311)</f>
        <v>0</v>
      </c>
      <c r="R308" s="133">
        <f>SUM(R309:R311)</f>
        <v>0</v>
      </c>
      <c r="T308" s="134">
        <f>SUM(T309:T311)</f>
        <v>0</v>
      </c>
      <c r="AR308" s="128" t="s">
        <v>87</v>
      </c>
      <c r="AT308" s="135" t="s">
        <v>74</v>
      </c>
      <c r="AU308" s="135" t="s">
        <v>82</v>
      </c>
      <c r="AY308" s="128" t="s">
        <v>220</v>
      </c>
      <c r="BK308" s="136">
        <f>SUM(BK309:BK311)</f>
        <v>0</v>
      </c>
    </row>
    <row r="309" spans="2:65" s="1" customFormat="1" ht="24.25" customHeight="1">
      <c r="B309" s="139"/>
      <c r="C309" s="140" t="s">
        <v>1018</v>
      </c>
      <c r="D309" s="140" t="s">
        <v>222</v>
      </c>
      <c r="E309" s="141" t="s">
        <v>4378</v>
      </c>
      <c r="F309" s="142" t="s">
        <v>4379</v>
      </c>
      <c r="G309" s="143" t="s">
        <v>574</v>
      </c>
      <c r="H309" s="144">
        <v>157</v>
      </c>
      <c r="I309" s="145"/>
      <c r="J309" s="144">
        <f>ROUND(I309*H309,2)</f>
        <v>0</v>
      </c>
      <c r="K309" s="146"/>
      <c r="L309" s="28"/>
      <c r="M309" s="147" t="s">
        <v>1</v>
      </c>
      <c r="N309" s="148" t="s">
        <v>41</v>
      </c>
      <c r="P309" s="149">
        <f>O309*H309</f>
        <v>0</v>
      </c>
      <c r="Q309" s="149">
        <v>0</v>
      </c>
      <c r="R309" s="149">
        <f>Q309*H309</f>
        <v>0</v>
      </c>
      <c r="S309" s="149">
        <v>0</v>
      </c>
      <c r="T309" s="150">
        <f>S309*H309</f>
        <v>0</v>
      </c>
      <c r="AR309" s="151" t="s">
        <v>281</v>
      </c>
      <c r="AT309" s="151" t="s">
        <v>222</v>
      </c>
      <c r="AU309" s="151" t="s">
        <v>87</v>
      </c>
      <c r="AY309" s="13" t="s">
        <v>220</v>
      </c>
      <c r="BE309" s="152">
        <f>IF(N309="základná",J309,0)</f>
        <v>0</v>
      </c>
      <c r="BF309" s="152">
        <f>IF(N309="znížená",J309,0)</f>
        <v>0</v>
      </c>
      <c r="BG309" s="152">
        <f>IF(N309="zákl. prenesená",J309,0)</f>
        <v>0</v>
      </c>
      <c r="BH309" s="152">
        <f>IF(N309="zníž. prenesená",J309,0)</f>
        <v>0</v>
      </c>
      <c r="BI309" s="152">
        <f>IF(N309="nulová",J309,0)</f>
        <v>0</v>
      </c>
      <c r="BJ309" s="13" t="s">
        <v>87</v>
      </c>
      <c r="BK309" s="152">
        <f>ROUND(I309*H309,2)</f>
        <v>0</v>
      </c>
      <c r="BL309" s="13" t="s">
        <v>281</v>
      </c>
      <c r="BM309" s="151" t="s">
        <v>4380</v>
      </c>
    </row>
    <row r="310" spans="2:65" s="1" customFormat="1" ht="24.25" customHeight="1">
      <c r="B310" s="139"/>
      <c r="C310" s="140" t="s">
        <v>1022</v>
      </c>
      <c r="D310" s="140" t="s">
        <v>222</v>
      </c>
      <c r="E310" s="141" t="s">
        <v>4381</v>
      </c>
      <c r="F310" s="142" t="s">
        <v>4382</v>
      </c>
      <c r="G310" s="143" t="s">
        <v>574</v>
      </c>
      <c r="H310" s="144">
        <v>303</v>
      </c>
      <c r="I310" s="145"/>
      <c r="J310" s="144">
        <f>ROUND(I310*H310,2)</f>
        <v>0</v>
      </c>
      <c r="K310" s="146"/>
      <c r="L310" s="28"/>
      <c r="M310" s="147" t="s">
        <v>1</v>
      </c>
      <c r="N310" s="148" t="s">
        <v>41</v>
      </c>
      <c r="P310" s="149">
        <f>O310*H310</f>
        <v>0</v>
      </c>
      <c r="Q310" s="149">
        <v>0</v>
      </c>
      <c r="R310" s="149">
        <f>Q310*H310</f>
        <v>0</v>
      </c>
      <c r="S310" s="149">
        <v>0</v>
      </c>
      <c r="T310" s="150">
        <f>S310*H310</f>
        <v>0</v>
      </c>
      <c r="AR310" s="151" t="s">
        <v>281</v>
      </c>
      <c r="AT310" s="151" t="s">
        <v>222</v>
      </c>
      <c r="AU310" s="151" t="s">
        <v>87</v>
      </c>
      <c r="AY310" s="13" t="s">
        <v>220</v>
      </c>
      <c r="BE310" s="152">
        <f>IF(N310="základná",J310,0)</f>
        <v>0</v>
      </c>
      <c r="BF310" s="152">
        <f>IF(N310="znížená",J310,0)</f>
        <v>0</v>
      </c>
      <c r="BG310" s="152">
        <f>IF(N310="zákl. prenesená",J310,0)</f>
        <v>0</v>
      </c>
      <c r="BH310" s="152">
        <f>IF(N310="zníž. prenesená",J310,0)</f>
        <v>0</v>
      </c>
      <c r="BI310" s="152">
        <f>IF(N310="nulová",J310,0)</f>
        <v>0</v>
      </c>
      <c r="BJ310" s="13" t="s">
        <v>87</v>
      </c>
      <c r="BK310" s="152">
        <f>ROUND(I310*H310,2)</f>
        <v>0</v>
      </c>
      <c r="BL310" s="13" t="s">
        <v>281</v>
      </c>
      <c r="BM310" s="151" t="s">
        <v>4383</v>
      </c>
    </row>
    <row r="311" spans="2:65" s="1" customFormat="1" ht="24.25" customHeight="1">
      <c r="B311" s="139"/>
      <c r="C311" s="140" t="s">
        <v>1026</v>
      </c>
      <c r="D311" s="140" t="s">
        <v>222</v>
      </c>
      <c r="E311" s="141" t="s">
        <v>911</v>
      </c>
      <c r="F311" s="142" t="s">
        <v>912</v>
      </c>
      <c r="G311" s="143" t="s">
        <v>614</v>
      </c>
      <c r="H311" s="145"/>
      <c r="I311" s="145"/>
      <c r="J311" s="144">
        <f>ROUND(I311*H311,2)</f>
        <v>0</v>
      </c>
      <c r="K311" s="146"/>
      <c r="L311" s="28"/>
      <c r="M311" s="147" t="s">
        <v>1</v>
      </c>
      <c r="N311" s="148" t="s">
        <v>41</v>
      </c>
      <c r="P311" s="149">
        <f>O311*H311</f>
        <v>0</v>
      </c>
      <c r="Q311" s="149">
        <v>0</v>
      </c>
      <c r="R311" s="149">
        <f>Q311*H311</f>
        <v>0</v>
      </c>
      <c r="S311" s="149">
        <v>0</v>
      </c>
      <c r="T311" s="150">
        <f>S311*H311</f>
        <v>0</v>
      </c>
      <c r="AR311" s="151" t="s">
        <v>281</v>
      </c>
      <c r="AT311" s="151" t="s">
        <v>222</v>
      </c>
      <c r="AU311" s="151" t="s">
        <v>87</v>
      </c>
      <c r="AY311" s="13" t="s">
        <v>220</v>
      </c>
      <c r="BE311" s="152">
        <f>IF(N311="základná",J311,0)</f>
        <v>0</v>
      </c>
      <c r="BF311" s="152">
        <f>IF(N311="znížená",J311,0)</f>
        <v>0</v>
      </c>
      <c r="BG311" s="152">
        <f>IF(N311="zákl. prenesená",J311,0)</f>
        <v>0</v>
      </c>
      <c r="BH311" s="152">
        <f>IF(N311="zníž. prenesená",J311,0)</f>
        <v>0</v>
      </c>
      <c r="BI311" s="152">
        <f>IF(N311="nulová",J311,0)</f>
        <v>0</v>
      </c>
      <c r="BJ311" s="13" t="s">
        <v>87</v>
      </c>
      <c r="BK311" s="152">
        <f>ROUND(I311*H311,2)</f>
        <v>0</v>
      </c>
      <c r="BL311" s="13" t="s">
        <v>281</v>
      </c>
      <c r="BM311" s="151" t="s">
        <v>4384</v>
      </c>
    </row>
    <row r="312" spans="2:65" s="11" customFormat="1" ht="22.9" customHeight="1">
      <c r="B312" s="127"/>
      <c r="D312" s="128" t="s">
        <v>74</v>
      </c>
      <c r="E312" s="137" t="s">
        <v>914</v>
      </c>
      <c r="F312" s="137" t="s">
        <v>915</v>
      </c>
      <c r="I312" s="130"/>
      <c r="J312" s="138">
        <f>BK312</f>
        <v>0</v>
      </c>
      <c r="L312" s="127"/>
      <c r="M312" s="132"/>
      <c r="P312" s="133">
        <f>SUM(P313:P324)</f>
        <v>0</v>
      </c>
      <c r="R312" s="133">
        <f>SUM(R313:R324)</f>
        <v>0.68021949999999998</v>
      </c>
      <c r="T312" s="134">
        <f>SUM(T313:T324)</f>
        <v>0</v>
      </c>
      <c r="AR312" s="128" t="s">
        <v>87</v>
      </c>
      <c r="AT312" s="135" t="s">
        <v>74</v>
      </c>
      <c r="AU312" s="135" t="s">
        <v>82</v>
      </c>
      <c r="AY312" s="128" t="s">
        <v>220</v>
      </c>
      <c r="BK312" s="136">
        <f>SUM(BK313:BK324)</f>
        <v>0</v>
      </c>
    </row>
    <row r="313" spans="2:65" s="1" customFormat="1" ht="33" customHeight="1">
      <c r="B313" s="139"/>
      <c r="C313" s="140" t="s">
        <v>1032</v>
      </c>
      <c r="D313" s="140" t="s">
        <v>222</v>
      </c>
      <c r="E313" s="141" t="s">
        <v>4385</v>
      </c>
      <c r="F313" s="142" t="s">
        <v>4386</v>
      </c>
      <c r="G313" s="143" t="s">
        <v>225</v>
      </c>
      <c r="H313" s="144">
        <v>11.19</v>
      </c>
      <c r="I313" s="145"/>
      <c r="J313" s="144">
        <f t="shared" ref="J313:J324" si="110">ROUND(I313*H313,2)</f>
        <v>0</v>
      </c>
      <c r="K313" s="146"/>
      <c r="L313" s="28"/>
      <c r="M313" s="147" t="s">
        <v>1</v>
      </c>
      <c r="N313" s="148" t="s">
        <v>41</v>
      </c>
      <c r="P313" s="149">
        <f t="shared" ref="P313:P324" si="111">O313*H313</f>
        <v>0</v>
      </c>
      <c r="Q313" s="149">
        <v>3.7499999999999999E-3</v>
      </c>
      <c r="R313" s="149">
        <f t="shared" ref="R313:R324" si="112">Q313*H313</f>
        <v>4.19625E-2</v>
      </c>
      <c r="S313" s="149">
        <v>0</v>
      </c>
      <c r="T313" s="150">
        <f t="shared" ref="T313:T324" si="113">S313*H313</f>
        <v>0</v>
      </c>
      <c r="AR313" s="151" t="s">
        <v>281</v>
      </c>
      <c r="AT313" s="151" t="s">
        <v>222</v>
      </c>
      <c r="AU313" s="151" t="s">
        <v>87</v>
      </c>
      <c r="AY313" s="13" t="s">
        <v>220</v>
      </c>
      <c r="BE313" s="152">
        <f t="shared" ref="BE313:BE324" si="114">IF(N313="základná",J313,0)</f>
        <v>0</v>
      </c>
      <c r="BF313" s="152">
        <f t="shared" ref="BF313:BF324" si="115">IF(N313="znížená",J313,0)</f>
        <v>0</v>
      </c>
      <c r="BG313" s="152">
        <f t="shared" ref="BG313:BG324" si="116">IF(N313="zákl. prenesená",J313,0)</f>
        <v>0</v>
      </c>
      <c r="BH313" s="152">
        <f t="shared" ref="BH313:BH324" si="117">IF(N313="zníž. prenesená",J313,0)</f>
        <v>0</v>
      </c>
      <c r="BI313" s="152">
        <f t="shared" ref="BI313:BI324" si="118">IF(N313="nulová",J313,0)</f>
        <v>0</v>
      </c>
      <c r="BJ313" s="13" t="s">
        <v>87</v>
      </c>
      <c r="BK313" s="152">
        <f t="shared" ref="BK313:BK324" si="119">ROUND(I313*H313,2)</f>
        <v>0</v>
      </c>
      <c r="BL313" s="13" t="s">
        <v>281</v>
      </c>
      <c r="BM313" s="151" t="s">
        <v>4387</v>
      </c>
    </row>
    <row r="314" spans="2:65" s="1" customFormat="1" ht="24.25" customHeight="1">
      <c r="B314" s="139"/>
      <c r="C314" s="158" t="s">
        <v>1102</v>
      </c>
      <c r="D314" s="158" t="s">
        <v>571</v>
      </c>
      <c r="E314" s="159" t="s">
        <v>4388</v>
      </c>
      <c r="F314" s="160" t="s">
        <v>4389</v>
      </c>
      <c r="G314" s="161" t="s">
        <v>225</v>
      </c>
      <c r="H314" s="162">
        <v>11.64</v>
      </c>
      <c r="I314" s="163"/>
      <c r="J314" s="162">
        <f t="shared" si="110"/>
        <v>0</v>
      </c>
      <c r="K314" s="164"/>
      <c r="L314" s="165"/>
      <c r="M314" s="166" t="s">
        <v>1</v>
      </c>
      <c r="N314" s="167" t="s">
        <v>41</v>
      </c>
      <c r="P314" s="149">
        <f t="shared" si="111"/>
        <v>0</v>
      </c>
      <c r="Q314" s="149">
        <v>1.9199999999999998E-2</v>
      </c>
      <c r="R314" s="149">
        <f t="shared" si="112"/>
        <v>0.22348799999999999</v>
      </c>
      <c r="S314" s="149">
        <v>0</v>
      </c>
      <c r="T314" s="150">
        <f t="shared" si="113"/>
        <v>0</v>
      </c>
      <c r="AR314" s="151" t="s">
        <v>353</v>
      </c>
      <c r="AT314" s="151" t="s">
        <v>571</v>
      </c>
      <c r="AU314" s="151" t="s">
        <v>87</v>
      </c>
      <c r="AY314" s="13" t="s">
        <v>220</v>
      </c>
      <c r="BE314" s="152">
        <f t="shared" si="114"/>
        <v>0</v>
      </c>
      <c r="BF314" s="152">
        <f t="shared" si="115"/>
        <v>0</v>
      </c>
      <c r="BG314" s="152">
        <f t="shared" si="116"/>
        <v>0</v>
      </c>
      <c r="BH314" s="152">
        <f t="shared" si="117"/>
        <v>0</v>
      </c>
      <c r="BI314" s="152">
        <f t="shared" si="118"/>
        <v>0</v>
      </c>
      <c r="BJ314" s="13" t="s">
        <v>87</v>
      </c>
      <c r="BK314" s="152">
        <f t="shared" si="119"/>
        <v>0</v>
      </c>
      <c r="BL314" s="13" t="s">
        <v>281</v>
      </c>
      <c r="BM314" s="151" t="s">
        <v>4390</v>
      </c>
    </row>
    <row r="315" spans="2:65" s="1" customFormat="1" ht="16.5" customHeight="1">
      <c r="B315" s="139"/>
      <c r="C315" s="140" t="s">
        <v>2060</v>
      </c>
      <c r="D315" s="140" t="s">
        <v>222</v>
      </c>
      <c r="E315" s="141" t="s">
        <v>4391</v>
      </c>
      <c r="F315" s="142" t="s">
        <v>4392</v>
      </c>
      <c r="G315" s="143" t="s">
        <v>234</v>
      </c>
      <c r="H315" s="144">
        <v>27.2</v>
      </c>
      <c r="I315" s="145"/>
      <c r="J315" s="144">
        <f t="shared" si="110"/>
        <v>0</v>
      </c>
      <c r="K315" s="146"/>
      <c r="L315" s="28"/>
      <c r="M315" s="147" t="s">
        <v>1</v>
      </c>
      <c r="N315" s="148" t="s">
        <v>41</v>
      </c>
      <c r="P315" s="149">
        <f t="shared" si="111"/>
        <v>0</v>
      </c>
      <c r="Q315" s="149">
        <v>0</v>
      </c>
      <c r="R315" s="149">
        <f t="shared" si="112"/>
        <v>0</v>
      </c>
      <c r="S315" s="149">
        <v>0</v>
      </c>
      <c r="T315" s="150">
        <f t="shared" si="113"/>
        <v>0</v>
      </c>
      <c r="AR315" s="151" t="s">
        <v>281</v>
      </c>
      <c r="AT315" s="151" t="s">
        <v>222</v>
      </c>
      <c r="AU315" s="151" t="s">
        <v>87</v>
      </c>
      <c r="AY315" s="13" t="s">
        <v>220</v>
      </c>
      <c r="BE315" s="152">
        <f t="shared" si="114"/>
        <v>0</v>
      </c>
      <c r="BF315" s="152">
        <f t="shared" si="115"/>
        <v>0</v>
      </c>
      <c r="BG315" s="152">
        <f t="shared" si="116"/>
        <v>0</v>
      </c>
      <c r="BH315" s="152">
        <f t="shared" si="117"/>
        <v>0</v>
      </c>
      <c r="BI315" s="152">
        <f t="shared" si="118"/>
        <v>0</v>
      </c>
      <c r="BJ315" s="13" t="s">
        <v>87</v>
      </c>
      <c r="BK315" s="152">
        <f t="shared" si="119"/>
        <v>0</v>
      </c>
      <c r="BL315" s="13" t="s">
        <v>281</v>
      </c>
      <c r="BM315" s="151" t="s">
        <v>4393</v>
      </c>
    </row>
    <row r="316" spans="2:65" s="1" customFormat="1" ht="24.25" customHeight="1">
      <c r="B316" s="139"/>
      <c r="C316" s="140" t="s">
        <v>2064</v>
      </c>
      <c r="D316" s="140" t="s">
        <v>222</v>
      </c>
      <c r="E316" s="141" t="s">
        <v>4394</v>
      </c>
      <c r="F316" s="142" t="s">
        <v>4395</v>
      </c>
      <c r="G316" s="143" t="s">
        <v>234</v>
      </c>
      <c r="H316" s="144">
        <v>4</v>
      </c>
      <c r="I316" s="145"/>
      <c r="J316" s="144">
        <f t="shared" si="110"/>
        <v>0</v>
      </c>
      <c r="K316" s="146"/>
      <c r="L316" s="28"/>
      <c r="M316" s="147" t="s">
        <v>1</v>
      </c>
      <c r="N316" s="148" t="s">
        <v>41</v>
      </c>
      <c r="P316" s="149">
        <f t="shared" si="111"/>
        <v>0</v>
      </c>
      <c r="Q316" s="149">
        <v>3.4299999999999999E-3</v>
      </c>
      <c r="R316" s="149">
        <f t="shared" si="112"/>
        <v>1.372E-2</v>
      </c>
      <c r="S316" s="149">
        <v>0</v>
      </c>
      <c r="T316" s="150">
        <f t="shared" si="113"/>
        <v>0</v>
      </c>
      <c r="AR316" s="151" t="s">
        <v>281</v>
      </c>
      <c r="AT316" s="151" t="s">
        <v>222</v>
      </c>
      <c r="AU316" s="151" t="s">
        <v>87</v>
      </c>
      <c r="AY316" s="13" t="s">
        <v>220</v>
      </c>
      <c r="BE316" s="152">
        <f t="shared" si="114"/>
        <v>0</v>
      </c>
      <c r="BF316" s="152">
        <f t="shared" si="115"/>
        <v>0</v>
      </c>
      <c r="BG316" s="152">
        <f t="shared" si="116"/>
        <v>0</v>
      </c>
      <c r="BH316" s="152">
        <f t="shared" si="117"/>
        <v>0</v>
      </c>
      <c r="BI316" s="152">
        <f t="shared" si="118"/>
        <v>0</v>
      </c>
      <c r="BJ316" s="13" t="s">
        <v>87</v>
      </c>
      <c r="BK316" s="152">
        <f t="shared" si="119"/>
        <v>0</v>
      </c>
      <c r="BL316" s="13" t="s">
        <v>281</v>
      </c>
      <c r="BM316" s="151" t="s">
        <v>4396</v>
      </c>
    </row>
    <row r="317" spans="2:65" s="1" customFormat="1" ht="16.5" customHeight="1">
      <c r="B317" s="139"/>
      <c r="C317" s="158" t="s">
        <v>2068</v>
      </c>
      <c r="D317" s="158" t="s">
        <v>571</v>
      </c>
      <c r="E317" s="159" t="s">
        <v>4397</v>
      </c>
      <c r="F317" s="160" t="s">
        <v>4398</v>
      </c>
      <c r="G317" s="161" t="s">
        <v>259</v>
      </c>
      <c r="H317" s="162">
        <v>13.87</v>
      </c>
      <c r="I317" s="163"/>
      <c r="J317" s="162">
        <f t="shared" si="110"/>
        <v>0</v>
      </c>
      <c r="K317" s="164"/>
      <c r="L317" s="165"/>
      <c r="M317" s="166" t="s">
        <v>1</v>
      </c>
      <c r="N317" s="167" t="s">
        <v>41</v>
      </c>
      <c r="P317" s="149">
        <f t="shared" si="111"/>
        <v>0</v>
      </c>
      <c r="Q317" s="149">
        <v>4.4999999999999999E-4</v>
      </c>
      <c r="R317" s="149">
        <f t="shared" si="112"/>
        <v>6.2414999999999997E-3</v>
      </c>
      <c r="S317" s="149">
        <v>0</v>
      </c>
      <c r="T317" s="150">
        <f t="shared" si="113"/>
        <v>0</v>
      </c>
      <c r="AR317" s="151" t="s">
        <v>353</v>
      </c>
      <c r="AT317" s="151" t="s">
        <v>571</v>
      </c>
      <c r="AU317" s="151" t="s">
        <v>87</v>
      </c>
      <c r="AY317" s="13" t="s">
        <v>220</v>
      </c>
      <c r="BE317" s="152">
        <f t="shared" si="114"/>
        <v>0</v>
      </c>
      <c r="BF317" s="152">
        <f t="shared" si="115"/>
        <v>0</v>
      </c>
      <c r="BG317" s="152">
        <f t="shared" si="116"/>
        <v>0</v>
      </c>
      <c r="BH317" s="152">
        <f t="shared" si="117"/>
        <v>0</v>
      </c>
      <c r="BI317" s="152">
        <f t="shared" si="118"/>
        <v>0</v>
      </c>
      <c r="BJ317" s="13" t="s">
        <v>87</v>
      </c>
      <c r="BK317" s="152">
        <f t="shared" si="119"/>
        <v>0</v>
      </c>
      <c r="BL317" s="13" t="s">
        <v>281</v>
      </c>
      <c r="BM317" s="151" t="s">
        <v>4399</v>
      </c>
    </row>
    <row r="318" spans="2:65" s="1" customFormat="1" ht="24.25" customHeight="1">
      <c r="B318" s="139"/>
      <c r="C318" s="140" t="s">
        <v>2072</v>
      </c>
      <c r="D318" s="140" t="s">
        <v>222</v>
      </c>
      <c r="E318" s="141" t="s">
        <v>4400</v>
      </c>
      <c r="F318" s="142" t="s">
        <v>4401</v>
      </c>
      <c r="G318" s="143" t="s">
        <v>234</v>
      </c>
      <c r="H318" s="144">
        <v>13.05</v>
      </c>
      <c r="I318" s="145"/>
      <c r="J318" s="144">
        <f t="shared" si="110"/>
        <v>0</v>
      </c>
      <c r="K318" s="146"/>
      <c r="L318" s="28"/>
      <c r="M318" s="147" t="s">
        <v>1</v>
      </c>
      <c r="N318" s="148" t="s">
        <v>41</v>
      </c>
      <c r="P318" s="149">
        <f t="shared" si="111"/>
        <v>0</v>
      </c>
      <c r="Q318" s="149">
        <v>3.4299999999999999E-3</v>
      </c>
      <c r="R318" s="149">
        <f t="shared" si="112"/>
        <v>4.4761500000000003E-2</v>
      </c>
      <c r="S318" s="149">
        <v>0</v>
      </c>
      <c r="T318" s="150">
        <f t="shared" si="113"/>
        <v>0</v>
      </c>
      <c r="AR318" s="151" t="s">
        <v>281</v>
      </c>
      <c r="AT318" s="151" t="s">
        <v>222</v>
      </c>
      <c r="AU318" s="151" t="s">
        <v>87</v>
      </c>
      <c r="AY318" s="13" t="s">
        <v>220</v>
      </c>
      <c r="BE318" s="152">
        <f t="shared" si="114"/>
        <v>0</v>
      </c>
      <c r="BF318" s="152">
        <f t="shared" si="115"/>
        <v>0</v>
      </c>
      <c r="BG318" s="152">
        <f t="shared" si="116"/>
        <v>0</v>
      </c>
      <c r="BH318" s="152">
        <f t="shared" si="117"/>
        <v>0</v>
      </c>
      <c r="BI318" s="152">
        <f t="shared" si="118"/>
        <v>0</v>
      </c>
      <c r="BJ318" s="13" t="s">
        <v>87</v>
      </c>
      <c r="BK318" s="152">
        <f t="shared" si="119"/>
        <v>0</v>
      </c>
      <c r="BL318" s="13" t="s">
        <v>281</v>
      </c>
      <c r="BM318" s="151" t="s">
        <v>4402</v>
      </c>
    </row>
    <row r="319" spans="2:65" s="1" customFormat="1" ht="16.5" customHeight="1">
      <c r="B319" s="139"/>
      <c r="C319" s="158" t="s">
        <v>2076</v>
      </c>
      <c r="D319" s="158" t="s">
        <v>571</v>
      </c>
      <c r="E319" s="159" t="s">
        <v>4397</v>
      </c>
      <c r="F319" s="160" t="s">
        <v>4398</v>
      </c>
      <c r="G319" s="161" t="s">
        <v>259</v>
      </c>
      <c r="H319" s="162">
        <v>45.24</v>
      </c>
      <c r="I319" s="163"/>
      <c r="J319" s="162">
        <f t="shared" si="110"/>
        <v>0</v>
      </c>
      <c r="K319" s="164"/>
      <c r="L319" s="165"/>
      <c r="M319" s="166" t="s">
        <v>1</v>
      </c>
      <c r="N319" s="167" t="s">
        <v>41</v>
      </c>
      <c r="P319" s="149">
        <f t="shared" si="111"/>
        <v>0</v>
      </c>
      <c r="Q319" s="149">
        <v>4.4999999999999999E-4</v>
      </c>
      <c r="R319" s="149">
        <f t="shared" si="112"/>
        <v>2.0358000000000001E-2</v>
      </c>
      <c r="S319" s="149">
        <v>0</v>
      </c>
      <c r="T319" s="150">
        <f t="shared" si="113"/>
        <v>0</v>
      </c>
      <c r="AR319" s="151" t="s">
        <v>353</v>
      </c>
      <c r="AT319" s="151" t="s">
        <v>571</v>
      </c>
      <c r="AU319" s="151" t="s">
        <v>87</v>
      </c>
      <c r="AY319" s="13" t="s">
        <v>220</v>
      </c>
      <c r="BE319" s="152">
        <f t="shared" si="114"/>
        <v>0</v>
      </c>
      <c r="BF319" s="152">
        <f t="shared" si="115"/>
        <v>0</v>
      </c>
      <c r="BG319" s="152">
        <f t="shared" si="116"/>
        <v>0</v>
      </c>
      <c r="BH319" s="152">
        <f t="shared" si="117"/>
        <v>0</v>
      </c>
      <c r="BI319" s="152">
        <f t="shared" si="118"/>
        <v>0</v>
      </c>
      <c r="BJ319" s="13" t="s">
        <v>87</v>
      </c>
      <c r="BK319" s="152">
        <f t="shared" si="119"/>
        <v>0</v>
      </c>
      <c r="BL319" s="13" t="s">
        <v>281</v>
      </c>
      <c r="BM319" s="151" t="s">
        <v>4403</v>
      </c>
    </row>
    <row r="320" spans="2:65" s="1" customFormat="1" ht="33" customHeight="1">
      <c r="B320" s="139"/>
      <c r="C320" s="140" t="s">
        <v>2080</v>
      </c>
      <c r="D320" s="140" t="s">
        <v>222</v>
      </c>
      <c r="E320" s="141" t="s">
        <v>4404</v>
      </c>
      <c r="F320" s="142" t="s">
        <v>4405</v>
      </c>
      <c r="G320" s="143" t="s">
        <v>225</v>
      </c>
      <c r="H320" s="144">
        <v>14.04</v>
      </c>
      <c r="I320" s="145"/>
      <c r="J320" s="144">
        <f t="shared" si="110"/>
        <v>0</v>
      </c>
      <c r="K320" s="146"/>
      <c r="L320" s="28"/>
      <c r="M320" s="147" t="s">
        <v>1</v>
      </c>
      <c r="N320" s="148" t="s">
        <v>41</v>
      </c>
      <c r="P320" s="149">
        <f t="shared" si="111"/>
        <v>0</v>
      </c>
      <c r="Q320" s="149">
        <v>3.2000000000000002E-3</v>
      </c>
      <c r="R320" s="149">
        <f t="shared" si="112"/>
        <v>4.4928000000000003E-2</v>
      </c>
      <c r="S320" s="149">
        <v>0</v>
      </c>
      <c r="T320" s="150">
        <f t="shared" si="113"/>
        <v>0</v>
      </c>
      <c r="AR320" s="151" t="s">
        <v>281</v>
      </c>
      <c r="AT320" s="151" t="s">
        <v>222</v>
      </c>
      <c r="AU320" s="151" t="s">
        <v>87</v>
      </c>
      <c r="AY320" s="13" t="s">
        <v>220</v>
      </c>
      <c r="BE320" s="152">
        <f t="shared" si="114"/>
        <v>0</v>
      </c>
      <c r="BF320" s="152">
        <f t="shared" si="115"/>
        <v>0</v>
      </c>
      <c r="BG320" s="152">
        <f t="shared" si="116"/>
        <v>0</v>
      </c>
      <c r="BH320" s="152">
        <f t="shared" si="117"/>
        <v>0</v>
      </c>
      <c r="BI320" s="152">
        <f t="shared" si="118"/>
        <v>0</v>
      </c>
      <c r="BJ320" s="13" t="s">
        <v>87</v>
      </c>
      <c r="BK320" s="152">
        <f t="shared" si="119"/>
        <v>0</v>
      </c>
      <c r="BL320" s="13" t="s">
        <v>281</v>
      </c>
      <c r="BM320" s="151" t="s">
        <v>4406</v>
      </c>
    </row>
    <row r="321" spans="2:65" s="1" customFormat="1" ht="24.25" customHeight="1">
      <c r="B321" s="139"/>
      <c r="C321" s="158" t="s">
        <v>2084</v>
      </c>
      <c r="D321" s="158" t="s">
        <v>571</v>
      </c>
      <c r="E321" s="159" t="s">
        <v>4388</v>
      </c>
      <c r="F321" s="160" t="s">
        <v>4389</v>
      </c>
      <c r="G321" s="161" t="s">
        <v>225</v>
      </c>
      <c r="H321" s="162">
        <v>14.6</v>
      </c>
      <c r="I321" s="163"/>
      <c r="J321" s="162">
        <f t="shared" si="110"/>
        <v>0</v>
      </c>
      <c r="K321" s="164"/>
      <c r="L321" s="165"/>
      <c r="M321" s="166" t="s">
        <v>1</v>
      </c>
      <c r="N321" s="167" t="s">
        <v>41</v>
      </c>
      <c r="P321" s="149">
        <f t="shared" si="111"/>
        <v>0</v>
      </c>
      <c r="Q321" s="149">
        <v>1.9199999999999998E-2</v>
      </c>
      <c r="R321" s="149">
        <f t="shared" si="112"/>
        <v>0.28031999999999996</v>
      </c>
      <c r="S321" s="149">
        <v>0</v>
      </c>
      <c r="T321" s="150">
        <f t="shared" si="113"/>
        <v>0</v>
      </c>
      <c r="AR321" s="151" t="s">
        <v>353</v>
      </c>
      <c r="AT321" s="151" t="s">
        <v>571</v>
      </c>
      <c r="AU321" s="151" t="s">
        <v>87</v>
      </c>
      <c r="AY321" s="13" t="s">
        <v>220</v>
      </c>
      <c r="BE321" s="152">
        <f t="shared" si="114"/>
        <v>0</v>
      </c>
      <c r="BF321" s="152">
        <f t="shared" si="115"/>
        <v>0</v>
      </c>
      <c r="BG321" s="152">
        <f t="shared" si="116"/>
        <v>0</v>
      </c>
      <c r="BH321" s="152">
        <f t="shared" si="117"/>
        <v>0</v>
      </c>
      <c r="BI321" s="152">
        <f t="shared" si="118"/>
        <v>0</v>
      </c>
      <c r="BJ321" s="13" t="s">
        <v>87</v>
      </c>
      <c r="BK321" s="152">
        <f t="shared" si="119"/>
        <v>0</v>
      </c>
      <c r="BL321" s="13" t="s">
        <v>281</v>
      </c>
      <c r="BM321" s="151" t="s">
        <v>4407</v>
      </c>
    </row>
    <row r="322" spans="2:65" s="1" customFormat="1" ht="16.5" customHeight="1">
      <c r="B322" s="139"/>
      <c r="C322" s="140" t="s">
        <v>2088</v>
      </c>
      <c r="D322" s="140" t="s">
        <v>222</v>
      </c>
      <c r="E322" s="141" t="s">
        <v>4408</v>
      </c>
      <c r="F322" s="142" t="s">
        <v>4409</v>
      </c>
      <c r="G322" s="143" t="s">
        <v>234</v>
      </c>
      <c r="H322" s="144">
        <v>4.4000000000000004</v>
      </c>
      <c r="I322" s="145"/>
      <c r="J322" s="144">
        <f t="shared" si="110"/>
        <v>0</v>
      </c>
      <c r="K322" s="146"/>
      <c r="L322" s="28"/>
      <c r="M322" s="147" t="s">
        <v>1</v>
      </c>
      <c r="N322" s="148" t="s">
        <v>41</v>
      </c>
      <c r="P322" s="149">
        <f t="shared" si="111"/>
        <v>0</v>
      </c>
      <c r="Q322" s="149">
        <v>0</v>
      </c>
      <c r="R322" s="149">
        <f t="shared" si="112"/>
        <v>0</v>
      </c>
      <c r="S322" s="149">
        <v>0</v>
      </c>
      <c r="T322" s="150">
        <f t="shared" si="113"/>
        <v>0</v>
      </c>
      <c r="AR322" s="151" t="s">
        <v>281</v>
      </c>
      <c r="AT322" s="151" t="s">
        <v>222</v>
      </c>
      <c r="AU322" s="151" t="s">
        <v>87</v>
      </c>
      <c r="AY322" s="13" t="s">
        <v>220</v>
      </c>
      <c r="BE322" s="152">
        <f t="shared" si="114"/>
        <v>0</v>
      </c>
      <c r="BF322" s="152">
        <f t="shared" si="115"/>
        <v>0</v>
      </c>
      <c r="BG322" s="152">
        <f t="shared" si="116"/>
        <v>0</v>
      </c>
      <c r="BH322" s="152">
        <f t="shared" si="117"/>
        <v>0</v>
      </c>
      <c r="BI322" s="152">
        <f t="shared" si="118"/>
        <v>0</v>
      </c>
      <c r="BJ322" s="13" t="s">
        <v>87</v>
      </c>
      <c r="BK322" s="152">
        <f t="shared" si="119"/>
        <v>0</v>
      </c>
      <c r="BL322" s="13" t="s">
        <v>281</v>
      </c>
      <c r="BM322" s="151" t="s">
        <v>4410</v>
      </c>
    </row>
    <row r="323" spans="2:65" s="1" customFormat="1" ht="24.25" customHeight="1">
      <c r="B323" s="139"/>
      <c r="C323" s="158" t="s">
        <v>2092</v>
      </c>
      <c r="D323" s="158" t="s">
        <v>571</v>
      </c>
      <c r="E323" s="159" t="s">
        <v>4411</v>
      </c>
      <c r="F323" s="160" t="s">
        <v>4412</v>
      </c>
      <c r="G323" s="161" t="s">
        <v>234</v>
      </c>
      <c r="H323" s="162">
        <v>4.4400000000000004</v>
      </c>
      <c r="I323" s="163"/>
      <c r="J323" s="162">
        <f t="shared" si="110"/>
        <v>0</v>
      </c>
      <c r="K323" s="164"/>
      <c r="L323" s="165"/>
      <c r="M323" s="166" t="s">
        <v>1</v>
      </c>
      <c r="N323" s="167" t="s">
        <v>41</v>
      </c>
      <c r="P323" s="149">
        <f t="shared" si="111"/>
        <v>0</v>
      </c>
      <c r="Q323" s="149">
        <v>1E-3</v>
      </c>
      <c r="R323" s="149">
        <f t="shared" si="112"/>
        <v>4.4400000000000004E-3</v>
      </c>
      <c r="S323" s="149">
        <v>0</v>
      </c>
      <c r="T323" s="150">
        <f t="shared" si="113"/>
        <v>0</v>
      </c>
      <c r="AR323" s="151" t="s">
        <v>353</v>
      </c>
      <c r="AT323" s="151" t="s">
        <v>571</v>
      </c>
      <c r="AU323" s="151" t="s">
        <v>87</v>
      </c>
      <c r="AY323" s="13" t="s">
        <v>220</v>
      </c>
      <c r="BE323" s="152">
        <f t="shared" si="114"/>
        <v>0</v>
      </c>
      <c r="BF323" s="152">
        <f t="shared" si="115"/>
        <v>0</v>
      </c>
      <c r="BG323" s="152">
        <f t="shared" si="116"/>
        <v>0</v>
      </c>
      <c r="BH323" s="152">
        <f t="shared" si="117"/>
        <v>0</v>
      </c>
      <c r="BI323" s="152">
        <f t="shared" si="118"/>
        <v>0</v>
      </c>
      <c r="BJ323" s="13" t="s">
        <v>87</v>
      </c>
      <c r="BK323" s="152">
        <f t="shared" si="119"/>
        <v>0</v>
      </c>
      <c r="BL323" s="13" t="s">
        <v>281</v>
      </c>
      <c r="BM323" s="151" t="s">
        <v>4413</v>
      </c>
    </row>
    <row r="324" spans="2:65" s="1" customFormat="1" ht="24.25" customHeight="1">
      <c r="B324" s="139"/>
      <c r="C324" s="140" t="s">
        <v>2096</v>
      </c>
      <c r="D324" s="140" t="s">
        <v>222</v>
      </c>
      <c r="E324" s="141" t="s">
        <v>941</v>
      </c>
      <c r="F324" s="142" t="s">
        <v>942</v>
      </c>
      <c r="G324" s="143" t="s">
        <v>614</v>
      </c>
      <c r="H324" s="145"/>
      <c r="I324" s="145"/>
      <c r="J324" s="144">
        <f t="shared" si="110"/>
        <v>0</v>
      </c>
      <c r="K324" s="146"/>
      <c r="L324" s="28"/>
      <c r="M324" s="147" t="s">
        <v>1</v>
      </c>
      <c r="N324" s="148" t="s">
        <v>41</v>
      </c>
      <c r="P324" s="149">
        <f t="shared" si="111"/>
        <v>0</v>
      </c>
      <c r="Q324" s="149">
        <v>0</v>
      </c>
      <c r="R324" s="149">
        <f t="shared" si="112"/>
        <v>0</v>
      </c>
      <c r="S324" s="149">
        <v>0</v>
      </c>
      <c r="T324" s="150">
        <f t="shared" si="113"/>
        <v>0</v>
      </c>
      <c r="AR324" s="151" t="s">
        <v>281</v>
      </c>
      <c r="AT324" s="151" t="s">
        <v>222</v>
      </c>
      <c r="AU324" s="151" t="s">
        <v>87</v>
      </c>
      <c r="AY324" s="13" t="s">
        <v>220</v>
      </c>
      <c r="BE324" s="152">
        <f t="shared" si="114"/>
        <v>0</v>
      </c>
      <c r="BF324" s="152">
        <f t="shared" si="115"/>
        <v>0</v>
      </c>
      <c r="BG324" s="152">
        <f t="shared" si="116"/>
        <v>0</v>
      </c>
      <c r="BH324" s="152">
        <f t="shared" si="117"/>
        <v>0</v>
      </c>
      <c r="BI324" s="152">
        <f t="shared" si="118"/>
        <v>0</v>
      </c>
      <c r="BJ324" s="13" t="s">
        <v>87</v>
      </c>
      <c r="BK324" s="152">
        <f t="shared" si="119"/>
        <v>0</v>
      </c>
      <c r="BL324" s="13" t="s">
        <v>281</v>
      </c>
      <c r="BM324" s="151" t="s">
        <v>4414</v>
      </c>
    </row>
    <row r="325" spans="2:65" s="11" customFormat="1" ht="22.9" customHeight="1">
      <c r="B325" s="127"/>
      <c r="D325" s="128" t="s">
        <v>74</v>
      </c>
      <c r="E325" s="137" t="s">
        <v>1002</v>
      </c>
      <c r="F325" s="137" t="s">
        <v>1003</v>
      </c>
      <c r="I325" s="130"/>
      <c r="J325" s="138">
        <f>BK325</f>
        <v>0</v>
      </c>
      <c r="L325" s="127"/>
      <c r="M325" s="132"/>
      <c r="P325" s="133">
        <f>P326</f>
        <v>0</v>
      </c>
      <c r="R325" s="133">
        <f>R326</f>
        <v>5.3548000000000005E-2</v>
      </c>
      <c r="T325" s="134">
        <f>T326</f>
        <v>0</v>
      </c>
      <c r="AR325" s="128" t="s">
        <v>87</v>
      </c>
      <c r="AT325" s="135" t="s">
        <v>74</v>
      </c>
      <c r="AU325" s="135" t="s">
        <v>82</v>
      </c>
      <c r="AY325" s="128" t="s">
        <v>220</v>
      </c>
      <c r="BK325" s="136">
        <f>BK326</f>
        <v>0</v>
      </c>
    </row>
    <row r="326" spans="2:65" s="1" customFormat="1" ht="24.25" customHeight="1">
      <c r="B326" s="139"/>
      <c r="C326" s="140" t="s">
        <v>2100</v>
      </c>
      <c r="D326" s="140" t="s">
        <v>222</v>
      </c>
      <c r="E326" s="141" t="s">
        <v>4415</v>
      </c>
      <c r="F326" s="142" t="s">
        <v>4416</v>
      </c>
      <c r="G326" s="143" t="s">
        <v>225</v>
      </c>
      <c r="H326" s="144">
        <v>133.87</v>
      </c>
      <c r="I326" s="145"/>
      <c r="J326" s="144">
        <f>ROUND(I326*H326,2)</f>
        <v>0</v>
      </c>
      <c r="K326" s="146"/>
      <c r="L326" s="28"/>
      <c r="M326" s="147" t="s">
        <v>1</v>
      </c>
      <c r="N326" s="148" t="s">
        <v>41</v>
      </c>
      <c r="P326" s="149">
        <f>O326*H326</f>
        <v>0</v>
      </c>
      <c r="Q326" s="149">
        <v>4.0000000000000002E-4</v>
      </c>
      <c r="R326" s="149">
        <f>Q326*H326</f>
        <v>5.3548000000000005E-2</v>
      </c>
      <c r="S326" s="149">
        <v>0</v>
      </c>
      <c r="T326" s="150">
        <f>S326*H326</f>
        <v>0</v>
      </c>
      <c r="AR326" s="151" t="s">
        <v>281</v>
      </c>
      <c r="AT326" s="151" t="s">
        <v>222</v>
      </c>
      <c r="AU326" s="151" t="s">
        <v>87</v>
      </c>
      <c r="AY326" s="13" t="s">
        <v>220</v>
      </c>
      <c r="BE326" s="152">
        <f>IF(N326="základná",J326,0)</f>
        <v>0</v>
      </c>
      <c r="BF326" s="152">
        <f>IF(N326="znížená",J326,0)</f>
        <v>0</v>
      </c>
      <c r="BG326" s="152">
        <f>IF(N326="zákl. prenesená",J326,0)</f>
        <v>0</v>
      </c>
      <c r="BH326" s="152">
        <f>IF(N326="zníž. prenesená",J326,0)</f>
        <v>0</v>
      </c>
      <c r="BI326" s="152">
        <f>IF(N326="nulová",J326,0)</f>
        <v>0</v>
      </c>
      <c r="BJ326" s="13" t="s">
        <v>87</v>
      </c>
      <c r="BK326" s="152">
        <f>ROUND(I326*H326,2)</f>
        <v>0</v>
      </c>
      <c r="BL326" s="13" t="s">
        <v>281</v>
      </c>
      <c r="BM326" s="151" t="s">
        <v>4417</v>
      </c>
    </row>
    <row r="327" spans="2:65" s="11" customFormat="1" ht="22.9" customHeight="1">
      <c r="B327" s="127"/>
      <c r="D327" s="128" t="s">
        <v>74</v>
      </c>
      <c r="E327" s="137" t="s">
        <v>1016</v>
      </c>
      <c r="F327" s="137" t="s">
        <v>1017</v>
      </c>
      <c r="I327" s="130"/>
      <c r="J327" s="138">
        <f>BK327</f>
        <v>0</v>
      </c>
      <c r="L327" s="127"/>
      <c r="M327" s="132"/>
      <c r="P327" s="133">
        <f>SUM(P328:P329)</f>
        <v>0</v>
      </c>
      <c r="R327" s="133">
        <f>SUM(R328:R329)</f>
        <v>4.8653945599999998E-2</v>
      </c>
      <c r="T327" s="134">
        <f>SUM(T328:T329)</f>
        <v>0</v>
      </c>
      <c r="AR327" s="128" t="s">
        <v>87</v>
      </c>
      <c r="AT327" s="135" t="s">
        <v>74</v>
      </c>
      <c r="AU327" s="135" t="s">
        <v>82</v>
      </c>
      <c r="AY327" s="128" t="s">
        <v>220</v>
      </c>
      <c r="BK327" s="136">
        <f>SUM(BK328:BK329)</f>
        <v>0</v>
      </c>
    </row>
    <row r="328" spans="2:65" s="1" customFormat="1" ht="24.25" customHeight="1">
      <c r="B328" s="139"/>
      <c r="C328" s="140" t="s">
        <v>2104</v>
      </c>
      <c r="D328" s="140" t="s">
        <v>222</v>
      </c>
      <c r="E328" s="141" t="s">
        <v>3869</v>
      </c>
      <c r="F328" s="142" t="s">
        <v>3870</v>
      </c>
      <c r="G328" s="143" t="s">
        <v>225</v>
      </c>
      <c r="H328" s="144">
        <v>90.61</v>
      </c>
      <c r="I328" s="145"/>
      <c r="J328" s="144">
        <f>ROUND(I328*H328,2)</f>
        <v>0</v>
      </c>
      <c r="K328" s="146"/>
      <c r="L328" s="28"/>
      <c r="M328" s="147" t="s">
        <v>1</v>
      </c>
      <c r="N328" s="148" t="s">
        <v>41</v>
      </c>
      <c r="P328" s="149">
        <f>O328*H328</f>
        <v>0</v>
      </c>
      <c r="Q328" s="149">
        <v>1.7000000000000001E-4</v>
      </c>
      <c r="R328" s="149">
        <f>Q328*H328</f>
        <v>1.5403700000000001E-2</v>
      </c>
      <c r="S328" s="149">
        <v>0</v>
      </c>
      <c r="T328" s="150">
        <f>S328*H328</f>
        <v>0</v>
      </c>
      <c r="AR328" s="151" t="s">
        <v>281</v>
      </c>
      <c r="AT328" s="151" t="s">
        <v>222</v>
      </c>
      <c r="AU328" s="151" t="s">
        <v>87</v>
      </c>
      <c r="AY328" s="13" t="s">
        <v>220</v>
      </c>
      <c r="BE328" s="152">
        <f>IF(N328="základná",J328,0)</f>
        <v>0</v>
      </c>
      <c r="BF328" s="152">
        <f>IF(N328="znížená",J328,0)</f>
        <v>0</v>
      </c>
      <c r="BG328" s="152">
        <f>IF(N328="zákl. prenesená",J328,0)</f>
        <v>0</v>
      </c>
      <c r="BH328" s="152">
        <f>IF(N328="zníž. prenesená",J328,0)</f>
        <v>0</v>
      </c>
      <c r="BI328" s="152">
        <f>IF(N328="nulová",J328,0)</f>
        <v>0</v>
      </c>
      <c r="BJ328" s="13" t="s">
        <v>87</v>
      </c>
      <c r="BK328" s="152">
        <f>ROUND(I328*H328,2)</f>
        <v>0</v>
      </c>
      <c r="BL328" s="13" t="s">
        <v>281</v>
      </c>
      <c r="BM328" s="151" t="s">
        <v>4418</v>
      </c>
    </row>
    <row r="329" spans="2:65" s="1" customFormat="1" ht="33" customHeight="1">
      <c r="B329" s="139"/>
      <c r="C329" s="140" t="s">
        <v>2108</v>
      </c>
      <c r="D329" s="140" t="s">
        <v>222</v>
      </c>
      <c r="E329" s="141" t="s">
        <v>4419</v>
      </c>
      <c r="F329" s="142" t="s">
        <v>4420</v>
      </c>
      <c r="G329" s="143" t="s">
        <v>225</v>
      </c>
      <c r="H329" s="144">
        <v>90.61</v>
      </c>
      <c r="I329" s="145"/>
      <c r="J329" s="144">
        <f>ROUND(I329*H329,2)</f>
        <v>0</v>
      </c>
      <c r="K329" s="146"/>
      <c r="L329" s="28"/>
      <c r="M329" s="147" t="s">
        <v>1</v>
      </c>
      <c r="N329" s="148" t="s">
        <v>41</v>
      </c>
      <c r="P329" s="149">
        <f>O329*H329</f>
        <v>0</v>
      </c>
      <c r="Q329" s="149">
        <v>3.6696E-4</v>
      </c>
      <c r="R329" s="149">
        <f>Q329*H329</f>
        <v>3.3250245599999999E-2</v>
      </c>
      <c r="S329" s="149">
        <v>0</v>
      </c>
      <c r="T329" s="150">
        <f>S329*H329</f>
        <v>0</v>
      </c>
      <c r="AR329" s="151" t="s">
        <v>281</v>
      </c>
      <c r="AT329" s="151" t="s">
        <v>222</v>
      </c>
      <c r="AU329" s="151" t="s">
        <v>87</v>
      </c>
      <c r="AY329" s="13" t="s">
        <v>220</v>
      </c>
      <c r="BE329" s="152">
        <f>IF(N329="základná",J329,0)</f>
        <v>0</v>
      </c>
      <c r="BF329" s="152">
        <f>IF(N329="znížená",J329,0)</f>
        <v>0</v>
      </c>
      <c r="BG329" s="152">
        <f>IF(N329="zákl. prenesená",J329,0)</f>
        <v>0</v>
      </c>
      <c r="BH329" s="152">
        <f>IF(N329="zníž. prenesená",J329,0)</f>
        <v>0</v>
      </c>
      <c r="BI329" s="152">
        <f>IF(N329="nulová",J329,0)</f>
        <v>0</v>
      </c>
      <c r="BJ329" s="13" t="s">
        <v>87</v>
      </c>
      <c r="BK329" s="152">
        <f>ROUND(I329*H329,2)</f>
        <v>0</v>
      </c>
      <c r="BL329" s="13" t="s">
        <v>281</v>
      </c>
      <c r="BM329" s="151" t="s">
        <v>4421</v>
      </c>
    </row>
    <row r="330" spans="2:65" s="11" customFormat="1" ht="25.9" customHeight="1">
      <c r="B330" s="127"/>
      <c r="D330" s="128" t="s">
        <v>74</v>
      </c>
      <c r="E330" s="129" t="s">
        <v>571</v>
      </c>
      <c r="F330" s="129" t="s">
        <v>2440</v>
      </c>
      <c r="I330" s="130"/>
      <c r="J330" s="131">
        <f>BK330</f>
        <v>0</v>
      </c>
      <c r="L330" s="127"/>
      <c r="M330" s="132"/>
      <c r="P330" s="133">
        <f>P331</f>
        <v>0</v>
      </c>
      <c r="R330" s="133">
        <f>R331</f>
        <v>0</v>
      </c>
      <c r="T330" s="134">
        <f>T331</f>
        <v>0</v>
      </c>
      <c r="AR330" s="128" t="s">
        <v>91</v>
      </c>
      <c r="AT330" s="135" t="s">
        <v>74</v>
      </c>
      <c r="AU330" s="135" t="s">
        <v>75</v>
      </c>
      <c r="AY330" s="128" t="s">
        <v>220</v>
      </c>
      <c r="BK330" s="136">
        <f>BK331</f>
        <v>0</v>
      </c>
    </row>
    <row r="331" spans="2:65" s="11" customFormat="1" ht="22.9" customHeight="1">
      <c r="B331" s="127"/>
      <c r="D331" s="128" t="s">
        <v>74</v>
      </c>
      <c r="E331" s="137" t="s">
        <v>3879</v>
      </c>
      <c r="F331" s="137" t="s">
        <v>3880</v>
      </c>
      <c r="I331" s="130"/>
      <c r="J331" s="138">
        <f>BK331</f>
        <v>0</v>
      </c>
      <c r="L331" s="127"/>
      <c r="M331" s="132"/>
      <c r="P331" s="133">
        <f>SUM(P332:P333)</f>
        <v>0</v>
      </c>
      <c r="R331" s="133">
        <f>SUM(R332:R333)</f>
        <v>0</v>
      </c>
      <c r="T331" s="134">
        <f>SUM(T332:T333)</f>
        <v>0</v>
      </c>
      <c r="AR331" s="128" t="s">
        <v>91</v>
      </c>
      <c r="AT331" s="135" t="s">
        <v>74</v>
      </c>
      <c r="AU331" s="135" t="s">
        <v>82</v>
      </c>
      <c r="AY331" s="128" t="s">
        <v>220</v>
      </c>
      <c r="BK331" s="136">
        <f>SUM(BK332:BK333)</f>
        <v>0</v>
      </c>
    </row>
    <row r="332" spans="2:65" s="1" customFormat="1" ht="16.5" customHeight="1">
      <c r="B332" s="139"/>
      <c r="C332" s="140" t="s">
        <v>2112</v>
      </c>
      <c r="D332" s="140" t="s">
        <v>222</v>
      </c>
      <c r="E332" s="141" t="s">
        <v>4422</v>
      </c>
      <c r="F332" s="142" t="s">
        <v>4423</v>
      </c>
      <c r="G332" s="143" t="s">
        <v>259</v>
      </c>
      <c r="H332" s="144">
        <v>1</v>
      </c>
      <c r="I332" s="145"/>
      <c r="J332" s="144">
        <f>ROUND(I332*H332,2)</f>
        <v>0</v>
      </c>
      <c r="K332" s="146"/>
      <c r="L332" s="28"/>
      <c r="M332" s="147" t="s">
        <v>1</v>
      </c>
      <c r="N332" s="148" t="s">
        <v>41</v>
      </c>
      <c r="P332" s="149">
        <f>O332*H332</f>
        <v>0</v>
      </c>
      <c r="Q332" s="149">
        <v>0</v>
      </c>
      <c r="R332" s="149">
        <f>Q332*H332</f>
        <v>0</v>
      </c>
      <c r="S332" s="149">
        <v>0</v>
      </c>
      <c r="T332" s="150">
        <f>S332*H332</f>
        <v>0</v>
      </c>
      <c r="AR332" s="151" t="s">
        <v>666</v>
      </c>
      <c r="AT332" s="151" t="s">
        <v>222</v>
      </c>
      <c r="AU332" s="151" t="s">
        <v>87</v>
      </c>
      <c r="AY332" s="13" t="s">
        <v>220</v>
      </c>
      <c r="BE332" s="152">
        <f>IF(N332="základná",J332,0)</f>
        <v>0</v>
      </c>
      <c r="BF332" s="152">
        <f>IF(N332="znížená",J332,0)</f>
        <v>0</v>
      </c>
      <c r="BG332" s="152">
        <f>IF(N332="zákl. prenesená",J332,0)</f>
        <v>0</v>
      </c>
      <c r="BH332" s="152">
        <f>IF(N332="zníž. prenesená",J332,0)</f>
        <v>0</v>
      </c>
      <c r="BI332" s="152">
        <f>IF(N332="nulová",J332,0)</f>
        <v>0</v>
      </c>
      <c r="BJ332" s="13" t="s">
        <v>87</v>
      </c>
      <c r="BK332" s="152">
        <f>ROUND(I332*H332,2)</f>
        <v>0</v>
      </c>
      <c r="BL332" s="13" t="s">
        <v>666</v>
      </c>
      <c r="BM332" s="151" t="s">
        <v>4424</v>
      </c>
    </row>
    <row r="333" spans="2:65" s="1" customFormat="1" ht="24.25" customHeight="1">
      <c r="B333" s="139"/>
      <c r="C333" s="140" t="s">
        <v>2116</v>
      </c>
      <c r="D333" s="140" t="s">
        <v>222</v>
      </c>
      <c r="E333" s="141" t="s">
        <v>3881</v>
      </c>
      <c r="F333" s="142" t="s">
        <v>3882</v>
      </c>
      <c r="G333" s="143" t="s">
        <v>259</v>
      </c>
      <c r="H333" s="144">
        <v>1</v>
      </c>
      <c r="I333" s="145"/>
      <c r="J333" s="144">
        <f>ROUND(I333*H333,2)</f>
        <v>0</v>
      </c>
      <c r="K333" s="146"/>
      <c r="L333" s="28"/>
      <c r="M333" s="153" t="s">
        <v>1</v>
      </c>
      <c r="N333" s="154" t="s">
        <v>41</v>
      </c>
      <c r="O333" s="155"/>
      <c r="P333" s="156">
        <f>O333*H333</f>
        <v>0</v>
      </c>
      <c r="Q333" s="156">
        <v>0</v>
      </c>
      <c r="R333" s="156">
        <f>Q333*H333</f>
        <v>0</v>
      </c>
      <c r="S333" s="156">
        <v>0</v>
      </c>
      <c r="T333" s="157">
        <f>S333*H333</f>
        <v>0</v>
      </c>
      <c r="AR333" s="151" t="s">
        <v>666</v>
      </c>
      <c r="AT333" s="151" t="s">
        <v>222</v>
      </c>
      <c r="AU333" s="151" t="s">
        <v>87</v>
      </c>
      <c r="AY333" s="13" t="s">
        <v>220</v>
      </c>
      <c r="BE333" s="152">
        <f>IF(N333="základná",J333,0)</f>
        <v>0</v>
      </c>
      <c r="BF333" s="152">
        <f>IF(N333="znížená",J333,0)</f>
        <v>0</v>
      </c>
      <c r="BG333" s="152">
        <f>IF(N333="zákl. prenesená",J333,0)</f>
        <v>0</v>
      </c>
      <c r="BH333" s="152">
        <f>IF(N333="zníž. prenesená",J333,0)</f>
        <v>0</v>
      </c>
      <c r="BI333" s="152">
        <f>IF(N333="nulová",J333,0)</f>
        <v>0</v>
      </c>
      <c r="BJ333" s="13" t="s">
        <v>87</v>
      </c>
      <c r="BK333" s="152">
        <f>ROUND(I333*H333,2)</f>
        <v>0</v>
      </c>
      <c r="BL333" s="13" t="s">
        <v>666</v>
      </c>
      <c r="BM333" s="151" t="s">
        <v>4425</v>
      </c>
    </row>
    <row r="334" spans="2:65" s="1" customFormat="1" ht="7" customHeight="1">
      <c r="B334" s="43"/>
      <c r="C334" s="44"/>
      <c r="D334" s="44"/>
      <c r="E334" s="44"/>
      <c r="F334" s="44"/>
      <c r="G334" s="44"/>
      <c r="H334" s="44"/>
      <c r="I334" s="44"/>
      <c r="J334" s="44"/>
      <c r="K334" s="44"/>
      <c r="L334" s="28"/>
    </row>
  </sheetData>
  <autoFilter ref="C141:K333" xr:uid="{00000000-0009-0000-0000-00001D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B2:BM188"/>
  <sheetViews>
    <sheetView showGridLines="0" topLeftCell="A133" workbookViewId="0">
      <selection activeCell="Y150" sqref="Y15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176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4427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ROUND(J131,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ROUND((SUM(BE131:BE187)),  2)</f>
        <v>0</v>
      </c>
      <c r="G35" s="96"/>
      <c r="H35" s="96"/>
      <c r="I35" s="97">
        <v>0.23</v>
      </c>
      <c r="J35" s="95">
        <f>ROUND(((SUM(BE131:BE187))*I35),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ROUND((SUM(BF131:BF187)),  2)</f>
        <v>0</v>
      </c>
      <c r="G36" s="96"/>
      <c r="H36" s="96"/>
      <c r="I36" s="97">
        <v>0.23</v>
      </c>
      <c r="J36" s="95">
        <f>ROUND(((SUM(BF131:BF187))*I36),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ROUND((SUM(BG131:BG187)),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ROUND((SUM(BH131:BH187)),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ROUND((SUM(BI131:BI187)),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I.1 - Stavebné úpravy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J131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J132</f>
        <v>0</v>
      </c>
      <c r="L99" s="110"/>
    </row>
    <row r="100" spans="2:47" s="9" customFormat="1" ht="19.899999999999999" customHeight="1">
      <c r="B100" s="114"/>
      <c r="D100" s="115" t="s">
        <v>3814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47" s="9" customFormat="1" ht="19.899999999999999" customHeight="1">
      <c r="B101" s="114"/>
      <c r="D101" s="115" t="s">
        <v>444</v>
      </c>
      <c r="E101" s="116"/>
      <c r="F101" s="116"/>
      <c r="G101" s="116"/>
      <c r="H101" s="116"/>
      <c r="I101" s="116"/>
      <c r="J101" s="117">
        <f>J136</f>
        <v>0</v>
      </c>
      <c r="L101" s="114"/>
    </row>
    <row r="102" spans="2:47" s="9" customFormat="1" ht="19.899999999999999" customHeight="1">
      <c r="B102" s="114"/>
      <c r="D102" s="115" t="s">
        <v>195</v>
      </c>
      <c r="E102" s="116"/>
      <c r="F102" s="116"/>
      <c r="G102" s="116"/>
      <c r="H102" s="116"/>
      <c r="I102" s="116"/>
      <c r="J102" s="117">
        <f>J144</f>
        <v>0</v>
      </c>
      <c r="L102" s="114"/>
    </row>
    <row r="103" spans="2:47" s="9" customFormat="1" ht="19.899999999999999" customHeight="1">
      <c r="B103" s="114"/>
      <c r="D103" s="115" t="s">
        <v>445</v>
      </c>
      <c r="E103" s="116"/>
      <c r="F103" s="116"/>
      <c r="G103" s="116"/>
      <c r="H103" s="116"/>
      <c r="I103" s="116"/>
      <c r="J103" s="117">
        <f>J167</f>
        <v>0</v>
      </c>
      <c r="L103" s="114"/>
    </row>
    <row r="104" spans="2:47" s="8" customFormat="1" ht="25" customHeight="1">
      <c r="B104" s="110"/>
      <c r="D104" s="111" t="s">
        <v>196</v>
      </c>
      <c r="E104" s="112"/>
      <c r="F104" s="112"/>
      <c r="G104" s="112"/>
      <c r="H104" s="112"/>
      <c r="I104" s="112"/>
      <c r="J104" s="113">
        <f>J169</f>
        <v>0</v>
      </c>
      <c r="L104" s="110"/>
    </row>
    <row r="105" spans="2:47" s="9" customFormat="1" ht="19.899999999999999" customHeight="1">
      <c r="B105" s="114"/>
      <c r="D105" s="115" t="s">
        <v>200</v>
      </c>
      <c r="E105" s="116"/>
      <c r="F105" s="116"/>
      <c r="G105" s="116"/>
      <c r="H105" s="116"/>
      <c r="I105" s="116"/>
      <c r="J105" s="117">
        <f>J170</f>
        <v>0</v>
      </c>
      <c r="L105" s="114"/>
    </row>
    <row r="106" spans="2:47" s="9" customFormat="1" ht="19.899999999999999" customHeight="1">
      <c r="B106" s="114"/>
      <c r="D106" s="115" t="s">
        <v>201</v>
      </c>
      <c r="E106" s="116"/>
      <c r="F106" s="116"/>
      <c r="G106" s="116"/>
      <c r="H106" s="116"/>
      <c r="I106" s="116"/>
      <c r="J106" s="117">
        <f>J176</f>
        <v>0</v>
      </c>
      <c r="L106" s="114"/>
    </row>
    <row r="107" spans="2:47" s="9" customFormat="1" ht="19.899999999999999" customHeight="1">
      <c r="B107" s="114"/>
      <c r="D107" s="115" t="s">
        <v>203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47" s="9" customFormat="1" ht="19.899999999999999" customHeight="1">
      <c r="B108" s="114"/>
      <c r="D108" s="115" t="s">
        <v>450</v>
      </c>
      <c r="E108" s="116"/>
      <c r="F108" s="116"/>
      <c r="G108" s="116"/>
      <c r="H108" s="116"/>
      <c r="I108" s="116"/>
      <c r="J108" s="117">
        <f>J180</f>
        <v>0</v>
      </c>
      <c r="L108" s="114"/>
    </row>
    <row r="109" spans="2:47" s="9" customFormat="1" ht="19.899999999999999" customHeight="1">
      <c r="B109" s="114"/>
      <c r="D109" s="115" t="s">
        <v>452</v>
      </c>
      <c r="E109" s="116"/>
      <c r="F109" s="116"/>
      <c r="G109" s="116"/>
      <c r="H109" s="116"/>
      <c r="I109" s="116"/>
      <c r="J109" s="117">
        <f>J184</f>
        <v>0</v>
      </c>
      <c r="L109" s="114"/>
    </row>
    <row r="110" spans="2:47" s="1" customFormat="1" ht="21.75" customHeight="1">
      <c r="B110" s="28"/>
      <c r="L110" s="28"/>
    </row>
    <row r="111" spans="2:47" s="1" customFormat="1" ht="7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8"/>
    </row>
    <row r="115" spans="2:12" s="1" customFormat="1" ht="7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28"/>
    </row>
    <row r="116" spans="2:12" s="1" customFormat="1" ht="25" customHeight="1">
      <c r="B116" s="28"/>
      <c r="C116" s="17" t="s">
        <v>206</v>
      </c>
      <c r="L116" s="28"/>
    </row>
    <row r="117" spans="2:12" s="1" customFormat="1" ht="7" customHeight="1">
      <c r="B117" s="28"/>
      <c r="L117" s="28"/>
    </row>
    <row r="118" spans="2:12" s="1" customFormat="1" ht="12" customHeight="1">
      <c r="B118" s="28"/>
      <c r="C118" s="23" t="s">
        <v>14</v>
      </c>
      <c r="L118" s="28"/>
    </row>
    <row r="119" spans="2:12" s="1" customFormat="1" ht="26.25" customHeight="1">
      <c r="B119" s="28"/>
      <c r="E119" s="224" t="str">
        <f>E7</f>
        <v>SOŠ technická Lučenec - novostavba edukačného centra, rekonštrukcia objektu školy a spoločenského objektu</v>
      </c>
      <c r="F119" s="225"/>
      <c r="G119" s="225"/>
      <c r="H119" s="225"/>
      <c r="L119" s="28"/>
    </row>
    <row r="120" spans="2:12" ht="12" customHeight="1">
      <c r="B120" s="16"/>
      <c r="C120" s="23" t="s">
        <v>184</v>
      </c>
      <c r="L120" s="16"/>
    </row>
    <row r="121" spans="2:12" s="1" customFormat="1" ht="16.5" customHeight="1">
      <c r="B121" s="28"/>
      <c r="E121" s="224" t="s">
        <v>4426</v>
      </c>
      <c r="F121" s="223"/>
      <c r="G121" s="223"/>
      <c r="H121" s="223"/>
      <c r="L121" s="28"/>
    </row>
    <row r="122" spans="2:12" s="1" customFormat="1" ht="12" customHeight="1">
      <c r="B122" s="28"/>
      <c r="C122" s="23" t="s">
        <v>186</v>
      </c>
      <c r="L122" s="28"/>
    </row>
    <row r="123" spans="2:12" s="1" customFormat="1" ht="16.5" customHeight="1">
      <c r="B123" s="28"/>
      <c r="E123" s="218" t="str">
        <f>E11</f>
        <v>I.1 - Stavebné úpravy</v>
      </c>
      <c r="F123" s="223"/>
      <c r="G123" s="223"/>
      <c r="H123" s="223"/>
      <c r="L123" s="28"/>
    </row>
    <row r="124" spans="2:12" s="1" customFormat="1" ht="7" customHeight="1">
      <c r="B124" s="28"/>
      <c r="L124" s="28"/>
    </row>
    <row r="125" spans="2:12" s="1" customFormat="1" ht="12" customHeight="1">
      <c r="B125" s="28"/>
      <c r="C125" s="23" t="s">
        <v>18</v>
      </c>
      <c r="F125" s="21" t="str">
        <f>F14</f>
        <v>SOŠ Technická,Dukelských Hrdinov 2, 984 01 Lučenec</v>
      </c>
      <c r="I125" s="23" t="s">
        <v>20</v>
      </c>
      <c r="J125" s="51" t="str">
        <f>IF(J14="","",J14)</f>
        <v>30. 9. 2024</v>
      </c>
      <c r="L125" s="28"/>
    </row>
    <row r="126" spans="2:12" s="1" customFormat="1" ht="7" customHeight="1">
      <c r="B126" s="28"/>
      <c r="L126" s="28"/>
    </row>
    <row r="127" spans="2:12" s="1" customFormat="1" ht="40.15" customHeight="1">
      <c r="B127" s="28"/>
      <c r="C127" s="23" t="s">
        <v>22</v>
      </c>
      <c r="F127" s="21" t="str">
        <f>E17</f>
        <v>BBSK, Námestie SNP 23/23, 974 01 BB</v>
      </c>
      <c r="I127" s="23" t="s">
        <v>28</v>
      </c>
      <c r="J127" s="26" t="str">
        <f>E23</f>
        <v>Ing. Ladislav Chatrnúch,Sládkovičova 2052/50A Šala</v>
      </c>
      <c r="L127" s="28"/>
    </row>
    <row r="128" spans="2:12" s="1" customFormat="1" ht="15.25" customHeight="1">
      <c r="B128" s="28"/>
      <c r="C128" s="23" t="s">
        <v>26</v>
      </c>
      <c r="F128" s="21" t="str">
        <f>IF(E20="","",E20)</f>
        <v>Vyplň údaj</v>
      </c>
      <c r="I128" s="23" t="s">
        <v>31</v>
      </c>
      <c r="J128" s="26" t="str">
        <f>E26</f>
        <v xml:space="preserve"> </v>
      </c>
      <c r="L128" s="28"/>
    </row>
    <row r="129" spans="2:65" s="1" customFormat="1" ht="10.4" customHeight="1">
      <c r="B129" s="28"/>
      <c r="L129" s="28"/>
    </row>
    <row r="130" spans="2:65" s="10" customFormat="1" ht="29.25" customHeight="1">
      <c r="B130" s="118"/>
      <c r="C130" s="119" t="s">
        <v>207</v>
      </c>
      <c r="D130" s="120" t="s">
        <v>60</v>
      </c>
      <c r="E130" s="120" t="s">
        <v>56</v>
      </c>
      <c r="F130" s="120" t="s">
        <v>57</v>
      </c>
      <c r="G130" s="120" t="s">
        <v>208</v>
      </c>
      <c r="H130" s="120" t="s">
        <v>209</v>
      </c>
      <c r="I130" s="120" t="s">
        <v>210</v>
      </c>
      <c r="J130" s="121" t="s">
        <v>190</v>
      </c>
      <c r="K130" s="122" t="s">
        <v>211</v>
      </c>
      <c r="L130" s="118"/>
      <c r="M130" s="58" t="s">
        <v>1</v>
      </c>
      <c r="N130" s="59" t="s">
        <v>39</v>
      </c>
      <c r="O130" s="59" t="s">
        <v>212</v>
      </c>
      <c r="P130" s="59" t="s">
        <v>213</v>
      </c>
      <c r="Q130" s="59" t="s">
        <v>214</v>
      </c>
      <c r="R130" s="59" t="s">
        <v>215</v>
      </c>
      <c r="S130" s="59" t="s">
        <v>216</v>
      </c>
      <c r="T130" s="60" t="s">
        <v>217</v>
      </c>
    </row>
    <row r="131" spans="2:65" s="1" customFormat="1" ht="22.9" customHeight="1">
      <c r="B131" s="28"/>
      <c r="C131" s="63" t="s">
        <v>191</v>
      </c>
      <c r="J131" s="123">
        <f>BK131</f>
        <v>0</v>
      </c>
      <c r="L131" s="28"/>
      <c r="M131" s="61"/>
      <c r="N131" s="52"/>
      <c r="O131" s="52"/>
      <c r="P131" s="124">
        <f>P132+P169</f>
        <v>0</v>
      </c>
      <c r="Q131" s="52"/>
      <c r="R131" s="124">
        <f>R132+R169</f>
        <v>12.367385501899999</v>
      </c>
      <c r="S131" s="52"/>
      <c r="T131" s="125">
        <f>T132+T169</f>
        <v>5.5432677999999997</v>
      </c>
      <c r="AT131" s="13" t="s">
        <v>74</v>
      </c>
      <c r="AU131" s="13" t="s">
        <v>192</v>
      </c>
      <c r="BK131" s="126">
        <f>BK132+BK169</f>
        <v>0</v>
      </c>
    </row>
    <row r="132" spans="2:65" s="11" customFormat="1" ht="25.9" customHeight="1">
      <c r="B132" s="127"/>
      <c r="D132" s="128" t="s">
        <v>74</v>
      </c>
      <c r="E132" s="129" t="s">
        <v>218</v>
      </c>
      <c r="F132" s="129" t="s">
        <v>219</v>
      </c>
      <c r="I132" s="130"/>
      <c r="J132" s="131">
        <f>BK132</f>
        <v>0</v>
      </c>
      <c r="L132" s="127"/>
      <c r="M132" s="132"/>
      <c r="P132" s="133">
        <f>P133+P136+P144+P167</f>
        <v>0</v>
      </c>
      <c r="R132" s="133">
        <f>R133+R136+R144+R167</f>
        <v>7.8369147715</v>
      </c>
      <c r="T132" s="134">
        <f>T133+T136+T144+T167</f>
        <v>5.5306227999999997</v>
      </c>
      <c r="AR132" s="128" t="s">
        <v>82</v>
      </c>
      <c r="AT132" s="135" t="s">
        <v>74</v>
      </c>
      <c r="AU132" s="135" t="s">
        <v>75</v>
      </c>
      <c r="AY132" s="128" t="s">
        <v>220</v>
      </c>
      <c r="BK132" s="136">
        <f>BK133+BK136+BK144+BK167</f>
        <v>0</v>
      </c>
    </row>
    <row r="133" spans="2:65" s="11" customFormat="1" ht="22.9" customHeight="1">
      <c r="B133" s="127"/>
      <c r="D133" s="128" t="s">
        <v>74</v>
      </c>
      <c r="E133" s="137" t="s">
        <v>91</v>
      </c>
      <c r="F133" s="137" t="s">
        <v>3816</v>
      </c>
      <c r="I133" s="130"/>
      <c r="J133" s="138">
        <f>BK133</f>
        <v>0</v>
      </c>
      <c r="L133" s="127"/>
      <c r="M133" s="132"/>
      <c r="P133" s="133">
        <f>SUM(P134:P135)</f>
        <v>0</v>
      </c>
      <c r="R133" s="133">
        <f>SUM(R134:R135)</f>
        <v>0.24322849999999996</v>
      </c>
      <c r="T133" s="134">
        <f>SUM(T134:T135)</f>
        <v>0</v>
      </c>
      <c r="AR133" s="128" t="s">
        <v>82</v>
      </c>
      <c r="AT133" s="135" t="s">
        <v>74</v>
      </c>
      <c r="AU133" s="135" t="s">
        <v>82</v>
      </c>
      <c r="AY133" s="128" t="s">
        <v>220</v>
      </c>
      <c r="BK133" s="136">
        <f>SUM(BK134:BK135)</f>
        <v>0</v>
      </c>
    </row>
    <row r="134" spans="2:65" s="1" customFormat="1" ht="24.25" customHeight="1">
      <c r="B134" s="139"/>
      <c r="C134" s="140" t="s">
        <v>82</v>
      </c>
      <c r="D134" s="140" t="s">
        <v>222</v>
      </c>
      <c r="E134" s="141" t="s">
        <v>3971</v>
      </c>
      <c r="F134" s="142" t="s">
        <v>3972</v>
      </c>
      <c r="G134" s="143" t="s">
        <v>234</v>
      </c>
      <c r="H134" s="144">
        <v>24</v>
      </c>
      <c r="I134" s="145"/>
      <c r="J134" s="144">
        <f>ROUND(I134*H134,2)</f>
        <v>0</v>
      </c>
      <c r="K134" s="146"/>
      <c r="L134" s="28"/>
      <c r="M134" s="147" t="s">
        <v>1</v>
      </c>
      <c r="N134" s="148" t="s">
        <v>41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3" t="s">
        <v>87</v>
      </c>
      <c r="BK134" s="152">
        <f>ROUND(I134*H134,2)</f>
        <v>0</v>
      </c>
      <c r="BL134" s="13" t="s">
        <v>94</v>
      </c>
      <c r="BM134" s="151" t="s">
        <v>4428</v>
      </c>
    </row>
    <row r="135" spans="2:65" s="1" customFormat="1" ht="33" customHeight="1">
      <c r="B135" s="139"/>
      <c r="C135" s="140" t="s">
        <v>87</v>
      </c>
      <c r="D135" s="140" t="s">
        <v>222</v>
      </c>
      <c r="E135" s="141" t="s">
        <v>4429</v>
      </c>
      <c r="F135" s="142" t="s">
        <v>4430</v>
      </c>
      <c r="G135" s="143" t="s">
        <v>225</v>
      </c>
      <c r="H135" s="144">
        <v>0.95</v>
      </c>
      <c r="I135" s="145"/>
      <c r="J135" s="144">
        <f>ROUND(I135*H135,2)</f>
        <v>0</v>
      </c>
      <c r="K135" s="146"/>
      <c r="L135" s="28"/>
      <c r="M135" s="147" t="s">
        <v>1</v>
      </c>
      <c r="N135" s="148" t="s">
        <v>41</v>
      </c>
      <c r="P135" s="149">
        <f>O135*H135</f>
        <v>0</v>
      </c>
      <c r="Q135" s="149">
        <v>0.25602999999999998</v>
      </c>
      <c r="R135" s="149">
        <f>Q135*H135</f>
        <v>0.24322849999999996</v>
      </c>
      <c r="S135" s="149">
        <v>0</v>
      </c>
      <c r="T135" s="150">
        <f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IF(N135="základná",J135,0)</f>
        <v>0</v>
      </c>
      <c r="BF135" s="152">
        <f>IF(N135="znížená",J135,0)</f>
        <v>0</v>
      </c>
      <c r="BG135" s="152">
        <f>IF(N135="zákl. prenesená",J135,0)</f>
        <v>0</v>
      </c>
      <c r="BH135" s="152">
        <f>IF(N135="zníž. prenesená",J135,0)</f>
        <v>0</v>
      </c>
      <c r="BI135" s="152">
        <f>IF(N135="nulová",J135,0)</f>
        <v>0</v>
      </c>
      <c r="BJ135" s="13" t="s">
        <v>87</v>
      </c>
      <c r="BK135" s="152">
        <f>ROUND(I135*H135,2)</f>
        <v>0</v>
      </c>
      <c r="BL135" s="13" t="s">
        <v>94</v>
      </c>
      <c r="BM135" s="151" t="s">
        <v>4431</v>
      </c>
    </row>
    <row r="136" spans="2:65" s="11" customFormat="1" ht="22.9" customHeight="1">
      <c r="B136" s="127"/>
      <c r="D136" s="128" t="s">
        <v>74</v>
      </c>
      <c r="E136" s="137" t="s">
        <v>124</v>
      </c>
      <c r="F136" s="137" t="s">
        <v>501</v>
      </c>
      <c r="I136" s="130"/>
      <c r="J136" s="138">
        <f>BK136</f>
        <v>0</v>
      </c>
      <c r="L136" s="127"/>
      <c r="M136" s="132"/>
      <c r="P136" s="133">
        <f>SUM(P137:P143)</f>
        <v>0</v>
      </c>
      <c r="R136" s="133">
        <f>SUM(R137:R143)</f>
        <v>5.8342908000000007</v>
      </c>
      <c r="T136" s="134">
        <f>SUM(T137:T143)</f>
        <v>0</v>
      </c>
      <c r="AR136" s="128" t="s">
        <v>82</v>
      </c>
      <c r="AT136" s="135" t="s">
        <v>74</v>
      </c>
      <c r="AU136" s="135" t="s">
        <v>82</v>
      </c>
      <c r="AY136" s="128" t="s">
        <v>220</v>
      </c>
      <c r="BK136" s="136">
        <f>SUM(BK137:BK143)</f>
        <v>0</v>
      </c>
    </row>
    <row r="137" spans="2:65" s="1" customFormat="1" ht="24.25" customHeight="1">
      <c r="B137" s="139"/>
      <c r="C137" s="140" t="s">
        <v>91</v>
      </c>
      <c r="D137" s="140" t="s">
        <v>222</v>
      </c>
      <c r="E137" s="141" t="s">
        <v>4432</v>
      </c>
      <c r="F137" s="142" t="s">
        <v>4433</v>
      </c>
      <c r="G137" s="143" t="s">
        <v>225</v>
      </c>
      <c r="H137" s="144">
        <v>70</v>
      </c>
      <c r="I137" s="145"/>
      <c r="J137" s="144">
        <f t="shared" ref="J137:J143" si="0">ROUND(I137*H137,2)</f>
        <v>0</v>
      </c>
      <c r="K137" s="146"/>
      <c r="L137" s="28"/>
      <c r="M137" s="147" t="s">
        <v>1</v>
      </c>
      <c r="N137" s="148" t="s">
        <v>41</v>
      </c>
      <c r="P137" s="149">
        <f t="shared" ref="P137:P143" si="1">O137*H137</f>
        <v>0</v>
      </c>
      <c r="Q137" s="149">
        <v>7.5520000000000004E-2</v>
      </c>
      <c r="R137" s="149">
        <f t="shared" ref="R137:R143" si="2">Q137*H137</f>
        <v>5.2864000000000004</v>
      </c>
      <c r="S137" s="149">
        <v>0</v>
      </c>
      <c r="T137" s="150">
        <f t="shared" ref="T137:T143" si="3">S137*H137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ref="BE137:BE143" si="4">IF(N137="základná",J137,0)</f>
        <v>0</v>
      </c>
      <c r="BF137" s="152">
        <f t="shared" ref="BF137:BF143" si="5">IF(N137="znížená",J137,0)</f>
        <v>0</v>
      </c>
      <c r="BG137" s="152">
        <f t="shared" ref="BG137:BG143" si="6">IF(N137="zákl. prenesená",J137,0)</f>
        <v>0</v>
      </c>
      <c r="BH137" s="152">
        <f t="shared" ref="BH137:BH143" si="7">IF(N137="zníž. prenesená",J137,0)</f>
        <v>0</v>
      </c>
      <c r="BI137" s="152">
        <f t="shared" ref="BI137:BI143" si="8">IF(N137="nulová",J137,0)</f>
        <v>0</v>
      </c>
      <c r="BJ137" s="13" t="s">
        <v>87</v>
      </c>
      <c r="BK137" s="152">
        <f t="shared" ref="BK137:BK143" si="9">ROUND(I137*H137,2)</f>
        <v>0</v>
      </c>
      <c r="BL137" s="13" t="s">
        <v>94</v>
      </c>
      <c r="BM137" s="151" t="s">
        <v>4434</v>
      </c>
    </row>
    <row r="138" spans="2:65" s="1" customFormat="1" ht="37.9" customHeight="1">
      <c r="B138" s="139"/>
      <c r="C138" s="140" t="s">
        <v>94</v>
      </c>
      <c r="D138" s="140" t="s">
        <v>222</v>
      </c>
      <c r="E138" s="141" t="s">
        <v>4435</v>
      </c>
      <c r="F138" s="142" t="s">
        <v>4436</v>
      </c>
      <c r="G138" s="143" t="s">
        <v>225</v>
      </c>
      <c r="H138" s="144">
        <v>25.95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1.4999999999999999E-4</v>
      </c>
      <c r="R138" s="149">
        <f t="shared" si="2"/>
        <v>3.8924999999999997E-3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4437</v>
      </c>
    </row>
    <row r="139" spans="2:65" s="1" customFormat="1" ht="24.25" customHeight="1">
      <c r="B139" s="139"/>
      <c r="C139" s="140" t="s">
        <v>97</v>
      </c>
      <c r="D139" s="140" t="s">
        <v>222</v>
      </c>
      <c r="E139" s="141" t="s">
        <v>4179</v>
      </c>
      <c r="F139" s="142" t="s">
        <v>4180</v>
      </c>
      <c r="G139" s="143" t="s">
        <v>225</v>
      </c>
      <c r="H139" s="144">
        <v>25.95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1.3125E-2</v>
      </c>
      <c r="R139" s="149">
        <f t="shared" si="2"/>
        <v>0.34059374999999997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4438</v>
      </c>
    </row>
    <row r="140" spans="2:65" s="1" customFormat="1" ht="24.25" customHeight="1">
      <c r="B140" s="139"/>
      <c r="C140" s="140" t="s">
        <v>124</v>
      </c>
      <c r="D140" s="140" t="s">
        <v>222</v>
      </c>
      <c r="E140" s="141" t="s">
        <v>4439</v>
      </c>
      <c r="F140" s="142" t="s">
        <v>4440</v>
      </c>
      <c r="G140" s="143" t="s">
        <v>225</v>
      </c>
      <c r="H140" s="144">
        <v>25.95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5.1539999999999997E-3</v>
      </c>
      <c r="R140" s="149">
        <f t="shared" si="2"/>
        <v>0.13374629999999998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4441</v>
      </c>
    </row>
    <row r="141" spans="2:65" s="1" customFormat="1" ht="24.25" customHeight="1">
      <c r="B141" s="139"/>
      <c r="C141" s="140" t="s">
        <v>132</v>
      </c>
      <c r="D141" s="140" t="s">
        <v>222</v>
      </c>
      <c r="E141" s="141" t="s">
        <v>535</v>
      </c>
      <c r="F141" s="142" t="s">
        <v>536</v>
      </c>
      <c r="G141" s="143" t="s">
        <v>225</v>
      </c>
      <c r="H141" s="144">
        <v>3.95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2.2499999999999999E-4</v>
      </c>
      <c r="R141" s="149">
        <f t="shared" si="2"/>
        <v>8.8875E-4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4442</v>
      </c>
    </row>
    <row r="142" spans="2:65" s="1" customFormat="1" ht="24.25" customHeight="1">
      <c r="B142" s="139"/>
      <c r="C142" s="140" t="s">
        <v>248</v>
      </c>
      <c r="D142" s="140" t="s">
        <v>222</v>
      </c>
      <c r="E142" s="141" t="s">
        <v>541</v>
      </c>
      <c r="F142" s="142" t="s">
        <v>4443</v>
      </c>
      <c r="G142" s="143" t="s">
        <v>225</v>
      </c>
      <c r="H142" s="144">
        <v>3.95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3.9199999999999999E-3</v>
      </c>
      <c r="R142" s="149">
        <f t="shared" si="2"/>
        <v>1.5484E-2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4444</v>
      </c>
    </row>
    <row r="143" spans="2:65" s="1" customFormat="1" ht="24.25" customHeight="1">
      <c r="B143" s="139"/>
      <c r="C143" s="140" t="s">
        <v>230</v>
      </c>
      <c r="D143" s="140" t="s">
        <v>222</v>
      </c>
      <c r="E143" s="141" t="s">
        <v>550</v>
      </c>
      <c r="F143" s="142" t="s">
        <v>551</v>
      </c>
      <c r="G143" s="143" t="s">
        <v>225</v>
      </c>
      <c r="H143" s="144">
        <v>3.95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1.349E-2</v>
      </c>
      <c r="R143" s="149">
        <f t="shared" si="2"/>
        <v>5.3285500000000006E-2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4445</v>
      </c>
    </row>
    <row r="144" spans="2:65" s="11" customFormat="1" ht="22.9" customHeight="1">
      <c r="B144" s="127"/>
      <c r="D144" s="128" t="s">
        <v>74</v>
      </c>
      <c r="E144" s="137" t="s">
        <v>230</v>
      </c>
      <c r="F144" s="137" t="s">
        <v>231</v>
      </c>
      <c r="I144" s="130"/>
      <c r="J144" s="138">
        <f>BK144</f>
        <v>0</v>
      </c>
      <c r="L144" s="127"/>
      <c r="M144" s="132"/>
      <c r="P144" s="133">
        <f>SUM(P145:P166)</f>
        <v>0</v>
      </c>
      <c r="R144" s="133">
        <f>SUM(R145:R166)</f>
        <v>1.7593954715</v>
      </c>
      <c r="T144" s="134">
        <f>SUM(T145:T166)</f>
        <v>5.5306227999999997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SUM(BK145:BK166)</f>
        <v>0</v>
      </c>
    </row>
    <row r="145" spans="2:65" s="1" customFormat="1" ht="33" customHeight="1">
      <c r="B145" s="139"/>
      <c r="C145" s="140" t="s">
        <v>256</v>
      </c>
      <c r="D145" s="140" t="s">
        <v>222</v>
      </c>
      <c r="E145" s="141" t="s">
        <v>236</v>
      </c>
      <c r="F145" s="142" t="s">
        <v>237</v>
      </c>
      <c r="G145" s="143" t="s">
        <v>225</v>
      </c>
      <c r="H145" s="144">
        <v>102.5</v>
      </c>
      <c r="I145" s="145"/>
      <c r="J145" s="144">
        <f t="shared" ref="J145:J166" si="10">ROUND(I145*H145,2)</f>
        <v>0</v>
      </c>
      <c r="K145" s="146"/>
      <c r="L145" s="28"/>
      <c r="M145" s="147" t="s">
        <v>1</v>
      </c>
      <c r="N145" s="148" t="s">
        <v>41</v>
      </c>
      <c r="P145" s="149">
        <f t="shared" ref="P145:P166" si="11">O145*H145</f>
        <v>0</v>
      </c>
      <c r="Q145" s="149">
        <v>1.601E-2</v>
      </c>
      <c r="R145" s="149">
        <f t="shared" ref="R145:R166" si="12">Q145*H145</f>
        <v>1.641025</v>
      </c>
      <c r="S145" s="149">
        <v>0</v>
      </c>
      <c r="T145" s="150">
        <f t="shared" ref="T145:T166" si="13"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ref="BE145:BE166" si="14">IF(N145="základná",J145,0)</f>
        <v>0</v>
      </c>
      <c r="BF145" s="152">
        <f t="shared" ref="BF145:BF166" si="15">IF(N145="znížená",J145,0)</f>
        <v>0</v>
      </c>
      <c r="BG145" s="152">
        <f t="shared" ref="BG145:BG166" si="16">IF(N145="zákl. prenesená",J145,0)</f>
        <v>0</v>
      </c>
      <c r="BH145" s="152">
        <f t="shared" ref="BH145:BH166" si="17">IF(N145="zníž. prenesená",J145,0)</f>
        <v>0</v>
      </c>
      <c r="BI145" s="152">
        <f t="shared" ref="BI145:BI166" si="18">IF(N145="nulová",J145,0)</f>
        <v>0</v>
      </c>
      <c r="BJ145" s="13" t="s">
        <v>87</v>
      </c>
      <c r="BK145" s="152">
        <f t="shared" ref="BK145:BK166" si="19">ROUND(I145*H145,2)</f>
        <v>0</v>
      </c>
      <c r="BL145" s="13" t="s">
        <v>94</v>
      </c>
      <c r="BM145" s="151" t="s">
        <v>4446</v>
      </c>
    </row>
    <row r="146" spans="2:65" s="1" customFormat="1" ht="33" customHeight="1">
      <c r="B146" s="139"/>
      <c r="C146" s="140" t="s">
        <v>261</v>
      </c>
      <c r="D146" s="140" t="s">
        <v>222</v>
      </c>
      <c r="E146" s="141" t="s">
        <v>582</v>
      </c>
      <c r="F146" s="142" t="s">
        <v>583</v>
      </c>
      <c r="G146" s="143" t="s">
        <v>225</v>
      </c>
      <c r="H146" s="144">
        <v>102.5</v>
      </c>
      <c r="I146" s="145"/>
      <c r="J146" s="144">
        <f t="shared" si="10"/>
        <v>0</v>
      </c>
      <c r="K146" s="146"/>
      <c r="L146" s="28"/>
      <c r="M146" s="147" t="s">
        <v>1</v>
      </c>
      <c r="N146" s="148" t="s">
        <v>41</v>
      </c>
      <c r="P146" s="149">
        <f t="shared" si="11"/>
        <v>0</v>
      </c>
      <c r="Q146" s="149">
        <v>0</v>
      </c>
      <c r="R146" s="149">
        <f t="shared" si="12"/>
        <v>0</v>
      </c>
      <c r="S146" s="149">
        <v>0</v>
      </c>
      <c r="T146" s="150">
        <f t="shared" si="1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14"/>
        <v>0</v>
      </c>
      <c r="BF146" s="152">
        <f t="shared" si="15"/>
        <v>0</v>
      </c>
      <c r="BG146" s="152">
        <f t="shared" si="16"/>
        <v>0</v>
      </c>
      <c r="BH146" s="152">
        <f t="shared" si="17"/>
        <v>0</v>
      </c>
      <c r="BI146" s="152">
        <f t="shared" si="18"/>
        <v>0</v>
      </c>
      <c r="BJ146" s="13" t="s">
        <v>87</v>
      </c>
      <c r="BK146" s="152">
        <f t="shared" si="19"/>
        <v>0</v>
      </c>
      <c r="BL146" s="13" t="s">
        <v>94</v>
      </c>
      <c r="BM146" s="151" t="s">
        <v>4447</v>
      </c>
    </row>
    <row r="147" spans="2:65" s="1" customFormat="1" ht="37.9" customHeight="1">
      <c r="B147" s="139"/>
      <c r="C147" s="140" t="s">
        <v>265</v>
      </c>
      <c r="D147" s="140" t="s">
        <v>222</v>
      </c>
      <c r="E147" s="141" t="s">
        <v>239</v>
      </c>
      <c r="F147" s="142" t="s">
        <v>240</v>
      </c>
      <c r="G147" s="143" t="s">
        <v>225</v>
      </c>
      <c r="H147" s="144">
        <v>307.5</v>
      </c>
      <c r="I147" s="145"/>
      <c r="J147" s="144">
        <f t="shared" si="10"/>
        <v>0</v>
      </c>
      <c r="K147" s="146"/>
      <c r="L147" s="28"/>
      <c r="M147" s="147" t="s">
        <v>1</v>
      </c>
      <c r="N147" s="148" t="s">
        <v>41</v>
      </c>
      <c r="P147" s="149">
        <f t="shared" si="11"/>
        <v>0</v>
      </c>
      <c r="Q147" s="149">
        <v>0</v>
      </c>
      <c r="R147" s="149">
        <f t="shared" si="12"/>
        <v>0</v>
      </c>
      <c r="S147" s="149">
        <v>0</v>
      </c>
      <c r="T147" s="150">
        <f t="shared" si="1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14"/>
        <v>0</v>
      </c>
      <c r="BF147" s="152">
        <f t="shared" si="15"/>
        <v>0</v>
      </c>
      <c r="BG147" s="152">
        <f t="shared" si="16"/>
        <v>0</v>
      </c>
      <c r="BH147" s="152">
        <f t="shared" si="17"/>
        <v>0</v>
      </c>
      <c r="BI147" s="152">
        <f t="shared" si="18"/>
        <v>0</v>
      </c>
      <c r="BJ147" s="13" t="s">
        <v>87</v>
      </c>
      <c r="BK147" s="152">
        <f t="shared" si="19"/>
        <v>0</v>
      </c>
      <c r="BL147" s="13" t="s">
        <v>94</v>
      </c>
      <c r="BM147" s="151" t="s">
        <v>4448</v>
      </c>
    </row>
    <row r="148" spans="2:65" s="1" customFormat="1" ht="24.25" customHeight="1">
      <c r="B148" s="139"/>
      <c r="C148" s="140" t="s">
        <v>269</v>
      </c>
      <c r="D148" s="140" t="s">
        <v>222</v>
      </c>
      <c r="E148" s="141" t="s">
        <v>1278</v>
      </c>
      <c r="F148" s="142" t="s">
        <v>1279</v>
      </c>
      <c r="G148" s="143" t="s">
        <v>225</v>
      </c>
      <c r="H148" s="144">
        <v>50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1.92542E-3</v>
      </c>
      <c r="R148" s="149">
        <f t="shared" si="12"/>
        <v>9.6270999999999995E-2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4449</v>
      </c>
    </row>
    <row r="149" spans="2:65" s="1" customFormat="1" ht="16.5" customHeight="1">
      <c r="B149" s="139"/>
      <c r="C149" s="140" t="s">
        <v>273</v>
      </c>
      <c r="D149" s="140" t="s">
        <v>222</v>
      </c>
      <c r="E149" s="141" t="s">
        <v>4450</v>
      </c>
      <c r="F149" s="142" t="s">
        <v>4451</v>
      </c>
      <c r="G149" s="143" t="s">
        <v>225</v>
      </c>
      <c r="H149" s="144">
        <v>360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5.0000000000000002E-5</v>
      </c>
      <c r="R149" s="149">
        <f t="shared" si="12"/>
        <v>1.8000000000000002E-2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4452</v>
      </c>
    </row>
    <row r="150" spans="2:65" s="1" customFormat="1" ht="37.9" customHeight="1">
      <c r="B150" s="139"/>
      <c r="C150" s="140" t="s">
        <v>277</v>
      </c>
      <c r="D150" s="140" t="s">
        <v>222</v>
      </c>
      <c r="E150" s="141" t="s">
        <v>245</v>
      </c>
      <c r="F150" s="142" t="s">
        <v>246</v>
      </c>
      <c r="G150" s="143" t="s">
        <v>225</v>
      </c>
      <c r="H150" s="144">
        <v>14.71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0.115</v>
      </c>
      <c r="T150" s="150">
        <f t="shared" si="13"/>
        <v>1.6916500000000001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4453</v>
      </c>
    </row>
    <row r="151" spans="2:65" s="1" customFormat="1" ht="44.25" customHeight="1">
      <c r="B151" s="139"/>
      <c r="C151" s="140" t="s">
        <v>281</v>
      </c>
      <c r="D151" s="140" t="s">
        <v>222</v>
      </c>
      <c r="E151" s="141" t="s">
        <v>249</v>
      </c>
      <c r="F151" s="142" t="s">
        <v>250</v>
      </c>
      <c r="G151" s="143" t="s">
        <v>251</v>
      </c>
      <c r="H151" s="144">
        <v>1.2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1.905</v>
      </c>
      <c r="T151" s="150">
        <f t="shared" si="13"/>
        <v>2.286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4454</v>
      </c>
    </row>
    <row r="152" spans="2:65" s="1" customFormat="1" ht="24.25" customHeight="1">
      <c r="B152" s="139"/>
      <c r="C152" s="140" t="s">
        <v>285</v>
      </c>
      <c r="D152" s="140" t="s">
        <v>222</v>
      </c>
      <c r="E152" s="141" t="s">
        <v>1315</v>
      </c>
      <c r="F152" s="142" t="s">
        <v>1316</v>
      </c>
      <c r="G152" s="143" t="s">
        <v>259</v>
      </c>
      <c r="H152" s="144">
        <v>3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1.4E-2</v>
      </c>
      <c r="T152" s="150">
        <f t="shared" si="13"/>
        <v>4.2000000000000003E-2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4455</v>
      </c>
    </row>
    <row r="153" spans="2:65" s="1" customFormat="1" ht="21.75" customHeight="1">
      <c r="B153" s="139"/>
      <c r="C153" s="140" t="s">
        <v>289</v>
      </c>
      <c r="D153" s="140" t="s">
        <v>222</v>
      </c>
      <c r="E153" s="141" t="s">
        <v>1318</v>
      </c>
      <c r="F153" s="142" t="s">
        <v>1319</v>
      </c>
      <c r="G153" s="143" t="s">
        <v>234</v>
      </c>
      <c r="H153" s="144">
        <v>12.6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7.0000000000000001E-3</v>
      </c>
      <c r="T153" s="150">
        <f t="shared" si="13"/>
        <v>8.8200000000000001E-2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4456</v>
      </c>
    </row>
    <row r="154" spans="2:65" s="1" customFormat="1" ht="24.25" customHeight="1">
      <c r="B154" s="139"/>
      <c r="C154" s="140" t="s">
        <v>293</v>
      </c>
      <c r="D154" s="140" t="s">
        <v>222</v>
      </c>
      <c r="E154" s="141" t="s">
        <v>282</v>
      </c>
      <c r="F154" s="142" t="s">
        <v>4457</v>
      </c>
      <c r="G154" s="143" t="s">
        <v>234</v>
      </c>
      <c r="H154" s="144">
        <v>136.15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1.341E-5</v>
      </c>
      <c r="R154" s="149">
        <f t="shared" si="12"/>
        <v>1.8257715000000001E-3</v>
      </c>
      <c r="S154" s="149">
        <v>9.5999999999999992E-3</v>
      </c>
      <c r="T154" s="150">
        <f t="shared" si="13"/>
        <v>1.30704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4458</v>
      </c>
    </row>
    <row r="155" spans="2:65" s="1" customFormat="1" ht="44.25" customHeight="1">
      <c r="B155" s="139"/>
      <c r="C155" s="140" t="s">
        <v>297</v>
      </c>
      <c r="D155" s="140" t="s">
        <v>222</v>
      </c>
      <c r="E155" s="141" t="s">
        <v>4003</v>
      </c>
      <c r="F155" s="142" t="s">
        <v>4459</v>
      </c>
      <c r="G155" s="143" t="s">
        <v>225</v>
      </c>
      <c r="H155" s="144">
        <v>4.32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1.8759999999999999E-2</v>
      </c>
      <c r="T155" s="150">
        <f t="shared" si="13"/>
        <v>8.1043199999999996E-2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4460</v>
      </c>
    </row>
    <row r="156" spans="2:65" s="1" customFormat="1" ht="44.25" customHeight="1">
      <c r="B156" s="139"/>
      <c r="C156" s="140" t="s">
        <v>301</v>
      </c>
      <c r="D156" s="140" t="s">
        <v>222</v>
      </c>
      <c r="E156" s="141" t="s">
        <v>4461</v>
      </c>
      <c r="F156" s="142" t="s">
        <v>4462</v>
      </c>
      <c r="G156" s="143" t="s">
        <v>225</v>
      </c>
      <c r="H156" s="144">
        <v>1.98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1.7520000000000001E-2</v>
      </c>
      <c r="T156" s="150">
        <f t="shared" si="13"/>
        <v>3.4689600000000001E-2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4463</v>
      </c>
    </row>
    <row r="157" spans="2:65" s="1" customFormat="1" ht="24.25" customHeight="1">
      <c r="B157" s="139"/>
      <c r="C157" s="140" t="s">
        <v>306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5.54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4464</v>
      </c>
    </row>
    <row r="158" spans="2:65" s="1" customFormat="1" ht="24.25" customHeight="1">
      <c r="B158" s="139"/>
      <c r="C158" s="140" t="s">
        <v>7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22.16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4465</v>
      </c>
    </row>
    <row r="159" spans="2:65" s="1" customFormat="1" ht="16.5" customHeight="1">
      <c r="B159" s="139"/>
      <c r="C159" s="140" t="s">
        <v>313</v>
      </c>
      <c r="D159" s="140" t="s">
        <v>222</v>
      </c>
      <c r="E159" s="141" t="s">
        <v>4006</v>
      </c>
      <c r="F159" s="142" t="s">
        <v>4007</v>
      </c>
      <c r="G159" s="143" t="s">
        <v>259</v>
      </c>
      <c r="H159" s="144">
        <v>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1.5808E-3</v>
      </c>
      <c r="R159" s="149">
        <f t="shared" si="12"/>
        <v>1.5808E-3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4466</v>
      </c>
    </row>
    <row r="160" spans="2:65" s="1" customFormat="1" ht="16.5" customHeight="1">
      <c r="B160" s="139"/>
      <c r="C160" s="140" t="s">
        <v>317</v>
      </c>
      <c r="D160" s="140" t="s">
        <v>222</v>
      </c>
      <c r="E160" s="141" t="s">
        <v>4009</v>
      </c>
      <c r="F160" s="142" t="s">
        <v>4010</v>
      </c>
      <c r="G160" s="143" t="s">
        <v>234</v>
      </c>
      <c r="H160" s="144">
        <v>5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1.3857999999999999E-4</v>
      </c>
      <c r="R160" s="149">
        <f t="shared" si="12"/>
        <v>6.9289999999999998E-4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4467</v>
      </c>
    </row>
    <row r="161" spans="2:65" s="1" customFormat="1" ht="21.75" customHeight="1">
      <c r="B161" s="139"/>
      <c r="C161" s="140" t="s">
        <v>321</v>
      </c>
      <c r="D161" s="140" t="s">
        <v>222</v>
      </c>
      <c r="E161" s="141" t="s">
        <v>4012</v>
      </c>
      <c r="F161" s="142" t="s">
        <v>4013</v>
      </c>
      <c r="G161" s="143" t="s">
        <v>234</v>
      </c>
      <c r="H161" s="144">
        <v>1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4468</v>
      </c>
    </row>
    <row r="162" spans="2:65" s="1" customFormat="1" ht="21.75" customHeight="1">
      <c r="B162" s="139"/>
      <c r="C162" s="140" t="s">
        <v>325</v>
      </c>
      <c r="D162" s="140" t="s">
        <v>222</v>
      </c>
      <c r="E162" s="141" t="s">
        <v>310</v>
      </c>
      <c r="F162" s="142" t="s">
        <v>311</v>
      </c>
      <c r="G162" s="143" t="s">
        <v>304</v>
      </c>
      <c r="H162" s="144">
        <v>5.54</v>
      </c>
      <c r="I162" s="145"/>
      <c r="J162" s="144">
        <f t="shared" si="10"/>
        <v>0</v>
      </c>
      <c r="K162" s="146"/>
      <c r="L162" s="28"/>
      <c r="M162" s="147" t="s">
        <v>1</v>
      </c>
      <c r="N162" s="148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4469</v>
      </c>
    </row>
    <row r="163" spans="2:65" s="1" customFormat="1" ht="24.25" customHeight="1">
      <c r="B163" s="139"/>
      <c r="C163" s="140" t="s">
        <v>329</v>
      </c>
      <c r="D163" s="140" t="s">
        <v>222</v>
      </c>
      <c r="E163" s="141" t="s">
        <v>314</v>
      </c>
      <c r="F163" s="142" t="s">
        <v>315</v>
      </c>
      <c r="G163" s="143" t="s">
        <v>304</v>
      </c>
      <c r="H163" s="144">
        <v>105.26</v>
      </c>
      <c r="I163" s="145"/>
      <c r="J163" s="144">
        <f t="shared" si="10"/>
        <v>0</v>
      </c>
      <c r="K163" s="146"/>
      <c r="L163" s="28"/>
      <c r="M163" s="147" t="s">
        <v>1</v>
      </c>
      <c r="N163" s="148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4470</v>
      </c>
    </row>
    <row r="164" spans="2:65" s="1" customFormat="1" ht="24.25" customHeight="1">
      <c r="B164" s="139"/>
      <c r="C164" s="140" t="s">
        <v>333</v>
      </c>
      <c r="D164" s="140" t="s">
        <v>222</v>
      </c>
      <c r="E164" s="141" t="s">
        <v>318</v>
      </c>
      <c r="F164" s="142" t="s">
        <v>319</v>
      </c>
      <c r="G164" s="143" t="s">
        <v>304</v>
      </c>
      <c r="H164" s="144">
        <v>5.54</v>
      </c>
      <c r="I164" s="145"/>
      <c r="J164" s="144">
        <f t="shared" si="10"/>
        <v>0</v>
      </c>
      <c r="K164" s="146"/>
      <c r="L164" s="28"/>
      <c r="M164" s="147" t="s">
        <v>1</v>
      </c>
      <c r="N164" s="148" t="s">
        <v>41</v>
      </c>
      <c r="P164" s="149">
        <f t="shared" si="11"/>
        <v>0</v>
      </c>
      <c r="Q164" s="149">
        <v>0</v>
      </c>
      <c r="R164" s="149">
        <f t="shared" si="12"/>
        <v>0</v>
      </c>
      <c r="S164" s="149">
        <v>0</v>
      </c>
      <c r="T164" s="150">
        <f t="shared" si="1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14"/>
        <v>0</v>
      </c>
      <c r="BF164" s="152">
        <f t="shared" si="15"/>
        <v>0</v>
      </c>
      <c r="BG164" s="152">
        <f t="shared" si="16"/>
        <v>0</v>
      </c>
      <c r="BH164" s="152">
        <f t="shared" si="17"/>
        <v>0</v>
      </c>
      <c r="BI164" s="152">
        <f t="shared" si="18"/>
        <v>0</v>
      </c>
      <c r="BJ164" s="13" t="s">
        <v>87</v>
      </c>
      <c r="BK164" s="152">
        <f t="shared" si="19"/>
        <v>0</v>
      </c>
      <c r="BL164" s="13" t="s">
        <v>94</v>
      </c>
      <c r="BM164" s="151" t="s">
        <v>4471</v>
      </c>
    </row>
    <row r="165" spans="2:65" s="1" customFormat="1" ht="24.25" customHeight="1">
      <c r="B165" s="139"/>
      <c r="C165" s="140" t="s">
        <v>341</v>
      </c>
      <c r="D165" s="140" t="s">
        <v>222</v>
      </c>
      <c r="E165" s="141" t="s">
        <v>322</v>
      </c>
      <c r="F165" s="142" t="s">
        <v>323</v>
      </c>
      <c r="G165" s="143" t="s">
        <v>304</v>
      </c>
      <c r="H165" s="144">
        <v>44.32</v>
      </c>
      <c r="I165" s="145"/>
      <c r="J165" s="144">
        <f t="shared" si="10"/>
        <v>0</v>
      </c>
      <c r="K165" s="146"/>
      <c r="L165" s="28"/>
      <c r="M165" s="147" t="s">
        <v>1</v>
      </c>
      <c r="N165" s="148" t="s">
        <v>41</v>
      </c>
      <c r="P165" s="149">
        <f t="shared" si="11"/>
        <v>0</v>
      </c>
      <c r="Q165" s="149">
        <v>0</v>
      </c>
      <c r="R165" s="149">
        <f t="shared" si="12"/>
        <v>0</v>
      </c>
      <c r="S165" s="149">
        <v>0</v>
      </c>
      <c r="T165" s="150">
        <f t="shared" si="13"/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 t="shared" si="14"/>
        <v>0</v>
      </c>
      <c r="BF165" s="152">
        <f t="shared" si="15"/>
        <v>0</v>
      </c>
      <c r="BG165" s="152">
        <f t="shared" si="16"/>
        <v>0</v>
      </c>
      <c r="BH165" s="152">
        <f t="shared" si="17"/>
        <v>0</v>
      </c>
      <c r="BI165" s="152">
        <f t="shared" si="18"/>
        <v>0</v>
      </c>
      <c r="BJ165" s="13" t="s">
        <v>87</v>
      </c>
      <c r="BK165" s="152">
        <f t="shared" si="19"/>
        <v>0</v>
      </c>
      <c r="BL165" s="13" t="s">
        <v>94</v>
      </c>
      <c r="BM165" s="151" t="s">
        <v>4472</v>
      </c>
    </row>
    <row r="166" spans="2:65" s="1" customFormat="1" ht="24.25" customHeight="1">
      <c r="B166" s="139"/>
      <c r="C166" s="140" t="s">
        <v>347</v>
      </c>
      <c r="D166" s="140" t="s">
        <v>222</v>
      </c>
      <c r="E166" s="141" t="s">
        <v>326</v>
      </c>
      <c r="F166" s="142" t="s">
        <v>327</v>
      </c>
      <c r="G166" s="143" t="s">
        <v>304</v>
      </c>
      <c r="H166" s="144">
        <v>5.54</v>
      </c>
      <c r="I166" s="145"/>
      <c r="J166" s="144">
        <f t="shared" si="10"/>
        <v>0</v>
      </c>
      <c r="K166" s="146"/>
      <c r="L166" s="28"/>
      <c r="M166" s="147" t="s">
        <v>1</v>
      </c>
      <c r="N166" s="148" t="s">
        <v>41</v>
      </c>
      <c r="P166" s="149">
        <f t="shared" si="11"/>
        <v>0</v>
      </c>
      <c r="Q166" s="149">
        <v>0</v>
      </c>
      <c r="R166" s="149">
        <f t="shared" si="12"/>
        <v>0</v>
      </c>
      <c r="S166" s="149">
        <v>0</v>
      </c>
      <c r="T166" s="150">
        <f t="shared" si="13"/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 t="shared" si="14"/>
        <v>0</v>
      </c>
      <c r="BF166" s="152">
        <f t="shared" si="15"/>
        <v>0</v>
      </c>
      <c r="BG166" s="152">
        <f t="shared" si="16"/>
        <v>0</v>
      </c>
      <c r="BH166" s="152">
        <f t="shared" si="17"/>
        <v>0</v>
      </c>
      <c r="BI166" s="152">
        <f t="shared" si="18"/>
        <v>0</v>
      </c>
      <c r="BJ166" s="13" t="s">
        <v>87</v>
      </c>
      <c r="BK166" s="152">
        <f t="shared" si="19"/>
        <v>0</v>
      </c>
      <c r="BL166" s="13" t="s">
        <v>94</v>
      </c>
      <c r="BM166" s="151" t="s">
        <v>4473</v>
      </c>
    </row>
    <row r="167" spans="2:65" s="11" customFormat="1" ht="22.9" customHeight="1">
      <c r="B167" s="127"/>
      <c r="D167" s="128" t="s">
        <v>74</v>
      </c>
      <c r="E167" s="137" t="s">
        <v>595</v>
      </c>
      <c r="F167" s="137" t="s">
        <v>596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82</v>
      </c>
      <c r="AT167" s="135" t="s">
        <v>74</v>
      </c>
      <c r="AU167" s="135" t="s">
        <v>82</v>
      </c>
      <c r="AY167" s="128" t="s">
        <v>220</v>
      </c>
      <c r="BK167" s="136">
        <f>BK168</f>
        <v>0</v>
      </c>
    </row>
    <row r="168" spans="2:65" s="1" customFormat="1" ht="24.25" customHeight="1">
      <c r="B168" s="139"/>
      <c r="C168" s="140" t="s">
        <v>353</v>
      </c>
      <c r="D168" s="140" t="s">
        <v>222</v>
      </c>
      <c r="E168" s="141" t="s">
        <v>597</v>
      </c>
      <c r="F168" s="142" t="s">
        <v>598</v>
      </c>
      <c r="G168" s="143" t="s">
        <v>304</v>
      </c>
      <c r="H168" s="144">
        <v>7.84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4474</v>
      </c>
    </row>
    <row r="169" spans="2:65" s="11" customFormat="1" ht="25.9" customHeight="1">
      <c r="B169" s="127"/>
      <c r="D169" s="128" t="s">
        <v>74</v>
      </c>
      <c r="E169" s="129" t="s">
        <v>337</v>
      </c>
      <c r="F169" s="129" t="s">
        <v>338</v>
      </c>
      <c r="I169" s="130"/>
      <c r="J169" s="131">
        <f>BK169</f>
        <v>0</v>
      </c>
      <c r="L169" s="127"/>
      <c r="M169" s="132"/>
      <c r="P169" s="133">
        <f>P170+P176+P178+P180+P184</f>
        <v>0</v>
      </c>
      <c r="R169" s="133">
        <f>R170+R176+R178+R180+R184</f>
        <v>4.5304707304000003</v>
      </c>
      <c r="T169" s="134">
        <f>T170+T176+T178+T180+T184</f>
        <v>1.2645000000000002E-2</v>
      </c>
      <c r="AR169" s="128" t="s">
        <v>87</v>
      </c>
      <c r="AT169" s="135" t="s">
        <v>74</v>
      </c>
      <c r="AU169" s="135" t="s">
        <v>75</v>
      </c>
      <c r="AY169" s="128" t="s">
        <v>220</v>
      </c>
      <c r="BK169" s="136">
        <f>BK170+BK176+BK178+BK180+BK184</f>
        <v>0</v>
      </c>
    </row>
    <row r="170" spans="2:65" s="11" customFormat="1" ht="22.9" customHeight="1">
      <c r="B170" s="127"/>
      <c r="D170" s="128" t="s">
        <v>74</v>
      </c>
      <c r="E170" s="137" t="s">
        <v>369</v>
      </c>
      <c r="F170" s="137" t="s">
        <v>370</v>
      </c>
      <c r="I170" s="130"/>
      <c r="J170" s="138">
        <f>BK170</f>
        <v>0</v>
      </c>
      <c r="L170" s="127"/>
      <c r="M170" s="132"/>
      <c r="P170" s="133">
        <f>SUM(P171:P175)</f>
        <v>0</v>
      </c>
      <c r="R170" s="133">
        <f>SUM(R171:R175)</f>
        <v>4.2685123828</v>
      </c>
      <c r="T170" s="134">
        <f>SUM(T171:T175)</f>
        <v>0</v>
      </c>
      <c r="AR170" s="128" t="s">
        <v>87</v>
      </c>
      <c r="AT170" s="135" t="s">
        <v>74</v>
      </c>
      <c r="AU170" s="135" t="s">
        <v>82</v>
      </c>
      <c r="AY170" s="128" t="s">
        <v>220</v>
      </c>
      <c r="BK170" s="136">
        <f>SUM(BK171:BK175)</f>
        <v>0</v>
      </c>
    </row>
    <row r="171" spans="2:65" s="1" customFormat="1" ht="37.9" customHeight="1">
      <c r="B171" s="139"/>
      <c r="C171" s="140" t="s">
        <v>357</v>
      </c>
      <c r="D171" s="140" t="s">
        <v>222</v>
      </c>
      <c r="E171" s="141" t="s">
        <v>4475</v>
      </c>
      <c r="F171" s="142" t="s">
        <v>4476</v>
      </c>
      <c r="G171" s="143" t="s">
        <v>225</v>
      </c>
      <c r="H171" s="144">
        <v>7.48</v>
      </c>
      <c r="I171" s="145"/>
      <c r="J171" s="144">
        <f>ROUND(I171*H171,2)</f>
        <v>0</v>
      </c>
      <c r="K171" s="146"/>
      <c r="L171" s="28"/>
      <c r="M171" s="147" t="s">
        <v>1</v>
      </c>
      <c r="N171" s="148" t="s">
        <v>41</v>
      </c>
      <c r="P171" s="149">
        <f>O171*H171</f>
        <v>0</v>
      </c>
      <c r="Q171" s="149">
        <v>1.182296E-2</v>
      </c>
      <c r="R171" s="149">
        <f>Q171*H171</f>
        <v>8.8435740800000009E-2</v>
      </c>
      <c r="S171" s="149">
        <v>0</v>
      </c>
      <c r="T171" s="150">
        <f>S171*H171</f>
        <v>0</v>
      </c>
      <c r="AR171" s="151" t="s">
        <v>281</v>
      </c>
      <c r="AT171" s="151" t="s">
        <v>222</v>
      </c>
      <c r="AU171" s="151" t="s">
        <v>87</v>
      </c>
      <c r="AY171" s="13" t="s">
        <v>220</v>
      </c>
      <c r="BE171" s="152">
        <f>IF(N171="základná",J171,0)</f>
        <v>0</v>
      </c>
      <c r="BF171" s="152">
        <f>IF(N171="znížená",J171,0)</f>
        <v>0</v>
      </c>
      <c r="BG171" s="152">
        <f>IF(N171="zákl. prenesená",J171,0)</f>
        <v>0</v>
      </c>
      <c r="BH171" s="152">
        <f>IF(N171="zníž. prenesená",J171,0)</f>
        <v>0</v>
      </c>
      <c r="BI171" s="152">
        <f>IF(N171="nulová",J171,0)</f>
        <v>0</v>
      </c>
      <c r="BJ171" s="13" t="s">
        <v>87</v>
      </c>
      <c r="BK171" s="152">
        <f>ROUND(I171*H171,2)</f>
        <v>0</v>
      </c>
      <c r="BL171" s="13" t="s">
        <v>281</v>
      </c>
      <c r="BM171" s="151" t="s">
        <v>4477</v>
      </c>
    </row>
    <row r="172" spans="2:65" s="1" customFormat="1" ht="33" customHeight="1">
      <c r="B172" s="139"/>
      <c r="C172" s="140" t="s">
        <v>361</v>
      </c>
      <c r="D172" s="140" t="s">
        <v>222</v>
      </c>
      <c r="E172" s="141" t="s">
        <v>727</v>
      </c>
      <c r="F172" s="142" t="s">
        <v>728</v>
      </c>
      <c r="G172" s="143" t="s">
        <v>225</v>
      </c>
      <c r="H172" s="144">
        <v>267.08999999999997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1.1864299999999999E-2</v>
      </c>
      <c r="R172" s="149">
        <f>Q172*H172</f>
        <v>3.1688358869999997</v>
      </c>
      <c r="S172" s="149">
        <v>0</v>
      </c>
      <c r="T172" s="150">
        <f>S172*H172</f>
        <v>0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4478</v>
      </c>
    </row>
    <row r="173" spans="2:65" s="1" customFormat="1" ht="37.9" customHeight="1">
      <c r="B173" s="139"/>
      <c r="C173" s="140" t="s">
        <v>365</v>
      </c>
      <c r="D173" s="140" t="s">
        <v>222</v>
      </c>
      <c r="E173" s="141" t="s">
        <v>731</v>
      </c>
      <c r="F173" s="142" t="s">
        <v>732</v>
      </c>
      <c r="G173" s="143" t="s">
        <v>225</v>
      </c>
      <c r="H173" s="144">
        <v>25.9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1.34393E-2</v>
      </c>
      <c r="R173" s="149">
        <f>Q173*H173</f>
        <v>0.34807786999999996</v>
      </c>
      <c r="S173" s="149">
        <v>0</v>
      </c>
      <c r="T173" s="150">
        <f>S173*H173</f>
        <v>0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4479</v>
      </c>
    </row>
    <row r="174" spans="2:65" s="1" customFormat="1" ht="37.9" customHeight="1">
      <c r="B174" s="139"/>
      <c r="C174" s="140" t="s">
        <v>371</v>
      </c>
      <c r="D174" s="140" t="s">
        <v>222</v>
      </c>
      <c r="E174" s="141" t="s">
        <v>4480</v>
      </c>
      <c r="F174" s="142" t="s">
        <v>4481</v>
      </c>
      <c r="G174" s="143" t="s">
        <v>225</v>
      </c>
      <c r="H174" s="144">
        <v>54.45</v>
      </c>
      <c r="I174" s="145"/>
      <c r="J174" s="144">
        <f>ROUND(I174*H174,2)</f>
        <v>0</v>
      </c>
      <c r="K174" s="146"/>
      <c r="L174" s="28"/>
      <c r="M174" s="147" t="s">
        <v>1</v>
      </c>
      <c r="N174" s="148" t="s">
        <v>41</v>
      </c>
      <c r="P174" s="149">
        <f>O174*H174</f>
        <v>0</v>
      </c>
      <c r="Q174" s="149">
        <v>1.2179300000000001E-2</v>
      </c>
      <c r="R174" s="149">
        <f>Q174*H174</f>
        <v>0.66316288500000009</v>
      </c>
      <c r="S174" s="149">
        <v>0</v>
      </c>
      <c r="T174" s="150">
        <f>S174*H174</f>
        <v>0</v>
      </c>
      <c r="AR174" s="151" t="s">
        <v>281</v>
      </c>
      <c r="AT174" s="151" t="s">
        <v>222</v>
      </c>
      <c r="AU174" s="151" t="s">
        <v>87</v>
      </c>
      <c r="AY174" s="13" t="s">
        <v>220</v>
      </c>
      <c r="BE174" s="152">
        <f>IF(N174="základná",J174,0)</f>
        <v>0</v>
      </c>
      <c r="BF174" s="152">
        <f>IF(N174="znížená",J174,0)</f>
        <v>0</v>
      </c>
      <c r="BG174" s="152">
        <f>IF(N174="zákl. prenesená",J174,0)</f>
        <v>0</v>
      </c>
      <c r="BH174" s="152">
        <f>IF(N174="zníž. prenesená",J174,0)</f>
        <v>0</v>
      </c>
      <c r="BI174" s="152">
        <f>IF(N174="nulová",J174,0)</f>
        <v>0</v>
      </c>
      <c r="BJ174" s="13" t="s">
        <v>87</v>
      </c>
      <c r="BK174" s="152">
        <f>ROUND(I174*H174,2)</f>
        <v>0</v>
      </c>
      <c r="BL174" s="13" t="s">
        <v>281</v>
      </c>
      <c r="BM174" s="151" t="s">
        <v>4482</v>
      </c>
    </row>
    <row r="175" spans="2:65" s="1" customFormat="1" ht="24.25" customHeight="1">
      <c r="B175" s="139"/>
      <c r="C175" s="140" t="s">
        <v>377</v>
      </c>
      <c r="D175" s="140" t="s">
        <v>222</v>
      </c>
      <c r="E175" s="141" t="s">
        <v>751</v>
      </c>
      <c r="F175" s="142" t="s">
        <v>752</v>
      </c>
      <c r="G175" s="143" t="s">
        <v>614</v>
      </c>
      <c r="H175" s="145"/>
      <c r="I175" s="145"/>
      <c r="J175" s="144">
        <f>ROUND(I175*H175,2)</f>
        <v>0</v>
      </c>
      <c r="K175" s="146"/>
      <c r="L175" s="28"/>
      <c r="M175" s="147" t="s">
        <v>1</v>
      </c>
      <c r="N175" s="148" t="s">
        <v>41</v>
      </c>
      <c r="P175" s="149">
        <f>O175*H175</f>
        <v>0</v>
      </c>
      <c r="Q175" s="149">
        <v>0</v>
      </c>
      <c r="R175" s="149">
        <f>Q175*H175</f>
        <v>0</v>
      </c>
      <c r="S175" s="149">
        <v>0</v>
      </c>
      <c r="T175" s="150">
        <f>S175*H175</f>
        <v>0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>IF(N175="základná",J175,0)</f>
        <v>0</v>
      </c>
      <c r="BF175" s="152">
        <f>IF(N175="znížená",J175,0)</f>
        <v>0</v>
      </c>
      <c r="BG175" s="152">
        <f>IF(N175="zákl. prenesená",J175,0)</f>
        <v>0</v>
      </c>
      <c r="BH175" s="152">
        <f>IF(N175="zníž. prenesená",J175,0)</f>
        <v>0</v>
      </c>
      <c r="BI175" s="152">
        <f>IF(N175="nulová",J175,0)</f>
        <v>0</v>
      </c>
      <c r="BJ175" s="13" t="s">
        <v>87</v>
      </c>
      <c r="BK175" s="152">
        <f>ROUND(I175*H175,2)</f>
        <v>0</v>
      </c>
      <c r="BL175" s="13" t="s">
        <v>281</v>
      </c>
      <c r="BM175" s="151" t="s">
        <v>4483</v>
      </c>
    </row>
    <row r="176" spans="2:65" s="11" customFormat="1" ht="22.9" customHeight="1">
      <c r="B176" s="127"/>
      <c r="D176" s="128" t="s">
        <v>74</v>
      </c>
      <c r="E176" s="137" t="s">
        <v>375</v>
      </c>
      <c r="F176" s="137" t="s">
        <v>376</v>
      </c>
      <c r="I176" s="130"/>
      <c r="J176" s="138">
        <f>BK176</f>
        <v>0</v>
      </c>
      <c r="L176" s="127"/>
      <c r="M176" s="132"/>
      <c r="P176" s="133">
        <f>P177</f>
        <v>0</v>
      </c>
      <c r="R176" s="133">
        <f>R177</f>
        <v>0</v>
      </c>
      <c r="T176" s="134">
        <f>T177</f>
        <v>3.6450000000000002E-3</v>
      </c>
      <c r="AR176" s="128" t="s">
        <v>87</v>
      </c>
      <c r="AT176" s="135" t="s">
        <v>74</v>
      </c>
      <c r="AU176" s="135" t="s">
        <v>82</v>
      </c>
      <c r="AY176" s="128" t="s">
        <v>220</v>
      </c>
      <c r="BK176" s="136">
        <f>BK177</f>
        <v>0</v>
      </c>
    </row>
    <row r="177" spans="2:65" s="1" customFormat="1" ht="24.25" customHeight="1">
      <c r="B177" s="139"/>
      <c r="C177" s="140" t="s">
        <v>381</v>
      </c>
      <c r="D177" s="140" t="s">
        <v>222</v>
      </c>
      <c r="E177" s="141" t="s">
        <v>390</v>
      </c>
      <c r="F177" s="142" t="s">
        <v>391</v>
      </c>
      <c r="G177" s="143" t="s">
        <v>234</v>
      </c>
      <c r="H177" s="144">
        <v>2.7</v>
      </c>
      <c r="I177" s="145"/>
      <c r="J177" s="144">
        <f>ROUND(I177*H177,2)</f>
        <v>0</v>
      </c>
      <c r="K177" s="146"/>
      <c r="L177" s="28"/>
      <c r="M177" s="147" t="s">
        <v>1</v>
      </c>
      <c r="N177" s="148" t="s">
        <v>41</v>
      </c>
      <c r="P177" s="149">
        <f>O177*H177</f>
        <v>0</v>
      </c>
      <c r="Q177" s="149">
        <v>0</v>
      </c>
      <c r="R177" s="149">
        <f>Q177*H177</f>
        <v>0</v>
      </c>
      <c r="S177" s="149">
        <v>1.3500000000000001E-3</v>
      </c>
      <c r="T177" s="150">
        <f>S177*H177</f>
        <v>3.6450000000000002E-3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>IF(N177="základná",J177,0)</f>
        <v>0</v>
      </c>
      <c r="BF177" s="152">
        <f>IF(N177="znížená",J177,0)</f>
        <v>0</v>
      </c>
      <c r="BG177" s="152">
        <f>IF(N177="zákl. prenesená",J177,0)</f>
        <v>0</v>
      </c>
      <c r="BH177" s="152">
        <f>IF(N177="zníž. prenesená",J177,0)</f>
        <v>0</v>
      </c>
      <c r="BI177" s="152">
        <f>IF(N177="nulová",J177,0)</f>
        <v>0</v>
      </c>
      <c r="BJ177" s="13" t="s">
        <v>87</v>
      </c>
      <c r="BK177" s="152">
        <f>ROUND(I177*H177,2)</f>
        <v>0</v>
      </c>
      <c r="BL177" s="13" t="s">
        <v>281</v>
      </c>
      <c r="BM177" s="151" t="s">
        <v>4484</v>
      </c>
    </row>
    <row r="178" spans="2:65" s="11" customFormat="1" ht="22.9" customHeight="1">
      <c r="B178" s="127"/>
      <c r="D178" s="128" t="s">
        <v>74</v>
      </c>
      <c r="E178" s="137" t="s">
        <v>407</v>
      </c>
      <c r="F178" s="137" t="s">
        <v>408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9.0000000000000011E-3</v>
      </c>
      <c r="AR178" s="128" t="s">
        <v>87</v>
      </c>
      <c r="AT178" s="135" t="s">
        <v>74</v>
      </c>
      <c r="AU178" s="135" t="s">
        <v>82</v>
      </c>
      <c r="AY178" s="128" t="s">
        <v>220</v>
      </c>
      <c r="BK178" s="136">
        <f>BK179</f>
        <v>0</v>
      </c>
    </row>
    <row r="179" spans="2:65" s="1" customFormat="1" ht="24.25" customHeight="1">
      <c r="B179" s="139"/>
      <c r="C179" s="140" t="s">
        <v>385</v>
      </c>
      <c r="D179" s="140" t="s">
        <v>222</v>
      </c>
      <c r="E179" s="141" t="s">
        <v>1340</v>
      </c>
      <c r="F179" s="142" t="s">
        <v>1341</v>
      </c>
      <c r="G179" s="143" t="s">
        <v>259</v>
      </c>
      <c r="H179" s="144">
        <v>3</v>
      </c>
      <c r="I179" s="145"/>
      <c r="J179" s="144">
        <f>ROUND(I179*H179,2)</f>
        <v>0</v>
      </c>
      <c r="K179" s="146"/>
      <c r="L179" s="28"/>
      <c r="M179" s="147" t="s">
        <v>1</v>
      </c>
      <c r="N179" s="148" t="s">
        <v>41</v>
      </c>
      <c r="P179" s="149">
        <f>O179*H179</f>
        <v>0</v>
      </c>
      <c r="Q179" s="149">
        <v>0</v>
      </c>
      <c r="R179" s="149">
        <f>Q179*H179</f>
        <v>0</v>
      </c>
      <c r="S179" s="149">
        <v>3.0000000000000001E-3</v>
      </c>
      <c r="T179" s="150">
        <f>S179*H179</f>
        <v>9.0000000000000011E-3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>IF(N179="základná",J179,0)</f>
        <v>0</v>
      </c>
      <c r="BF179" s="152">
        <f>IF(N179="znížená",J179,0)</f>
        <v>0</v>
      </c>
      <c r="BG179" s="152">
        <f>IF(N179="zákl. prenesená",J179,0)</f>
        <v>0</v>
      </c>
      <c r="BH179" s="152">
        <f>IF(N179="zníž. prenesená",J179,0)</f>
        <v>0</v>
      </c>
      <c r="BI179" s="152">
        <f>IF(N179="nulová",J179,0)</f>
        <v>0</v>
      </c>
      <c r="BJ179" s="13" t="s">
        <v>87</v>
      </c>
      <c r="BK179" s="152">
        <f>ROUND(I179*H179,2)</f>
        <v>0</v>
      </c>
      <c r="BL179" s="13" t="s">
        <v>281</v>
      </c>
      <c r="BM179" s="151" t="s">
        <v>4485</v>
      </c>
    </row>
    <row r="180" spans="2:65" s="11" customFormat="1" ht="22.9" customHeight="1">
      <c r="B180" s="127"/>
      <c r="D180" s="128" t="s">
        <v>74</v>
      </c>
      <c r="E180" s="137" t="s">
        <v>980</v>
      </c>
      <c r="F180" s="137" t="s">
        <v>981</v>
      </c>
      <c r="I180" s="130"/>
      <c r="J180" s="138">
        <f>BK180</f>
        <v>0</v>
      </c>
      <c r="L180" s="127"/>
      <c r="M180" s="132"/>
      <c r="P180" s="133">
        <f>SUM(P181:P183)</f>
        <v>0</v>
      </c>
      <c r="R180" s="133">
        <f>SUM(R181:R183)</f>
        <v>2.7879600000000001E-2</v>
      </c>
      <c r="T180" s="134">
        <f>SUM(T181:T183)</f>
        <v>0</v>
      </c>
      <c r="AR180" s="128" t="s">
        <v>87</v>
      </c>
      <c r="AT180" s="135" t="s">
        <v>74</v>
      </c>
      <c r="AU180" s="135" t="s">
        <v>82</v>
      </c>
      <c r="AY180" s="128" t="s">
        <v>220</v>
      </c>
      <c r="BK180" s="136">
        <f>SUM(BK181:BK183)</f>
        <v>0</v>
      </c>
    </row>
    <row r="181" spans="2:65" s="1" customFormat="1" ht="24.25" customHeight="1">
      <c r="B181" s="139"/>
      <c r="C181" s="140" t="s">
        <v>389</v>
      </c>
      <c r="D181" s="140" t="s">
        <v>222</v>
      </c>
      <c r="E181" s="141" t="s">
        <v>4486</v>
      </c>
      <c r="F181" s="142" t="s">
        <v>4487</v>
      </c>
      <c r="G181" s="143" t="s">
        <v>225</v>
      </c>
      <c r="H181" s="144">
        <v>1.1100000000000001</v>
      </c>
      <c r="I181" s="145"/>
      <c r="J181" s="144">
        <f>ROUND(I181*H181,2)</f>
        <v>0</v>
      </c>
      <c r="K181" s="146"/>
      <c r="L181" s="28"/>
      <c r="M181" s="147" t="s">
        <v>1</v>
      </c>
      <c r="N181" s="148" t="s">
        <v>41</v>
      </c>
      <c r="P181" s="149">
        <f>O181*H181</f>
        <v>0</v>
      </c>
      <c r="Q181" s="149">
        <v>3.3600000000000001E-3</v>
      </c>
      <c r="R181" s="149">
        <f>Q181*H181</f>
        <v>3.7296000000000004E-3</v>
      </c>
      <c r="S181" s="149">
        <v>0</v>
      </c>
      <c r="T181" s="150">
        <f>S181*H181</f>
        <v>0</v>
      </c>
      <c r="AR181" s="151" t="s">
        <v>281</v>
      </c>
      <c r="AT181" s="151" t="s">
        <v>222</v>
      </c>
      <c r="AU181" s="151" t="s">
        <v>87</v>
      </c>
      <c r="AY181" s="13" t="s">
        <v>220</v>
      </c>
      <c r="BE181" s="152">
        <f>IF(N181="základná",J181,0)</f>
        <v>0</v>
      </c>
      <c r="BF181" s="152">
        <f>IF(N181="znížená",J181,0)</f>
        <v>0</v>
      </c>
      <c r="BG181" s="152">
        <f>IF(N181="zákl. prenesená",J181,0)</f>
        <v>0</v>
      </c>
      <c r="BH181" s="152">
        <f>IF(N181="zníž. prenesená",J181,0)</f>
        <v>0</v>
      </c>
      <c r="BI181" s="152">
        <f>IF(N181="nulová",J181,0)</f>
        <v>0</v>
      </c>
      <c r="BJ181" s="13" t="s">
        <v>87</v>
      </c>
      <c r="BK181" s="152">
        <f>ROUND(I181*H181,2)</f>
        <v>0</v>
      </c>
      <c r="BL181" s="13" t="s">
        <v>281</v>
      </c>
      <c r="BM181" s="151" t="s">
        <v>4488</v>
      </c>
    </row>
    <row r="182" spans="2:65" s="1" customFormat="1" ht="21.75" customHeight="1">
      <c r="B182" s="139"/>
      <c r="C182" s="158" t="s">
        <v>393</v>
      </c>
      <c r="D182" s="158" t="s">
        <v>571</v>
      </c>
      <c r="E182" s="159" t="s">
        <v>987</v>
      </c>
      <c r="F182" s="160" t="s">
        <v>4489</v>
      </c>
      <c r="G182" s="161" t="s">
        <v>225</v>
      </c>
      <c r="H182" s="162">
        <v>1.1499999999999999</v>
      </c>
      <c r="I182" s="163"/>
      <c r="J182" s="162">
        <f>ROUND(I182*H182,2)</f>
        <v>0</v>
      </c>
      <c r="K182" s="164"/>
      <c r="L182" s="165"/>
      <c r="M182" s="166" t="s">
        <v>1</v>
      </c>
      <c r="N182" s="167" t="s">
        <v>41</v>
      </c>
      <c r="P182" s="149">
        <f>O182*H182</f>
        <v>0</v>
      </c>
      <c r="Q182" s="149">
        <v>2.1000000000000001E-2</v>
      </c>
      <c r="R182" s="149">
        <f>Q182*H182</f>
        <v>2.4150000000000001E-2</v>
      </c>
      <c r="S182" s="149">
        <v>0</v>
      </c>
      <c r="T182" s="150">
        <f>S182*H182</f>
        <v>0</v>
      </c>
      <c r="AR182" s="151" t="s">
        <v>353</v>
      </c>
      <c r="AT182" s="151" t="s">
        <v>571</v>
      </c>
      <c r="AU182" s="151" t="s">
        <v>87</v>
      </c>
      <c r="AY182" s="13" t="s">
        <v>220</v>
      </c>
      <c r="BE182" s="152">
        <f>IF(N182="základná",J182,0)</f>
        <v>0</v>
      </c>
      <c r="BF182" s="152">
        <f>IF(N182="znížená",J182,0)</f>
        <v>0</v>
      </c>
      <c r="BG182" s="152">
        <f>IF(N182="zákl. prenesená",J182,0)</f>
        <v>0</v>
      </c>
      <c r="BH182" s="152">
        <f>IF(N182="zníž. prenesená",J182,0)</f>
        <v>0</v>
      </c>
      <c r="BI182" s="152">
        <f>IF(N182="nulová",J182,0)</f>
        <v>0</v>
      </c>
      <c r="BJ182" s="13" t="s">
        <v>87</v>
      </c>
      <c r="BK182" s="152">
        <f>ROUND(I182*H182,2)</f>
        <v>0</v>
      </c>
      <c r="BL182" s="13" t="s">
        <v>281</v>
      </c>
      <c r="BM182" s="151" t="s">
        <v>4490</v>
      </c>
    </row>
    <row r="183" spans="2:65" s="1" customFormat="1" ht="24.25" customHeight="1">
      <c r="B183" s="139"/>
      <c r="C183" s="140" t="s">
        <v>399</v>
      </c>
      <c r="D183" s="140" t="s">
        <v>222</v>
      </c>
      <c r="E183" s="141" t="s">
        <v>2409</v>
      </c>
      <c r="F183" s="142" t="s">
        <v>2410</v>
      </c>
      <c r="G183" s="143" t="s">
        <v>614</v>
      </c>
      <c r="H183" s="145"/>
      <c r="I183" s="145"/>
      <c r="J183" s="144">
        <f>ROUND(I183*H183,2)</f>
        <v>0</v>
      </c>
      <c r="K183" s="146"/>
      <c r="L183" s="28"/>
      <c r="M183" s="147" t="s">
        <v>1</v>
      </c>
      <c r="N183" s="148" t="s">
        <v>41</v>
      </c>
      <c r="P183" s="149">
        <f>O183*H183</f>
        <v>0</v>
      </c>
      <c r="Q183" s="149">
        <v>0</v>
      </c>
      <c r="R183" s="149">
        <f>Q183*H183</f>
        <v>0</v>
      </c>
      <c r="S183" s="149">
        <v>0</v>
      </c>
      <c r="T183" s="150">
        <f>S183*H183</f>
        <v>0</v>
      </c>
      <c r="AR183" s="151" t="s">
        <v>281</v>
      </c>
      <c r="AT183" s="151" t="s">
        <v>222</v>
      </c>
      <c r="AU183" s="151" t="s">
        <v>87</v>
      </c>
      <c r="AY183" s="13" t="s">
        <v>220</v>
      </c>
      <c r="BE183" s="152">
        <f>IF(N183="základná",J183,0)</f>
        <v>0</v>
      </c>
      <c r="BF183" s="152">
        <f>IF(N183="znížená",J183,0)</f>
        <v>0</v>
      </c>
      <c r="BG183" s="152">
        <f>IF(N183="zákl. prenesená",J183,0)</f>
        <v>0</v>
      </c>
      <c r="BH183" s="152">
        <f>IF(N183="zníž. prenesená",J183,0)</f>
        <v>0</v>
      </c>
      <c r="BI183" s="152">
        <f>IF(N183="nulová",J183,0)</f>
        <v>0</v>
      </c>
      <c r="BJ183" s="13" t="s">
        <v>87</v>
      </c>
      <c r="BK183" s="152">
        <f>ROUND(I183*H183,2)</f>
        <v>0</v>
      </c>
      <c r="BL183" s="13" t="s">
        <v>281</v>
      </c>
      <c r="BM183" s="151" t="s">
        <v>4491</v>
      </c>
    </row>
    <row r="184" spans="2:65" s="11" customFormat="1" ht="22.9" customHeight="1">
      <c r="B184" s="127"/>
      <c r="D184" s="128" t="s">
        <v>74</v>
      </c>
      <c r="E184" s="137" t="s">
        <v>1016</v>
      </c>
      <c r="F184" s="137" t="s">
        <v>1017</v>
      </c>
      <c r="I184" s="130"/>
      <c r="J184" s="138">
        <f>BK184</f>
        <v>0</v>
      </c>
      <c r="L184" s="127"/>
      <c r="M184" s="132"/>
      <c r="P184" s="133">
        <f>SUM(P185:P187)</f>
        <v>0</v>
      </c>
      <c r="R184" s="133">
        <f>SUM(R185:R187)</f>
        <v>0.23407874760000003</v>
      </c>
      <c r="T184" s="134">
        <f>SUM(T185:T187)</f>
        <v>0</v>
      </c>
      <c r="AR184" s="128" t="s">
        <v>87</v>
      </c>
      <c r="AT184" s="135" t="s">
        <v>74</v>
      </c>
      <c r="AU184" s="135" t="s">
        <v>82</v>
      </c>
      <c r="AY184" s="128" t="s">
        <v>220</v>
      </c>
      <c r="BK184" s="136">
        <f>SUM(BK185:BK187)</f>
        <v>0</v>
      </c>
    </row>
    <row r="185" spans="2:65" s="1" customFormat="1" ht="24.25" customHeight="1">
      <c r="B185" s="139"/>
      <c r="C185" s="140" t="s">
        <v>403</v>
      </c>
      <c r="D185" s="140" t="s">
        <v>222</v>
      </c>
      <c r="E185" s="141" t="s">
        <v>1019</v>
      </c>
      <c r="F185" s="142" t="s">
        <v>1020</v>
      </c>
      <c r="G185" s="143" t="s">
        <v>225</v>
      </c>
      <c r="H185" s="144">
        <v>450.87</v>
      </c>
      <c r="I185" s="145"/>
      <c r="J185" s="144">
        <f>ROUND(I185*H185,2)</f>
        <v>0</v>
      </c>
      <c r="K185" s="146"/>
      <c r="L185" s="28"/>
      <c r="M185" s="147" t="s">
        <v>1</v>
      </c>
      <c r="N185" s="148" t="s">
        <v>41</v>
      </c>
      <c r="P185" s="149">
        <f>O185*H185</f>
        <v>0</v>
      </c>
      <c r="Q185" s="149">
        <v>1.2999999999999999E-4</v>
      </c>
      <c r="R185" s="149">
        <f>Q185*H185</f>
        <v>5.8613099999999994E-2</v>
      </c>
      <c r="S185" s="149">
        <v>0</v>
      </c>
      <c r="T185" s="150">
        <f>S185*H185</f>
        <v>0</v>
      </c>
      <c r="AR185" s="151" t="s">
        <v>281</v>
      </c>
      <c r="AT185" s="151" t="s">
        <v>222</v>
      </c>
      <c r="AU185" s="151" t="s">
        <v>87</v>
      </c>
      <c r="AY185" s="13" t="s">
        <v>220</v>
      </c>
      <c r="BE185" s="152">
        <f>IF(N185="základná",J185,0)</f>
        <v>0</v>
      </c>
      <c r="BF185" s="152">
        <f>IF(N185="znížená",J185,0)</f>
        <v>0</v>
      </c>
      <c r="BG185" s="152">
        <f>IF(N185="zákl. prenesená",J185,0)</f>
        <v>0</v>
      </c>
      <c r="BH185" s="152">
        <f>IF(N185="zníž. prenesená",J185,0)</f>
        <v>0</v>
      </c>
      <c r="BI185" s="152">
        <f>IF(N185="nulová",J185,0)</f>
        <v>0</v>
      </c>
      <c r="BJ185" s="13" t="s">
        <v>87</v>
      </c>
      <c r="BK185" s="152">
        <f>ROUND(I185*H185,2)</f>
        <v>0</v>
      </c>
      <c r="BL185" s="13" t="s">
        <v>281</v>
      </c>
      <c r="BM185" s="151" t="s">
        <v>4492</v>
      </c>
    </row>
    <row r="186" spans="2:65" s="1" customFormat="1" ht="24.25" customHeight="1">
      <c r="B186" s="139"/>
      <c r="C186" s="140" t="s">
        <v>409</v>
      </c>
      <c r="D186" s="140" t="s">
        <v>222</v>
      </c>
      <c r="E186" s="141" t="s">
        <v>4493</v>
      </c>
      <c r="F186" s="142" t="s">
        <v>4494</v>
      </c>
      <c r="G186" s="143" t="s">
        <v>225</v>
      </c>
      <c r="H186" s="144">
        <v>360</v>
      </c>
      <c r="I186" s="145"/>
      <c r="J186" s="144">
        <f>ROUND(I186*H186,2)</f>
        <v>0</v>
      </c>
      <c r="K186" s="146"/>
      <c r="L186" s="28"/>
      <c r="M186" s="147" t="s">
        <v>1</v>
      </c>
      <c r="N186" s="148" t="s">
        <v>41</v>
      </c>
      <c r="P186" s="149">
        <f>O186*H186</f>
        <v>0</v>
      </c>
      <c r="Q186" s="149">
        <v>2.0000000000000001E-4</v>
      </c>
      <c r="R186" s="149">
        <f>Q186*H186</f>
        <v>7.2000000000000008E-2</v>
      </c>
      <c r="S186" s="149">
        <v>0</v>
      </c>
      <c r="T186" s="150">
        <f>S186*H186</f>
        <v>0</v>
      </c>
      <c r="AR186" s="151" t="s">
        <v>281</v>
      </c>
      <c r="AT186" s="151" t="s">
        <v>222</v>
      </c>
      <c r="AU186" s="151" t="s">
        <v>87</v>
      </c>
      <c r="AY186" s="13" t="s">
        <v>220</v>
      </c>
      <c r="BE186" s="152">
        <f>IF(N186="základná",J186,0)</f>
        <v>0</v>
      </c>
      <c r="BF186" s="152">
        <f>IF(N186="znížená",J186,0)</f>
        <v>0</v>
      </c>
      <c r="BG186" s="152">
        <f>IF(N186="zákl. prenesená",J186,0)</f>
        <v>0</v>
      </c>
      <c r="BH186" s="152">
        <f>IF(N186="zníž. prenesená",J186,0)</f>
        <v>0</v>
      </c>
      <c r="BI186" s="152">
        <f>IF(N186="nulová",J186,0)</f>
        <v>0</v>
      </c>
      <c r="BJ186" s="13" t="s">
        <v>87</v>
      </c>
      <c r="BK186" s="152">
        <f>ROUND(I186*H186,2)</f>
        <v>0</v>
      </c>
      <c r="BL186" s="13" t="s">
        <v>281</v>
      </c>
      <c r="BM186" s="151" t="s">
        <v>4495</v>
      </c>
    </row>
    <row r="187" spans="2:65" s="1" customFormat="1" ht="37.9" customHeight="1">
      <c r="B187" s="139"/>
      <c r="C187" s="140" t="s">
        <v>413</v>
      </c>
      <c r="D187" s="140" t="s">
        <v>222</v>
      </c>
      <c r="E187" s="141" t="s">
        <v>1027</v>
      </c>
      <c r="F187" s="142" t="s">
        <v>1028</v>
      </c>
      <c r="G187" s="143" t="s">
        <v>225</v>
      </c>
      <c r="H187" s="144">
        <v>450.87</v>
      </c>
      <c r="I187" s="145"/>
      <c r="J187" s="144">
        <f>ROUND(I187*H187,2)</f>
        <v>0</v>
      </c>
      <c r="K187" s="146"/>
      <c r="L187" s="28"/>
      <c r="M187" s="153" t="s">
        <v>1</v>
      </c>
      <c r="N187" s="154" t="s">
        <v>41</v>
      </c>
      <c r="O187" s="155"/>
      <c r="P187" s="156">
        <f>O187*H187</f>
        <v>0</v>
      </c>
      <c r="Q187" s="156">
        <v>2.2948000000000001E-4</v>
      </c>
      <c r="R187" s="156">
        <f>Q187*H187</f>
        <v>0.1034656476</v>
      </c>
      <c r="S187" s="156">
        <v>0</v>
      </c>
      <c r="T187" s="157">
        <f>S187*H187</f>
        <v>0</v>
      </c>
      <c r="AR187" s="151" t="s">
        <v>281</v>
      </c>
      <c r="AT187" s="151" t="s">
        <v>222</v>
      </c>
      <c r="AU187" s="151" t="s">
        <v>87</v>
      </c>
      <c r="AY187" s="13" t="s">
        <v>220</v>
      </c>
      <c r="BE187" s="152">
        <f>IF(N187="základná",J187,0)</f>
        <v>0</v>
      </c>
      <c r="BF187" s="152">
        <f>IF(N187="znížená",J187,0)</f>
        <v>0</v>
      </c>
      <c r="BG187" s="152">
        <f>IF(N187="zákl. prenesená",J187,0)</f>
        <v>0</v>
      </c>
      <c r="BH187" s="152">
        <f>IF(N187="zníž. prenesená",J187,0)</f>
        <v>0</v>
      </c>
      <c r="BI187" s="152">
        <f>IF(N187="nulová",J187,0)</f>
        <v>0</v>
      </c>
      <c r="BJ187" s="13" t="s">
        <v>87</v>
      </c>
      <c r="BK187" s="152">
        <f>ROUND(I187*H187,2)</f>
        <v>0</v>
      </c>
      <c r="BL187" s="13" t="s">
        <v>281</v>
      </c>
      <c r="BM187" s="151" t="s">
        <v>4496</v>
      </c>
    </row>
    <row r="188" spans="2:65" s="1" customFormat="1" ht="7" customHeight="1">
      <c r="B188" s="43"/>
      <c r="C188" s="44"/>
      <c r="D188" s="44"/>
      <c r="E188" s="44"/>
      <c r="F188" s="44"/>
      <c r="G188" s="44"/>
      <c r="H188" s="44"/>
      <c r="I188" s="44"/>
      <c r="J188" s="44"/>
      <c r="K188" s="44"/>
      <c r="L188" s="28"/>
    </row>
  </sheetData>
  <autoFilter ref="C130:K187" xr:uid="{00000000-0009-0000-0000-00001E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B2:BM141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178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4497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ROUND(J121,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ROUND((SUM(BE121:BE140)),  2)</f>
        <v>0</v>
      </c>
      <c r="G35" s="96"/>
      <c r="H35" s="96"/>
      <c r="I35" s="97">
        <v>0.23</v>
      </c>
      <c r="J35" s="95">
        <f>ROUND(((SUM(BE121:BE140))*I35),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ROUND((SUM(BF121:BF140)),  2)</f>
        <v>0</v>
      </c>
      <c r="G36" s="96"/>
      <c r="H36" s="96"/>
      <c r="I36" s="97">
        <v>0.23</v>
      </c>
      <c r="J36" s="95">
        <f>ROUND(((SUM(BF121:BF140))*I36),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ROUND((SUM(BG121:BG140)),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ROUND((SUM(BH121:BH140)),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ROUND((SUM(BI121:BI140)),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I.2 -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J121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4498</v>
      </c>
      <c r="E99" s="112"/>
      <c r="F99" s="112"/>
      <c r="G99" s="112"/>
      <c r="H99" s="112"/>
      <c r="I99" s="112"/>
      <c r="J99" s="113">
        <f>J122</f>
        <v>0</v>
      </c>
      <c r="L99" s="110"/>
    </row>
    <row r="100" spans="2:47" s="1" customFormat="1" ht="21.75" customHeight="1">
      <c r="B100" s="28"/>
      <c r="L100" s="28"/>
    </row>
    <row r="101" spans="2:47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47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47" s="1" customFormat="1" ht="25" customHeight="1">
      <c r="B106" s="28"/>
      <c r="C106" s="17" t="s">
        <v>206</v>
      </c>
      <c r="L106" s="28"/>
    </row>
    <row r="107" spans="2:47" s="1" customFormat="1" ht="7" customHeight="1">
      <c r="B107" s="28"/>
      <c r="L107" s="28"/>
    </row>
    <row r="108" spans="2:47" s="1" customFormat="1" ht="12" customHeight="1">
      <c r="B108" s="28"/>
      <c r="C108" s="23" t="s">
        <v>14</v>
      </c>
      <c r="L108" s="28"/>
    </row>
    <row r="109" spans="2:47" s="1" customFormat="1" ht="26.25" customHeight="1">
      <c r="B109" s="28"/>
      <c r="E109" s="224" t="str">
        <f>E7</f>
        <v>SOŠ technická Lučenec - novostavba edukačného centra, rekonštrukcia objektu školy a spoločenského objektu</v>
      </c>
      <c r="F109" s="225"/>
      <c r="G109" s="225"/>
      <c r="H109" s="225"/>
      <c r="L109" s="28"/>
    </row>
    <row r="110" spans="2:47" ht="12" customHeight="1">
      <c r="B110" s="16"/>
      <c r="C110" s="23" t="s">
        <v>184</v>
      </c>
      <c r="L110" s="16"/>
    </row>
    <row r="111" spans="2:47" s="1" customFormat="1" ht="16.5" customHeight="1">
      <c r="B111" s="28"/>
      <c r="E111" s="224" t="s">
        <v>4426</v>
      </c>
      <c r="F111" s="223"/>
      <c r="G111" s="223"/>
      <c r="H111" s="223"/>
      <c r="L111" s="28"/>
    </row>
    <row r="112" spans="2:47" s="1" customFormat="1" ht="12" customHeight="1">
      <c r="B112" s="28"/>
      <c r="C112" s="23" t="s">
        <v>186</v>
      </c>
      <c r="L112" s="28"/>
    </row>
    <row r="113" spans="2:65" s="1" customFormat="1" ht="16.5" customHeight="1">
      <c r="B113" s="28"/>
      <c r="E113" s="218" t="str">
        <f>E11</f>
        <v>I.2 - Elektroinštalácia</v>
      </c>
      <c r="F113" s="223"/>
      <c r="G113" s="223"/>
      <c r="H113" s="223"/>
      <c r="L113" s="28"/>
    </row>
    <row r="114" spans="2:65" s="1" customFormat="1" ht="7" customHeight="1">
      <c r="B114" s="28"/>
      <c r="L114" s="28"/>
    </row>
    <row r="115" spans="2:65" s="1" customFormat="1" ht="12" customHeight="1">
      <c r="B115" s="28"/>
      <c r="C115" s="23" t="s">
        <v>18</v>
      </c>
      <c r="F115" s="21" t="str">
        <f>F14</f>
        <v>SOŠ Technická,Dukelských Hrdinov 2, 984 01 Lučenec</v>
      </c>
      <c r="I115" s="23" t="s">
        <v>20</v>
      </c>
      <c r="J115" s="51" t="str">
        <f>IF(J14="","",J14)</f>
        <v>30. 9. 2024</v>
      </c>
      <c r="L115" s="28"/>
    </row>
    <row r="116" spans="2:65" s="1" customFormat="1" ht="7" customHeight="1">
      <c r="B116" s="28"/>
      <c r="L116" s="28"/>
    </row>
    <row r="117" spans="2:65" s="1" customFormat="1" ht="40.15" customHeight="1">
      <c r="B117" s="28"/>
      <c r="C117" s="23" t="s">
        <v>22</v>
      </c>
      <c r="F117" s="21" t="str">
        <f>E17</f>
        <v>BBSK, Námestie SNP 23/23, 974 01 BB</v>
      </c>
      <c r="I117" s="23" t="s">
        <v>28</v>
      </c>
      <c r="J117" s="26" t="str">
        <f>E23</f>
        <v>Ing. Ladislav Chatrnúch,Sládkovičova 2052/50A Šala</v>
      </c>
      <c r="L117" s="28"/>
    </row>
    <row r="118" spans="2:65" s="1" customFormat="1" ht="15.25" customHeight="1">
      <c r="B118" s="28"/>
      <c r="C118" s="23" t="s">
        <v>26</v>
      </c>
      <c r="F118" s="21" t="str">
        <f>IF(E20="","",E20)</f>
        <v>Vyplň údaj</v>
      </c>
      <c r="I118" s="23" t="s">
        <v>31</v>
      </c>
      <c r="J118" s="26" t="str">
        <f>E26</f>
        <v xml:space="preserve"> </v>
      </c>
      <c r="L118" s="28"/>
    </row>
    <row r="119" spans="2:65" s="1" customFormat="1" ht="10.4" customHeight="1">
      <c r="B119" s="28"/>
      <c r="L119" s="28"/>
    </row>
    <row r="120" spans="2:65" s="10" customFormat="1" ht="29.25" customHeight="1">
      <c r="B120" s="118"/>
      <c r="C120" s="119" t="s">
        <v>207</v>
      </c>
      <c r="D120" s="120" t="s">
        <v>60</v>
      </c>
      <c r="E120" s="120" t="s">
        <v>56</v>
      </c>
      <c r="F120" s="120" t="s">
        <v>57</v>
      </c>
      <c r="G120" s="120" t="s">
        <v>208</v>
      </c>
      <c r="H120" s="120" t="s">
        <v>209</v>
      </c>
      <c r="I120" s="120" t="s">
        <v>210</v>
      </c>
      <c r="J120" s="121" t="s">
        <v>190</v>
      </c>
      <c r="K120" s="122" t="s">
        <v>211</v>
      </c>
      <c r="L120" s="118"/>
      <c r="M120" s="58" t="s">
        <v>1</v>
      </c>
      <c r="N120" s="59" t="s">
        <v>39</v>
      </c>
      <c r="O120" s="59" t="s">
        <v>212</v>
      </c>
      <c r="P120" s="59" t="s">
        <v>213</v>
      </c>
      <c r="Q120" s="59" t="s">
        <v>214</v>
      </c>
      <c r="R120" s="59" t="s">
        <v>215</v>
      </c>
      <c r="S120" s="59" t="s">
        <v>216</v>
      </c>
      <c r="T120" s="60" t="s">
        <v>217</v>
      </c>
    </row>
    <row r="121" spans="2:65" s="1" customFormat="1" ht="22.9" customHeight="1">
      <c r="B121" s="28"/>
      <c r="C121" s="63" t="s">
        <v>191</v>
      </c>
      <c r="J121" s="123">
        <f>BK121</f>
        <v>0</v>
      </c>
      <c r="L121" s="28"/>
      <c r="M121" s="61"/>
      <c r="N121" s="52"/>
      <c r="O121" s="52"/>
      <c r="P121" s="124">
        <f>P122</f>
        <v>0</v>
      </c>
      <c r="Q121" s="52"/>
      <c r="R121" s="124">
        <f>R122</f>
        <v>0</v>
      </c>
      <c r="S121" s="52"/>
      <c r="T121" s="125">
        <f>T122</f>
        <v>0</v>
      </c>
      <c r="AT121" s="13" t="s">
        <v>74</v>
      </c>
      <c r="AU121" s="13" t="s">
        <v>192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1110</v>
      </c>
      <c r="F122" s="129" t="s">
        <v>4499</v>
      </c>
      <c r="I122" s="130"/>
      <c r="J122" s="131">
        <f>BK122</f>
        <v>0</v>
      </c>
      <c r="L122" s="127"/>
      <c r="M122" s="132"/>
      <c r="P122" s="133">
        <f>SUM(P123:P140)</f>
        <v>0</v>
      </c>
      <c r="R122" s="133">
        <f>SUM(R123:R140)</f>
        <v>0</v>
      </c>
      <c r="T122" s="134">
        <f>SUM(T123:T140)</f>
        <v>0</v>
      </c>
      <c r="AR122" s="128" t="s">
        <v>82</v>
      </c>
      <c r="AT122" s="135" t="s">
        <v>74</v>
      </c>
      <c r="AU122" s="135" t="s">
        <v>75</v>
      </c>
      <c r="AY122" s="128" t="s">
        <v>220</v>
      </c>
      <c r="BK122" s="136">
        <f>SUM(BK123:BK140)</f>
        <v>0</v>
      </c>
    </row>
    <row r="123" spans="2:65" s="1" customFormat="1" ht="16.5" customHeight="1">
      <c r="B123" s="139"/>
      <c r="C123" s="158" t="s">
        <v>82</v>
      </c>
      <c r="D123" s="158" t="s">
        <v>571</v>
      </c>
      <c r="E123" s="159" t="s">
        <v>1161</v>
      </c>
      <c r="F123" s="160" t="s">
        <v>1192</v>
      </c>
      <c r="G123" s="161" t="s">
        <v>1193</v>
      </c>
      <c r="H123" s="162">
        <v>683</v>
      </c>
      <c r="I123" s="163"/>
      <c r="J123" s="162">
        <f t="shared" ref="J123:J140" si="0">ROUND(I123*H123,2)</f>
        <v>0</v>
      </c>
      <c r="K123" s="164"/>
      <c r="L123" s="165"/>
      <c r="M123" s="166" t="s">
        <v>1</v>
      </c>
      <c r="N123" s="167" t="s">
        <v>41</v>
      </c>
      <c r="P123" s="149">
        <f t="shared" ref="P123:P140" si="1">O123*H123</f>
        <v>0</v>
      </c>
      <c r="Q123" s="149">
        <v>0</v>
      </c>
      <c r="R123" s="149">
        <f t="shared" ref="R123:R140" si="2">Q123*H123</f>
        <v>0</v>
      </c>
      <c r="S123" s="149">
        <v>0</v>
      </c>
      <c r="T123" s="150">
        <f t="shared" ref="T123:T140" si="3">S123*H123</f>
        <v>0</v>
      </c>
      <c r="AR123" s="151" t="s">
        <v>248</v>
      </c>
      <c r="AT123" s="151" t="s">
        <v>571</v>
      </c>
      <c r="AU123" s="151" t="s">
        <v>82</v>
      </c>
      <c r="AY123" s="13" t="s">
        <v>220</v>
      </c>
      <c r="BE123" s="152">
        <f t="shared" ref="BE123:BE140" si="4">IF(N123="základná",J123,0)</f>
        <v>0</v>
      </c>
      <c r="BF123" s="152">
        <f t="shared" ref="BF123:BF140" si="5">IF(N123="znížená",J123,0)</f>
        <v>0</v>
      </c>
      <c r="BG123" s="152">
        <f t="shared" ref="BG123:BG140" si="6">IF(N123="zákl. prenesená",J123,0)</f>
        <v>0</v>
      </c>
      <c r="BH123" s="152">
        <f t="shared" ref="BH123:BH140" si="7">IF(N123="zníž. prenesená",J123,0)</f>
        <v>0</v>
      </c>
      <c r="BI123" s="152">
        <f t="shared" ref="BI123:BI140" si="8">IF(N123="nulová",J123,0)</f>
        <v>0</v>
      </c>
      <c r="BJ123" s="13" t="s">
        <v>87</v>
      </c>
      <c r="BK123" s="152">
        <f t="shared" ref="BK123:BK140" si="9">ROUND(I123*H123,2)</f>
        <v>0</v>
      </c>
      <c r="BL123" s="13" t="s">
        <v>94</v>
      </c>
      <c r="BM123" s="151" t="s">
        <v>4500</v>
      </c>
    </row>
    <row r="124" spans="2:65" s="1" customFormat="1" ht="16.5" customHeight="1">
      <c r="B124" s="139"/>
      <c r="C124" s="158" t="s">
        <v>87</v>
      </c>
      <c r="D124" s="158" t="s">
        <v>571</v>
      </c>
      <c r="E124" s="159" t="s">
        <v>1163</v>
      </c>
      <c r="F124" s="160" t="s">
        <v>1195</v>
      </c>
      <c r="G124" s="161" t="s">
        <v>1193</v>
      </c>
      <c r="H124" s="162">
        <v>627</v>
      </c>
      <c r="I124" s="163"/>
      <c r="J124" s="162">
        <f t="shared" si="0"/>
        <v>0</v>
      </c>
      <c r="K124" s="164"/>
      <c r="L124" s="165"/>
      <c r="M124" s="166" t="s">
        <v>1</v>
      </c>
      <c r="N124" s="16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248</v>
      </c>
      <c r="AT124" s="151" t="s">
        <v>571</v>
      </c>
      <c r="AU124" s="151" t="s">
        <v>82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4501</v>
      </c>
    </row>
    <row r="125" spans="2:65" s="1" customFormat="1" ht="16.5" customHeight="1">
      <c r="B125" s="139"/>
      <c r="C125" s="158" t="s">
        <v>91</v>
      </c>
      <c r="D125" s="158" t="s">
        <v>571</v>
      </c>
      <c r="E125" s="159" t="s">
        <v>1165</v>
      </c>
      <c r="F125" s="160" t="s">
        <v>4502</v>
      </c>
      <c r="G125" s="161" t="s">
        <v>1193</v>
      </c>
      <c r="H125" s="162">
        <v>78</v>
      </c>
      <c r="I125" s="163"/>
      <c r="J125" s="162">
        <f t="shared" si="0"/>
        <v>0</v>
      </c>
      <c r="K125" s="164"/>
      <c r="L125" s="165"/>
      <c r="M125" s="166" t="s">
        <v>1</v>
      </c>
      <c r="N125" s="167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248</v>
      </c>
      <c r="AT125" s="151" t="s">
        <v>571</v>
      </c>
      <c r="AU125" s="151" t="s">
        <v>82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4503</v>
      </c>
    </row>
    <row r="126" spans="2:65" s="1" customFormat="1" ht="16.5" customHeight="1">
      <c r="B126" s="139"/>
      <c r="C126" s="158" t="s">
        <v>94</v>
      </c>
      <c r="D126" s="158" t="s">
        <v>571</v>
      </c>
      <c r="E126" s="159" t="s">
        <v>1167</v>
      </c>
      <c r="F126" s="160" t="s">
        <v>1197</v>
      </c>
      <c r="G126" s="161" t="s">
        <v>1193</v>
      </c>
      <c r="H126" s="162">
        <v>27</v>
      </c>
      <c r="I126" s="163"/>
      <c r="J126" s="162">
        <f t="shared" si="0"/>
        <v>0</v>
      </c>
      <c r="K126" s="164"/>
      <c r="L126" s="165"/>
      <c r="M126" s="166" t="s">
        <v>1</v>
      </c>
      <c r="N126" s="16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248</v>
      </c>
      <c r="AT126" s="151" t="s">
        <v>571</v>
      </c>
      <c r="AU126" s="151" t="s">
        <v>82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4504</v>
      </c>
    </row>
    <row r="127" spans="2:65" s="1" customFormat="1" ht="16.5" customHeight="1">
      <c r="B127" s="139"/>
      <c r="C127" s="158" t="s">
        <v>97</v>
      </c>
      <c r="D127" s="158" t="s">
        <v>571</v>
      </c>
      <c r="E127" s="159" t="s">
        <v>1171</v>
      </c>
      <c r="F127" s="160" t="s">
        <v>1639</v>
      </c>
      <c r="G127" s="161" t="s">
        <v>1193</v>
      </c>
      <c r="H127" s="162">
        <v>20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82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4505</v>
      </c>
    </row>
    <row r="128" spans="2:65" s="1" customFormat="1" ht="16.5" customHeight="1">
      <c r="B128" s="139"/>
      <c r="C128" s="158" t="s">
        <v>124</v>
      </c>
      <c r="D128" s="158" t="s">
        <v>571</v>
      </c>
      <c r="E128" s="159" t="s">
        <v>1175</v>
      </c>
      <c r="F128" s="160" t="s">
        <v>1205</v>
      </c>
      <c r="G128" s="161" t="s">
        <v>1193</v>
      </c>
      <c r="H128" s="162">
        <v>700</v>
      </c>
      <c r="I128" s="163"/>
      <c r="J128" s="162">
        <f t="shared" si="0"/>
        <v>0</v>
      </c>
      <c r="K128" s="164"/>
      <c r="L128" s="165"/>
      <c r="M128" s="166" t="s">
        <v>1</v>
      </c>
      <c r="N128" s="16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248</v>
      </c>
      <c r="AT128" s="151" t="s">
        <v>571</v>
      </c>
      <c r="AU128" s="151" t="s">
        <v>82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4506</v>
      </c>
    </row>
    <row r="129" spans="2:65" s="1" customFormat="1" ht="16.5" customHeight="1">
      <c r="B129" s="139"/>
      <c r="C129" s="158" t="s">
        <v>132</v>
      </c>
      <c r="D129" s="158" t="s">
        <v>571</v>
      </c>
      <c r="E129" s="159" t="s">
        <v>1183</v>
      </c>
      <c r="F129" s="160" t="s">
        <v>1207</v>
      </c>
      <c r="G129" s="161" t="s">
        <v>1193</v>
      </c>
      <c r="H129" s="162">
        <v>92</v>
      </c>
      <c r="I129" s="163"/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82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4507</v>
      </c>
    </row>
    <row r="130" spans="2:65" s="1" customFormat="1" ht="16.5" customHeight="1">
      <c r="B130" s="139"/>
      <c r="C130" s="158" t="s">
        <v>248</v>
      </c>
      <c r="D130" s="158" t="s">
        <v>571</v>
      </c>
      <c r="E130" s="159" t="s">
        <v>1635</v>
      </c>
      <c r="F130" s="160" t="s">
        <v>4508</v>
      </c>
      <c r="G130" s="161" t="s">
        <v>259</v>
      </c>
      <c r="H130" s="162">
        <v>16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82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4509</v>
      </c>
    </row>
    <row r="131" spans="2:65" s="1" customFormat="1" ht="16.5" customHeight="1">
      <c r="B131" s="139"/>
      <c r="C131" s="158" t="s">
        <v>230</v>
      </c>
      <c r="D131" s="158" t="s">
        <v>571</v>
      </c>
      <c r="E131" s="159" t="s">
        <v>1191</v>
      </c>
      <c r="F131" s="160" t="s">
        <v>4510</v>
      </c>
      <c r="G131" s="161" t="s">
        <v>259</v>
      </c>
      <c r="H131" s="162">
        <v>16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82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4511</v>
      </c>
    </row>
    <row r="132" spans="2:65" s="1" customFormat="1" ht="16.5" customHeight="1">
      <c r="B132" s="139"/>
      <c r="C132" s="158" t="s">
        <v>256</v>
      </c>
      <c r="D132" s="158" t="s">
        <v>571</v>
      </c>
      <c r="E132" s="159" t="s">
        <v>1194</v>
      </c>
      <c r="F132" s="160" t="s">
        <v>4512</v>
      </c>
      <c r="G132" s="161" t="s">
        <v>259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82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4513</v>
      </c>
    </row>
    <row r="133" spans="2:65" s="1" customFormat="1" ht="16.5" customHeight="1">
      <c r="B133" s="139"/>
      <c r="C133" s="158" t="s">
        <v>261</v>
      </c>
      <c r="D133" s="158" t="s">
        <v>571</v>
      </c>
      <c r="E133" s="159" t="s">
        <v>1636</v>
      </c>
      <c r="F133" s="160" t="s">
        <v>3898</v>
      </c>
      <c r="G133" s="161" t="s">
        <v>259</v>
      </c>
      <c r="H133" s="162">
        <v>1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82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4514</v>
      </c>
    </row>
    <row r="134" spans="2:65" s="1" customFormat="1" ht="16.5" customHeight="1">
      <c r="B134" s="139"/>
      <c r="C134" s="158" t="s">
        <v>265</v>
      </c>
      <c r="D134" s="158" t="s">
        <v>571</v>
      </c>
      <c r="E134" s="159" t="s">
        <v>1638</v>
      </c>
      <c r="F134" s="160" t="s">
        <v>4515</v>
      </c>
      <c r="G134" s="161" t="s">
        <v>259</v>
      </c>
      <c r="H134" s="162">
        <v>1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82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4516</v>
      </c>
    </row>
    <row r="135" spans="2:65" s="1" customFormat="1" ht="16.5" customHeight="1">
      <c r="B135" s="139"/>
      <c r="C135" s="158" t="s">
        <v>269</v>
      </c>
      <c r="D135" s="158" t="s">
        <v>571</v>
      </c>
      <c r="E135" s="159" t="s">
        <v>1200</v>
      </c>
      <c r="F135" s="160" t="s">
        <v>4517</v>
      </c>
      <c r="G135" s="161" t="s">
        <v>259</v>
      </c>
      <c r="H135" s="162">
        <v>1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82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4518</v>
      </c>
    </row>
    <row r="136" spans="2:65" s="1" customFormat="1" ht="16.5" customHeight="1">
      <c r="B136" s="139"/>
      <c r="C136" s="158" t="s">
        <v>273</v>
      </c>
      <c r="D136" s="158" t="s">
        <v>571</v>
      </c>
      <c r="E136" s="159" t="s">
        <v>4519</v>
      </c>
      <c r="F136" s="160" t="s">
        <v>1248</v>
      </c>
      <c r="G136" s="161" t="s">
        <v>614</v>
      </c>
      <c r="H136" s="163"/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4520</v>
      </c>
    </row>
    <row r="137" spans="2:65" s="1" customFormat="1" ht="16.5" customHeight="1">
      <c r="B137" s="139"/>
      <c r="C137" s="158" t="s">
        <v>277</v>
      </c>
      <c r="D137" s="158" t="s">
        <v>571</v>
      </c>
      <c r="E137" s="159" t="s">
        <v>1206</v>
      </c>
      <c r="F137" s="160" t="s">
        <v>1245</v>
      </c>
      <c r="G137" s="161" t="s">
        <v>1193</v>
      </c>
      <c r="H137" s="162">
        <v>350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4521</v>
      </c>
    </row>
    <row r="138" spans="2:65" s="1" customFormat="1" ht="16.5" customHeight="1">
      <c r="B138" s="139"/>
      <c r="C138" s="158" t="s">
        <v>281</v>
      </c>
      <c r="D138" s="158" t="s">
        <v>571</v>
      </c>
      <c r="E138" s="159" t="s">
        <v>1208</v>
      </c>
      <c r="F138" s="160" t="s">
        <v>1251</v>
      </c>
      <c r="G138" s="161" t="s">
        <v>1252</v>
      </c>
      <c r="H138" s="162">
        <v>320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4522</v>
      </c>
    </row>
    <row r="139" spans="2:65" s="1" customFormat="1" ht="16.5" customHeight="1">
      <c r="B139" s="139"/>
      <c r="C139" s="158" t="s">
        <v>285</v>
      </c>
      <c r="D139" s="158" t="s">
        <v>571</v>
      </c>
      <c r="E139" s="159" t="s">
        <v>1640</v>
      </c>
      <c r="F139" s="160" t="s">
        <v>1254</v>
      </c>
      <c r="G139" s="161" t="s">
        <v>1252</v>
      </c>
      <c r="H139" s="162">
        <v>16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4523</v>
      </c>
    </row>
    <row r="140" spans="2:65" s="1" customFormat="1" ht="16.5" customHeight="1">
      <c r="B140" s="139"/>
      <c r="C140" s="158" t="s">
        <v>289</v>
      </c>
      <c r="D140" s="158" t="s">
        <v>571</v>
      </c>
      <c r="E140" s="159" t="s">
        <v>1218</v>
      </c>
      <c r="F140" s="160" t="s">
        <v>1256</v>
      </c>
      <c r="G140" s="161" t="s">
        <v>259</v>
      </c>
      <c r="H140" s="162">
        <v>1</v>
      </c>
      <c r="I140" s="163"/>
      <c r="J140" s="162">
        <f t="shared" si="0"/>
        <v>0</v>
      </c>
      <c r="K140" s="164"/>
      <c r="L140" s="165"/>
      <c r="M140" s="168" t="s">
        <v>1</v>
      </c>
      <c r="N140" s="169" t="s">
        <v>41</v>
      </c>
      <c r="O140" s="155"/>
      <c r="P140" s="156">
        <f t="shared" si="1"/>
        <v>0</v>
      </c>
      <c r="Q140" s="156">
        <v>0</v>
      </c>
      <c r="R140" s="156">
        <f t="shared" si="2"/>
        <v>0</v>
      </c>
      <c r="S140" s="156">
        <v>0</v>
      </c>
      <c r="T140" s="157">
        <f t="shared" si="3"/>
        <v>0</v>
      </c>
      <c r="AR140" s="151" t="s">
        <v>248</v>
      </c>
      <c r="AT140" s="151" t="s">
        <v>571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4524</v>
      </c>
    </row>
    <row r="141" spans="2:65" s="1" customFormat="1" ht="7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28"/>
    </row>
  </sheetData>
  <autoFilter ref="C120:K140" xr:uid="{00000000-0009-0000-0000-00001F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2:BM218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4525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ROUND((SUM(BE133:BE217)),  2)</f>
        <v>0</v>
      </c>
      <c r="G35" s="96"/>
      <c r="H35" s="96"/>
      <c r="I35" s="97">
        <v>0.23</v>
      </c>
      <c r="J35" s="95">
        <f>ROUND(((SUM(BE133:BE217))*I35),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ROUND((SUM(BF133:BF217)),  2)</f>
        <v>0</v>
      </c>
      <c r="G36" s="96"/>
      <c r="H36" s="96"/>
      <c r="I36" s="97">
        <v>0.23</v>
      </c>
      <c r="J36" s="95">
        <f>ROUND(((SUM(BF133:BF217))*I36),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ROUND((SUM(BG133:BG217)),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ROUND((SUM(BH133:BH217)),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ROUND((SUM(BI133:BI217)),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I.3 - Vzduchotechnika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4526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47" s="9" customFormat="1" ht="19.899999999999999" customHeight="1">
      <c r="B100" s="114"/>
      <c r="D100" s="115" t="s">
        <v>4527</v>
      </c>
      <c r="E100" s="116"/>
      <c r="F100" s="116"/>
      <c r="G100" s="116"/>
      <c r="H100" s="116"/>
      <c r="I100" s="116"/>
      <c r="J100" s="117">
        <f>J144</f>
        <v>0</v>
      </c>
      <c r="L100" s="114"/>
    </row>
    <row r="101" spans="2:47" s="9" customFormat="1" ht="19.899999999999999" customHeight="1">
      <c r="B101" s="114"/>
      <c r="D101" s="115" t="s">
        <v>4528</v>
      </c>
      <c r="E101" s="116"/>
      <c r="F101" s="116"/>
      <c r="G101" s="116"/>
      <c r="H101" s="116"/>
      <c r="I101" s="116"/>
      <c r="J101" s="117">
        <f>J146</f>
        <v>0</v>
      </c>
      <c r="L101" s="114"/>
    </row>
    <row r="102" spans="2:47" s="8" customFormat="1" ht="25" customHeight="1">
      <c r="B102" s="110"/>
      <c r="D102" s="111" t="s">
        <v>4529</v>
      </c>
      <c r="E102" s="112"/>
      <c r="F102" s="112"/>
      <c r="G102" s="112"/>
      <c r="H102" s="112"/>
      <c r="I102" s="112"/>
      <c r="J102" s="113">
        <f>J156</f>
        <v>0</v>
      </c>
      <c r="L102" s="110"/>
    </row>
    <row r="103" spans="2:47" s="9" customFormat="1" ht="19.899999999999999" customHeight="1">
      <c r="B103" s="114"/>
      <c r="D103" s="115" t="s">
        <v>4527</v>
      </c>
      <c r="E103" s="116"/>
      <c r="F103" s="116"/>
      <c r="G103" s="116"/>
      <c r="H103" s="116"/>
      <c r="I103" s="116"/>
      <c r="J103" s="117">
        <f>J163</f>
        <v>0</v>
      </c>
      <c r="L103" s="114"/>
    </row>
    <row r="104" spans="2:47" s="9" customFormat="1" ht="19.899999999999999" customHeight="1">
      <c r="B104" s="114"/>
      <c r="D104" s="115" t="s">
        <v>4528</v>
      </c>
      <c r="E104" s="116"/>
      <c r="F104" s="116"/>
      <c r="G104" s="116"/>
      <c r="H104" s="116"/>
      <c r="I104" s="116"/>
      <c r="J104" s="117">
        <f>J165</f>
        <v>0</v>
      </c>
      <c r="L104" s="114"/>
    </row>
    <row r="105" spans="2:47" s="8" customFormat="1" ht="25" customHeight="1">
      <c r="B105" s="110"/>
      <c r="D105" s="111" t="s">
        <v>4530</v>
      </c>
      <c r="E105" s="112"/>
      <c r="F105" s="112"/>
      <c r="G105" s="112"/>
      <c r="H105" s="112"/>
      <c r="I105" s="112"/>
      <c r="J105" s="113">
        <f>J171</f>
        <v>0</v>
      </c>
      <c r="L105" s="110"/>
    </row>
    <row r="106" spans="2:47" s="9" customFormat="1" ht="19.899999999999999" customHeight="1">
      <c r="B106" s="114"/>
      <c r="D106" s="115" t="s">
        <v>4527</v>
      </c>
      <c r="E106" s="116"/>
      <c r="F106" s="116"/>
      <c r="G106" s="116"/>
      <c r="H106" s="116"/>
      <c r="I106" s="116"/>
      <c r="J106" s="117">
        <f>J179</f>
        <v>0</v>
      </c>
      <c r="L106" s="114"/>
    </row>
    <row r="107" spans="2:47" s="9" customFormat="1" ht="19.899999999999999" customHeight="1">
      <c r="B107" s="114"/>
      <c r="D107" s="115" t="s">
        <v>4528</v>
      </c>
      <c r="E107" s="116"/>
      <c r="F107" s="116"/>
      <c r="G107" s="116"/>
      <c r="H107" s="116"/>
      <c r="I107" s="116"/>
      <c r="J107" s="117">
        <f>J181</f>
        <v>0</v>
      </c>
      <c r="L107" s="114"/>
    </row>
    <row r="108" spans="2:47" s="8" customFormat="1" ht="25" customHeight="1">
      <c r="B108" s="110"/>
      <c r="D108" s="111" t="s">
        <v>4531</v>
      </c>
      <c r="E108" s="112"/>
      <c r="F108" s="112"/>
      <c r="G108" s="112"/>
      <c r="H108" s="112"/>
      <c r="I108" s="112"/>
      <c r="J108" s="113">
        <f>J191</f>
        <v>0</v>
      </c>
      <c r="L108" s="110"/>
    </row>
    <row r="109" spans="2:47" s="9" customFormat="1" ht="19.899999999999999" customHeight="1">
      <c r="B109" s="114"/>
      <c r="D109" s="115" t="s">
        <v>4527</v>
      </c>
      <c r="E109" s="116"/>
      <c r="F109" s="116"/>
      <c r="G109" s="116"/>
      <c r="H109" s="116"/>
      <c r="I109" s="116"/>
      <c r="J109" s="117">
        <f>J201</f>
        <v>0</v>
      </c>
      <c r="L109" s="114"/>
    </row>
    <row r="110" spans="2:47" s="9" customFormat="1" ht="19.899999999999999" customHeight="1">
      <c r="B110" s="114"/>
      <c r="D110" s="115" t="s">
        <v>4528</v>
      </c>
      <c r="E110" s="116"/>
      <c r="F110" s="116"/>
      <c r="G110" s="116"/>
      <c r="H110" s="116"/>
      <c r="I110" s="116"/>
      <c r="J110" s="117">
        <f>J204</f>
        <v>0</v>
      </c>
      <c r="L110" s="114"/>
    </row>
    <row r="111" spans="2:47" s="8" customFormat="1" ht="25" customHeight="1">
      <c r="B111" s="110"/>
      <c r="D111" s="111" t="s">
        <v>4532</v>
      </c>
      <c r="E111" s="112"/>
      <c r="F111" s="112"/>
      <c r="G111" s="112"/>
      <c r="H111" s="112"/>
      <c r="I111" s="112"/>
      <c r="J111" s="113">
        <f>J214</f>
        <v>0</v>
      </c>
      <c r="L111" s="110"/>
    </row>
    <row r="112" spans="2:47" s="1" customFormat="1" ht="21.75" customHeight="1">
      <c r="B112" s="28"/>
      <c r="L112" s="28"/>
    </row>
    <row r="113" spans="2:12" s="1" customFormat="1" ht="7" customHeight="1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28"/>
    </row>
    <row r="117" spans="2:12" s="1" customFormat="1" ht="7" customHeight="1"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28"/>
    </row>
    <row r="118" spans="2:12" s="1" customFormat="1" ht="25" customHeight="1">
      <c r="B118" s="28"/>
      <c r="C118" s="17" t="s">
        <v>206</v>
      </c>
      <c r="L118" s="28"/>
    </row>
    <row r="119" spans="2:12" s="1" customFormat="1" ht="7" customHeight="1">
      <c r="B119" s="28"/>
      <c r="L119" s="28"/>
    </row>
    <row r="120" spans="2:12" s="1" customFormat="1" ht="12" customHeight="1">
      <c r="B120" s="28"/>
      <c r="C120" s="23" t="s">
        <v>14</v>
      </c>
      <c r="L120" s="28"/>
    </row>
    <row r="121" spans="2:12" s="1" customFormat="1" ht="26.25" customHeight="1">
      <c r="B121" s="28"/>
      <c r="E121" s="224" t="str">
        <f>E7</f>
        <v>SOŠ technická Lučenec - novostavba edukačného centra, rekonštrukcia objektu školy a spoločenského objektu</v>
      </c>
      <c r="F121" s="225"/>
      <c r="G121" s="225"/>
      <c r="H121" s="225"/>
      <c r="L121" s="28"/>
    </row>
    <row r="122" spans="2:12" ht="12" customHeight="1">
      <c r="B122" s="16"/>
      <c r="C122" s="23" t="s">
        <v>184</v>
      </c>
      <c r="L122" s="16"/>
    </row>
    <row r="123" spans="2:12" s="1" customFormat="1" ht="16.5" customHeight="1">
      <c r="B123" s="28"/>
      <c r="E123" s="224" t="s">
        <v>4426</v>
      </c>
      <c r="F123" s="223"/>
      <c r="G123" s="223"/>
      <c r="H123" s="223"/>
      <c r="L123" s="28"/>
    </row>
    <row r="124" spans="2:12" s="1" customFormat="1" ht="12" customHeight="1">
      <c r="B124" s="28"/>
      <c r="C124" s="23" t="s">
        <v>186</v>
      </c>
      <c r="L124" s="28"/>
    </row>
    <row r="125" spans="2:12" s="1" customFormat="1" ht="16.5" customHeight="1">
      <c r="B125" s="28"/>
      <c r="E125" s="218" t="str">
        <f>E11</f>
        <v>I.3 - Vzduchotechnika</v>
      </c>
      <c r="F125" s="223"/>
      <c r="G125" s="223"/>
      <c r="H125" s="223"/>
      <c r="L125" s="28"/>
    </row>
    <row r="126" spans="2:12" s="1" customFormat="1" ht="7" customHeight="1">
      <c r="B126" s="28"/>
      <c r="L126" s="28"/>
    </row>
    <row r="127" spans="2:12" s="1" customFormat="1" ht="12" customHeight="1">
      <c r="B127" s="28"/>
      <c r="C127" s="23" t="s">
        <v>18</v>
      </c>
      <c r="F127" s="21" t="str">
        <f>F14</f>
        <v>SOŠ Technická,Dukelských Hrdinov 2, 984 01 Lučenec</v>
      </c>
      <c r="I127" s="23" t="s">
        <v>20</v>
      </c>
      <c r="J127" s="51" t="str">
        <f>IF(J14="","",J14)</f>
        <v>30. 9. 2024</v>
      </c>
      <c r="L127" s="28"/>
    </row>
    <row r="128" spans="2:12" s="1" customFormat="1" ht="7" customHeight="1">
      <c r="B128" s="28"/>
      <c r="L128" s="28"/>
    </row>
    <row r="129" spans="2:65" s="1" customFormat="1" ht="40.15" customHeight="1">
      <c r="B129" s="28"/>
      <c r="C129" s="23" t="s">
        <v>22</v>
      </c>
      <c r="F129" s="21" t="str">
        <f>E17</f>
        <v>BBSK, Námestie SNP 23/23, 974 01 BB</v>
      </c>
      <c r="I129" s="23" t="s">
        <v>28</v>
      </c>
      <c r="J129" s="26" t="str">
        <f>E23</f>
        <v>Ing. Ladislav Chatrnúch,Sládkovičova 2052/50A Šala</v>
      </c>
      <c r="L129" s="28"/>
    </row>
    <row r="130" spans="2:65" s="1" customFormat="1" ht="15.25" customHeight="1">
      <c r="B130" s="28"/>
      <c r="C130" s="23" t="s">
        <v>26</v>
      </c>
      <c r="F130" s="21" t="str">
        <f>IF(E20="","",E20)</f>
        <v>Vyplň údaj</v>
      </c>
      <c r="I130" s="23" t="s">
        <v>31</v>
      </c>
      <c r="J130" s="26" t="str">
        <f>E26</f>
        <v xml:space="preserve"> </v>
      </c>
      <c r="L130" s="28"/>
    </row>
    <row r="131" spans="2:65" s="1" customFormat="1" ht="10.4" customHeight="1">
      <c r="B131" s="28"/>
      <c r="L131" s="28"/>
    </row>
    <row r="132" spans="2:65" s="10" customFormat="1" ht="29.25" customHeight="1">
      <c r="B132" s="118"/>
      <c r="C132" s="119" t="s">
        <v>207</v>
      </c>
      <c r="D132" s="120" t="s">
        <v>60</v>
      </c>
      <c r="E132" s="120" t="s">
        <v>56</v>
      </c>
      <c r="F132" s="120" t="s">
        <v>57</v>
      </c>
      <c r="G132" s="120" t="s">
        <v>208</v>
      </c>
      <c r="H132" s="120" t="s">
        <v>209</v>
      </c>
      <c r="I132" s="120" t="s">
        <v>210</v>
      </c>
      <c r="J132" s="121" t="s">
        <v>190</v>
      </c>
      <c r="K132" s="122" t="s">
        <v>211</v>
      </c>
      <c r="L132" s="118"/>
      <c r="M132" s="58" t="s">
        <v>1</v>
      </c>
      <c r="N132" s="59" t="s">
        <v>39</v>
      </c>
      <c r="O132" s="59" t="s">
        <v>212</v>
      </c>
      <c r="P132" s="59" t="s">
        <v>213</v>
      </c>
      <c r="Q132" s="59" t="s">
        <v>214</v>
      </c>
      <c r="R132" s="59" t="s">
        <v>215</v>
      </c>
      <c r="S132" s="59" t="s">
        <v>216</v>
      </c>
      <c r="T132" s="60" t="s">
        <v>217</v>
      </c>
    </row>
    <row r="133" spans="2:65" s="1" customFormat="1" ht="22.9" customHeight="1">
      <c r="B133" s="28"/>
      <c r="C133" s="63" t="s">
        <v>191</v>
      </c>
      <c r="J133" s="123">
        <f>BK133</f>
        <v>0</v>
      </c>
      <c r="L133" s="28"/>
      <c r="M133" s="61"/>
      <c r="N133" s="52"/>
      <c r="O133" s="52"/>
      <c r="P133" s="124">
        <f>P134+P156+P171+P191+P214</f>
        <v>0</v>
      </c>
      <c r="Q133" s="52"/>
      <c r="R133" s="124">
        <f>R134+R156+R171+R191+R214</f>
        <v>0</v>
      </c>
      <c r="S133" s="52"/>
      <c r="T133" s="125">
        <f>T134+T156+T171+T191+T214</f>
        <v>0</v>
      </c>
      <c r="AT133" s="13" t="s">
        <v>74</v>
      </c>
      <c r="AU133" s="13" t="s">
        <v>192</v>
      </c>
      <c r="BK133" s="126">
        <f>BK134+BK156+BK171+BK191+BK214</f>
        <v>0</v>
      </c>
    </row>
    <row r="134" spans="2:65" s="11" customFormat="1" ht="25.9" customHeight="1">
      <c r="B134" s="127"/>
      <c r="D134" s="128" t="s">
        <v>74</v>
      </c>
      <c r="E134" s="129" t="s">
        <v>1110</v>
      </c>
      <c r="F134" s="129" t="s">
        <v>4533</v>
      </c>
      <c r="I134" s="130"/>
      <c r="J134" s="131">
        <f>BK134</f>
        <v>0</v>
      </c>
      <c r="L134" s="127"/>
      <c r="M134" s="132"/>
      <c r="P134" s="133">
        <f>P135+SUM(P136:P144)+P146</f>
        <v>0</v>
      </c>
      <c r="R134" s="133">
        <f>R135+SUM(R136:R144)+R146</f>
        <v>0</v>
      </c>
      <c r="T134" s="134">
        <f>T135+SUM(T136:T144)+T146</f>
        <v>0</v>
      </c>
      <c r="AR134" s="128" t="s">
        <v>82</v>
      </c>
      <c r="AT134" s="135" t="s">
        <v>74</v>
      </c>
      <c r="AU134" s="135" t="s">
        <v>75</v>
      </c>
      <c r="AY134" s="128" t="s">
        <v>220</v>
      </c>
      <c r="BK134" s="136">
        <f>BK135+SUM(BK136:BK144)+BK146</f>
        <v>0</v>
      </c>
    </row>
    <row r="135" spans="2:65" s="1" customFormat="1" ht="66.75" customHeight="1">
      <c r="B135" s="139"/>
      <c r="C135" s="140" t="s">
        <v>82</v>
      </c>
      <c r="D135" s="140" t="s">
        <v>222</v>
      </c>
      <c r="E135" s="141" t="s">
        <v>1220</v>
      </c>
      <c r="F135" s="142" t="s">
        <v>4534</v>
      </c>
      <c r="G135" s="143" t="s">
        <v>259</v>
      </c>
      <c r="H135" s="144">
        <v>1</v>
      </c>
      <c r="I135" s="145"/>
      <c r="J135" s="144">
        <f t="shared" ref="J135:J143" si="0">ROUND(I135*H135,2)</f>
        <v>0</v>
      </c>
      <c r="K135" s="146"/>
      <c r="L135" s="28"/>
      <c r="M135" s="147" t="s">
        <v>1</v>
      </c>
      <c r="N135" s="148" t="s">
        <v>41</v>
      </c>
      <c r="P135" s="149">
        <f t="shared" ref="P135:P143" si="1">O135*H135</f>
        <v>0</v>
      </c>
      <c r="Q135" s="149">
        <v>0</v>
      </c>
      <c r="R135" s="149">
        <f t="shared" ref="R135:R143" si="2">Q135*H135</f>
        <v>0</v>
      </c>
      <c r="S135" s="149">
        <v>0</v>
      </c>
      <c r="T135" s="150">
        <f t="shared" ref="T135:T143" si="3">S135*H135</f>
        <v>0</v>
      </c>
      <c r="AR135" s="151" t="s">
        <v>94</v>
      </c>
      <c r="AT135" s="151" t="s">
        <v>222</v>
      </c>
      <c r="AU135" s="151" t="s">
        <v>82</v>
      </c>
      <c r="AY135" s="13" t="s">
        <v>220</v>
      </c>
      <c r="BE135" s="152">
        <f t="shared" ref="BE135:BE143" si="4">IF(N135="základná",J135,0)</f>
        <v>0</v>
      </c>
      <c r="BF135" s="152">
        <f t="shared" ref="BF135:BF143" si="5">IF(N135="znížená",J135,0)</f>
        <v>0</v>
      </c>
      <c r="BG135" s="152">
        <f t="shared" ref="BG135:BG143" si="6">IF(N135="zákl. prenesená",J135,0)</f>
        <v>0</v>
      </c>
      <c r="BH135" s="152">
        <f t="shared" ref="BH135:BH143" si="7">IF(N135="zníž. prenesená",J135,0)</f>
        <v>0</v>
      </c>
      <c r="BI135" s="152">
        <f t="shared" ref="BI135:BI143" si="8">IF(N135="nulová",J135,0)</f>
        <v>0</v>
      </c>
      <c r="BJ135" s="13" t="s">
        <v>87</v>
      </c>
      <c r="BK135" s="152">
        <f t="shared" ref="BK135:BK143" si="9">ROUND(I135*H135,2)</f>
        <v>0</v>
      </c>
      <c r="BL135" s="13" t="s">
        <v>94</v>
      </c>
      <c r="BM135" s="151" t="s">
        <v>4535</v>
      </c>
    </row>
    <row r="136" spans="2:65" s="1" customFormat="1" ht="16.5" customHeight="1">
      <c r="B136" s="139"/>
      <c r="C136" s="140" t="s">
        <v>87</v>
      </c>
      <c r="D136" s="140" t="s">
        <v>222</v>
      </c>
      <c r="E136" s="141" t="s">
        <v>1224</v>
      </c>
      <c r="F136" s="142" t="s">
        <v>4536</v>
      </c>
      <c r="G136" s="143" t="s">
        <v>259</v>
      </c>
      <c r="H136" s="144">
        <v>4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82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4537</v>
      </c>
    </row>
    <row r="137" spans="2:65" s="1" customFormat="1" ht="16.5" customHeight="1">
      <c r="B137" s="139"/>
      <c r="C137" s="140" t="s">
        <v>91</v>
      </c>
      <c r="D137" s="140" t="s">
        <v>222</v>
      </c>
      <c r="E137" s="141" t="s">
        <v>1226</v>
      </c>
      <c r="F137" s="142" t="s">
        <v>4538</v>
      </c>
      <c r="G137" s="143" t="s">
        <v>259</v>
      </c>
      <c r="H137" s="144">
        <v>1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82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4539</v>
      </c>
    </row>
    <row r="138" spans="2:65" s="1" customFormat="1" ht="16.5" customHeight="1">
      <c r="B138" s="139"/>
      <c r="C138" s="140" t="s">
        <v>94</v>
      </c>
      <c r="D138" s="140" t="s">
        <v>222</v>
      </c>
      <c r="E138" s="141" t="s">
        <v>1228</v>
      </c>
      <c r="F138" s="142" t="s">
        <v>4540</v>
      </c>
      <c r="G138" s="143" t="s">
        <v>259</v>
      </c>
      <c r="H138" s="144">
        <v>1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82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4541</v>
      </c>
    </row>
    <row r="139" spans="2:65" s="1" customFormat="1" ht="16.5" customHeight="1">
      <c r="B139" s="139"/>
      <c r="C139" s="140" t="s">
        <v>97</v>
      </c>
      <c r="D139" s="140" t="s">
        <v>222</v>
      </c>
      <c r="E139" s="141" t="s">
        <v>1230</v>
      </c>
      <c r="F139" s="142" t="s">
        <v>4542</v>
      </c>
      <c r="G139" s="143" t="s">
        <v>259</v>
      </c>
      <c r="H139" s="144">
        <v>4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82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4543</v>
      </c>
    </row>
    <row r="140" spans="2:65" s="1" customFormat="1" ht="24.25" customHeight="1">
      <c r="B140" s="139"/>
      <c r="C140" s="140" t="s">
        <v>124</v>
      </c>
      <c r="D140" s="140" t="s">
        <v>222</v>
      </c>
      <c r="E140" s="141" t="s">
        <v>1232</v>
      </c>
      <c r="F140" s="142" t="s">
        <v>4544</v>
      </c>
      <c r="G140" s="143" t="s">
        <v>259</v>
      </c>
      <c r="H140" s="144">
        <v>4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82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4545</v>
      </c>
    </row>
    <row r="141" spans="2:65" s="1" customFormat="1" ht="16.5" customHeight="1">
      <c r="B141" s="139"/>
      <c r="C141" s="140" t="s">
        <v>132</v>
      </c>
      <c r="D141" s="140" t="s">
        <v>222</v>
      </c>
      <c r="E141" s="141" t="s">
        <v>1642</v>
      </c>
      <c r="F141" s="142" t="s">
        <v>4546</v>
      </c>
      <c r="G141" s="143" t="s">
        <v>259</v>
      </c>
      <c r="H141" s="144">
        <v>20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82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4547</v>
      </c>
    </row>
    <row r="142" spans="2:65" s="1" customFormat="1" ht="16.5" customHeight="1">
      <c r="B142" s="139"/>
      <c r="C142" s="140" t="s">
        <v>248</v>
      </c>
      <c r="D142" s="140" t="s">
        <v>222</v>
      </c>
      <c r="E142" s="141" t="s">
        <v>1240</v>
      </c>
      <c r="F142" s="142" t="s">
        <v>4548</v>
      </c>
      <c r="G142" s="143" t="s">
        <v>259</v>
      </c>
      <c r="H142" s="144">
        <v>20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82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4549</v>
      </c>
    </row>
    <row r="143" spans="2:65" s="1" customFormat="1" ht="16.5" customHeight="1">
      <c r="B143" s="139"/>
      <c r="C143" s="140" t="s">
        <v>230</v>
      </c>
      <c r="D143" s="140" t="s">
        <v>222</v>
      </c>
      <c r="E143" s="141" t="s">
        <v>1242</v>
      </c>
      <c r="F143" s="142" t="s">
        <v>4550</v>
      </c>
      <c r="G143" s="143" t="s">
        <v>2478</v>
      </c>
      <c r="H143" s="144">
        <v>1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82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4551</v>
      </c>
    </row>
    <row r="144" spans="2:65" s="11" customFormat="1" ht="22.9" customHeight="1">
      <c r="B144" s="127"/>
      <c r="D144" s="128" t="s">
        <v>74</v>
      </c>
      <c r="E144" s="137" t="s">
        <v>1128</v>
      </c>
      <c r="F144" s="137" t="s">
        <v>2799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BK145</f>
        <v>0</v>
      </c>
    </row>
    <row r="145" spans="2:65" s="1" customFormat="1" ht="21.75" customHeight="1">
      <c r="B145" s="139"/>
      <c r="C145" s="140" t="s">
        <v>256</v>
      </c>
      <c r="D145" s="140" t="s">
        <v>222</v>
      </c>
      <c r="E145" s="141" t="s">
        <v>1244</v>
      </c>
      <c r="F145" s="142" t="s">
        <v>4552</v>
      </c>
      <c r="G145" s="143" t="s">
        <v>225</v>
      </c>
      <c r="H145" s="144">
        <v>47.5</v>
      </c>
      <c r="I145" s="145"/>
      <c r="J145" s="144">
        <f>ROUND(I145*H145,2)</f>
        <v>0</v>
      </c>
      <c r="K145" s="146"/>
      <c r="L145" s="28"/>
      <c r="M145" s="147" t="s">
        <v>1</v>
      </c>
      <c r="N145" s="148" t="s">
        <v>41</v>
      </c>
      <c r="P145" s="149">
        <f>O145*H145</f>
        <v>0</v>
      </c>
      <c r="Q145" s="149">
        <v>0</v>
      </c>
      <c r="R145" s="149">
        <f>Q145*H145</f>
        <v>0</v>
      </c>
      <c r="S145" s="149">
        <v>0</v>
      </c>
      <c r="T145" s="150">
        <f>S145*H145</f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>IF(N145="základná",J145,0)</f>
        <v>0</v>
      </c>
      <c r="BF145" s="152">
        <f>IF(N145="znížená",J145,0)</f>
        <v>0</v>
      </c>
      <c r="BG145" s="152">
        <f>IF(N145="zákl. prenesená",J145,0)</f>
        <v>0</v>
      </c>
      <c r="BH145" s="152">
        <f>IF(N145="zníž. prenesená",J145,0)</f>
        <v>0</v>
      </c>
      <c r="BI145" s="152">
        <f>IF(N145="nulová",J145,0)</f>
        <v>0</v>
      </c>
      <c r="BJ145" s="13" t="s">
        <v>87</v>
      </c>
      <c r="BK145" s="152">
        <f>ROUND(I145*H145,2)</f>
        <v>0</v>
      </c>
      <c r="BL145" s="13" t="s">
        <v>94</v>
      </c>
      <c r="BM145" s="151" t="s">
        <v>4553</v>
      </c>
    </row>
    <row r="146" spans="2:65" s="11" customFormat="1" ht="22.9" customHeight="1">
      <c r="B146" s="127"/>
      <c r="D146" s="128" t="s">
        <v>74</v>
      </c>
      <c r="E146" s="137" t="s">
        <v>1143</v>
      </c>
      <c r="F146" s="137" t="s">
        <v>2802</v>
      </c>
      <c r="I146" s="130"/>
      <c r="J146" s="138">
        <f>BK146</f>
        <v>0</v>
      </c>
      <c r="L146" s="127"/>
      <c r="M146" s="132"/>
      <c r="P146" s="133">
        <f>SUM(P147:P155)</f>
        <v>0</v>
      </c>
      <c r="R146" s="133">
        <f>SUM(R147:R155)</f>
        <v>0</v>
      </c>
      <c r="T146" s="134">
        <f>SUM(T147:T155)</f>
        <v>0</v>
      </c>
      <c r="AR146" s="128" t="s">
        <v>82</v>
      </c>
      <c r="AT146" s="135" t="s">
        <v>74</v>
      </c>
      <c r="AU146" s="135" t="s">
        <v>82</v>
      </c>
      <c r="AY146" s="128" t="s">
        <v>220</v>
      </c>
      <c r="BK146" s="136">
        <f>SUM(BK147:BK155)</f>
        <v>0</v>
      </c>
    </row>
    <row r="147" spans="2:65" s="1" customFormat="1" ht="16.5" customHeight="1">
      <c r="B147" s="139"/>
      <c r="C147" s="140" t="s">
        <v>261</v>
      </c>
      <c r="D147" s="140" t="s">
        <v>222</v>
      </c>
      <c r="E147" s="141" t="s">
        <v>1250</v>
      </c>
      <c r="F147" s="142" t="s">
        <v>4554</v>
      </c>
      <c r="G147" s="143" t="s">
        <v>234</v>
      </c>
      <c r="H147" s="144">
        <v>33</v>
      </c>
      <c r="I147" s="145"/>
      <c r="J147" s="144">
        <f t="shared" ref="J147:J155" si="10">ROUND(I147*H147,2)</f>
        <v>0</v>
      </c>
      <c r="K147" s="146"/>
      <c r="L147" s="28"/>
      <c r="M147" s="147" t="s">
        <v>1</v>
      </c>
      <c r="N147" s="148" t="s">
        <v>41</v>
      </c>
      <c r="P147" s="149">
        <f t="shared" ref="P147:P155" si="11">O147*H147</f>
        <v>0</v>
      </c>
      <c r="Q147" s="149">
        <v>0</v>
      </c>
      <c r="R147" s="149">
        <f t="shared" ref="R147:R155" si="12">Q147*H147</f>
        <v>0</v>
      </c>
      <c r="S147" s="149">
        <v>0</v>
      </c>
      <c r="T147" s="150">
        <f t="shared" ref="T147:T155" si="13">S147*H147</f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ref="BE147:BE155" si="14">IF(N147="základná",J147,0)</f>
        <v>0</v>
      </c>
      <c r="BF147" s="152">
        <f t="shared" ref="BF147:BF155" si="15">IF(N147="znížená",J147,0)</f>
        <v>0</v>
      </c>
      <c r="BG147" s="152">
        <f t="shared" ref="BG147:BG155" si="16">IF(N147="zákl. prenesená",J147,0)</f>
        <v>0</v>
      </c>
      <c r="BH147" s="152">
        <f t="shared" ref="BH147:BH155" si="17">IF(N147="zníž. prenesená",J147,0)</f>
        <v>0</v>
      </c>
      <c r="BI147" s="152">
        <f t="shared" ref="BI147:BI155" si="18">IF(N147="nulová",J147,0)</f>
        <v>0</v>
      </c>
      <c r="BJ147" s="13" t="s">
        <v>87</v>
      </c>
      <c r="BK147" s="152">
        <f t="shared" ref="BK147:BK155" si="19">ROUND(I147*H147,2)</f>
        <v>0</v>
      </c>
      <c r="BL147" s="13" t="s">
        <v>94</v>
      </c>
      <c r="BM147" s="151" t="s">
        <v>4555</v>
      </c>
    </row>
    <row r="148" spans="2:65" s="1" customFormat="1" ht="16.5" customHeight="1">
      <c r="B148" s="139"/>
      <c r="C148" s="140" t="s">
        <v>265</v>
      </c>
      <c r="D148" s="140" t="s">
        <v>222</v>
      </c>
      <c r="E148" s="141" t="s">
        <v>1253</v>
      </c>
      <c r="F148" s="142" t="s">
        <v>4556</v>
      </c>
      <c r="G148" s="143" t="s">
        <v>234</v>
      </c>
      <c r="H148" s="144">
        <v>30.5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4557</v>
      </c>
    </row>
    <row r="149" spans="2:65" s="1" customFormat="1" ht="16.5" customHeight="1">
      <c r="B149" s="139"/>
      <c r="C149" s="140" t="s">
        <v>269</v>
      </c>
      <c r="D149" s="140" t="s">
        <v>222</v>
      </c>
      <c r="E149" s="141" t="s">
        <v>1255</v>
      </c>
      <c r="F149" s="142" t="s">
        <v>4558</v>
      </c>
      <c r="G149" s="143" t="s">
        <v>234</v>
      </c>
      <c r="H149" s="144">
        <v>10</v>
      </c>
      <c r="I149" s="145"/>
      <c r="J149" s="144">
        <f t="shared" si="10"/>
        <v>0</v>
      </c>
      <c r="K149" s="146"/>
      <c r="L149" s="28"/>
      <c r="M149" s="147" t="s">
        <v>1</v>
      </c>
      <c r="N149" s="148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4559</v>
      </c>
    </row>
    <row r="150" spans="2:65" s="1" customFormat="1" ht="16.5" customHeight="1">
      <c r="B150" s="139"/>
      <c r="C150" s="140" t="s">
        <v>273</v>
      </c>
      <c r="D150" s="140" t="s">
        <v>222</v>
      </c>
      <c r="E150" s="141" t="s">
        <v>1157</v>
      </c>
      <c r="F150" s="142" t="s">
        <v>4560</v>
      </c>
      <c r="G150" s="143" t="s">
        <v>234</v>
      </c>
      <c r="H150" s="144">
        <v>103</v>
      </c>
      <c r="I150" s="145"/>
      <c r="J150" s="144">
        <f t="shared" si="10"/>
        <v>0</v>
      </c>
      <c r="K150" s="146"/>
      <c r="L150" s="28"/>
      <c r="M150" s="147" t="s">
        <v>1</v>
      </c>
      <c r="N150" s="148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4561</v>
      </c>
    </row>
    <row r="151" spans="2:65" s="1" customFormat="1" ht="16.5" customHeight="1">
      <c r="B151" s="139"/>
      <c r="C151" s="140" t="s">
        <v>277</v>
      </c>
      <c r="D151" s="140" t="s">
        <v>222</v>
      </c>
      <c r="E151" s="141" t="s">
        <v>1159</v>
      </c>
      <c r="F151" s="142" t="s">
        <v>4562</v>
      </c>
      <c r="G151" s="143" t="s">
        <v>234</v>
      </c>
      <c r="H151" s="144">
        <v>4.5</v>
      </c>
      <c r="I151" s="145"/>
      <c r="J151" s="144">
        <f t="shared" si="10"/>
        <v>0</v>
      </c>
      <c r="K151" s="146"/>
      <c r="L151" s="28"/>
      <c r="M151" s="147" t="s">
        <v>1</v>
      </c>
      <c r="N151" s="148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4563</v>
      </c>
    </row>
    <row r="152" spans="2:65" s="1" customFormat="1" ht="16.5" customHeight="1">
      <c r="B152" s="139"/>
      <c r="C152" s="140" t="s">
        <v>281</v>
      </c>
      <c r="D152" s="140" t="s">
        <v>222</v>
      </c>
      <c r="E152" s="141" t="s">
        <v>1169</v>
      </c>
      <c r="F152" s="142" t="s">
        <v>4564</v>
      </c>
      <c r="G152" s="143" t="s">
        <v>234</v>
      </c>
      <c r="H152" s="144">
        <v>6</v>
      </c>
      <c r="I152" s="145"/>
      <c r="J152" s="144">
        <f t="shared" si="10"/>
        <v>0</v>
      </c>
      <c r="K152" s="146"/>
      <c r="L152" s="28"/>
      <c r="M152" s="147" t="s">
        <v>1</v>
      </c>
      <c r="N152" s="148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4565</v>
      </c>
    </row>
    <row r="153" spans="2:65" s="1" customFormat="1" ht="16.5" customHeight="1">
      <c r="B153" s="139"/>
      <c r="C153" s="140" t="s">
        <v>285</v>
      </c>
      <c r="D153" s="140" t="s">
        <v>222</v>
      </c>
      <c r="E153" s="141" t="s">
        <v>1173</v>
      </c>
      <c r="F153" s="142" t="s">
        <v>4566</v>
      </c>
      <c r="G153" s="143" t="s">
        <v>234</v>
      </c>
      <c r="H153" s="144">
        <v>1.5</v>
      </c>
      <c r="I153" s="145"/>
      <c r="J153" s="144">
        <f t="shared" si="10"/>
        <v>0</v>
      </c>
      <c r="K153" s="146"/>
      <c r="L153" s="28"/>
      <c r="M153" s="147" t="s">
        <v>1</v>
      </c>
      <c r="N153" s="148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4567</v>
      </c>
    </row>
    <row r="154" spans="2:65" s="1" customFormat="1" ht="16.5" customHeight="1">
      <c r="B154" s="139"/>
      <c r="C154" s="140" t="s">
        <v>289</v>
      </c>
      <c r="D154" s="140" t="s">
        <v>222</v>
      </c>
      <c r="E154" s="141" t="s">
        <v>1177</v>
      </c>
      <c r="F154" s="142" t="s">
        <v>4568</v>
      </c>
      <c r="G154" s="143" t="s">
        <v>234</v>
      </c>
      <c r="H154" s="144">
        <v>1.5</v>
      </c>
      <c r="I154" s="145"/>
      <c r="J154" s="144">
        <f t="shared" si="10"/>
        <v>0</v>
      </c>
      <c r="K154" s="146"/>
      <c r="L154" s="28"/>
      <c r="M154" s="147" t="s">
        <v>1</v>
      </c>
      <c r="N154" s="148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4569</v>
      </c>
    </row>
    <row r="155" spans="2:65" s="1" customFormat="1" ht="16.5" customHeight="1">
      <c r="B155" s="139"/>
      <c r="C155" s="140" t="s">
        <v>293</v>
      </c>
      <c r="D155" s="140" t="s">
        <v>222</v>
      </c>
      <c r="E155" s="141" t="s">
        <v>1179</v>
      </c>
      <c r="F155" s="142" t="s">
        <v>2816</v>
      </c>
      <c r="G155" s="143" t="s">
        <v>2478</v>
      </c>
      <c r="H155" s="144">
        <v>1</v>
      </c>
      <c r="I155" s="145"/>
      <c r="J155" s="144">
        <f t="shared" si="10"/>
        <v>0</v>
      </c>
      <c r="K155" s="146"/>
      <c r="L155" s="28"/>
      <c r="M155" s="147" t="s">
        <v>1</v>
      </c>
      <c r="N155" s="148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4570</v>
      </c>
    </row>
    <row r="156" spans="2:65" s="11" customFormat="1" ht="25.9" customHeight="1">
      <c r="B156" s="127"/>
      <c r="D156" s="128" t="s">
        <v>74</v>
      </c>
      <c r="E156" s="129" t="s">
        <v>1147</v>
      </c>
      <c r="F156" s="129" t="s">
        <v>4571</v>
      </c>
      <c r="I156" s="130"/>
      <c r="J156" s="131">
        <f>BK156</f>
        <v>0</v>
      </c>
      <c r="L156" s="127"/>
      <c r="M156" s="132"/>
      <c r="P156" s="133">
        <f>P157+SUM(P158:P163)+P165</f>
        <v>0</v>
      </c>
      <c r="R156" s="133">
        <f>R157+SUM(R158:R163)+R165</f>
        <v>0</v>
      </c>
      <c r="T156" s="134">
        <f>T157+SUM(T158:T163)+T165</f>
        <v>0</v>
      </c>
      <c r="AR156" s="128" t="s">
        <v>82</v>
      </c>
      <c r="AT156" s="135" t="s">
        <v>74</v>
      </c>
      <c r="AU156" s="135" t="s">
        <v>75</v>
      </c>
      <c r="AY156" s="128" t="s">
        <v>220</v>
      </c>
      <c r="BK156" s="136">
        <f>BK157+SUM(BK158:BK163)+BK165</f>
        <v>0</v>
      </c>
    </row>
    <row r="157" spans="2:65" s="1" customFormat="1" ht="76.400000000000006" customHeight="1">
      <c r="B157" s="139"/>
      <c r="C157" s="140" t="s">
        <v>297</v>
      </c>
      <c r="D157" s="140" t="s">
        <v>222</v>
      </c>
      <c r="E157" s="141" t="s">
        <v>1181</v>
      </c>
      <c r="F157" s="142" t="s">
        <v>4572</v>
      </c>
      <c r="G157" s="143" t="s">
        <v>259</v>
      </c>
      <c r="H157" s="144">
        <v>1</v>
      </c>
      <c r="I157" s="145"/>
      <c r="J157" s="144">
        <f t="shared" ref="J157:J162" si="20">ROUND(I157*H157,2)</f>
        <v>0</v>
      </c>
      <c r="K157" s="146"/>
      <c r="L157" s="28"/>
      <c r="M157" s="147" t="s">
        <v>1</v>
      </c>
      <c r="N157" s="148" t="s">
        <v>41</v>
      </c>
      <c r="P157" s="149">
        <f t="shared" ref="P157:P162" si="21">O157*H157</f>
        <v>0</v>
      </c>
      <c r="Q157" s="149">
        <v>0</v>
      </c>
      <c r="R157" s="149">
        <f t="shared" ref="R157:R162" si="22">Q157*H157</f>
        <v>0</v>
      </c>
      <c r="S157" s="149">
        <v>0</v>
      </c>
      <c r="T157" s="150">
        <f t="shared" ref="T157:T162" si="23">S157*H157</f>
        <v>0</v>
      </c>
      <c r="AR157" s="151" t="s">
        <v>94</v>
      </c>
      <c r="AT157" s="151" t="s">
        <v>222</v>
      </c>
      <c r="AU157" s="151" t="s">
        <v>82</v>
      </c>
      <c r="AY157" s="13" t="s">
        <v>220</v>
      </c>
      <c r="BE157" s="152">
        <f t="shared" ref="BE157:BE162" si="24">IF(N157="základná",J157,0)</f>
        <v>0</v>
      </c>
      <c r="BF157" s="152">
        <f t="shared" ref="BF157:BF162" si="25">IF(N157="znížená",J157,0)</f>
        <v>0</v>
      </c>
      <c r="BG157" s="152">
        <f t="shared" ref="BG157:BG162" si="26">IF(N157="zákl. prenesená",J157,0)</f>
        <v>0</v>
      </c>
      <c r="BH157" s="152">
        <f t="shared" ref="BH157:BH162" si="27">IF(N157="zníž. prenesená",J157,0)</f>
        <v>0</v>
      </c>
      <c r="BI157" s="152">
        <f t="shared" ref="BI157:BI162" si="28">IF(N157="nulová",J157,0)</f>
        <v>0</v>
      </c>
      <c r="BJ157" s="13" t="s">
        <v>87</v>
      </c>
      <c r="BK157" s="152">
        <f t="shared" ref="BK157:BK162" si="29">ROUND(I157*H157,2)</f>
        <v>0</v>
      </c>
      <c r="BL157" s="13" t="s">
        <v>94</v>
      </c>
      <c r="BM157" s="151" t="s">
        <v>4573</v>
      </c>
    </row>
    <row r="158" spans="2:65" s="1" customFormat="1" ht="16.5" customHeight="1">
      <c r="B158" s="139"/>
      <c r="C158" s="140" t="s">
        <v>301</v>
      </c>
      <c r="D158" s="140" t="s">
        <v>222</v>
      </c>
      <c r="E158" s="141" t="s">
        <v>1185</v>
      </c>
      <c r="F158" s="142" t="s">
        <v>4574</v>
      </c>
      <c r="G158" s="143" t="s">
        <v>259</v>
      </c>
      <c r="H158" s="144">
        <v>3</v>
      </c>
      <c r="I158" s="145"/>
      <c r="J158" s="144">
        <f t="shared" si="20"/>
        <v>0</v>
      </c>
      <c r="K158" s="146"/>
      <c r="L158" s="28"/>
      <c r="M158" s="147" t="s">
        <v>1</v>
      </c>
      <c r="N158" s="148" t="s">
        <v>41</v>
      </c>
      <c r="P158" s="149">
        <f t="shared" si="21"/>
        <v>0</v>
      </c>
      <c r="Q158" s="149">
        <v>0</v>
      </c>
      <c r="R158" s="149">
        <f t="shared" si="22"/>
        <v>0</v>
      </c>
      <c r="S158" s="149">
        <v>0</v>
      </c>
      <c r="T158" s="150">
        <f t="shared" si="23"/>
        <v>0</v>
      </c>
      <c r="AR158" s="151" t="s">
        <v>94</v>
      </c>
      <c r="AT158" s="151" t="s">
        <v>222</v>
      </c>
      <c r="AU158" s="151" t="s">
        <v>82</v>
      </c>
      <c r="AY158" s="13" t="s">
        <v>220</v>
      </c>
      <c r="BE158" s="152">
        <f t="shared" si="24"/>
        <v>0</v>
      </c>
      <c r="BF158" s="152">
        <f t="shared" si="25"/>
        <v>0</v>
      </c>
      <c r="BG158" s="152">
        <f t="shared" si="26"/>
        <v>0</v>
      </c>
      <c r="BH158" s="152">
        <f t="shared" si="27"/>
        <v>0</v>
      </c>
      <c r="BI158" s="152">
        <f t="shared" si="28"/>
        <v>0</v>
      </c>
      <c r="BJ158" s="13" t="s">
        <v>87</v>
      </c>
      <c r="BK158" s="152">
        <f t="shared" si="29"/>
        <v>0</v>
      </c>
      <c r="BL158" s="13" t="s">
        <v>94</v>
      </c>
      <c r="BM158" s="151" t="s">
        <v>4575</v>
      </c>
    </row>
    <row r="159" spans="2:65" s="1" customFormat="1" ht="16.5" customHeight="1">
      <c r="B159" s="139"/>
      <c r="C159" s="140" t="s">
        <v>306</v>
      </c>
      <c r="D159" s="140" t="s">
        <v>222</v>
      </c>
      <c r="E159" s="141" t="s">
        <v>1187</v>
      </c>
      <c r="F159" s="142" t="s">
        <v>4576</v>
      </c>
      <c r="G159" s="143" t="s">
        <v>259</v>
      </c>
      <c r="H159" s="144">
        <v>2</v>
      </c>
      <c r="I159" s="145"/>
      <c r="J159" s="144">
        <f t="shared" si="20"/>
        <v>0</v>
      </c>
      <c r="K159" s="146"/>
      <c r="L159" s="28"/>
      <c r="M159" s="147" t="s">
        <v>1</v>
      </c>
      <c r="N159" s="148" t="s">
        <v>41</v>
      </c>
      <c r="P159" s="149">
        <f t="shared" si="21"/>
        <v>0</v>
      </c>
      <c r="Q159" s="149">
        <v>0</v>
      </c>
      <c r="R159" s="149">
        <f t="shared" si="22"/>
        <v>0</v>
      </c>
      <c r="S159" s="149">
        <v>0</v>
      </c>
      <c r="T159" s="150">
        <f t="shared" si="23"/>
        <v>0</v>
      </c>
      <c r="AR159" s="151" t="s">
        <v>94</v>
      </c>
      <c r="AT159" s="151" t="s">
        <v>222</v>
      </c>
      <c r="AU159" s="151" t="s">
        <v>82</v>
      </c>
      <c r="AY159" s="13" t="s">
        <v>220</v>
      </c>
      <c r="BE159" s="152">
        <f t="shared" si="24"/>
        <v>0</v>
      </c>
      <c r="BF159" s="152">
        <f t="shared" si="25"/>
        <v>0</v>
      </c>
      <c r="BG159" s="152">
        <f t="shared" si="26"/>
        <v>0</v>
      </c>
      <c r="BH159" s="152">
        <f t="shared" si="27"/>
        <v>0</v>
      </c>
      <c r="BI159" s="152">
        <f t="shared" si="28"/>
        <v>0</v>
      </c>
      <c r="BJ159" s="13" t="s">
        <v>87</v>
      </c>
      <c r="BK159" s="152">
        <f t="shared" si="29"/>
        <v>0</v>
      </c>
      <c r="BL159" s="13" t="s">
        <v>94</v>
      </c>
      <c r="BM159" s="151" t="s">
        <v>4577</v>
      </c>
    </row>
    <row r="160" spans="2:65" s="1" customFormat="1" ht="16.5" customHeight="1">
      <c r="B160" s="139"/>
      <c r="C160" s="140" t="s">
        <v>7</v>
      </c>
      <c r="D160" s="140" t="s">
        <v>222</v>
      </c>
      <c r="E160" s="141" t="s">
        <v>1189</v>
      </c>
      <c r="F160" s="142" t="s">
        <v>4578</v>
      </c>
      <c r="G160" s="143" t="s">
        <v>259</v>
      </c>
      <c r="H160" s="144">
        <v>4</v>
      </c>
      <c r="I160" s="145"/>
      <c r="J160" s="144">
        <f t="shared" si="20"/>
        <v>0</v>
      </c>
      <c r="K160" s="146"/>
      <c r="L160" s="28"/>
      <c r="M160" s="147" t="s">
        <v>1</v>
      </c>
      <c r="N160" s="148" t="s">
        <v>41</v>
      </c>
      <c r="P160" s="149">
        <f t="shared" si="21"/>
        <v>0</v>
      </c>
      <c r="Q160" s="149">
        <v>0</v>
      </c>
      <c r="R160" s="149">
        <f t="shared" si="22"/>
        <v>0</v>
      </c>
      <c r="S160" s="149">
        <v>0</v>
      </c>
      <c r="T160" s="150">
        <f t="shared" si="23"/>
        <v>0</v>
      </c>
      <c r="AR160" s="151" t="s">
        <v>94</v>
      </c>
      <c r="AT160" s="151" t="s">
        <v>222</v>
      </c>
      <c r="AU160" s="151" t="s">
        <v>82</v>
      </c>
      <c r="AY160" s="13" t="s">
        <v>220</v>
      </c>
      <c r="BE160" s="152">
        <f t="shared" si="24"/>
        <v>0</v>
      </c>
      <c r="BF160" s="152">
        <f t="shared" si="25"/>
        <v>0</v>
      </c>
      <c r="BG160" s="152">
        <f t="shared" si="26"/>
        <v>0</v>
      </c>
      <c r="BH160" s="152">
        <f t="shared" si="27"/>
        <v>0</v>
      </c>
      <c r="BI160" s="152">
        <f t="shared" si="28"/>
        <v>0</v>
      </c>
      <c r="BJ160" s="13" t="s">
        <v>87</v>
      </c>
      <c r="BK160" s="152">
        <f t="shared" si="29"/>
        <v>0</v>
      </c>
      <c r="BL160" s="13" t="s">
        <v>94</v>
      </c>
      <c r="BM160" s="151" t="s">
        <v>4579</v>
      </c>
    </row>
    <row r="161" spans="2:65" s="1" customFormat="1" ht="16.5" customHeight="1">
      <c r="B161" s="139"/>
      <c r="C161" s="140" t="s">
        <v>313</v>
      </c>
      <c r="D161" s="140" t="s">
        <v>222</v>
      </c>
      <c r="E161" s="141" t="s">
        <v>1196</v>
      </c>
      <c r="F161" s="142" t="s">
        <v>4580</v>
      </c>
      <c r="G161" s="143" t="s">
        <v>259</v>
      </c>
      <c r="H161" s="144">
        <v>2</v>
      </c>
      <c r="I161" s="145"/>
      <c r="J161" s="144">
        <f t="shared" si="20"/>
        <v>0</v>
      </c>
      <c r="K161" s="146"/>
      <c r="L161" s="28"/>
      <c r="M161" s="147" t="s">
        <v>1</v>
      </c>
      <c r="N161" s="148" t="s">
        <v>41</v>
      </c>
      <c r="P161" s="149">
        <f t="shared" si="21"/>
        <v>0</v>
      </c>
      <c r="Q161" s="149">
        <v>0</v>
      </c>
      <c r="R161" s="149">
        <f t="shared" si="22"/>
        <v>0</v>
      </c>
      <c r="S161" s="149">
        <v>0</v>
      </c>
      <c r="T161" s="150">
        <f t="shared" si="23"/>
        <v>0</v>
      </c>
      <c r="AR161" s="151" t="s">
        <v>94</v>
      </c>
      <c r="AT161" s="151" t="s">
        <v>222</v>
      </c>
      <c r="AU161" s="151" t="s">
        <v>82</v>
      </c>
      <c r="AY161" s="13" t="s">
        <v>220</v>
      </c>
      <c r="BE161" s="152">
        <f t="shared" si="24"/>
        <v>0</v>
      </c>
      <c r="BF161" s="152">
        <f t="shared" si="25"/>
        <v>0</v>
      </c>
      <c r="BG161" s="152">
        <f t="shared" si="26"/>
        <v>0</v>
      </c>
      <c r="BH161" s="152">
        <f t="shared" si="27"/>
        <v>0</v>
      </c>
      <c r="BI161" s="152">
        <f t="shared" si="28"/>
        <v>0</v>
      </c>
      <c r="BJ161" s="13" t="s">
        <v>87</v>
      </c>
      <c r="BK161" s="152">
        <f t="shared" si="29"/>
        <v>0</v>
      </c>
      <c r="BL161" s="13" t="s">
        <v>94</v>
      </c>
      <c r="BM161" s="151" t="s">
        <v>4581</v>
      </c>
    </row>
    <row r="162" spans="2:65" s="1" customFormat="1" ht="16.5" customHeight="1">
      <c r="B162" s="139"/>
      <c r="C162" s="140" t="s">
        <v>317</v>
      </c>
      <c r="D162" s="140" t="s">
        <v>222</v>
      </c>
      <c r="E162" s="141" t="s">
        <v>1198</v>
      </c>
      <c r="F162" s="142" t="s">
        <v>4582</v>
      </c>
      <c r="G162" s="143" t="s">
        <v>259</v>
      </c>
      <c r="H162" s="144">
        <v>1</v>
      </c>
      <c r="I162" s="145"/>
      <c r="J162" s="144">
        <f t="shared" si="20"/>
        <v>0</v>
      </c>
      <c r="K162" s="146"/>
      <c r="L162" s="28"/>
      <c r="M162" s="147" t="s">
        <v>1</v>
      </c>
      <c r="N162" s="148" t="s">
        <v>41</v>
      </c>
      <c r="P162" s="149">
        <f t="shared" si="21"/>
        <v>0</v>
      </c>
      <c r="Q162" s="149">
        <v>0</v>
      </c>
      <c r="R162" s="149">
        <f t="shared" si="22"/>
        <v>0</v>
      </c>
      <c r="S162" s="149">
        <v>0</v>
      </c>
      <c r="T162" s="150">
        <f t="shared" si="23"/>
        <v>0</v>
      </c>
      <c r="AR162" s="151" t="s">
        <v>94</v>
      </c>
      <c r="AT162" s="151" t="s">
        <v>222</v>
      </c>
      <c r="AU162" s="151" t="s">
        <v>82</v>
      </c>
      <c r="AY162" s="13" t="s">
        <v>220</v>
      </c>
      <c r="BE162" s="152">
        <f t="shared" si="24"/>
        <v>0</v>
      </c>
      <c r="BF162" s="152">
        <f t="shared" si="25"/>
        <v>0</v>
      </c>
      <c r="BG162" s="152">
        <f t="shared" si="26"/>
        <v>0</v>
      </c>
      <c r="BH162" s="152">
        <f t="shared" si="27"/>
        <v>0</v>
      </c>
      <c r="BI162" s="152">
        <f t="shared" si="28"/>
        <v>0</v>
      </c>
      <c r="BJ162" s="13" t="s">
        <v>87</v>
      </c>
      <c r="BK162" s="152">
        <f t="shared" si="29"/>
        <v>0</v>
      </c>
      <c r="BL162" s="13" t="s">
        <v>94</v>
      </c>
      <c r="BM162" s="151" t="s">
        <v>4583</v>
      </c>
    </row>
    <row r="163" spans="2:65" s="11" customFormat="1" ht="22.9" customHeight="1">
      <c r="B163" s="127"/>
      <c r="D163" s="128" t="s">
        <v>74</v>
      </c>
      <c r="E163" s="137" t="s">
        <v>1128</v>
      </c>
      <c r="F163" s="137" t="s">
        <v>2799</v>
      </c>
      <c r="I163" s="130"/>
      <c r="J163" s="138">
        <f>BK163</f>
        <v>0</v>
      </c>
      <c r="L163" s="127"/>
      <c r="M163" s="132"/>
      <c r="P163" s="133">
        <f>P164</f>
        <v>0</v>
      </c>
      <c r="R163" s="133">
        <f>R164</f>
        <v>0</v>
      </c>
      <c r="T163" s="134">
        <f>T164</f>
        <v>0</v>
      </c>
      <c r="AR163" s="128" t="s">
        <v>82</v>
      </c>
      <c r="AT163" s="135" t="s">
        <v>74</v>
      </c>
      <c r="AU163" s="135" t="s">
        <v>82</v>
      </c>
      <c r="AY163" s="128" t="s">
        <v>220</v>
      </c>
      <c r="BK163" s="136">
        <f>BK164</f>
        <v>0</v>
      </c>
    </row>
    <row r="164" spans="2:65" s="1" customFormat="1" ht="21.75" customHeight="1">
      <c r="B164" s="139"/>
      <c r="C164" s="140" t="s">
        <v>321</v>
      </c>
      <c r="D164" s="140" t="s">
        <v>222</v>
      </c>
      <c r="E164" s="141" t="s">
        <v>1244</v>
      </c>
      <c r="F164" s="142" t="s">
        <v>4552</v>
      </c>
      <c r="G164" s="143" t="s">
        <v>225</v>
      </c>
      <c r="H164" s="144">
        <v>11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94</v>
      </c>
      <c r="BM164" s="151" t="s">
        <v>4584</v>
      </c>
    </row>
    <row r="165" spans="2:65" s="11" customFormat="1" ht="22.9" customHeight="1">
      <c r="B165" s="127"/>
      <c r="D165" s="128" t="s">
        <v>74</v>
      </c>
      <c r="E165" s="137" t="s">
        <v>1143</v>
      </c>
      <c r="F165" s="137" t="s">
        <v>2802</v>
      </c>
      <c r="I165" s="130"/>
      <c r="J165" s="138">
        <f>BK165</f>
        <v>0</v>
      </c>
      <c r="L165" s="127"/>
      <c r="M165" s="132"/>
      <c r="P165" s="133">
        <f>SUM(P166:P170)</f>
        <v>0</v>
      </c>
      <c r="R165" s="133">
        <f>SUM(R166:R170)</f>
        <v>0</v>
      </c>
      <c r="T165" s="134">
        <f>SUM(T166:T170)</f>
        <v>0</v>
      </c>
      <c r="AR165" s="128" t="s">
        <v>82</v>
      </c>
      <c r="AT165" s="135" t="s">
        <v>74</v>
      </c>
      <c r="AU165" s="135" t="s">
        <v>82</v>
      </c>
      <c r="AY165" s="128" t="s">
        <v>220</v>
      </c>
      <c r="BK165" s="136">
        <f>SUM(BK166:BK170)</f>
        <v>0</v>
      </c>
    </row>
    <row r="166" spans="2:65" s="1" customFormat="1" ht="16.5" customHeight="1">
      <c r="B166" s="139"/>
      <c r="C166" s="140" t="s">
        <v>325</v>
      </c>
      <c r="D166" s="140" t="s">
        <v>222</v>
      </c>
      <c r="E166" s="141" t="s">
        <v>1202</v>
      </c>
      <c r="F166" s="142" t="s">
        <v>2808</v>
      </c>
      <c r="G166" s="143" t="s">
        <v>234</v>
      </c>
      <c r="H166" s="144">
        <v>42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0</v>
      </c>
      <c r="R166" s="149">
        <f>Q166*H166</f>
        <v>0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4585</v>
      </c>
    </row>
    <row r="167" spans="2:65" s="1" customFormat="1" ht="16.5" customHeight="1">
      <c r="B167" s="139"/>
      <c r="C167" s="140" t="s">
        <v>329</v>
      </c>
      <c r="D167" s="140" t="s">
        <v>222</v>
      </c>
      <c r="E167" s="141" t="s">
        <v>1255</v>
      </c>
      <c r="F167" s="142" t="s">
        <v>4558</v>
      </c>
      <c r="G167" s="143" t="s">
        <v>234</v>
      </c>
      <c r="H167" s="144">
        <v>2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4586</v>
      </c>
    </row>
    <row r="168" spans="2:65" s="1" customFormat="1" ht="16.5" customHeight="1">
      <c r="B168" s="139"/>
      <c r="C168" s="140" t="s">
        <v>333</v>
      </c>
      <c r="D168" s="140" t="s">
        <v>222</v>
      </c>
      <c r="E168" s="141" t="s">
        <v>1204</v>
      </c>
      <c r="F168" s="142" t="s">
        <v>4587</v>
      </c>
      <c r="G168" s="143" t="s">
        <v>234</v>
      </c>
      <c r="H168" s="144">
        <v>0.5</v>
      </c>
      <c r="I168" s="145"/>
      <c r="J168" s="144">
        <f>ROUND(I168*H168,2)</f>
        <v>0</v>
      </c>
      <c r="K168" s="146"/>
      <c r="L168" s="28"/>
      <c r="M168" s="147" t="s">
        <v>1</v>
      </c>
      <c r="N168" s="148" t="s">
        <v>41</v>
      </c>
      <c r="P168" s="149">
        <f>O168*H168</f>
        <v>0</v>
      </c>
      <c r="Q168" s="149">
        <v>0</v>
      </c>
      <c r="R168" s="149">
        <f>Q168*H168</f>
        <v>0</v>
      </c>
      <c r="S168" s="149">
        <v>0</v>
      </c>
      <c r="T168" s="150">
        <f>S168*H168</f>
        <v>0</v>
      </c>
      <c r="AR168" s="151" t="s">
        <v>94</v>
      </c>
      <c r="AT168" s="151" t="s">
        <v>222</v>
      </c>
      <c r="AU168" s="151" t="s">
        <v>87</v>
      </c>
      <c r="AY168" s="13" t="s">
        <v>220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3" t="s">
        <v>87</v>
      </c>
      <c r="BK168" s="152">
        <f>ROUND(I168*H168,2)</f>
        <v>0</v>
      </c>
      <c r="BL168" s="13" t="s">
        <v>94</v>
      </c>
      <c r="BM168" s="151" t="s">
        <v>4588</v>
      </c>
    </row>
    <row r="169" spans="2:65" s="1" customFormat="1" ht="16.5" customHeight="1">
      <c r="B169" s="139"/>
      <c r="C169" s="140" t="s">
        <v>341</v>
      </c>
      <c r="D169" s="140" t="s">
        <v>222</v>
      </c>
      <c r="E169" s="141" t="s">
        <v>1210</v>
      </c>
      <c r="F169" s="142" t="s">
        <v>4589</v>
      </c>
      <c r="G169" s="143" t="s">
        <v>234</v>
      </c>
      <c r="H169" s="144">
        <v>2</v>
      </c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94</v>
      </c>
      <c r="BM169" s="151" t="s">
        <v>4590</v>
      </c>
    </row>
    <row r="170" spans="2:65" s="1" customFormat="1" ht="16.5" customHeight="1">
      <c r="B170" s="139"/>
      <c r="C170" s="140" t="s">
        <v>347</v>
      </c>
      <c r="D170" s="140" t="s">
        <v>222</v>
      </c>
      <c r="E170" s="141" t="s">
        <v>1212</v>
      </c>
      <c r="F170" s="142" t="s">
        <v>2816</v>
      </c>
      <c r="G170" s="143" t="s">
        <v>2478</v>
      </c>
      <c r="H170" s="144">
        <v>1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94</v>
      </c>
      <c r="BM170" s="151" t="s">
        <v>4591</v>
      </c>
    </row>
    <row r="171" spans="2:65" s="11" customFormat="1" ht="25.9" customHeight="1">
      <c r="B171" s="127"/>
      <c r="D171" s="128" t="s">
        <v>74</v>
      </c>
      <c r="E171" s="129" t="s">
        <v>1042</v>
      </c>
      <c r="F171" s="129" t="s">
        <v>4592</v>
      </c>
      <c r="I171" s="130"/>
      <c r="J171" s="131">
        <f>BK171</f>
        <v>0</v>
      </c>
      <c r="L171" s="127"/>
      <c r="M171" s="132"/>
      <c r="P171" s="133">
        <f>P172+SUM(P173:P179)+P181</f>
        <v>0</v>
      </c>
      <c r="R171" s="133">
        <f>R172+SUM(R173:R179)+R181</f>
        <v>0</v>
      </c>
      <c r="T171" s="134">
        <f>T172+SUM(T173:T179)+T181</f>
        <v>0</v>
      </c>
      <c r="AR171" s="128" t="s">
        <v>82</v>
      </c>
      <c r="AT171" s="135" t="s">
        <v>74</v>
      </c>
      <c r="AU171" s="135" t="s">
        <v>75</v>
      </c>
      <c r="AY171" s="128" t="s">
        <v>220</v>
      </c>
      <c r="BK171" s="136">
        <f>BK172+SUM(BK173:BK179)+BK181</f>
        <v>0</v>
      </c>
    </row>
    <row r="172" spans="2:65" s="1" customFormat="1" ht="76.400000000000006" customHeight="1">
      <c r="B172" s="139"/>
      <c r="C172" s="140" t="s">
        <v>353</v>
      </c>
      <c r="D172" s="140" t="s">
        <v>222</v>
      </c>
      <c r="E172" s="141" t="s">
        <v>1214</v>
      </c>
      <c r="F172" s="142" t="s">
        <v>4593</v>
      </c>
      <c r="G172" s="143" t="s">
        <v>259</v>
      </c>
      <c r="H172" s="144">
        <v>3</v>
      </c>
      <c r="I172" s="145"/>
      <c r="J172" s="144">
        <f t="shared" ref="J172:J178" si="30">ROUND(I172*H172,2)</f>
        <v>0</v>
      </c>
      <c r="K172" s="146"/>
      <c r="L172" s="28"/>
      <c r="M172" s="147" t="s">
        <v>1</v>
      </c>
      <c r="N172" s="148" t="s">
        <v>41</v>
      </c>
      <c r="P172" s="149">
        <f t="shared" ref="P172:P178" si="31">O172*H172</f>
        <v>0</v>
      </c>
      <c r="Q172" s="149">
        <v>0</v>
      </c>
      <c r="R172" s="149">
        <f t="shared" ref="R172:R178" si="32">Q172*H172</f>
        <v>0</v>
      </c>
      <c r="S172" s="149">
        <v>0</v>
      </c>
      <c r="T172" s="150">
        <f t="shared" ref="T172:T178" si="33">S172*H172</f>
        <v>0</v>
      </c>
      <c r="AR172" s="151" t="s">
        <v>94</v>
      </c>
      <c r="AT172" s="151" t="s">
        <v>222</v>
      </c>
      <c r="AU172" s="151" t="s">
        <v>82</v>
      </c>
      <c r="AY172" s="13" t="s">
        <v>220</v>
      </c>
      <c r="BE172" s="152">
        <f t="shared" ref="BE172:BE178" si="34">IF(N172="základná",J172,0)</f>
        <v>0</v>
      </c>
      <c r="BF172" s="152">
        <f t="shared" ref="BF172:BF178" si="35">IF(N172="znížená",J172,0)</f>
        <v>0</v>
      </c>
      <c r="BG172" s="152">
        <f t="shared" ref="BG172:BG178" si="36">IF(N172="zákl. prenesená",J172,0)</f>
        <v>0</v>
      </c>
      <c r="BH172" s="152">
        <f t="shared" ref="BH172:BH178" si="37">IF(N172="zníž. prenesená",J172,0)</f>
        <v>0</v>
      </c>
      <c r="BI172" s="152">
        <f t="shared" ref="BI172:BI178" si="38">IF(N172="nulová",J172,0)</f>
        <v>0</v>
      </c>
      <c r="BJ172" s="13" t="s">
        <v>87</v>
      </c>
      <c r="BK172" s="152">
        <f t="shared" ref="BK172:BK178" si="39">ROUND(I172*H172,2)</f>
        <v>0</v>
      </c>
      <c r="BL172" s="13" t="s">
        <v>94</v>
      </c>
      <c r="BM172" s="151" t="s">
        <v>4594</v>
      </c>
    </row>
    <row r="173" spans="2:65" s="1" customFormat="1" ht="76.400000000000006" customHeight="1">
      <c r="B173" s="139"/>
      <c r="C173" s="140" t="s">
        <v>357</v>
      </c>
      <c r="D173" s="140" t="s">
        <v>222</v>
      </c>
      <c r="E173" s="141" t="s">
        <v>1216</v>
      </c>
      <c r="F173" s="142" t="s">
        <v>4595</v>
      </c>
      <c r="G173" s="143" t="s">
        <v>259</v>
      </c>
      <c r="H173" s="144">
        <v>9</v>
      </c>
      <c r="I173" s="145"/>
      <c r="J173" s="144">
        <f t="shared" si="30"/>
        <v>0</v>
      </c>
      <c r="K173" s="146"/>
      <c r="L173" s="28"/>
      <c r="M173" s="147" t="s">
        <v>1</v>
      </c>
      <c r="N173" s="148" t="s">
        <v>41</v>
      </c>
      <c r="P173" s="149">
        <f t="shared" si="31"/>
        <v>0</v>
      </c>
      <c r="Q173" s="149">
        <v>0</v>
      </c>
      <c r="R173" s="149">
        <f t="shared" si="32"/>
        <v>0</v>
      </c>
      <c r="S173" s="149">
        <v>0</v>
      </c>
      <c r="T173" s="150">
        <f t="shared" si="33"/>
        <v>0</v>
      </c>
      <c r="AR173" s="151" t="s">
        <v>94</v>
      </c>
      <c r="AT173" s="151" t="s">
        <v>222</v>
      </c>
      <c r="AU173" s="151" t="s">
        <v>82</v>
      </c>
      <c r="AY173" s="13" t="s">
        <v>220</v>
      </c>
      <c r="BE173" s="152">
        <f t="shared" si="34"/>
        <v>0</v>
      </c>
      <c r="BF173" s="152">
        <f t="shared" si="35"/>
        <v>0</v>
      </c>
      <c r="BG173" s="152">
        <f t="shared" si="36"/>
        <v>0</v>
      </c>
      <c r="BH173" s="152">
        <f t="shared" si="37"/>
        <v>0</v>
      </c>
      <c r="BI173" s="152">
        <f t="shared" si="38"/>
        <v>0</v>
      </c>
      <c r="BJ173" s="13" t="s">
        <v>87</v>
      </c>
      <c r="BK173" s="152">
        <f t="shared" si="39"/>
        <v>0</v>
      </c>
      <c r="BL173" s="13" t="s">
        <v>94</v>
      </c>
      <c r="BM173" s="151" t="s">
        <v>4596</v>
      </c>
    </row>
    <row r="174" spans="2:65" s="1" customFormat="1" ht="66.75" customHeight="1">
      <c r="B174" s="139"/>
      <c r="C174" s="140" t="s">
        <v>361</v>
      </c>
      <c r="D174" s="140" t="s">
        <v>222</v>
      </c>
      <c r="E174" s="141" t="s">
        <v>1222</v>
      </c>
      <c r="F174" s="142" t="s">
        <v>4597</v>
      </c>
      <c r="G174" s="143" t="s">
        <v>259</v>
      </c>
      <c r="H174" s="144">
        <v>2</v>
      </c>
      <c r="I174" s="145"/>
      <c r="J174" s="144">
        <f t="shared" si="30"/>
        <v>0</v>
      </c>
      <c r="K174" s="146"/>
      <c r="L174" s="28"/>
      <c r="M174" s="147" t="s">
        <v>1</v>
      </c>
      <c r="N174" s="148" t="s">
        <v>41</v>
      </c>
      <c r="P174" s="149">
        <f t="shared" si="31"/>
        <v>0</v>
      </c>
      <c r="Q174" s="149">
        <v>0</v>
      </c>
      <c r="R174" s="149">
        <f t="shared" si="32"/>
        <v>0</v>
      </c>
      <c r="S174" s="149">
        <v>0</v>
      </c>
      <c r="T174" s="150">
        <f t="shared" si="33"/>
        <v>0</v>
      </c>
      <c r="AR174" s="151" t="s">
        <v>94</v>
      </c>
      <c r="AT174" s="151" t="s">
        <v>222</v>
      </c>
      <c r="AU174" s="151" t="s">
        <v>82</v>
      </c>
      <c r="AY174" s="13" t="s">
        <v>220</v>
      </c>
      <c r="BE174" s="152">
        <f t="shared" si="34"/>
        <v>0</v>
      </c>
      <c r="BF174" s="152">
        <f t="shared" si="35"/>
        <v>0</v>
      </c>
      <c r="BG174" s="152">
        <f t="shared" si="36"/>
        <v>0</v>
      </c>
      <c r="BH174" s="152">
        <f t="shared" si="37"/>
        <v>0</v>
      </c>
      <c r="BI174" s="152">
        <f t="shared" si="38"/>
        <v>0</v>
      </c>
      <c r="BJ174" s="13" t="s">
        <v>87</v>
      </c>
      <c r="BK174" s="152">
        <f t="shared" si="39"/>
        <v>0</v>
      </c>
      <c r="BL174" s="13" t="s">
        <v>94</v>
      </c>
      <c r="BM174" s="151" t="s">
        <v>4598</v>
      </c>
    </row>
    <row r="175" spans="2:65" s="1" customFormat="1" ht="66.75" customHeight="1">
      <c r="B175" s="139"/>
      <c r="C175" s="140" t="s">
        <v>365</v>
      </c>
      <c r="D175" s="140" t="s">
        <v>222</v>
      </c>
      <c r="E175" s="141" t="s">
        <v>1234</v>
      </c>
      <c r="F175" s="142" t="s">
        <v>4599</v>
      </c>
      <c r="G175" s="143" t="s">
        <v>259</v>
      </c>
      <c r="H175" s="144">
        <v>2</v>
      </c>
      <c r="I175" s="145"/>
      <c r="J175" s="144">
        <f t="shared" si="30"/>
        <v>0</v>
      </c>
      <c r="K175" s="146"/>
      <c r="L175" s="28"/>
      <c r="M175" s="147" t="s">
        <v>1</v>
      </c>
      <c r="N175" s="148" t="s">
        <v>41</v>
      </c>
      <c r="P175" s="149">
        <f t="shared" si="31"/>
        <v>0</v>
      </c>
      <c r="Q175" s="149">
        <v>0</v>
      </c>
      <c r="R175" s="149">
        <f t="shared" si="32"/>
        <v>0</v>
      </c>
      <c r="S175" s="149">
        <v>0</v>
      </c>
      <c r="T175" s="150">
        <f t="shared" si="33"/>
        <v>0</v>
      </c>
      <c r="AR175" s="151" t="s">
        <v>94</v>
      </c>
      <c r="AT175" s="151" t="s">
        <v>222</v>
      </c>
      <c r="AU175" s="151" t="s">
        <v>82</v>
      </c>
      <c r="AY175" s="13" t="s">
        <v>220</v>
      </c>
      <c r="BE175" s="152">
        <f t="shared" si="34"/>
        <v>0</v>
      </c>
      <c r="BF175" s="152">
        <f t="shared" si="35"/>
        <v>0</v>
      </c>
      <c r="BG175" s="152">
        <f t="shared" si="36"/>
        <v>0</v>
      </c>
      <c r="BH175" s="152">
        <f t="shared" si="37"/>
        <v>0</v>
      </c>
      <c r="BI175" s="152">
        <f t="shared" si="38"/>
        <v>0</v>
      </c>
      <c r="BJ175" s="13" t="s">
        <v>87</v>
      </c>
      <c r="BK175" s="152">
        <f t="shared" si="39"/>
        <v>0</v>
      </c>
      <c r="BL175" s="13" t="s">
        <v>94</v>
      </c>
      <c r="BM175" s="151" t="s">
        <v>4600</v>
      </c>
    </row>
    <row r="176" spans="2:65" s="1" customFormat="1" ht="16.5" customHeight="1">
      <c r="B176" s="139"/>
      <c r="C176" s="140" t="s">
        <v>371</v>
      </c>
      <c r="D176" s="140" t="s">
        <v>222</v>
      </c>
      <c r="E176" s="141" t="s">
        <v>1236</v>
      </c>
      <c r="F176" s="142" t="s">
        <v>4601</v>
      </c>
      <c r="G176" s="143" t="s">
        <v>259</v>
      </c>
      <c r="H176" s="144">
        <v>2</v>
      </c>
      <c r="I176" s="145"/>
      <c r="J176" s="144">
        <f t="shared" si="30"/>
        <v>0</v>
      </c>
      <c r="K176" s="146"/>
      <c r="L176" s="28"/>
      <c r="M176" s="147" t="s">
        <v>1</v>
      </c>
      <c r="N176" s="148" t="s">
        <v>41</v>
      </c>
      <c r="P176" s="149">
        <f t="shared" si="31"/>
        <v>0</v>
      </c>
      <c r="Q176" s="149">
        <v>0</v>
      </c>
      <c r="R176" s="149">
        <f t="shared" si="32"/>
        <v>0</v>
      </c>
      <c r="S176" s="149">
        <v>0</v>
      </c>
      <c r="T176" s="150">
        <f t="shared" si="33"/>
        <v>0</v>
      </c>
      <c r="AR176" s="151" t="s">
        <v>94</v>
      </c>
      <c r="AT176" s="151" t="s">
        <v>222</v>
      </c>
      <c r="AU176" s="151" t="s">
        <v>82</v>
      </c>
      <c r="AY176" s="13" t="s">
        <v>220</v>
      </c>
      <c r="BE176" s="152">
        <f t="shared" si="34"/>
        <v>0</v>
      </c>
      <c r="BF176" s="152">
        <f t="shared" si="35"/>
        <v>0</v>
      </c>
      <c r="BG176" s="152">
        <f t="shared" si="36"/>
        <v>0</v>
      </c>
      <c r="BH176" s="152">
        <f t="shared" si="37"/>
        <v>0</v>
      </c>
      <c r="BI176" s="152">
        <f t="shared" si="38"/>
        <v>0</v>
      </c>
      <c r="BJ176" s="13" t="s">
        <v>87</v>
      </c>
      <c r="BK176" s="152">
        <f t="shared" si="39"/>
        <v>0</v>
      </c>
      <c r="BL176" s="13" t="s">
        <v>94</v>
      </c>
      <c r="BM176" s="151" t="s">
        <v>4602</v>
      </c>
    </row>
    <row r="177" spans="2:65" s="1" customFormat="1" ht="16.5" customHeight="1">
      <c r="B177" s="139"/>
      <c r="C177" s="140" t="s">
        <v>377</v>
      </c>
      <c r="D177" s="140" t="s">
        <v>222</v>
      </c>
      <c r="E177" s="141" t="s">
        <v>1238</v>
      </c>
      <c r="F177" s="142" t="s">
        <v>4603</v>
      </c>
      <c r="G177" s="143" t="s">
        <v>259</v>
      </c>
      <c r="H177" s="144">
        <v>2</v>
      </c>
      <c r="I177" s="145"/>
      <c r="J177" s="144">
        <f t="shared" si="30"/>
        <v>0</v>
      </c>
      <c r="K177" s="146"/>
      <c r="L177" s="28"/>
      <c r="M177" s="147" t="s">
        <v>1</v>
      </c>
      <c r="N177" s="148" t="s">
        <v>41</v>
      </c>
      <c r="P177" s="149">
        <f t="shared" si="31"/>
        <v>0</v>
      </c>
      <c r="Q177" s="149">
        <v>0</v>
      </c>
      <c r="R177" s="149">
        <f t="shared" si="32"/>
        <v>0</v>
      </c>
      <c r="S177" s="149">
        <v>0</v>
      </c>
      <c r="T177" s="150">
        <f t="shared" si="33"/>
        <v>0</v>
      </c>
      <c r="AR177" s="151" t="s">
        <v>94</v>
      </c>
      <c r="AT177" s="151" t="s">
        <v>222</v>
      </c>
      <c r="AU177" s="151" t="s">
        <v>82</v>
      </c>
      <c r="AY177" s="13" t="s">
        <v>220</v>
      </c>
      <c r="BE177" s="152">
        <f t="shared" si="34"/>
        <v>0</v>
      </c>
      <c r="BF177" s="152">
        <f t="shared" si="35"/>
        <v>0</v>
      </c>
      <c r="BG177" s="152">
        <f t="shared" si="36"/>
        <v>0</v>
      </c>
      <c r="BH177" s="152">
        <f t="shared" si="37"/>
        <v>0</v>
      </c>
      <c r="BI177" s="152">
        <f t="shared" si="38"/>
        <v>0</v>
      </c>
      <c r="BJ177" s="13" t="s">
        <v>87</v>
      </c>
      <c r="BK177" s="152">
        <f t="shared" si="39"/>
        <v>0</v>
      </c>
      <c r="BL177" s="13" t="s">
        <v>94</v>
      </c>
      <c r="BM177" s="151" t="s">
        <v>4604</v>
      </c>
    </row>
    <row r="178" spans="2:65" s="1" customFormat="1" ht="16.5" customHeight="1">
      <c r="B178" s="139"/>
      <c r="C178" s="140" t="s">
        <v>381</v>
      </c>
      <c r="D178" s="140" t="s">
        <v>222</v>
      </c>
      <c r="E178" s="141" t="s">
        <v>4605</v>
      </c>
      <c r="F178" s="142" t="s">
        <v>4606</v>
      </c>
      <c r="G178" s="143" t="s">
        <v>259</v>
      </c>
      <c r="H178" s="144">
        <v>4</v>
      </c>
      <c r="I178" s="145"/>
      <c r="J178" s="144">
        <f t="shared" si="30"/>
        <v>0</v>
      </c>
      <c r="K178" s="146"/>
      <c r="L178" s="28"/>
      <c r="M178" s="147" t="s">
        <v>1</v>
      </c>
      <c r="N178" s="148" t="s">
        <v>41</v>
      </c>
      <c r="P178" s="149">
        <f t="shared" si="31"/>
        <v>0</v>
      </c>
      <c r="Q178" s="149">
        <v>0</v>
      </c>
      <c r="R178" s="149">
        <f t="shared" si="32"/>
        <v>0</v>
      </c>
      <c r="S178" s="149">
        <v>0</v>
      </c>
      <c r="T178" s="150">
        <f t="shared" si="33"/>
        <v>0</v>
      </c>
      <c r="AR178" s="151" t="s">
        <v>94</v>
      </c>
      <c r="AT178" s="151" t="s">
        <v>222</v>
      </c>
      <c r="AU178" s="151" t="s">
        <v>82</v>
      </c>
      <c r="AY178" s="13" t="s">
        <v>220</v>
      </c>
      <c r="BE178" s="152">
        <f t="shared" si="34"/>
        <v>0</v>
      </c>
      <c r="BF178" s="152">
        <f t="shared" si="35"/>
        <v>0</v>
      </c>
      <c r="BG178" s="152">
        <f t="shared" si="36"/>
        <v>0</v>
      </c>
      <c r="BH178" s="152">
        <f t="shared" si="37"/>
        <v>0</v>
      </c>
      <c r="BI178" s="152">
        <f t="shared" si="38"/>
        <v>0</v>
      </c>
      <c r="BJ178" s="13" t="s">
        <v>87</v>
      </c>
      <c r="BK178" s="152">
        <f t="shared" si="39"/>
        <v>0</v>
      </c>
      <c r="BL178" s="13" t="s">
        <v>94</v>
      </c>
      <c r="BM178" s="151" t="s">
        <v>4607</v>
      </c>
    </row>
    <row r="179" spans="2:65" s="11" customFormat="1" ht="22.9" customHeight="1">
      <c r="B179" s="127"/>
      <c r="D179" s="128" t="s">
        <v>74</v>
      </c>
      <c r="E179" s="137" t="s">
        <v>1128</v>
      </c>
      <c r="F179" s="137" t="s">
        <v>2799</v>
      </c>
      <c r="I179" s="130"/>
      <c r="J179" s="138">
        <f>BK179</f>
        <v>0</v>
      </c>
      <c r="L179" s="127"/>
      <c r="M179" s="132"/>
      <c r="P179" s="133">
        <f>P180</f>
        <v>0</v>
      </c>
      <c r="R179" s="133">
        <f>R180</f>
        <v>0</v>
      </c>
      <c r="T179" s="134">
        <f>T180</f>
        <v>0</v>
      </c>
      <c r="AR179" s="128" t="s">
        <v>82</v>
      </c>
      <c r="AT179" s="135" t="s">
        <v>74</v>
      </c>
      <c r="AU179" s="135" t="s">
        <v>82</v>
      </c>
      <c r="AY179" s="128" t="s">
        <v>220</v>
      </c>
      <c r="BK179" s="136">
        <f>BK180</f>
        <v>0</v>
      </c>
    </row>
    <row r="180" spans="2:65" s="1" customFormat="1" ht="21.75" customHeight="1">
      <c r="B180" s="139"/>
      <c r="C180" s="140" t="s">
        <v>385</v>
      </c>
      <c r="D180" s="140" t="s">
        <v>222</v>
      </c>
      <c r="E180" s="141" t="s">
        <v>1244</v>
      </c>
      <c r="F180" s="142" t="s">
        <v>4552</v>
      </c>
      <c r="G180" s="143" t="s">
        <v>225</v>
      </c>
      <c r="H180" s="144">
        <v>740</v>
      </c>
      <c r="I180" s="145"/>
      <c r="J180" s="144">
        <f>ROUND(I180*H180,2)</f>
        <v>0</v>
      </c>
      <c r="K180" s="146"/>
      <c r="L180" s="28"/>
      <c r="M180" s="147" t="s">
        <v>1</v>
      </c>
      <c r="N180" s="148" t="s">
        <v>41</v>
      </c>
      <c r="P180" s="149">
        <f>O180*H180</f>
        <v>0</v>
      </c>
      <c r="Q180" s="149">
        <v>0</v>
      </c>
      <c r="R180" s="149">
        <f>Q180*H180</f>
        <v>0</v>
      </c>
      <c r="S180" s="149">
        <v>0</v>
      </c>
      <c r="T180" s="150">
        <f>S180*H180</f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>IF(N180="základná",J180,0)</f>
        <v>0</v>
      </c>
      <c r="BF180" s="152">
        <f>IF(N180="znížená",J180,0)</f>
        <v>0</v>
      </c>
      <c r="BG180" s="152">
        <f>IF(N180="zákl. prenesená",J180,0)</f>
        <v>0</v>
      </c>
      <c r="BH180" s="152">
        <f>IF(N180="zníž. prenesená",J180,0)</f>
        <v>0</v>
      </c>
      <c r="BI180" s="152">
        <f>IF(N180="nulová",J180,0)</f>
        <v>0</v>
      </c>
      <c r="BJ180" s="13" t="s">
        <v>87</v>
      </c>
      <c r="BK180" s="152">
        <f>ROUND(I180*H180,2)</f>
        <v>0</v>
      </c>
      <c r="BL180" s="13" t="s">
        <v>94</v>
      </c>
      <c r="BM180" s="151" t="s">
        <v>4608</v>
      </c>
    </row>
    <row r="181" spans="2:65" s="11" customFormat="1" ht="22.9" customHeight="1">
      <c r="B181" s="127"/>
      <c r="D181" s="128" t="s">
        <v>74</v>
      </c>
      <c r="E181" s="137" t="s">
        <v>1143</v>
      </c>
      <c r="F181" s="137" t="s">
        <v>2802</v>
      </c>
      <c r="I181" s="130"/>
      <c r="J181" s="138">
        <f>BK181</f>
        <v>0</v>
      </c>
      <c r="L181" s="127"/>
      <c r="M181" s="132"/>
      <c r="P181" s="133">
        <f>SUM(P182:P190)</f>
        <v>0</v>
      </c>
      <c r="R181" s="133">
        <f>SUM(R182:R190)</f>
        <v>0</v>
      </c>
      <c r="T181" s="134">
        <f>SUM(T182:T190)</f>
        <v>0</v>
      </c>
      <c r="AR181" s="128" t="s">
        <v>82</v>
      </c>
      <c r="AT181" s="135" t="s">
        <v>74</v>
      </c>
      <c r="AU181" s="135" t="s">
        <v>82</v>
      </c>
      <c r="AY181" s="128" t="s">
        <v>220</v>
      </c>
      <c r="BK181" s="136">
        <f>SUM(BK182:BK190)</f>
        <v>0</v>
      </c>
    </row>
    <row r="182" spans="2:65" s="1" customFormat="1" ht="16.5" customHeight="1">
      <c r="B182" s="139"/>
      <c r="C182" s="140" t="s">
        <v>389</v>
      </c>
      <c r="D182" s="140" t="s">
        <v>222</v>
      </c>
      <c r="E182" s="141" t="s">
        <v>4609</v>
      </c>
      <c r="F182" s="142" t="s">
        <v>4610</v>
      </c>
      <c r="G182" s="143" t="s">
        <v>234</v>
      </c>
      <c r="H182" s="144">
        <v>91.5</v>
      </c>
      <c r="I182" s="145"/>
      <c r="J182" s="144">
        <f t="shared" ref="J182:J190" si="40">ROUND(I182*H182,2)</f>
        <v>0</v>
      </c>
      <c r="K182" s="146"/>
      <c r="L182" s="28"/>
      <c r="M182" s="147" t="s">
        <v>1</v>
      </c>
      <c r="N182" s="148" t="s">
        <v>41</v>
      </c>
      <c r="P182" s="149">
        <f t="shared" ref="P182:P190" si="41">O182*H182</f>
        <v>0</v>
      </c>
      <c r="Q182" s="149">
        <v>0</v>
      </c>
      <c r="R182" s="149">
        <f t="shared" ref="R182:R190" si="42">Q182*H182</f>
        <v>0</v>
      </c>
      <c r="S182" s="149">
        <v>0</v>
      </c>
      <c r="T182" s="150">
        <f t="shared" ref="T182:T190" si="43">S182*H182</f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ref="BE182:BE190" si="44">IF(N182="základná",J182,0)</f>
        <v>0</v>
      </c>
      <c r="BF182" s="152">
        <f t="shared" ref="BF182:BF190" si="45">IF(N182="znížená",J182,0)</f>
        <v>0</v>
      </c>
      <c r="BG182" s="152">
        <f t="shared" ref="BG182:BG190" si="46">IF(N182="zákl. prenesená",J182,0)</f>
        <v>0</v>
      </c>
      <c r="BH182" s="152">
        <f t="shared" ref="BH182:BH190" si="47">IF(N182="zníž. prenesená",J182,0)</f>
        <v>0</v>
      </c>
      <c r="BI182" s="152">
        <f t="shared" ref="BI182:BI190" si="48">IF(N182="nulová",J182,0)</f>
        <v>0</v>
      </c>
      <c r="BJ182" s="13" t="s">
        <v>87</v>
      </c>
      <c r="BK182" s="152">
        <f t="shared" ref="BK182:BK190" si="49">ROUND(I182*H182,2)</f>
        <v>0</v>
      </c>
      <c r="BL182" s="13" t="s">
        <v>94</v>
      </c>
      <c r="BM182" s="151" t="s">
        <v>4611</v>
      </c>
    </row>
    <row r="183" spans="2:65" s="1" customFormat="1" ht="16.5" customHeight="1">
      <c r="B183" s="139"/>
      <c r="C183" s="140" t="s">
        <v>393</v>
      </c>
      <c r="D183" s="140" t="s">
        <v>222</v>
      </c>
      <c r="E183" s="141" t="s">
        <v>4612</v>
      </c>
      <c r="F183" s="142" t="s">
        <v>4613</v>
      </c>
      <c r="G183" s="143" t="s">
        <v>234</v>
      </c>
      <c r="H183" s="144">
        <v>119</v>
      </c>
      <c r="I183" s="145"/>
      <c r="J183" s="144">
        <f t="shared" si="40"/>
        <v>0</v>
      </c>
      <c r="K183" s="146"/>
      <c r="L183" s="28"/>
      <c r="M183" s="147" t="s">
        <v>1</v>
      </c>
      <c r="N183" s="148" t="s">
        <v>41</v>
      </c>
      <c r="P183" s="149">
        <f t="shared" si="41"/>
        <v>0</v>
      </c>
      <c r="Q183" s="149">
        <v>0</v>
      </c>
      <c r="R183" s="149">
        <f t="shared" si="42"/>
        <v>0</v>
      </c>
      <c r="S183" s="149">
        <v>0</v>
      </c>
      <c r="T183" s="150">
        <f t="shared" si="4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44"/>
        <v>0</v>
      </c>
      <c r="BF183" s="152">
        <f t="shared" si="45"/>
        <v>0</v>
      </c>
      <c r="BG183" s="152">
        <f t="shared" si="46"/>
        <v>0</v>
      </c>
      <c r="BH183" s="152">
        <f t="shared" si="47"/>
        <v>0</v>
      </c>
      <c r="BI183" s="152">
        <f t="shared" si="48"/>
        <v>0</v>
      </c>
      <c r="BJ183" s="13" t="s">
        <v>87</v>
      </c>
      <c r="BK183" s="152">
        <f t="shared" si="49"/>
        <v>0</v>
      </c>
      <c r="BL183" s="13" t="s">
        <v>94</v>
      </c>
      <c r="BM183" s="151" t="s">
        <v>4614</v>
      </c>
    </row>
    <row r="184" spans="2:65" s="1" customFormat="1" ht="16.5" customHeight="1">
      <c r="B184" s="139"/>
      <c r="C184" s="140" t="s">
        <v>399</v>
      </c>
      <c r="D184" s="140" t="s">
        <v>222</v>
      </c>
      <c r="E184" s="141" t="s">
        <v>1169</v>
      </c>
      <c r="F184" s="142" t="s">
        <v>4564</v>
      </c>
      <c r="G184" s="143" t="s">
        <v>234</v>
      </c>
      <c r="H184" s="144">
        <v>31.5</v>
      </c>
      <c r="I184" s="145"/>
      <c r="J184" s="144">
        <f t="shared" si="40"/>
        <v>0</v>
      </c>
      <c r="K184" s="146"/>
      <c r="L184" s="28"/>
      <c r="M184" s="147" t="s">
        <v>1</v>
      </c>
      <c r="N184" s="148" t="s">
        <v>41</v>
      </c>
      <c r="P184" s="149">
        <f t="shared" si="41"/>
        <v>0</v>
      </c>
      <c r="Q184" s="149">
        <v>0</v>
      </c>
      <c r="R184" s="149">
        <f t="shared" si="42"/>
        <v>0</v>
      </c>
      <c r="S184" s="149">
        <v>0</v>
      </c>
      <c r="T184" s="150">
        <f t="shared" si="4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44"/>
        <v>0</v>
      </c>
      <c r="BF184" s="152">
        <f t="shared" si="45"/>
        <v>0</v>
      </c>
      <c r="BG184" s="152">
        <f t="shared" si="46"/>
        <v>0</v>
      </c>
      <c r="BH184" s="152">
        <f t="shared" si="47"/>
        <v>0</v>
      </c>
      <c r="BI184" s="152">
        <f t="shared" si="48"/>
        <v>0</v>
      </c>
      <c r="BJ184" s="13" t="s">
        <v>87</v>
      </c>
      <c r="BK184" s="152">
        <f t="shared" si="49"/>
        <v>0</v>
      </c>
      <c r="BL184" s="13" t="s">
        <v>94</v>
      </c>
      <c r="BM184" s="151" t="s">
        <v>4615</v>
      </c>
    </row>
    <row r="185" spans="2:65" s="1" customFormat="1" ht="16.5" customHeight="1">
      <c r="B185" s="139"/>
      <c r="C185" s="140" t="s">
        <v>403</v>
      </c>
      <c r="D185" s="140" t="s">
        <v>222</v>
      </c>
      <c r="E185" s="141" t="s">
        <v>4616</v>
      </c>
      <c r="F185" s="142" t="s">
        <v>4617</v>
      </c>
      <c r="G185" s="143" t="s">
        <v>234</v>
      </c>
      <c r="H185" s="144">
        <v>52</v>
      </c>
      <c r="I185" s="145"/>
      <c r="J185" s="144">
        <f t="shared" si="40"/>
        <v>0</v>
      </c>
      <c r="K185" s="146"/>
      <c r="L185" s="28"/>
      <c r="M185" s="147" t="s">
        <v>1</v>
      </c>
      <c r="N185" s="148" t="s">
        <v>41</v>
      </c>
      <c r="P185" s="149">
        <f t="shared" si="41"/>
        <v>0</v>
      </c>
      <c r="Q185" s="149">
        <v>0</v>
      </c>
      <c r="R185" s="149">
        <f t="shared" si="42"/>
        <v>0</v>
      </c>
      <c r="S185" s="149">
        <v>0</v>
      </c>
      <c r="T185" s="150">
        <f t="shared" si="4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44"/>
        <v>0</v>
      </c>
      <c r="BF185" s="152">
        <f t="shared" si="45"/>
        <v>0</v>
      </c>
      <c r="BG185" s="152">
        <f t="shared" si="46"/>
        <v>0</v>
      </c>
      <c r="BH185" s="152">
        <f t="shared" si="47"/>
        <v>0</v>
      </c>
      <c r="BI185" s="152">
        <f t="shared" si="48"/>
        <v>0</v>
      </c>
      <c r="BJ185" s="13" t="s">
        <v>87</v>
      </c>
      <c r="BK185" s="152">
        <f t="shared" si="49"/>
        <v>0</v>
      </c>
      <c r="BL185" s="13" t="s">
        <v>94</v>
      </c>
      <c r="BM185" s="151" t="s">
        <v>4618</v>
      </c>
    </row>
    <row r="186" spans="2:65" s="1" customFormat="1" ht="16.5" customHeight="1">
      <c r="B186" s="139"/>
      <c r="C186" s="140" t="s">
        <v>409</v>
      </c>
      <c r="D186" s="140" t="s">
        <v>222</v>
      </c>
      <c r="E186" s="141" t="s">
        <v>3172</v>
      </c>
      <c r="F186" s="142" t="s">
        <v>4619</v>
      </c>
      <c r="G186" s="143" t="s">
        <v>234</v>
      </c>
      <c r="H186" s="144">
        <v>14</v>
      </c>
      <c r="I186" s="145"/>
      <c r="J186" s="144">
        <f t="shared" si="40"/>
        <v>0</v>
      </c>
      <c r="K186" s="146"/>
      <c r="L186" s="28"/>
      <c r="M186" s="147" t="s">
        <v>1</v>
      </c>
      <c r="N186" s="148" t="s">
        <v>41</v>
      </c>
      <c r="P186" s="149">
        <f t="shared" si="41"/>
        <v>0</v>
      </c>
      <c r="Q186" s="149">
        <v>0</v>
      </c>
      <c r="R186" s="149">
        <f t="shared" si="42"/>
        <v>0</v>
      </c>
      <c r="S186" s="149">
        <v>0</v>
      </c>
      <c r="T186" s="150">
        <f t="shared" si="43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44"/>
        <v>0</v>
      </c>
      <c r="BF186" s="152">
        <f t="shared" si="45"/>
        <v>0</v>
      </c>
      <c r="BG186" s="152">
        <f t="shared" si="46"/>
        <v>0</v>
      </c>
      <c r="BH186" s="152">
        <f t="shared" si="47"/>
        <v>0</v>
      </c>
      <c r="BI186" s="152">
        <f t="shared" si="48"/>
        <v>0</v>
      </c>
      <c r="BJ186" s="13" t="s">
        <v>87</v>
      </c>
      <c r="BK186" s="152">
        <f t="shared" si="49"/>
        <v>0</v>
      </c>
      <c r="BL186" s="13" t="s">
        <v>94</v>
      </c>
      <c r="BM186" s="151" t="s">
        <v>4620</v>
      </c>
    </row>
    <row r="187" spans="2:65" s="1" customFormat="1" ht="16.5" customHeight="1">
      <c r="B187" s="139"/>
      <c r="C187" s="140" t="s">
        <v>413</v>
      </c>
      <c r="D187" s="140" t="s">
        <v>222</v>
      </c>
      <c r="E187" s="141" t="s">
        <v>1253</v>
      </c>
      <c r="F187" s="142" t="s">
        <v>4556</v>
      </c>
      <c r="G187" s="143" t="s">
        <v>234</v>
      </c>
      <c r="H187" s="144">
        <v>60</v>
      </c>
      <c r="I187" s="145"/>
      <c r="J187" s="144">
        <f t="shared" si="40"/>
        <v>0</v>
      </c>
      <c r="K187" s="146"/>
      <c r="L187" s="28"/>
      <c r="M187" s="147" t="s">
        <v>1</v>
      </c>
      <c r="N187" s="148" t="s">
        <v>41</v>
      </c>
      <c r="P187" s="149">
        <f t="shared" si="41"/>
        <v>0</v>
      </c>
      <c r="Q187" s="149">
        <v>0</v>
      </c>
      <c r="R187" s="149">
        <f t="shared" si="42"/>
        <v>0</v>
      </c>
      <c r="S187" s="149">
        <v>0</v>
      </c>
      <c r="T187" s="150">
        <f t="shared" si="43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44"/>
        <v>0</v>
      </c>
      <c r="BF187" s="152">
        <f t="shared" si="45"/>
        <v>0</v>
      </c>
      <c r="BG187" s="152">
        <f t="shared" si="46"/>
        <v>0</v>
      </c>
      <c r="BH187" s="152">
        <f t="shared" si="47"/>
        <v>0</v>
      </c>
      <c r="BI187" s="152">
        <f t="shared" si="48"/>
        <v>0</v>
      </c>
      <c r="BJ187" s="13" t="s">
        <v>87</v>
      </c>
      <c r="BK187" s="152">
        <f t="shared" si="49"/>
        <v>0</v>
      </c>
      <c r="BL187" s="13" t="s">
        <v>94</v>
      </c>
      <c r="BM187" s="151" t="s">
        <v>4621</v>
      </c>
    </row>
    <row r="188" spans="2:65" s="1" customFormat="1" ht="16.5" customHeight="1">
      <c r="B188" s="139"/>
      <c r="C188" s="140" t="s">
        <v>417</v>
      </c>
      <c r="D188" s="140" t="s">
        <v>222</v>
      </c>
      <c r="E188" s="141" t="s">
        <v>1250</v>
      </c>
      <c r="F188" s="142" t="s">
        <v>4554</v>
      </c>
      <c r="G188" s="143" t="s">
        <v>234</v>
      </c>
      <c r="H188" s="144">
        <v>6</v>
      </c>
      <c r="I188" s="145"/>
      <c r="J188" s="144">
        <f t="shared" si="40"/>
        <v>0</v>
      </c>
      <c r="K188" s="146"/>
      <c r="L188" s="28"/>
      <c r="M188" s="147" t="s">
        <v>1</v>
      </c>
      <c r="N188" s="148" t="s">
        <v>41</v>
      </c>
      <c r="P188" s="149">
        <f t="shared" si="41"/>
        <v>0</v>
      </c>
      <c r="Q188" s="149">
        <v>0</v>
      </c>
      <c r="R188" s="149">
        <f t="shared" si="42"/>
        <v>0</v>
      </c>
      <c r="S188" s="149">
        <v>0</v>
      </c>
      <c r="T188" s="150">
        <f t="shared" si="4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44"/>
        <v>0</v>
      </c>
      <c r="BF188" s="152">
        <f t="shared" si="45"/>
        <v>0</v>
      </c>
      <c r="BG188" s="152">
        <f t="shared" si="46"/>
        <v>0</v>
      </c>
      <c r="BH188" s="152">
        <f t="shared" si="47"/>
        <v>0</v>
      </c>
      <c r="BI188" s="152">
        <f t="shared" si="48"/>
        <v>0</v>
      </c>
      <c r="BJ188" s="13" t="s">
        <v>87</v>
      </c>
      <c r="BK188" s="152">
        <f t="shared" si="49"/>
        <v>0</v>
      </c>
      <c r="BL188" s="13" t="s">
        <v>94</v>
      </c>
      <c r="BM188" s="151" t="s">
        <v>4622</v>
      </c>
    </row>
    <row r="189" spans="2:65" s="1" customFormat="1" ht="16.5" customHeight="1">
      <c r="B189" s="139"/>
      <c r="C189" s="140" t="s">
        <v>423</v>
      </c>
      <c r="D189" s="140" t="s">
        <v>222</v>
      </c>
      <c r="E189" s="141" t="s">
        <v>4623</v>
      </c>
      <c r="F189" s="142" t="s">
        <v>4624</v>
      </c>
      <c r="G189" s="143" t="s">
        <v>234</v>
      </c>
      <c r="H189" s="144">
        <v>5</v>
      </c>
      <c r="I189" s="145"/>
      <c r="J189" s="144">
        <f t="shared" si="40"/>
        <v>0</v>
      </c>
      <c r="K189" s="146"/>
      <c r="L189" s="28"/>
      <c r="M189" s="147" t="s">
        <v>1</v>
      </c>
      <c r="N189" s="148" t="s">
        <v>41</v>
      </c>
      <c r="P189" s="149">
        <f t="shared" si="41"/>
        <v>0</v>
      </c>
      <c r="Q189" s="149">
        <v>0</v>
      </c>
      <c r="R189" s="149">
        <f t="shared" si="42"/>
        <v>0</v>
      </c>
      <c r="S189" s="149">
        <v>0</v>
      </c>
      <c r="T189" s="150">
        <f t="shared" si="4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44"/>
        <v>0</v>
      </c>
      <c r="BF189" s="152">
        <f t="shared" si="45"/>
        <v>0</v>
      </c>
      <c r="BG189" s="152">
        <f t="shared" si="46"/>
        <v>0</v>
      </c>
      <c r="BH189" s="152">
        <f t="shared" si="47"/>
        <v>0</v>
      </c>
      <c r="BI189" s="152">
        <f t="shared" si="48"/>
        <v>0</v>
      </c>
      <c r="BJ189" s="13" t="s">
        <v>87</v>
      </c>
      <c r="BK189" s="152">
        <f t="shared" si="49"/>
        <v>0</v>
      </c>
      <c r="BL189" s="13" t="s">
        <v>94</v>
      </c>
      <c r="BM189" s="151" t="s">
        <v>4625</v>
      </c>
    </row>
    <row r="190" spans="2:65" s="1" customFormat="1" ht="16.5" customHeight="1">
      <c r="B190" s="139"/>
      <c r="C190" s="140" t="s">
        <v>427</v>
      </c>
      <c r="D190" s="140" t="s">
        <v>222</v>
      </c>
      <c r="E190" s="141" t="s">
        <v>4626</v>
      </c>
      <c r="F190" s="142" t="s">
        <v>2816</v>
      </c>
      <c r="G190" s="143" t="s">
        <v>2478</v>
      </c>
      <c r="H190" s="144">
        <v>1</v>
      </c>
      <c r="I190" s="145"/>
      <c r="J190" s="144">
        <f t="shared" si="40"/>
        <v>0</v>
      </c>
      <c r="K190" s="146"/>
      <c r="L190" s="28"/>
      <c r="M190" s="147" t="s">
        <v>1</v>
      </c>
      <c r="N190" s="148" t="s">
        <v>41</v>
      </c>
      <c r="P190" s="149">
        <f t="shared" si="41"/>
        <v>0</v>
      </c>
      <c r="Q190" s="149">
        <v>0</v>
      </c>
      <c r="R190" s="149">
        <f t="shared" si="42"/>
        <v>0</v>
      </c>
      <c r="S190" s="149">
        <v>0</v>
      </c>
      <c r="T190" s="150">
        <f t="shared" si="4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44"/>
        <v>0</v>
      </c>
      <c r="BF190" s="152">
        <f t="shared" si="45"/>
        <v>0</v>
      </c>
      <c r="BG190" s="152">
        <f t="shared" si="46"/>
        <v>0</v>
      </c>
      <c r="BH190" s="152">
        <f t="shared" si="47"/>
        <v>0</v>
      </c>
      <c r="BI190" s="152">
        <f t="shared" si="48"/>
        <v>0</v>
      </c>
      <c r="BJ190" s="13" t="s">
        <v>87</v>
      </c>
      <c r="BK190" s="152">
        <f t="shared" si="49"/>
        <v>0</v>
      </c>
      <c r="BL190" s="13" t="s">
        <v>94</v>
      </c>
      <c r="BM190" s="151" t="s">
        <v>4627</v>
      </c>
    </row>
    <row r="191" spans="2:65" s="11" customFormat="1" ht="25.9" customHeight="1">
      <c r="B191" s="127"/>
      <c r="D191" s="128" t="s">
        <v>74</v>
      </c>
      <c r="E191" s="129" t="s">
        <v>1069</v>
      </c>
      <c r="F191" s="129" t="s">
        <v>4628</v>
      </c>
      <c r="I191" s="130"/>
      <c r="J191" s="131">
        <f>BK191</f>
        <v>0</v>
      </c>
      <c r="L191" s="127"/>
      <c r="M191" s="132"/>
      <c r="P191" s="133">
        <f>P192+SUM(P193:P201)+P204</f>
        <v>0</v>
      </c>
      <c r="R191" s="133">
        <f>R192+SUM(R193:R201)+R204</f>
        <v>0</v>
      </c>
      <c r="T191" s="134">
        <f>T192+SUM(T193:T201)+T204</f>
        <v>0</v>
      </c>
      <c r="AR191" s="128" t="s">
        <v>82</v>
      </c>
      <c r="AT191" s="135" t="s">
        <v>74</v>
      </c>
      <c r="AU191" s="135" t="s">
        <v>75</v>
      </c>
      <c r="AY191" s="128" t="s">
        <v>220</v>
      </c>
      <c r="BK191" s="136">
        <f>BK192+SUM(BK193:BK201)+BK204</f>
        <v>0</v>
      </c>
    </row>
    <row r="192" spans="2:65" s="1" customFormat="1" ht="66.75" customHeight="1">
      <c r="B192" s="139"/>
      <c r="C192" s="140" t="s">
        <v>433</v>
      </c>
      <c r="D192" s="140" t="s">
        <v>222</v>
      </c>
      <c r="E192" s="141" t="s">
        <v>3279</v>
      </c>
      <c r="F192" s="142" t="s">
        <v>4629</v>
      </c>
      <c r="G192" s="143" t="s">
        <v>259</v>
      </c>
      <c r="H192" s="144">
        <v>1</v>
      </c>
      <c r="I192" s="145"/>
      <c r="J192" s="144">
        <f t="shared" ref="J192:J200" si="50">ROUND(I192*H192,2)</f>
        <v>0</v>
      </c>
      <c r="K192" s="146"/>
      <c r="L192" s="28"/>
      <c r="M192" s="147" t="s">
        <v>1</v>
      </c>
      <c r="N192" s="148" t="s">
        <v>41</v>
      </c>
      <c r="P192" s="149">
        <f t="shared" ref="P192:P200" si="51">O192*H192</f>
        <v>0</v>
      </c>
      <c r="Q192" s="149">
        <v>0</v>
      </c>
      <c r="R192" s="149">
        <f t="shared" ref="R192:R200" si="52">Q192*H192</f>
        <v>0</v>
      </c>
      <c r="S192" s="149">
        <v>0</v>
      </c>
      <c r="T192" s="150">
        <f t="shared" ref="T192:T200" si="53">S192*H192</f>
        <v>0</v>
      </c>
      <c r="AR192" s="151" t="s">
        <v>94</v>
      </c>
      <c r="AT192" s="151" t="s">
        <v>222</v>
      </c>
      <c r="AU192" s="151" t="s">
        <v>82</v>
      </c>
      <c r="AY192" s="13" t="s">
        <v>220</v>
      </c>
      <c r="BE192" s="152">
        <f t="shared" ref="BE192:BE200" si="54">IF(N192="základná",J192,0)</f>
        <v>0</v>
      </c>
      <c r="BF192" s="152">
        <f t="shared" ref="BF192:BF200" si="55">IF(N192="znížená",J192,0)</f>
        <v>0</v>
      </c>
      <c r="BG192" s="152">
        <f t="shared" ref="BG192:BG200" si="56">IF(N192="zákl. prenesená",J192,0)</f>
        <v>0</v>
      </c>
      <c r="BH192" s="152">
        <f t="shared" ref="BH192:BH200" si="57">IF(N192="zníž. prenesená",J192,0)</f>
        <v>0</v>
      </c>
      <c r="BI192" s="152">
        <f t="shared" ref="BI192:BI200" si="58">IF(N192="nulová",J192,0)</f>
        <v>0</v>
      </c>
      <c r="BJ192" s="13" t="s">
        <v>87</v>
      </c>
      <c r="BK192" s="152">
        <f t="shared" ref="BK192:BK200" si="59">ROUND(I192*H192,2)</f>
        <v>0</v>
      </c>
      <c r="BL192" s="13" t="s">
        <v>94</v>
      </c>
      <c r="BM192" s="151" t="s">
        <v>4630</v>
      </c>
    </row>
    <row r="193" spans="2:65" s="1" customFormat="1" ht="16.5" customHeight="1">
      <c r="B193" s="139"/>
      <c r="C193" s="140" t="s">
        <v>437</v>
      </c>
      <c r="D193" s="140" t="s">
        <v>222</v>
      </c>
      <c r="E193" s="141" t="s">
        <v>3282</v>
      </c>
      <c r="F193" s="142" t="s">
        <v>4631</v>
      </c>
      <c r="G193" s="143" t="s">
        <v>259</v>
      </c>
      <c r="H193" s="144">
        <v>20</v>
      </c>
      <c r="I193" s="145"/>
      <c r="J193" s="144">
        <f t="shared" si="50"/>
        <v>0</v>
      </c>
      <c r="K193" s="146"/>
      <c r="L193" s="28"/>
      <c r="M193" s="147" t="s">
        <v>1</v>
      </c>
      <c r="N193" s="148" t="s">
        <v>41</v>
      </c>
      <c r="P193" s="149">
        <f t="shared" si="51"/>
        <v>0</v>
      </c>
      <c r="Q193" s="149">
        <v>0</v>
      </c>
      <c r="R193" s="149">
        <f t="shared" si="52"/>
        <v>0</v>
      </c>
      <c r="S193" s="149">
        <v>0</v>
      </c>
      <c r="T193" s="150">
        <f t="shared" si="53"/>
        <v>0</v>
      </c>
      <c r="AR193" s="151" t="s">
        <v>94</v>
      </c>
      <c r="AT193" s="151" t="s">
        <v>222</v>
      </c>
      <c r="AU193" s="151" t="s">
        <v>82</v>
      </c>
      <c r="AY193" s="13" t="s">
        <v>220</v>
      </c>
      <c r="BE193" s="152">
        <f t="shared" si="54"/>
        <v>0</v>
      </c>
      <c r="BF193" s="152">
        <f t="shared" si="55"/>
        <v>0</v>
      </c>
      <c r="BG193" s="152">
        <f t="shared" si="56"/>
        <v>0</v>
      </c>
      <c r="BH193" s="152">
        <f t="shared" si="57"/>
        <v>0</v>
      </c>
      <c r="BI193" s="152">
        <f t="shared" si="58"/>
        <v>0</v>
      </c>
      <c r="BJ193" s="13" t="s">
        <v>87</v>
      </c>
      <c r="BK193" s="152">
        <f t="shared" si="59"/>
        <v>0</v>
      </c>
      <c r="BL193" s="13" t="s">
        <v>94</v>
      </c>
      <c r="BM193" s="151" t="s">
        <v>4632</v>
      </c>
    </row>
    <row r="194" spans="2:65" s="1" customFormat="1" ht="16.5" customHeight="1">
      <c r="B194" s="139"/>
      <c r="C194" s="140" t="s">
        <v>611</v>
      </c>
      <c r="D194" s="140" t="s">
        <v>222</v>
      </c>
      <c r="E194" s="141" t="s">
        <v>1240</v>
      </c>
      <c r="F194" s="142" t="s">
        <v>4548</v>
      </c>
      <c r="G194" s="143" t="s">
        <v>259</v>
      </c>
      <c r="H194" s="144">
        <v>3</v>
      </c>
      <c r="I194" s="145"/>
      <c r="J194" s="144">
        <f t="shared" si="50"/>
        <v>0</v>
      </c>
      <c r="K194" s="146"/>
      <c r="L194" s="28"/>
      <c r="M194" s="147" t="s">
        <v>1</v>
      </c>
      <c r="N194" s="148" t="s">
        <v>41</v>
      </c>
      <c r="P194" s="149">
        <f t="shared" si="51"/>
        <v>0</v>
      </c>
      <c r="Q194" s="149">
        <v>0</v>
      </c>
      <c r="R194" s="149">
        <f t="shared" si="52"/>
        <v>0</v>
      </c>
      <c r="S194" s="149">
        <v>0</v>
      </c>
      <c r="T194" s="150">
        <f t="shared" si="53"/>
        <v>0</v>
      </c>
      <c r="AR194" s="151" t="s">
        <v>94</v>
      </c>
      <c r="AT194" s="151" t="s">
        <v>222</v>
      </c>
      <c r="AU194" s="151" t="s">
        <v>82</v>
      </c>
      <c r="AY194" s="13" t="s">
        <v>220</v>
      </c>
      <c r="BE194" s="152">
        <f t="shared" si="54"/>
        <v>0</v>
      </c>
      <c r="BF194" s="152">
        <f t="shared" si="55"/>
        <v>0</v>
      </c>
      <c r="BG194" s="152">
        <f t="shared" si="56"/>
        <v>0</v>
      </c>
      <c r="BH194" s="152">
        <f t="shared" si="57"/>
        <v>0</v>
      </c>
      <c r="BI194" s="152">
        <f t="shared" si="58"/>
        <v>0</v>
      </c>
      <c r="BJ194" s="13" t="s">
        <v>87</v>
      </c>
      <c r="BK194" s="152">
        <f t="shared" si="59"/>
        <v>0</v>
      </c>
      <c r="BL194" s="13" t="s">
        <v>94</v>
      </c>
      <c r="BM194" s="151" t="s">
        <v>4633</v>
      </c>
    </row>
    <row r="195" spans="2:65" s="1" customFormat="1" ht="16.5" customHeight="1">
      <c r="B195" s="139"/>
      <c r="C195" s="140" t="s">
        <v>616</v>
      </c>
      <c r="D195" s="140" t="s">
        <v>222</v>
      </c>
      <c r="E195" s="141" t="s">
        <v>3293</v>
      </c>
      <c r="F195" s="142" t="s">
        <v>4634</v>
      </c>
      <c r="G195" s="143" t="s">
        <v>259</v>
      </c>
      <c r="H195" s="144">
        <v>6</v>
      </c>
      <c r="I195" s="145"/>
      <c r="J195" s="144">
        <f t="shared" si="50"/>
        <v>0</v>
      </c>
      <c r="K195" s="146"/>
      <c r="L195" s="28"/>
      <c r="M195" s="147" t="s">
        <v>1</v>
      </c>
      <c r="N195" s="148" t="s">
        <v>41</v>
      </c>
      <c r="P195" s="149">
        <f t="shared" si="51"/>
        <v>0</v>
      </c>
      <c r="Q195" s="149">
        <v>0</v>
      </c>
      <c r="R195" s="149">
        <f t="shared" si="52"/>
        <v>0</v>
      </c>
      <c r="S195" s="149">
        <v>0</v>
      </c>
      <c r="T195" s="150">
        <f t="shared" si="53"/>
        <v>0</v>
      </c>
      <c r="AR195" s="151" t="s">
        <v>94</v>
      </c>
      <c r="AT195" s="151" t="s">
        <v>222</v>
      </c>
      <c r="AU195" s="151" t="s">
        <v>82</v>
      </c>
      <c r="AY195" s="13" t="s">
        <v>220</v>
      </c>
      <c r="BE195" s="152">
        <f t="shared" si="54"/>
        <v>0</v>
      </c>
      <c r="BF195" s="152">
        <f t="shared" si="55"/>
        <v>0</v>
      </c>
      <c r="BG195" s="152">
        <f t="shared" si="56"/>
        <v>0</v>
      </c>
      <c r="BH195" s="152">
        <f t="shared" si="57"/>
        <v>0</v>
      </c>
      <c r="BI195" s="152">
        <f t="shared" si="58"/>
        <v>0</v>
      </c>
      <c r="BJ195" s="13" t="s">
        <v>87</v>
      </c>
      <c r="BK195" s="152">
        <f t="shared" si="59"/>
        <v>0</v>
      </c>
      <c r="BL195" s="13" t="s">
        <v>94</v>
      </c>
      <c r="BM195" s="151" t="s">
        <v>4635</v>
      </c>
    </row>
    <row r="196" spans="2:65" s="1" customFormat="1" ht="16.5" customHeight="1">
      <c r="B196" s="139"/>
      <c r="C196" s="140" t="s">
        <v>620</v>
      </c>
      <c r="D196" s="140" t="s">
        <v>222</v>
      </c>
      <c r="E196" s="141" t="s">
        <v>3308</v>
      </c>
      <c r="F196" s="142" t="s">
        <v>4636</v>
      </c>
      <c r="G196" s="143" t="s">
        <v>259</v>
      </c>
      <c r="H196" s="144">
        <v>20</v>
      </c>
      <c r="I196" s="145"/>
      <c r="J196" s="144">
        <f t="shared" si="50"/>
        <v>0</v>
      </c>
      <c r="K196" s="146"/>
      <c r="L196" s="28"/>
      <c r="M196" s="147" t="s">
        <v>1</v>
      </c>
      <c r="N196" s="148" t="s">
        <v>41</v>
      </c>
      <c r="P196" s="149">
        <f t="shared" si="51"/>
        <v>0</v>
      </c>
      <c r="Q196" s="149">
        <v>0</v>
      </c>
      <c r="R196" s="149">
        <f t="shared" si="52"/>
        <v>0</v>
      </c>
      <c r="S196" s="149">
        <v>0</v>
      </c>
      <c r="T196" s="150">
        <f t="shared" si="53"/>
        <v>0</v>
      </c>
      <c r="AR196" s="151" t="s">
        <v>94</v>
      </c>
      <c r="AT196" s="151" t="s">
        <v>222</v>
      </c>
      <c r="AU196" s="151" t="s">
        <v>82</v>
      </c>
      <c r="AY196" s="13" t="s">
        <v>220</v>
      </c>
      <c r="BE196" s="152">
        <f t="shared" si="54"/>
        <v>0</v>
      </c>
      <c r="BF196" s="152">
        <f t="shared" si="55"/>
        <v>0</v>
      </c>
      <c r="BG196" s="152">
        <f t="shared" si="56"/>
        <v>0</v>
      </c>
      <c r="BH196" s="152">
        <f t="shared" si="57"/>
        <v>0</v>
      </c>
      <c r="BI196" s="152">
        <f t="shared" si="58"/>
        <v>0</v>
      </c>
      <c r="BJ196" s="13" t="s">
        <v>87</v>
      </c>
      <c r="BK196" s="152">
        <f t="shared" si="59"/>
        <v>0</v>
      </c>
      <c r="BL196" s="13" t="s">
        <v>94</v>
      </c>
      <c r="BM196" s="151" t="s">
        <v>4637</v>
      </c>
    </row>
    <row r="197" spans="2:65" s="1" customFormat="1" ht="16.5" customHeight="1">
      <c r="B197" s="139"/>
      <c r="C197" s="140" t="s">
        <v>624</v>
      </c>
      <c r="D197" s="140" t="s">
        <v>222</v>
      </c>
      <c r="E197" s="141" t="s">
        <v>1642</v>
      </c>
      <c r="F197" s="142" t="s">
        <v>4546</v>
      </c>
      <c r="G197" s="143" t="s">
        <v>259</v>
      </c>
      <c r="H197" s="144">
        <v>3</v>
      </c>
      <c r="I197" s="145"/>
      <c r="J197" s="144">
        <f t="shared" si="50"/>
        <v>0</v>
      </c>
      <c r="K197" s="146"/>
      <c r="L197" s="28"/>
      <c r="M197" s="147" t="s">
        <v>1</v>
      </c>
      <c r="N197" s="148" t="s">
        <v>41</v>
      </c>
      <c r="P197" s="149">
        <f t="shared" si="51"/>
        <v>0</v>
      </c>
      <c r="Q197" s="149">
        <v>0</v>
      </c>
      <c r="R197" s="149">
        <f t="shared" si="52"/>
        <v>0</v>
      </c>
      <c r="S197" s="149">
        <v>0</v>
      </c>
      <c r="T197" s="150">
        <f t="shared" si="53"/>
        <v>0</v>
      </c>
      <c r="AR197" s="151" t="s">
        <v>94</v>
      </c>
      <c r="AT197" s="151" t="s">
        <v>222</v>
      </c>
      <c r="AU197" s="151" t="s">
        <v>82</v>
      </c>
      <c r="AY197" s="13" t="s">
        <v>220</v>
      </c>
      <c r="BE197" s="152">
        <f t="shared" si="54"/>
        <v>0</v>
      </c>
      <c r="BF197" s="152">
        <f t="shared" si="55"/>
        <v>0</v>
      </c>
      <c r="BG197" s="152">
        <f t="shared" si="56"/>
        <v>0</v>
      </c>
      <c r="BH197" s="152">
        <f t="shared" si="57"/>
        <v>0</v>
      </c>
      <c r="BI197" s="152">
        <f t="shared" si="58"/>
        <v>0</v>
      </c>
      <c r="BJ197" s="13" t="s">
        <v>87</v>
      </c>
      <c r="BK197" s="152">
        <f t="shared" si="59"/>
        <v>0</v>
      </c>
      <c r="BL197" s="13" t="s">
        <v>94</v>
      </c>
      <c r="BM197" s="151" t="s">
        <v>4638</v>
      </c>
    </row>
    <row r="198" spans="2:65" s="1" customFormat="1" ht="16.5" customHeight="1">
      <c r="B198" s="139"/>
      <c r="C198" s="140" t="s">
        <v>628</v>
      </c>
      <c r="D198" s="140" t="s">
        <v>222</v>
      </c>
      <c r="E198" s="141" t="s">
        <v>3136</v>
      </c>
      <c r="F198" s="142" t="s">
        <v>4639</v>
      </c>
      <c r="G198" s="143" t="s">
        <v>259</v>
      </c>
      <c r="H198" s="144">
        <v>4</v>
      </c>
      <c r="I198" s="145"/>
      <c r="J198" s="144">
        <f t="shared" si="50"/>
        <v>0</v>
      </c>
      <c r="K198" s="146"/>
      <c r="L198" s="28"/>
      <c r="M198" s="147" t="s">
        <v>1</v>
      </c>
      <c r="N198" s="148" t="s">
        <v>41</v>
      </c>
      <c r="P198" s="149">
        <f t="shared" si="51"/>
        <v>0</v>
      </c>
      <c r="Q198" s="149">
        <v>0</v>
      </c>
      <c r="R198" s="149">
        <f t="shared" si="52"/>
        <v>0</v>
      </c>
      <c r="S198" s="149">
        <v>0</v>
      </c>
      <c r="T198" s="150">
        <f t="shared" si="53"/>
        <v>0</v>
      </c>
      <c r="AR198" s="151" t="s">
        <v>94</v>
      </c>
      <c r="AT198" s="151" t="s">
        <v>222</v>
      </c>
      <c r="AU198" s="151" t="s">
        <v>82</v>
      </c>
      <c r="AY198" s="13" t="s">
        <v>220</v>
      </c>
      <c r="BE198" s="152">
        <f t="shared" si="54"/>
        <v>0</v>
      </c>
      <c r="BF198" s="152">
        <f t="shared" si="55"/>
        <v>0</v>
      </c>
      <c r="BG198" s="152">
        <f t="shared" si="56"/>
        <v>0</v>
      </c>
      <c r="BH198" s="152">
        <f t="shared" si="57"/>
        <v>0</v>
      </c>
      <c r="BI198" s="152">
        <f t="shared" si="58"/>
        <v>0</v>
      </c>
      <c r="BJ198" s="13" t="s">
        <v>87</v>
      </c>
      <c r="BK198" s="152">
        <f t="shared" si="59"/>
        <v>0</v>
      </c>
      <c r="BL198" s="13" t="s">
        <v>94</v>
      </c>
      <c r="BM198" s="151" t="s">
        <v>4640</v>
      </c>
    </row>
    <row r="199" spans="2:65" s="1" customFormat="1" ht="16.5" customHeight="1">
      <c r="B199" s="139"/>
      <c r="C199" s="140" t="s">
        <v>632</v>
      </c>
      <c r="D199" s="140" t="s">
        <v>222</v>
      </c>
      <c r="E199" s="141" t="s">
        <v>3138</v>
      </c>
      <c r="F199" s="142" t="s">
        <v>4641</v>
      </c>
      <c r="G199" s="143" t="s">
        <v>259</v>
      </c>
      <c r="H199" s="144">
        <v>1</v>
      </c>
      <c r="I199" s="145"/>
      <c r="J199" s="144">
        <f t="shared" si="50"/>
        <v>0</v>
      </c>
      <c r="K199" s="146"/>
      <c r="L199" s="28"/>
      <c r="M199" s="147" t="s">
        <v>1</v>
      </c>
      <c r="N199" s="148" t="s">
        <v>41</v>
      </c>
      <c r="P199" s="149">
        <f t="shared" si="51"/>
        <v>0</v>
      </c>
      <c r="Q199" s="149">
        <v>0</v>
      </c>
      <c r="R199" s="149">
        <f t="shared" si="52"/>
        <v>0</v>
      </c>
      <c r="S199" s="149">
        <v>0</v>
      </c>
      <c r="T199" s="150">
        <f t="shared" si="53"/>
        <v>0</v>
      </c>
      <c r="AR199" s="151" t="s">
        <v>94</v>
      </c>
      <c r="AT199" s="151" t="s">
        <v>222</v>
      </c>
      <c r="AU199" s="151" t="s">
        <v>82</v>
      </c>
      <c r="AY199" s="13" t="s">
        <v>220</v>
      </c>
      <c r="BE199" s="152">
        <f t="shared" si="54"/>
        <v>0</v>
      </c>
      <c r="BF199" s="152">
        <f t="shared" si="55"/>
        <v>0</v>
      </c>
      <c r="BG199" s="152">
        <f t="shared" si="56"/>
        <v>0</v>
      </c>
      <c r="BH199" s="152">
        <f t="shared" si="57"/>
        <v>0</v>
      </c>
      <c r="BI199" s="152">
        <f t="shared" si="58"/>
        <v>0</v>
      </c>
      <c r="BJ199" s="13" t="s">
        <v>87</v>
      </c>
      <c r="BK199" s="152">
        <f t="shared" si="59"/>
        <v>0</v>
      </c>
      <c r="BL199" s="13" t="s">
        <v>94</v>
      </c>
      <c r="BM199" s="151" t="s">
        <v>4642</v>
      </c>
    </row>
    <row r="200" spans="2:65" s="1" customFormat="1" ht="16.5" customHeight="1">
      <c r="B200" s="139"/>
      <c r="C200" s="140" t="s">
        <v>636</v>
      </c>
      <c r="D200" s="140" t="s">
        <v>222</v>
      </c>
      <c r="E200" s="141" t="s">
        <v>4643</v>
      </c>
      <c r="F200" s="142" t="s">
        <v>4644</v>
      </c>
      <c r="G200" s="143" t="s">
        <v>259</v>
      </c>
      <c r="H200" s="144">
        <v>1</v>
      </c>
      <c r="I200" s="145"/>
      <c r="J200" s="144">
        <f t="shared" si="50"/>
        <v>0</v>
      </c>
      <c r="K200" s="146"/>
      <c r="L200" s="28"/>
      <c r="M200" s="147" t="s">
        <v>1</v>
      </c>
      <c r="N200" s="148" t="s">
        <v>41</v>
      </c>
      <c r="P200" s="149">
        <f t="shared" si="51"/>
        <v>0</v>
      </c>
      <c r="Q200" s="149">
        <v>0</v>
      </c>
      <c r="R200" s="149">
        <f t="shared" si="52"/>
        <v>0</v>
      </c>
      <c r="S200" s="149">
        <v>0</v>
      </c>
      <c r="T200" s="150">
        <f t="shared" si="53"/>
        <v>0</v>
      </c>
      <c r="AR200" s="151" t="s">
        <v>94</v>
      </c>
      <c r="AT200" s="151" t="s">
        <v>222</v>
      </c>
      <c r="AU200" s="151" t="s">
        <v>82</v>
      </c>
      <c r="AY200" s="13" t="s">
        <v>220</v>
      </c>
      <c r="BE200" s="152">
        <f t="shared" si="54"/>
        <v>0</v>
      </c>
      <c r="BF200" s="152">
        <f t="shared" si="55"/>
        <v>0</v>
      </c>
      <c r="BG200" s="152">
        <f t="shared" si="56"/>
        <v>0</v>
      </c>
      <c r="BH200" s="152">
        <f t="shared" si="57"/>
        <v>0</v>
      </c>
      <c r="BI200" s="152">
        <f t="shared" si="58"/>
        <v>0</v>
      </c>
      <c r="BJ200" s="13" t="s">
        <v>87</v>
      </c>
      <c r="BK200" s="152">
        <f t="shared" si="59"/>
        <v>0</v>
      </c>
      <c r="BL200" s="13" t="s">
        <v>94</v>
      </c>
      <c r="BM200" s="151" t="s">
        <v>4645</v>
      </c>
    </row>
    <row r="201" spans="2:65" s="11" customFormat="1" ht="22.9" customHeight="1">
      <c r="B201" s="127"/>
      <c r="D201" s="128" t="s">
        <v>74</v>
      </c>
      <c r="E201" s="137" t="s">
        <v>1128</v>
      </c>
      <c r="F201" s="137" t="s">
        <v>2799</v>
      </c>
      <c r="I201" s="130"/>
      <c r="J201" s="138">
        <f>BK201</f>
        <v>0</v>
      </c>
      <c r="L201" s="127"/>
      <c r="M201" s="132"/>
      <c r="P201" s="133">
        <f>SUM(P202:P203)</f>
        <v>0</v>
      </c>
      <c r="R201" s="133">
        <f>SUM(R202:R203)</f>
        <v>0</v>
      </c>
      <c r="T201" s="134">
        <f>SUM(T202:T203)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SUM(BK202:BK203)</f>
        <v>0</v>
      </c>
    </row>
    <row r="202" spans="2:65" s="1" customFormat="1" ht="16.5" customHeight="1">
      <c r="B202" s="139"/>
      <c r="C202" s="140" t="s">
        <v>640</v>
      </c>
      <c r="D202" s="140" t="s">
        <v>222</v>
      </c>
      <c r="E202" s="141" t="s">
        <v>4646</v>
      </c>
      <c r="F202" s="142" t="s">
        <v>4647</v>
      </c>
      <c r="G202" s="143" t="s">
        <v>225</v>
      </c>
      <c r="H202" s="144">
        <v>56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4648</v>
      </c>
    </row>
    <row r="203" spans="2:65" s="1" customFormat="1" ht="24.25" customHeight="1">
      <c r="B203" s="139"/>
      <c r="C203" s="140" t="s">
        <v>644</v>
      </c>
      <c r="D203" s="140" t="s">
        <v>222</v>
      </c>
      <c r="E203" s="141" t="s">
        <v>4649</v>
      </c>
      <c r="F203" s="142" t="s">
        <v>4650</v>
      </c>
      <c r="G203" s="143" t="s">
        <v>225</v>
      </c>
      <c r="H203" s="144">
        <v>10</v>
      </c>
      <c r="I203" s="145"/>
      <c r="J203" s="144">
        <f>ROUND(I203*H203,2)</f>
        <v>0</v>
      </c>
      <c r="K203" s="146"/>
      <c r="L203" s="28"/>
      <c r="M203" s="147" t="s">
        <v>1</v>
      </c>
      <c r="N203" s="148" t="s">
        <v>41</v>
      </c>
      <c r="P203" s="149">
        <f>O203*H203</f>
        <v>0</v>
      </c>
      <c r="Q203" s="149">
        <v>0</v>
      </c>
      <c r="R203" s="149">
        <f>Q203*H203</f>
        <v>0</v>
      </c>
      <c r="S203" s="149">
        <v>0</v>
      </c>
      <c r="T203" s="150">
        <f>S203*H203</f>
        <v>0</v>
      </c>
      <c r="AR203" s="151" t="s">
        <v>94</v>
      </c>
      <c r="AT203" s="151" t="s">
        <v>222</v>
      </c>
      <c r="AU203" s="151" t="s">
        <v>87</v>
      </c>
      <c r="AY203" s="13" t="s">
        <v>220</v>
      </c>
      <c r="BE203" s="152">
        <f>IF(N203="základná",J203,0)</f>
        <v>0</v>
      </c>
      <c r="BF203" s="152">
        <f>IF(N203="znížená",J203,0)</f>
        <v>0</v>
      </c>
      <c r="BG203" s="152">
        <f>IF(N203="zákl. prenesená",J203,0)</f>
        <v>0</v>
      </c>
      <c r="BH203" s="152">
        <f>IF(N203="zníž. prenesená",J203,0)</f>
        <v>0</v>
      </c>
      <c r="BI203" s="152">
        <f>IF(N203="nulová",J203,0)</f>
        <v>0</v>
      </c>
      <c r="BJ203" s="13" t="s">
        <v>87</v>
      </c>
      <c r="BK203" s="152">
        <f>ROUND(I203*H203,2)</f>
        <v>0</v>
      </c>
      <c r="BL203" s="13" t="s">
        <v>94</v>
      </c>
      <c r="BM203" s="151" t="s">
        <v>4651</v>
      </c>
    </row>
    <row r="204" spans="2:65" s="11" customFormat="1" ht="22.9" customHeight="1">
      <c r="B204" s="127"/>
      <c r="D204" s="128" t="s">
        <v>74</v>
      </c>
      <c r="E204" s="137" t="s">
        <v>1143</v>
      </c>
      <c r="F204" s="137" t="s">
        <v>2802</v>
      </c>
      <c r="I204" s="130"/>
      <c r="J204" s="138">
        <f>BK204</f>
        <v>0</v>
      </c>
      <c r="L204" s="127"/>
      <c r="M204" s="132"/>
      <c r="P204" s="133">
        <f>SUM(P205:P213)</f>
        <v>0</v>
      </c>
      <c r="R204" s="133">
        <f>SUM(R205:R213)</f>
        <v>0</v>
      </c>
      <c r="T204" s="134">
        <f>SUM(T205:T213)</f>
        <v>0</v>
      </c>
      <c r="AR204" s="128" t="s">
        <v>82</v>
      </c>
      <c r="AT204" s="135" t="s">
        <v>74</v>
      </c>
      <c r="AU204" s="135" t="s">
        <v>82</v>
      </c>
      <c r="AY204" s="128" t="s">
        <v>220</v>
      </c>
      <c r="BK204" s="136">
        <f>SUM(BK205:BK213)</f>
        <v>0</v>
      </c>
    </row>
    <row r="205" spans="2:65" s="1" customFormat="1" ht="16.5" customHeight="1">
      <c r="B205" s="139"/>
      <c r="C205" s="140" t="s">
        <v>648</v>
      </c>
      <c r="D205" s="140" t="s">
        <v>222</v>
      </c>
      <c r="E205" s="141" t="s">
        <v>1250</v>
      </c>
      <c r="F205" s="142" t="s">
        <v>4554</v>
      </c>
      <c r="G205" s="143" t="s">
        <v>234</v>
      </c>
      <c r="H205" s="144">
        <v>113.5</v>
      </c>
      <c r="I205" s="145"/>
      <c r="J205" s="144">
        <f t="shared" ref="J205:J213" si="60">ROUND(I205*H205,2)</f>
        <v>0</v>
      </c>
      <c r="K205" s="146"/>
      <c r="L205" s="28"/>
      <c r="M205" s="147" t="s">
        <v>1</v>
      </c>
      <c r="N205" s="148" t="s">
        <v>41</v>
      </c>
      <c r="P205" s="149">
        <f t="shared" ref="P205:P213" si="61">O205*H205</f>
        <v>0</v>
      </c>
      <c r="Q205" s="149">
        <v>0</v>
      </c>
      <c r="R205" s="149">
        <f t="shared" ref="R205:R213" si="62">Q205*H205</f>
        <v>0</v>
      </c>
      <c r="S205" s="149">
        <v>0</v>
      </c>
      <c r="T205" s="150">
        <f t="shared" ref="T205:T213" si="63">S205*H205</f>
        <v>0</v>
      </c>
      <c r="AR205" s="151" t="s">
        <v>94</v>
      </c>
      <c r="AT205" s="151" t="s">
        <v>222</v>
      </c>
      <c r="AU205" s="151" t="s">
        <v>87</v>
      </c>
      <c r="AY205" s="13" t="s">
        <v>220</v>
      </c>
      <c r="BE205" s="152">
        <f t="shared" ref="BE205:BE213" si="64">IF(N205="základná",J205,0)</f>
        <v>0</v>
      </c>
      <c r="BF205" s="152">
        <f t="shared" ref="BF205:BF213" si="65">IF(N205="znížená",J205,0)</f>
        <v>0</v>
      </c>
      <c r="BG205" s="152">
        <f t="shared" ref="BG205:BG213" si="66">IF(N205="zákl. prenesená",J205,0)</f>
        <v>0</v>
      </c>
      <c r="BH205" s="152">
        <f t="shared" ref="BH205:BH213" si="67">IF(N205="zníž. prenesená",J205,0)</f>
        <v>0</v>
      </c>
      <c r="BI205" s="152">
        <f t="shared" ref="BI205:BI213" si="68">IF(N205="nulová",J205,0)</f>
        <v>0</v>
      </c>
      <c r="BJ205" s="13" t="s">
        <v>87</v>
      </c>
      <c r="BK205" s="152">
        <f t="shared" ref="BK205:BK213" si="69">ROUND(I205*H205,2)</f>
        <v>0</v>
      </c>
      <c r="BL205" s="13" t="s">
        <v>94</v>
      </c>
      <c r="BM205" s="151" t="s">
        <v>4652</v>
      </c>
    </row>
    <row r="206" spans="2:65" s="1" customFormat="1" ht="16.5" customHeight="1">
      <c r="B206" s="139"/>
      <c r="C206" s="140" t="s">
        <v>652</v>
      </c>
      <c r="D206" s="140" t="s">
        <v>222</v>
      </c>
      <c r="E206" s="141" t="s">
        <v>1253</v>
      </c>
      <c r="F206" s="142" t="s">
        <v>4556</v>
      </c>
      <c r="G206" s="143" t="s">
        <v>234</v>
      </c>
      <c r="H206" s="144">
        <v>13.5</v>
      </c>
      <c r="I206" s="145"/>
      <c r="J206" s="144">
        <f t="shared" si="60"/>
        <v>0</v>
      </c>
      <c r="K206" s="146"/>
      <c r="L206" s="28"/>
      <c r="M206" s="147" t="s">
        <v>1</v>
      </c>
      <c r="N206" s="148" t="s">
        <v>41</v>
      </c>
      <c r="P206" s="149">
        <f t="shared" si="61"/>
        <v>0</v>
      </c>
      <c r="Q206" s="149">
        <v>0</v>
      </c>
      <c r="R206" s="149">
        <f t="shared" si="62"/>
        <v>0</v>
      </c>
      <c r="S206" s="149">
        <v>0</v>
      </c>
      <c r="T206" s="150">
        <f t="shared" si="63"/>
        <v>0</v>
      </c>
      <c r="AR206" s="151" t="s">
        <v>94</v>
      </c>
      <c r="AT206" s="151" t="s">
        <v>222</v>
      </c>
      <c r="AU206" s="151" t="s">
        <v>87</v>
      </c>
      <c r="AY206" s="13" t="s">
        <v>220</v>
      </c>
      <c r="BE206" s="152">
        <f t="shared" si="64"/>
        <v>0</v>
      </c>
      <c r="BF206" s="152">
        <f t="shared" si="65"/>
        <v>0</v>
      </c>
      <c r="BG206" s="152">
        <f t="shared" si="66"/>
        <v>0</v>
      </c>
      <c r="BH206" s="152">
        <f t="shared" si="67"/>
        <v>0</v>
      </c>
      <c r="BI206" s="152">
        <f t="shared" si="68"/>
        <v>0</v>
      </c>
      <c r="BJ206" s="13" t="s">
        <v>87</v>
      </c>
      <c r="BK206" s="152">
        <f t="shared" si="69"/>
        <v>0</v>
      </c>
      <c r="BL206" s="13" t="s">
        <v>94</v>
      </c>
      <c r="BM206" s="151" t="s">
        <v>4653</v>
      </c>
    </row>
    <row r="207" spans="2:65" s="1" customFormat="1" ht="16.5" customHeight="1">
      <c r="B207" s="139"/>
      <c r="C207" s="140" t="s">
        <v>656</v>
      </c>
      <c r="D207" s="140" t="s">
        <v>222</v>
      </c>
      <c r="E207" s="141" t="s">
        <v>3172</v>
      </c>
      <c r="F207" s="142" t="s">
        <v>4619</v>
      </c>
      <c r="G207" s="143" t="s">
        <v>234</v>
      </c>
      <c r="H207" s="144">
        <v>2.5</v>
      </c>
      <c r="I207" s="145"/>
      <c r="J207" s="144">
        <f t="shared" si="60"/>
        <v>0</v>
      </c>
      <c r="K207" s="146"/>
      <c r="L207" s="28"/>
      <c r="M207" s="147" t="s">
        <v>1</v>
      </c>
      <c r="N207" s="148" t="s">
        <v>41</v>
      </c>
      <c r="P207" s="149">
        <f t="shared" si="61"/>
        <v>0</v>
      </c>
      <c r="Q207" s="149">
        <v>0</v>
      </c>
      <c r="R207" s="149">
        <f t="shared" si="62"/>
        <v>0</v>
      </c>
      <c r="S207" s="149">
        <v>0</v>
      </c>
      <c r="T207" s="150">
        <f t="shared" si="63"/>
        <v>0</v>
      </c>
      <c r="AR207" s="151" t="s">
        <v>94</v>
      </c>
      <c r="AT207" s="151" t="s">
        <v>222</v>
      </c>
      <c r="AU207" s="151" t="s">
        <v>87</v>
      </c>
      <c r="AY207" s="13" t="s">
        <v>220</v>
      </c>
      <c r="BE207" s="152">
        <f t="shared" si="64"/>
        <v>0</v>
      </c>
      <c r="BF207" s="152">
        <f t="shared" si="65"/>
        <v>0</v>
      </c>
      <c r="BG207" s="152">
        <f t="shared" si="66"/>
        <v>0</v>
      </c>
      <c r="BH207" s="152">
        <f t="shared" si="67"/>
        <v>0</v>
      </c>
      <c r="BI207" s="152">
        <f t="shared" si="68"/>
        <v>0</v>
      </c>
      <c r="BJ207" s="13" t="s">
        <v>87</v>
      </c>
      <c r="BK207" s="152">
        <f t="shared" si="69"/>
        <v>0</v>
      </c>
      <c r="BL207" s="13" t="s">
        <v>94</v>
      </c>
      <c r="BM207" s="151" t="s">
        <v>4654</v>
      </c>
    </row>
    <row r="208" spans="2:65" s="1" customFormat="1" ht="16.5" customHeight="1">
      <c r="B208" s="139"/>
      <c r="C208" s="140" t="s">
        <v>662</v>
      </c>
      <c r="D208" s="140" t="s">
        <v>222</v>
      </c>
      <c r="E208" s="141" t="s">
        <v>4616</v>
      </c>
      <c r="F208" s="142" t="s">
        <v>4617</v>
      </c>
      <c r="G208" s="143" t="s">
        <v>234</v>
      </c>
      <c r="H208" s="144">
        <v>42.5</v>
      </c>
      <c r="I208" s="145"/>
      <c r="J208" s="144">
        <f t="shared" si="60"/>
        <v>0</v>
      </c>
      <c r="K208" s="146"/>
      <c r="L208" s="28"/>
      <c r="M208" s="147" t="s">
        <v>1</v>
      </c>
      <c r="N208" s="148" t="s">
        <v>41</v>
      </c>
      <c r="P208" s="149">
        <f t="shared" si="61"/>
        <v>0</v>
      </c>
      <c r="Q208" s="149">
        <v>0</v>
      </c>
      <c r="R208" s="149">
        <f t="shared" si="62"/>
        <v>0</v>
      </c>
      <c r="S208" s="149">
        <v>0</v>
      </c>
      <c r="T208" s="150">
        <f t="shared" si="63"/>
        <v>0</v>
      </c>
      <c r="AR208" s="151" t="s">
        <v>94</v>
      </c>
      <c r="AT208" s="151" t="s">
        <v>222</v>
      </c>
      <c r="AU208" s="151" t="s">
        <v>87</v>
      </c>
      <c r="AY208" s="13" t="s">
        <v>220</v>
      </c>
      <c r="BE208" s="152">
        <f t="shared" si="64"/>
        <v>0</v>
      </c>
      <c r="BF208" s="152">
        <f t="shared" si="65"/>
        <v>0</v>
      </c>
      <c r="BG208" s="152">
        <f t="shared" si="66"/>
        <v>0</v>
      </c>
      <c r="BH208" s="152">
        <f t="shared" si="67"/>
        <v>0</v>
      </c>
      <c r="BI208" s="152">
        <f t="shared" si="68"/>
        <v>0</v>
      </c>
      <c r="BJ208" s="13" t="s">
        <v>87</v>
      </c>
      <c r="BK208" s="152">
        <f t="shared" si="69"/>
        <v>0</v>
      </c>
      <c r="BL208" s="13" t="s">
        <v>94</v>
      </c>
      <c r="BM208" s="151" t="s">
        <v>4655</v>
      </c>
    </row>
    <row r="209" spans="2:65" s="1" customFormat="1" ht="16.5" customHeight="1">
      <c r="B209" s="139"/>
      <c r="C209" s="140" t="s">
        <v>666</v>
      </c>
      <c r="D209" s="140" t="s">
        <v>222</v>
      </c>
      <c r="E209" s="141" t="s">
        <v>1173</v>
      </c>
      <c r="F209" s="142" t="s">
        <v>4566</v>
      </c>
      <c r="G209" s="143" t="s">
        <v>234</v>
      </c>
      <c r="H209" s="144">
        <v>1.5</v>
      </c>
      <c r="I209" s="145"/>
      <c r="J209" s="144">
        <f t="shared" si="60"/>
        <v>0</v>
      </c>
      <c r="K209" s="146"/>
      <c r="L209" s="28"/>
      <c r="M209" s="147" t="s">
        <v>1</v>
      </c>
      <c r="N209" s="148" t="s">
        <v>41</v>
      </c>
      <c r="P209" s="149">
        <f t="shared" si="61"/>
        <v>0</v>
      </c>
      <c r="Q209" s="149">
        <v>0</v>
      </c>
      <c r="R209" s="149">
        <f t="shared" si="62"/>
        <v>0</v>
      </c>
      <c r="S209" s="149">
        <v>0</v>
      </c>
      <c r="T209" s="150">
        <f t="shared" si="63"/>
        <v>0</v>
      </c>
      <c r="AR209" s="151" t="s">
        <v>94</v>
      </c>
      <c r="AT209" s="151" t="s">
        <v>222</v>
      </c>
      <c r="AU209" s="151" t="s">
        <v>87</v>
      </c>
      <c r="AY209" s="13" t="s">
        <v>220</v>
      </c>
      <c r="BE209" s="152">
        <f t="shared" si="64"/>
        <v>0</v>
      </c>
      <c r="BF209" s="152">
        <f t="shared" si="65"/>
        <v>0</v>
      </c>
      <c r="BG209" s="152">
        <f t="shared" si="66"/>
        <v>0</v>
      </c>
      <c r="BH209" s="152">
        <f t="shared" si="67"/>
        <v>0</v>
      </c>
      <c r="BI209" s="152">
        <f t="shared" si="68"/>
        <v>0</v>
      </c>
      <c r="BJ209" s="13" t="s">
        <v>87</v>
      </c>
      <c r="BK209" s="152">
        <f t="shared" si="69"/>
        <v>0</v>
      </c>
      <c r="BL209" s="13" t="s">
        <v>94</v>
      </c>
      <c r="BM209" s="151" t="s">
        <v>4656</v>
      </c>
    </row>
    <row r="210" spans="2:65" s="1" customFormat="1" ht="16.5" customHeight="1">
      <c r="B210" s="139"/>
      <c r="C210" s="140" t="s">
        <v>670</v>
      </c>
      <c r="D210" s="140" t="s">
        <v>222</v>
      </c>
      <c r="E210" s="141" t="s">
        <v>4657</v>
      </c>
      <c r="F210" s="142" t="s">
        <v>4658</v>
      </c>
      <c r="G210" s="143" t="s">
        <v>234</v>
      </c>
      <c r="H210" s="144">
        <v>10</v>
      </c>
      <c r="I210" s="145"/>
      <c r="J210" s="144">
        <f t="shared" si="60"/>
        <v>0</v>
      </c>
      <c r="K210" s="146"/>
      <c r="L210" s="28"/>
      <c r="M210" s="147" t="s">
        <v>1</v>
      </c>
      <c r="N210" s="148" t="s">
        <v>41</v>
      </c>
      <c r="P210" s="149">
        <f t="shared" si="61"/>
        <v>0</v>
      </c>
      <c r="Q210" s="149">
        <v>0</v>
      </c>
      <c r="R210" s="149">
        <f t="shared" si="62"/>
        <v>0</v>
      </c>
      <c r="S210" s="149">
        <v>0</v>
      </c>
      <c r="T210" s="150">
        <f t="shared" si="63"/>
        <v>0</v>
      </c>
      <c r="AR210" s="151" t="s">
        <v>94</v>
      </c>
      <c r="AT210" s="151" t="s">
        <v>222</v>
      </c>
      <c r="AU210" s="151" t="s">
        <v>87</v>
      </c>
      <c r="AY210" s="13" t="s">
        <v>220</v>
      </c>
      <c r="BE210" s="152">
        <f t="shared" si="64"/>
        <v>0</v>
      </c>
      <c r="BF210" s="152">
        <f t="shared" si="65"/>
        <v>0</v>
      </c>
      <c r="BG210" s="152">
        <f t="shared" si="66"/>
        <v>0</v>
      </c>
      <c r="BH210" s="152">
        <f t="shared" si="67"/>
        <v>0</v>
      </c>
      <c r="BI210" s="152">
        <f t="shared" si="68"/>
        <v>0</v>
      </c>
      <c r="BJ210" s="13" t="s">
        <v>87</v>
      </c>
      <c r="BK210" s="152">
        <f t="shared" si="69"/>
        <v>0</v>
      </c>
      <c r="BL210" s="13" t="s">
        <v>94</v>
      </c>
      <c r="BM210" s="151" t="s">
        <v>4659</v>
      </c>
    </row>
    <row r="211" spans="2:65" s="1" customFormat="1" ht="16.5" customHeight="1">
      <c r="B211" s="139"/>
      <c r="C211" s="140" t="s">
        <v>674</v>
      </c>
      <c r="D211" s="140" t="s">
        <v>222</v>
      </c>
      <c r="E211" s="141" t="s">
        <v>4660</v>
      </c>
      <c r="F211" s="142" t="s">
        <v>4661</v>
      </c>
      <c r="G211" s="143" t="s">
        <v>234</v>
      </c>
      <c r="H211" s="144">
        <v>1.5</v>
      </c>
      <c r="I211" s="145"/>
      <c r="J211" s="144">
        <f t="shared" si="60"/>
        <v>0</v>
      </c>
      <c r="K211" s="146"/>
      <c r="L211" s="28"/>
      <c r="M211" s="147" t="s">
        <v>1</v>
      </c>
      <c r="N211" s="148" t="s">
        <v>41</v>
      </c>
      <c r="P211" s="149">
        <f t="shared" si="61"/>
        <v>0</v>
      </c>
      <c r="Q211" s="149">
        <v>0</v>
      </c>
      <c r="R211" s="149">
        <f t="shared" si="62"/>
        <v>0</v>
      </c>
      <c r="S211" s="149">
        <v>0</v>
      </c>
      <c r="T211" s="150">
        <f t="shared" si="63"/>
        <v>0</v>
      </c>
      <c r="AR211" s="151" t="s">
        <v>94</v>
      </c>
      <c r="AT211" s="151" t="s">
        <v>222</v>
      </c>
      <c r="AU211" s="151" t="s">
        <v>87</v>
      </c>
      <c r="AY211" s="13" t="s">
        <v>220</v>
      </c>
      <c r="BE211" s="152">
        <f t="shared" si="64"/>
        <v>0</v>
      </c>
      <c r="BF211" s="152">
        <f t="shared" si="65"/>
        <v>0</v>
      </c>
      <c r="BG211" s="152">
        <f t="shared" si="66"/>
        <v>0</v>
      </c>
      <c r="BH211" s="152">
        <f t="shared" si="67"/>
        <v>0</v>
      </c>
      <c r="BI211" s="152">
        <f t="shared" si="68"/>
        <v>0</v>
      </c>
      <c r="BJ211" s="13" t="s">
        <v>87</v>
      </c>
      <c r="BK211" s="152">
        <f t="shared" si="69"/>
        <v>0</v>
      </c>
      <c r="BL211" s="13" t="s">
        <v>94</v>
      </c>
      <c r="BM211" s="151" t="s">
        <v>4662</v>
      </c>
    </row>
    <row r="212" spans="2:65" s="1" customFormat="1" ht="16.5" customHeight="1">
      <c r="B212" s="139"/>
      <c r="C212" s="140" t="s">
        <v>678</v>
      </c>
      <c r="D212" s="140" t="s">
        <v>222</v>
      </c>
      <c r="E212" s="141" t="s">
        <v>4623</v>
      </c>
      <c r="F212" s="142" t="s">
        <v>4624</v>
      </c>
      <c r="G212" s="143" t="s">
        <v>234</v>
      </c>
      <c r="H212" s="144">
        <v>1.5</v>
      </c>
      <c r="I212" s="145"/>
      <c r="J212" s="144">
        <f t="shared" si="60"/>
        <v>0</v>
      </c>
      <c r="K212" s="146"/>
      <c r="L212" s="28"/>
      <c r="M212" s="147" t="s">
        <v>1</v>
      </c>
      <c r="N212" s="148" t="s">
        <v>41</v>
      </c>
      <c r="P212" s="149">
        <f t="shared" si="61"/>
        <v>0</v>
      </c>
      <c r="Q212" s="149">
        <v>0</v>
      </c>
      <c r="R212" s="149">
        <f t="shared" si="62"/>
        <v>0</v>
      </c>
      <c r="S212" s="149">
        <v>0</v>
      </c>
      <c r="T212" s="150">
        <f t="shared" si="63"/>
        <v>0</v>
      </c>
      <c r="AR212" s="151" t="s">
        <v>94</v>
      </c>
      <c r="AT212" s="151" t="s">
        <v>222</v>
      </c>
      <c r="AU212" s="151" t="s">
        <v>87</v>
      </c>
      <c r="AY212" s="13" t="s">
        <v>220</v>
      </c>
      <c r="BE212" s="152">
        <f t="shared" si="64"/>
        <v>0</v>
      </c>
      <c r="BF212" s="152">
        <f t="shared" si="65"/>
        <v>0</v>
      </c>
      <c r="BG212" s="152">
        <f t="shared" si="66"/>
        <v>0</v>
      </c>
      <c r="BH212" s="152">
        <f t="shared" si="67"/>
        <v>0</v>
      </c>
      <c r="BI212" s="152">
        <f t="shared" si="68"/>
        <v>0</v>
      </c>
      <c r="BJ212" s="13" t="s">
        <v>87</v>
      </c>
      <c r="BK212" s="152">
        <f t="shared" si="69"/>
        <v>0</v>
      </c>
      <c r="BL212" s="13" t="s">
        <v>94</v>
      </c>
      <c r="BM212" s="151" t="s">
        <v>4663</v>
      </c>
    </row>
    <row r="213" spans="2:65" s="1" customFormat="1" ht="16.5" customHeight="1">
      <c r="B213" s="139"/>
      <c r="C213" s="140" t="s">
        <v>682</v>
      </c>
      <c r="D213" s="140" t="s">
        <v>222</v>
      </c>
      <c r="E213" s="141" t="s">
        <v>4664</v>
      </c>
      <c r="F213" s="142" t="s">
        <v>2816</v>
      </c>
      <c r="G213" s="143" t="s">
        <v>2478</v>
      </c>
      <c r="H213" s="144">
        <v>1</v>
      </c>
      <c r="I213" s="145"/>
      <c r="J213" s="144">
        <f t="shared" si="60"/>
        <v>0</v>
      </c>
      <c r="K213" s="146"/>
      <c r="L213" s="28"/>
      <c r="M213" s="147" t="s">
        <v>1</v>
      </c>
      <c r="N213" s="148" t="s">
        <v>41</v>
      </c>
      <c r="P213" s="149">
        <f t="shared" si="61"/>
        <v>0</v>
      </c>
      <c r="Q213" s="149">
        <v>0</v>
      </c>
      <c r="R213" s="149">
        <f t="shared" si="62"/>
        <v>0</v>
      </c>
      <c r="S213" s="149">
        <v>0</v>
      </c>
      <c r="T213" s="150">
        <f t="shared" si="63"/>
        <v>0</v>
      </c>
      <c r="AR213" s="151" t="s">
        <v>94</v>
      </c>
      <c r="AT213" s="151" t="s">
        <v>222</v>
      </c>
      <c r="AU213" s="151" t="s">
        <v>87</v>
      </c>
      <c r="AY213" s="13" t="s">
        <v>220</v>
      </c>
      <c r="BE213" s="152">
        <f t="shared" si="64"/>
        <v>0</v>
      </c>
      <c r="BF213" s="152">
        <f t="shared" si="65"/>
        <v>0</v>
      </c>
      <c r="BG213" s="152">
        <f t="shared" si="66"/>
        <v>0</v>
      </c>
      <c r="BH213" s="152">
        <f t="shared" si="67"/>
        <v>0</v>
      </c>
      <c r="BI213" s="152">
        <f t="shared" si="68"/>
        <v>0</v>
      </c>
      <c r="BJ213" s="13" t="s">
        <v>87</v>
      </c>
      <c r="BK213" s="152">
        <f t="shared" si="69"/>
        <v>0</v>
      </c>
      <c r="BL213" s="13" t="s">
        <v>94</v>
      </c>
      <c r="BM213" s="151" t="s">
        <v>4665</v>
      </c>
    </row>
    <row r="214" spans="2:65" s="11" customFormat="1" ht="25.9" customHeight="1">
      <c r="B214" s="127"/>
      <c r="D214" s="128" t="s">
        <v>74</v>
      </c>
      <c r="E214" s="129" t="s">
        <v>1148</v>
      </c>
      <c r="F214" s="129" t="s">
        <v>2829</v>
      </c>
      <c r="I214" s="130"/>
      <c r="J214" s="131">
        <f>BK214</f>
        <v>0</v>
      </c>
      <c r="L214" s="127"/>
      <c r="M214" s="132"/>
      <c r="P214" s="133">
        <f>SUM(P215:P217)</f>
        <v>0</v>
      </c>
      <c r="R214" s="133">
        <f>SUM(R215:R217)</f>
        <v>0</v>
      </c>
      <c r="T214" s="134">
        <f>SUM(T215:T217)</f>
        <v>0</v>
      </c>
      <c r="AR214" s="128" t="s">
        <v>82</v>
      </c>
      <c r="AT214" s="135" t="s">
        <v>74</v>
      </c>
      <c r="AU214" s="135" t="s">
        <v>75</v>
      </c>
      <c r="AY214" s="128" t="s">
        <v>220</v>
      </c>
      <c r="BK214" s="136">
        <f>SUM(BK215:BK217)</f>
        <v>0</v>
      </c>
    </row>
    <row r="215" spans="2:65" s="1" customFormat="1" ht="16.5" customHeight="1">
      <c r="B215" s="139"/>
      <c r="C215" s="140" t="s">
        <v>686</v>
      </c>
      <c r="D215" s="140" t="s">
        <v>222</v>
      </c>
      <c r="E215" s="141" t="s">
        <v>4666</v>
      </c>
      <c r="F215" s="142" t="s">
        <v>2831</v>
      </c>
      <c r="G215" s="143" t="s">
        <v>2478</v>
      </c>
      <c r="H215" s="144">
        <v>1</v>
      </c>
      <c r="I215" s="145"/>
      <c r="J215" s="144">
        <f>ROUND(I215*H215,2)</f>
        <v>0</v>
      </c>
      <c r="K215" s="146"/>
      <c r="L215" s="28"/>
      <c r="M215" s="147" t="s">
        <v>1</v>
      </c>
      <c r="N215" s="148" t="s">
        <v>41</v>
      </c>
      <c r="P215" s="149">
        <f>O215*H215</f>
        <v>0</v>
      </c>
      <c r="Q215" s="149">
        <v>0</v>
      </c>
      <c r="R215" s="149">
        <f>Q215*H215</f>
        <v>0</v>
      </c>
      <c r="S215" s="149">
        <v>0</v>
      </c>
      <c r="T215" s="150">
        <f>S215*H215</f>
        <v>0</v>
      </c>
      <c r="AR215" s="151" t="s">
        <v>94</v>
      </c>
      <c r="AT215" s="151" t="s">
        <v>222</v>
      </c>
      <c r="AU215" s="151" t="s">
        <v>82</v>
      </c>
      <c r="AY215" s="13" t="s">
        <v>220</v>
      </c>
      <c r="BE215" s="152">
        <f>IF(N215="základná",J215,0)</f>
        <v>0</v>
      </c>
      <c r="BF215" s="152">
        <f>IF(N215="znížená",J215,0)</f>
        <v>0</v>
      </c>
      <c r="BG215" s="152">
        <f>IF(N215="zákl. prenesená",J215,0)</f>
        <v>0</v>
      </c>
      <c r="BH215" s="152">
        <f>IF(N215="zníž. prenesená",J215,0)</f>
        <v>0</v>
      </c>
      <c r="BI215" s="152">
        <f>IF(N215="nulová",J215,0)</f>
        <v>0</v>
      </c>
      <c r="BJ215" s="13" t="s">
        <v>87</v>
      </c>
      <c r="BK215" s="152">
        <f>ROUND(I215*H215,2)</f>
        <v>0</v>
      </c>
      <c r="BL215" s="13" t="s">
        <v>94</v>
      </c>
      <c r="BM215" s="151" t="s">
        <v>4667</v>
      </c>
    </row>
    <row r="216" spans="2:65" s="1" customFormat="1" ht="16.5" customHeight="1">
      <c r="B216" s="139"/>
      <c r="C216" s="140" t="s">
        <v>690</v>
      </c>
      <c r="D216" s="140" t="s">
        <v>222</v>
      </c>
      <c r="E216" s="141" t="s">
        <v>4668</v>
      </c>
      <c r="F216" s="142" t="s">
        <v>2833</v>
      </c>
      <c r="G216" s="143" t="s">
        <v>2478</v>
      </c>
      <c r="H216" s="144">
        <v>1</v>
      </c>
      <c r="I216" s="145"/>
      <c r="J216" s="144">
        <f>ROUND(I216*H216,2)</f>
        <v>0</v>
      </c>
      <c r="K216" s="146"/>
      <c r="L216" s="28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94</v>
      </c>
      <c r="AT216" s="151" t="s">
        <v>222</v>
      </c>
      <c r="AU216" s="151" t="s">
        <v>82</v>
      </c>
      <c r="AY216" s="13" t="s">
        <v>220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87</v>
      </c>
      <c r="BK216" s="152">
        <f>ROUND(I216*H216,2)</f>
        <v>0</v>
      </c>
      <c r="BL216" s="13" t="s">
        <v>94</v>
      </c>
      <c r="BM216" s="151" t="s">
        <v>4669</v>
      </c>
    </row>
    <row r="217" spans="2:65" s="1" customFormat="1" ht="16.5" customHeight="1">
      <c r="B217" s="139"/>
      <c r="C217" s="140" t="s">
        <v>694</v>
      </c>
      <c r="D217" s="140" t="s">
        <v>222</v>
      </c>
      <c r="E217" s="141" t="s">
        <v>4670</v>
      </c>
      <c r="F217" s="142" t="s">
        <v>2835</v>
      </c>
      <c r="G217" s="143" t="s">
        <v>2478</v>
      </c>
      <c r="H217" s="144">
        <v>1</v>
      </c>
      <c r="I217" s="145"/>
      <c r="J217" s="144">
        <f>ROUND(I217*H217,2)</f>
        <v>0</v>
      </c>
      <c r="K217" s="146"/>
      <c r="L217" s="28"/>
      <c r="M217" s="153" t="s">
        <v>1</v>
      </c>
      <c r="N217" s="154" t="s">
        <v>41</v>
      </c>
      <c r="O217" s="155"/>
      <c r="P217" s="156">
        <f>O217*H217</f>
        <v>0</v>
      </c>
      <c r="Q217" s="156">
        <v>0</v>
      </c>
      <c r="R217" s="156">
        <f>Q217*H217</f>
        <v>0</v>
      </c>
      <c r="S217" s="156">
        <v>0</v>
      </c>
      <c r="T217" s="157">
        <f>S217*H217</f>
        <v>0</v>
      </c>
      <c r="AR217" s="151" t="s">
        <v>94</v>
      </c>
      <c r="AT217" s="151" t="s">
        <v>222</v>
      </c>
      <c r="AU217" s="151" t="s">
        <v>82</v>
      </c>
      <c r="AY217" s="13" t="s">
        <v>220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3" t="s">
        <v>87</v>
      </c>
      <c r="BK217" s="152">
        <f>ROUND(I217*H217,2)</f>
        <v>0</v>
      </c>
      <c r="BL217" s="13" t="s">
        <v>94</v>
      </c>
      <c r="BM217" s="151" t="s">
        <v>4671</v>
      </c>
    </row>
    <row r="218" spans="2:65" s="1" customFormat="1" ht="7" customHeight="1">
      <c r="B218" s="43"/>
      <c r="C218" s="44"/>
      <c r="D218" s="44"/>
      <c r="E218" s="44"/>
      <c r="F218" s="44"/>
      <c r="G218" s="44"/>
      <c r="H218" s="44"/>
      <c r="I218" s="44"/>
      <c r="J218" s="44"/>
      <c r="K218" s="44"/>
      <c r="L218" s="28"/>
    </row>
  </sheetData>
  <autoFilter ref="C132:K217" xr:uid="{00000000-0009-0000-0000-000020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2:BM129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4426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4672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23" t="s">
        <v>25</v>
      </c>
      <c r="J26" s="21" t="s">
        <v>1</v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6.5" customHeight="1">
      <c r="B29" s="93"/>
      <c r="E29" s="186" t="s">
        <v>1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ROUND(J122,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ROUND((SUM(BE122:BE128)),  2)</f>
        <v>0</v>
      </c>
      <c r="G35" s="96"/>
      <c r="H35" s="96"/>
      <c r="I35" s="97">
        <v>0.23</v>
      </c>
      <c r="J35" s="95">
        <f>ROUND(((SUM(BE122:BE128))*I35),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ROUND((SUM(BF122:BF128)),  2)</f>
        <v>0</v>
      </c>
      <c r="G36" s="96"/>
      <c r="H36" s="96"/>
      <c r="I36" s="97">
        <v>0.23</v>
      </c>
      <c r="J36" s="95">
        <f>ROUND(((SUM(BF122:BF128))*I36),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ROUND((SUM(BG122:BG128)),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ROUND((SUM(BH122:BH128)),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ROUND((SUM(BI122:BI128)),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4426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I.4 -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J122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196</v>
      </c>
      <c r="E99" s="112"/>
      <c r="F99" s="112"/>
      <c r="G99" s="112"/>
      <c r="H99" s="112"/>
      <c r="I99" s="112"/>
      <c r="J99" s="113">
        <f>J123</f>
        <v>0</v>
      </c>
      <c r="L99" s="110"/>
    </row>
    <row r="100" spans="2:47" s="9" customFormat="1" ht="19.899999999999999" customHeight="1">
      <c r="B100" s="114"/>
      <c r="D100" s="115" t="s">
        <v>4038</v>
      </c>
      <c r="E100" s="116"/>
      <c r="F100" s="116"/>
      <c r="G100" s="116"/>
      <c r="H100" s="116"/>
      <c r="I100" s="116"/>
      <c r="J100" s="117">
        <f>J124</f>
        <v>0</v>
      </c>
      <c r="L100" s="114"/>
    </row>
    <row r="101" spans="2:47" s="1" customFormat="1" ht="21.75" customHeight="1">
      <c r="B101" s="28"/>
      <c r="L101" s="28"/>
    </row>
    <row r="102" spans="2:47" s="1" customFormat="1" ht="7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6" spans="2:47" s="1" customFormat="1" ht="7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47" s="1" customFormat="1" ht="25" customHeight="1">
      <c r="B107" s="28"/>
      <c r="C107" s="17" t="s">
        <v>206</v>
      </c>
      <c r="L107" s="28"/>
    </row>
    <row r="108" spans="2:47" s="1" customFormat="1" ht="7" customHeight="1">
      <c r="B108" s="28"/>
      <c r="L108" s="28"/>
    </row>
    <row r="109" spans="2:47" s="1" customFormat="1" ht="12" customHeight="1">
      <c r="B109" s="28"/>
      <c r="C109" s="23" t="s">
        <v>14</v>
      </c>
      <c r="L109" s="28"/>
    </row>
    <row r="110" spans="2:47" s="1" customFormat="1" ht="26.25" customHeight="1">
      <c r="B110" s="28"/>
      <c r="E110" s="224" t="str">
        <f>E7</f>
        <v>SOŠ technická Lučenec - novostavba edukačného centra, rekonštrukcia objektu školy a spoločenského objektu</v>
      </c>
      <c r="F110" s="225"/>
      <c r="G110" s="225"/>
      <c r="H110" s="225"/>
      <c r="L110" s="28"/>
    </row>
    <row r="111" spans="2:47" ht="12" customHeight="1">
      <c r="B111" s="16"/>
      <c r="C111" s="23" t="s">
        <v>184</v>
      </c>
      <c r="L111" s="16"/>
    </row>
    <row r="112" spans="2:47" s="1" customFormat="1" ht="16.5" customHeight="1">
      <c r="B112" s="28"/>
      <c r="E112" s="224" t="s">
        <v>4426</v>
      </c>
      <c r="F112" s="223"/>
      <c r="G112" s="223"/>
      <c r="H112" s="223"/>
      <c r="L112" s="28"/>
    </row>
    <row r="113" spans="2:65" s="1" customFormat="1" ht="12" customHeight="1">
      <c r="B113" s="28"/>
      <c r="C113" s="23" t="s">
        <v>186</v>
      </c>
      <c r="L113" s="28"/>
    </row>
    <row r="114" spans="2:65" s="1" customFormat="1" ht="16.5" customHeight="1">
      <c r="B114" s="28"/>
      <c r="E114" s="218" t="str">
        <f>E11</f>
        <v>I.4 - Zdravotechnika</v>
      </c>
      <c r="F114" s="223"/>
      <c r="G114" s="223"/>
      <c r="H114" s="223"/>
      <c r="L114" s="28"/>
    </row>
    <row r="115" spans="2:65" s="1" customFormat="1" ht="7" customHeight="1">
      <c r="B115" s="28"/>
      <c r="L115" s="28"/>
    </row>
    <row r="116" spans="2:65" s="1" customFormat="1" ht="12" customHeight="1">
      <c r="B116" s="28"/>
      <c r="C116" s="23" t="s">
        <v>18</v>
      </c>
      <c r="F116" s="21" t="str">
        <f>F14</f>
        <v>SOŠ Technická,Dukelských Hrdinov 2, 984 01 Lučenec</v>
      </c>
      <c r="I116" s="23" t="s">
        <v>20</v>
      </c>
      <c r="J116" s="51" t="str">
        <f>IF(J14="","",J14)</f>
        <v>30. 9. 2024</v>
      </c>
      <c r="L116" s="28"/>
    </row>
    <row r="117" spans="2:65" s="1" customFormat="1" ht="7" customHeight="1">
      <c r="B117" s="28"/>
      <c r="L117" s="28"/>
    </row>
    <row r="118" spans="2:65" s="1" customFormat="1" ht="40.15" customHeight="1">
      <c r="B118" s="28"/>
      <c r="C118" s="23" t="s">
        <v>22</v>
      </c>
      <c r="F118" s="21" t="str">
        <f>E17</f>
        <v>BBSK, Námestie SNP 23/23, 974 01 BB</v>
      </c>
      <c r="I118" s="23" t="s">
        <v>28</v>
      </c>
      <c r="J118" s="26" t="str">
        <f>E23</f>
        <v>Ing. Ladislav Chatrnúch,Sládkovičova 2052/50A Šala</v>
      </c>
      <c r="L118" s="28"/>
    </row>
    <row r="119" spans="2:65" s="1" customFormat="1" ht="15.25" customHeight="1">
      <c r="B119" s="28"/>
      <c r="C119" s="23" t="s">
        <v>26</v>
      </c>
      <c r="F119" s="21" t="str">
        <f>IF(E20="","",E20)</f>
        <v>Vyplň údaj</v>
      </c>
      <c r="I119" s="23" t="s">
        <v>31</v>
      </c>
      <c r="J119" s="26" t="str">
        <f>E26</f>
        <v xml:space="preserve"> </v>
      </c>
      <c r="L119" s="28"/>
    </row>
    <row r="120" spans="2:65" s="1" customFormat="1" ht="10.4" customHeight="1">
      <c r="B120" s="28"/>
      <c r="L120" s="28"/>
    </row>
    <row r="121" spans="2:65" s="10" customFormat="1" ht="29.25" customHeight="1">
      <c r="B121" s="118"/>
      <c r="C121" s="119" t="s">
        <v>207</v>
      </c>
      <c r="D121" s="120" t="s">
        <v>60</v>
      </c>
      <c r="E121" s="120" t="s">
        <v>56</v>
      </c>
      <c r="F121" s="120" t="s">
        <v>57</v>
      </c>
      <c r="G121" s="120" t="s">
        <v>208</v>
      </c>
      <c r="H121" s="120" t="s">
        <v>209</v>
      </c>
      <c r="I121" s="120" t="s">
        <v>210</v>
      </c>
      <c r="J121" s="121" t="s">
        <v>190</v>
      </c>
      <c r="K121" s="122" t="s">
        <v>211</v>
      </c>
      <c r="L121" s="118"/>
      <c r="M121" s="58" t="s">
        <v>1</v>
      </c>
      <c r="N121" s="59" t="s">
        <v>39</v>
      </c>
      <c r="O121" s="59" t="s">
        <v>212</v>
      </c>
      <c r="P121" s="59" t="s">
        <v>213</v>
      </c>
      <c r="Q121" s="59" t="s">
        <v>214</v>
      </c>
      <c r="R121" s="59" t="s">
        <v>215</v>
      </c>
      <c r="S121" s="59" t="s">
        <v>216</v>
      </c>
      <c r="T121" s="60" t="s">
        <v>217</v>
      </c>
    </row>
    <row r="122" spans="2:65" s="1" customFormat="1" ht="22.9" customHeight="1">
      <c r="B122" s="28"/>
      <c r="C122" s="63" t="s">
        <v>191</v>
      </c>
      <c r="J122" s="123">
        <f>BK122</f>
        <v>0</v>
      </c>
      <c r="L122" s="28"/>
      <c r="M122" s="61"/>
      <c r="N122" s="52"/>
      <c r="O122" s="52"/>
      <c r="P122" s="124">
        <f>P123</f>
        <v>0</v>
      </c>
      <c r="Q122" s="52"/>
      <c r="R122" s="124">
        <f>R123</f>
        <v>3.4540000000000001E-2</v>
      </c>
      <c r="S122" s="52"/>
      <c r="T122" s="125">
        <f>T123</f>
        <v>0</v>
      </c>
      <c r="AT122" s="13" t="s">
        <v>74</v>
      </c>
      <c r="AU122" s="13" t="s">
        <v>192</v>
      </c>
      <c r="BK122" s="126">
        <f>BK123</f>
        <v>0</v>
      </c>
    </row>
    <row r="123" spans="2:65" s="11" customFormat="1" ht="25.9" customHeight="1">
      <c r="B123" s="127"/>
      <c r="D123" s="128" t="s">
        <v>74</v>
      </c>
      <c r="E123" s="129" t="s">
        <v>337</v>
      </c>
      <c r="F123" s="129" t="s">
        <v>338</v>
      </c>
      <c r="I123" s="130"/>
      <c r="J123" s="131">
        <f>BK123</f>
        <v>0</v>
      </c>
      <c r="L123" s="127"/>
      <c r="M123" s="132"/>
      <c r="P123" s="133">
        <f>P124</f>
        <v>0</v>
      </c>
      <c r="R123" s="133">
        <f>R124</f>
        <v>3.4540000000000001E-2</v>
      </c>
      <c r="T123" s="134">
        <f>T124</f>
        <v>0</v>
      </c>
      <c r="AR123" s="128" t="s">
        <v>87</v>
      </c>
      <c r="AT123" s="135" t="s">
        <v>74</v>
      </c>
      <c r="AU123" s="135" t="s">
        <v>75</v>
      </c>
      <c r="AY123" s="128" t="s">
        <v>220</v>
      </c>
      <c r="BK123" s="136">
        <f>BK124</f>
        <v>0</v>
      </c>
    </row>
    <row r="124" spans="2:65" s="11" customFormat="1" ht="22.9" customHeight="1">
      <c r="B124" s="127"/>
      <c r="D124" s="128" t="s">
        <v>74</v>
      </c>
      <c r="E124" s="137" t="s">
        <v>2497</v>
      </c>
      <c r="F124" s="137" t="s">
        <v>4329</v>
      </c>
      <c r="I124" s="130"/>
      <c r="J124" s="138">
        <f>BK124</f>
        <v>0</v>
      </c>
      <c r="L124" s="127"/>
      <c r="M124" s="132"/>
      <c r="P124" s="133">
        <f>SUM(P125:P128)</f>
        <v>0</v>
      </c>
      <c r="R124" s="133">
        <f>SUM(R125:R128)</f>
        <v>3.4540000000000001E-2</v>
      </c>
      <c r="T124" s="134">
        <f>SUM(T125:T128)</f>
        <v>0</v>
      </c>
      <c r="AR124" s="128" t="s">
        <v>87</v>
      </c>
      <c r="AT124" s="135" t="s">
        <v>74</v>
      </c>
      <c r="AU124" s="135" t="s">
        <v>82</v>
      </c>
      <c r="AY124" s="128" t="s">
        <v>220</v>
      </c>
      <c r="BK124" s="136">
        <f>SUM(BK125:BK128)</f>
        <v>0</v>
      </c>
    </row>
    <row r="125" spans="2:65" s="1" customFormat="1" ht="21.75" customHeight="1">
      <c r="B125" s="139"/>
      <c r="C125" s="140" t="s">
        <v>82</v>
      </c>
      <c r="D125" s="140" t="s">
        <v>222</v>
      </c>
      <c r="E125" s="141" t="s">
        <v>4673</v>
      </c>
      <c r="F125" s="142" t="s">
        <v>4674</v>
      </c>
      <c r="G125" s="143" t="s">
        <v>234</v>
      </c>
      <c r="H125" s="144">
        <v>25</v>
      </c>
      <c r="I125" s="145"/>
      <c r="J125" s="144">
        <f>ROUND(I125*H125,2)</f>
        <v>0</v>
      </c>
      <c r="K125" s="146"/>
      <c r="L125" s="28"/>
      <c r="M125" s="147" t="s">
        <v>1</v>
      </c>
      <c r="N125" s="148" t="s">
        <v>41</v>
      </c>
      <c r="P125" s="149">
        <f>O125*H125</f>
        <v>0</v>
      </c>
      <c r="Q125" s="149">
        <v>3.1E-4</v>
      </c>
      <c r="R125" s="149">
        <f>Q125*H125</f>
        <v>7.7499999999999999E-3</v>
      </c>
      <c r="S125" s="149">
        <v>0</v>
      </c>
      <c r="T125" s="150">
        <f>S125*H125</f>
        <v>0</v>
      </c>
      <c r="AR125" s="151" t="s">
        <v>281</v>
      </c>
      <c r="AT125" s="151" t="s">
        <v>222</v>
      </c>
      <c r="AU125" s="151" t="s">
        <v>87</v>
      </c>
      <c r="AY125" s="13" t="s">
        <v>220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3" t="s">
        <v>87</v>
      </c>
      <c r="BK125" s="152">
        <f>ROUND(I125*H125,2)</f>
        <v>0</v>
      </c>
      <c r="BL125" s="13" t="s">
        <v>281</v>
      </c>
      <c r="BM125" s="151" t="s">
        <v>4675</v>
      </c>
    </row>
    <row r="126" spans="2:65" s="1" customFormat="1" ht="16.5" customHeight="1">
      <c r="B126" s="139"/>
      <c r="C126" s="158" t="s">
        <v>87</v>
      </c>
      <c r="D126" s="158" t="s">
        <v>571</v>
      </c>
      <c r="E126" s="159" t="s">
        <v>4676</v>
      </c>
      <c r="F126" s="160" t="s">
        <v>4677</v>
      </c>
      <c r="G126" s="161" t="s">
        <v>234</v>
      </c>
      <c r="H126" s="162">
        <v>25</v>
      </c>
      <c r="I126" s="163"/>
      <c r="J126" s="162">
        <f>ROUND(I126*H126,2)</f>
        <v>0</v>
      </c>
      <c r="K126" s="164"/>
      <c r="L126" s="165"/>
      <c r="M126" s="166" t="s">
        <v>1</v>
      </c>
      <c r="N126" s="167" t="s">
        <v>41</v>
      </c>
      <c r="P126" s="149">
        <f>O126*H126</f>
        <v>0</v>
      </c>
      <c r="Q126" s="149">
        <v>1.0499999999999999E-3</v>
      </c>
      <c r="R126" s="149">
        <f>Q126*H126</f>
        <v>2.6249999999999999E-2</v>
      </c>
      <c r="S126" s="149">
        <v>0</v>
      </c>
      <c r="T126" s="150">
        <f>S126*H126</f>
        <v>0</v>
      </c>
      <c r="AR126" s="151" t="s">
        <v>353</v>
      </c>
      <c r="AT126" s="151" t="s">
        <v>571</v>
      </c>
      <c r="AU126" s="151" t="s">
        <v>87</v>
      </c>
      <c r="AY126" s="13" t="s">
        <v>220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3" t="s">
        <v>87</v>
      </c>
      <c r="BK126" s="152">
        <f>ROUND(I126*H126,2)</f>
        <v>0</v>
      </c>
      <c r="BL126" s="13" t="s">
        <v>281</v>
      </c>
      <c r="BM126" s="151" t="s">
        <v>4678</v>
      </c>
    </row>
    <row r="127" spans="2:65" s="1" customFormat="1" ht="24.25" customHeight="1">
      <c r="B127" s="139"/>
      <c r="C127" s="140" t="s">
        <v>91</v>
      </c>
      <c r="D127" s="140" t="s">
        <v>222</v>
      </c>
      <c r="E127" s="141" t="s">
        <v>4679</v>
      </c>
      <c r="F127" s="142" t="s">
        <v>4680</v>
      </c>
      <c r="G127" s="143" t="s">
        <v>259</v>
      </c>
      <c r="H127" s="144">
        <v>2</v>
      </c>
      <c r="I127" s="145"/>
      <c r="J127" s="144">
        <f>ROUND(I127*H127,2)</f>
        <v>0</v>
      </c>
      <c r="K127" s="146"/>
      <c r="L127" s="28"/>
      <c r="M127" s="147" t="s">
        <v>1</v>
      </c>
      <c r="N127" s="148" t="s">
        <v>41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281</v>
      </c>
      <c r="AT127" s="151" t="s">
        <v>222</v>
      </c>
      <c r="AU127" s="151" t="s">
        <v>87</v>
      </c>
      <c r="AY127" s="13" t="s">
        <v>220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3" t="s">
        <v>87</v>
      </c>
      <c r="BK127" s="152">
        <f>ROUND(I127*H127,2)</f>
        <v>0</v>
      </c>
      <c r="BL127" s="13" t="s">
        <v>281</v>
      </c>
      <c r="BM127" s="151" t="s">
        <v>4681</v>
      </c>
    </row>
    <row r="128" spans="2:65" s="1" customFormat="1" ht="37.9" customHeight="1">
      <c r="B128" s="139"/>
      <c r="C128" s="158" t="s">
        <v>94</v>
      </c>
      <c r="D128" s="158" t="s">
        <v>571</v>
      </c>
      <c r="E128" s="159" t="s">
        <v>4682</v>
      </c>
      <c r="F128" s="160" t="s">
        <v>4683</v>
      </c>
      <c r="G128" s="161" t="s">
        <v>259</v>
      </c>
      <c r="H128" s="162">
        <v>2</v>
      </c>
      <c r="I128" s="163"/>
      <c r="J128" s="162">
        <f>ROUND(I128*H128,2)</f>
        <v>0</v>
      </c>
      <c r="K128" s="164"/>
      <c r="L128" s="165"/>
      <c r="M128" s="168" t="s">
        <v>1</v>
      </c>
      <c r="N128" s="169" t="s">
        <v>41</v>
      </c>
      <c r="O128" s="155"/>
      <c r="P128" s="156">
        <f>O128*H128</f>
        <v>0</v>
      </c>
      <c r="Q128" s="156">
        <v>2.7E-4</v>
      </c>
      <c r="R128" s="156">
        <f>Q128*H128</f>
        <v>5.4000000000000001E-4</v>
      </c>
      <c r="S128" s="156">
        <v>0</v>
      </c>
      <c r="T128" s="157">
        <f>S128*H128</f>
        <v>0</v>
      </c>
      <c r="AR128" s="151" t="s">
        <v>353</v>
      </c>
      <c r="AT128" s="151" t="s">
        <v>571</v>
      </c>
      <c r="AU128" s="151" t="s">
        <v>87</v>
      </c>
      <c r="AY128" s="13" t="s">
        <v>220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3" t="s">
        <v>87</v>
      </c>
      <c r="BK128" s="152">
        <f>ROUND(I128*H128,2)</f>
        <v>0</v>
      </c>
      <c r="BL128" s="13" t="s">
        <v>281</v>
      </c>
      <c r="BM128" s="151" t="s">
        <v>4684</v>
      </c>
    </row>
    <row r="129" spans="2:12" s="1" customFormat="1" ht="7" customHeight="1">
      <c r="B129" s="43"/>
      <c r="C129" s="44"/>
      <c r="D129" s="44"/>
      <c r="E129" s="44"/>
      <c r="F129" s="44"/>
      <c r="G129" s="44"/>
      <c r="H129" s="44"/>
      <c r="I129" s="44"/>
      <c r="J129" s="44"/>
      <c r="K129" s="44"/>
      <c r="L129" s="28"/>
    </row>
  </sheetData>
  <autoFilter ref="C121:K128" xr:uid="{00000000-0009-0000-0000-000021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79"/>
  <sheetViews>
    <sheetView showGridLines="0" workbookViewId="0">
      <selection activeCell="W34" sqref="W3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1036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ROUND(J125,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ROUND((SUM(BE125:BE170)),  2)</f>
        <v>0</v>
      </c>
      <c r="G35" s="96"/>
      <c r="H35" s="96"/>
      <c r="I35" s="97">
        <v>0.23</v>
      </c>
      <c r="J35" s="95">
        <f>ROUND(((SUM(BE125:BE170))*I35),  2)</f>
        <v>0</v>
      </c>
      <c r="L35" s="28"/>
    </row>
    <row r="36" spans="2:12" s="1" customFormat="1" ht="14.5" customHeight="1">
      <c r="B36" s="28"/>
      <c r="E36" s="33" t="s">
        <v>41</v>
      </c>
      <c r="F36" s="95" t="e">
        <f>ROUND((SUM(BF125:BF170)),  2)</f>
        <v>#REF!</v>
      </c>
      <c r="G36" s="96"/>
      <c r="H36" s="96"/>
      <c r="I36" s="97">
        <v>0.23</v>
      </c>
      <c r="J36" s="95" t="e">
        <f>ROUND(((SUM(BF125:BF170))*I36),  2)</f>
        <v>#REF!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ROUND((SUM(BG125:BG170)),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ROUND((SUM(BH125:BH170)),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ROUND((SUM(BI125:BI170)),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J32*1.23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3 - Zdravotechnika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J125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J126</f>
        <v>0</v>
      </c>
      <c r="L99" s="110"/>
    </row>
    <row r="100" spans="2:47" s="9" customFormat="1" ht="19.899999999999999" customHeight="1">
      <c r="B100" s="114"/>
      <c r="D100" s="115" t="s">
        <v>1038</v>
      </c>
      <c r="E100" s="116"/>
      <c r="F100" s="116"/>
      <c r="G100" s="116"/>
      <c r="H100" s="116"/>
      <c r="I100" s="116"/>
      <c r="J100" s="117">
        <f>J127</f>
        <v>0</v>
      </c>
      <c r="L100" s="114"/>
    </row>
    <row r="101" spans="2:47" s="9" customFormat="1" ht="19.899999999999999" customHeight="1">
      <c r="B101" s="114"/>
      <c r="D101" s="115" t="s">
        <v>1039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1040</v>
      </c>
      <c r="E102" s="116"/>
      <c r="F102" s="116"/>
      <c r="G102" s="116"/>
      <c r="H102" s="116"/>
      <c r="I102" s="116"/>
      <c r="J102" s="117">
        <f>J148</f>
        <v>0</v>
      </c>
      <c r="L102" s="114"/>
    </row>
    <row r="103" spans="2:47" s="9" customFormat="1" ht="19.899999999999999" customHeight="1">
      <c r="B103" s="114"/>
      <c r="D103" s="115" t="s">
        <v>1041</v>
      </c>
      <c r="E103" s="116"/>
      <c r="F103" s="116"/>
      <c r="G103" s="116"/>
      <c r="H103" s="116"/>
      <c r="I103" s="116"/>
      <c r="J103" s="117">
        <f>J169</f>
        <v>0</v>
      </c>
      <c r="L103" s="114"/>
    </row>
    <row r="104" spans="2:47" s="1" customFormat="1" ht="21.75" customHeight="1">
      <c r="B104" s="28"/>
      <c r="L104" s="28"/>
    </row>
    <row r="105" spans="2:47" s="1" customFormat="1" ht="7" customHeight="1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28"/>
    </row>
    <row r="109" spans="2:47" s="1" customFormat="1" ht="7" customHeight="1"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28"/>
    </row>
    <row r="110" spans="2:47" s="1" customFormat="1" ht="25" customHeight="1">
      <c r="B110" s="28"/>
      <c r="C110" s="17" t="s">
        <v>206</v>
      </c>
      <c r="L110" s="28"/>
    </row>
    <row r="111" spans="2:47" s="1" customFormat="1" ht="7" customHeight="1">
      <c r="B111" s="28"/>
      <c r="L111" s="28"/>
    </row>
    <row r="112" spans="2:47" s="1" customFormat="1" ht="12" customHeight="1">
      <c r="B112" s="28"/>
      <c r="C112" s="23" t="s">
        <v>14</v>
      </c>
      <c r="L112" s="28"/>
    </row>
    <row r="113" spans="2:65" s="1" customFormat="1" ht="26.25" customHeight="1">
      <c r="B113" s="28"/>
      <c r="E113" s="224" t="str">
        <f>E7</f>
        <v>SOŠ technická Lučenec - novostavba edukačného centra, rekonštrukcia objektu školy a spoločenského objektu</v>
      </c>
      <c r="F113" s="225"/>
      <c r="G113" s="225"/>
      <c r="H113" s="225"/>
      <c r="L113" s="28"/>
    </row>
    <row r="114" spans="2:65" ht="12" customHeight="1">
      <c r="B114" s="16"/>
      <c r="C114" s="23" t="s">
        <v>184</v>
      </c>
      <c r="L114" s="16"/>
    </row>
    <row r="115" spans="2:65" s="1" customFormat="1" ht="16.5" customHeight="1">
      <c r="B115" s="28"/>
      <c r="E115" s="224" t="s">
        <v>185</v>
      </c>
      <c r="F115" s="223"/>
      <c r="G115" s="223"/>
      <c r="H115" s="223"/>
      <c r="L115" s="28"/>
    </row>
    <row r="116" spans="2:65" s="1" customFormat="1" ht="12" customHeight="1">
      <c r="B116" s="28"/>
      <c r="C116" s="23" t="s">
        <v>186</v>
      </c>
      <c r="L116" s="28"/>
    </row>
    <row r="117" spans="2:65" s="1" customFormat="1" ht="16.5" customHeight="1">
      <c r="B117" s="28"/>
      <c r="E117" s="218" t="str">
        <f>E11</f>
        <v>3 - Zdravotechnika</v>
      </c>
      <c r="F117" s="223"/>
      <c r="G117" s="223"/>
      <c r="H117" s="223"/>
      <c r="L117" s="28"/>
    </row>
    <row r="118" spans="2:65" s="1" customFormat="1" ht="7" customHeight="1">
      <c r="B118" s="28"/>
      <c r="L118" s="28"/>
    </row>
    <row r="119" spans="2:65" s="1" customFormat="1" ht="12" customHeight="1">
      <c r="B119" s="28"/>
      <c r="C119" s="23" t="s">
        <v>18</v>
      </c>
      <c r="F119" s="21" t="str">
        <f>F14</f>
        <v>SOŠ Technická,Dukelských Hrdinov 2, 984 01 Lučenec</v>
      </c>
      <c r="I119" s="23" t="s">
        <v>20</v>
      </c>
      <c r="J119" s="51" t="str">
        <f>IF(J14="","",J14)</f>
        <v>30. 9. 2024</v>
      </c>
      <c r="L119" s="28"/>
    </row>
    <row r="120" spans="2:65" s="1" customFormat="1" ht="7" customHeight="1">
      <c r="B120" s="28"/>
      <c r="L120" s="28"/>
    </row>
    <row r="121" spans="2:65" s="1" customFormat="1" ht="40.15" customHeight="1">
      <c r="B121" s="28"/>
      <c r="C121" s="23" t="s">
        <v>22</v>
      </c>
      <c r="F121" s="21" t="str">
        <f>E17</f>
        <v>BBSK, Námestie SNP 23/23, 974 01 BB</v>
      </c>
      <c r="I121" s="23" t="s">
        <v>28</v>
      </c>
      <c r="J121" s="26" t="str">
        <f>E23</f>
        <v>Ing. Ladislav Chatrnúch,Sládkovičova 2052/50A Šala</v>
      </c>
      <c r="L121" s="28"/>
    </row>
    <row r="122" spans="2:65" s="1" customFormat="1" ht="15.25" customHeight="1">
      <c r="B122" s="28"/>
      <c r="C122" s="23" t="s">
        <v>26</v>
      </c>
      <c r="F122" s="21" t="str">
        <f>IF(E20="","",E20)</f>
        <v>Vyplň údaj</v>
      </c>
      <c r="I122" s="23" t="s">
        <v>31</v>
      </c>
      <c r="J122" s="26" t="str">
        <f>E26</f>
        <v xml:space="preserve"> </v>
      </c>
      <c r="L122" s="28"/>
    </row>
    <row r="123" spans="2:65" s="1" customFormat="1" ht="10.4" customHeight="1">
      <c r="B123" s="28"/>
      <c r="L123" s="28"/>
    </row>
    <row r="124" spans="2:65" s="10" customFormat="1" ht="29.25" customHeight="1">
      <c r="B124" s="118"/>
      <c r="C124" s="119" t="s">
        <v>207</v>
      </c>
      <c r="D124" s="120" t="s">
        <v>60</v>
      </c>
      <c r="E124" s="120" t="s">
        <v>56</v>
      </c>
      <c r="F124" s="120" t="s">
        <v>57</v>
      </c>
      <c r="G124" s="120" t="s">
        <v>208</v>
      </c>
      <c r="H124" s="120" t="s">
        <v>209</v>
      </c>
      <c r="I124" s="120" t="s">
        <v>210</v>
      </c>
      <c r="J124" s="121" t="s">
        <v>190</v>
      </c>
      <c r="K124" s="122" t="s">
        <v>211</v>
      </c>
      <c r="L124" s="118"/>
      <c r="M124" s="58" t="s">
        <v>1</v>
      </c>
      <c r="N124" s="59" t="s">
        <v>39</v>
      </c>
      <c r="O124" s="59" t="s">
        <v>212</v>
      </c>
      <c r="P124" s="59" t="s">
        <v>213</v>
      </c>
      <c r="Q124" s="59" t="s">
        <v>214</v>
      </c>
      <c r="R124" s="59" t="s">
        <v>215</v>
      </c>
      <c r="S124" s="59" t="s">
        <v>216</v>
      </c>
      <c r="T124" s="60" t="s">
        <v>217</v>
      </c>
    </row>
    <row r="125" spans="2:65" s="1" customFormat="1" ht="22.9" customHeight="1">
      <c r="B125" s="28"/>
      <c r="C125" s="63" t="s">
        <v>191</v>
      </c>
      <c r="J125" s="123">
        <f>J126</f>
        <v>0</v>
      </c>
      <c r="L125" s="28"/>
      <c r="M125" s="61"/>
      <c r="N125" s="52"/>
      <c r="O125" s="52"/>
      <c r="P125" s="124" t="e">
        <f>P126</f>
        <v>#REF!</v>
      </c>
      <c r="Q125" s="52"/>
      <c r="R125" s="124" t="e">
        <f>R126</f>
        <v>#REF!</v>
      </c>
      <c r="S125" s="52"/>
      <c r="T125" s="125" t="e">
        <f>T126</f>
        <v>#REF!</v>
      </c>
      <c r="AT125" s="13" t="s">
        <v>74</v>
      </c>
      <c r="AU125" s="13" t="s">
        <v>192</v>
      </c>
      <c r="BK125" s="126" t="e">
        <f>BK126</f>
        <v>#REF!</v>
      </c>
    </row>
    <row r="126" spans="2:65" s="11" customFormat="1" ht="25.9" customHeight="1">
      <c r="B126" s="127"/>
      <c r="D126" s="128" t="s">
        <v>74</v>
      </c>
      <c r="E126" s="129" t="s">
        <v>337</v>
      </c>
      <c r="F126" s="129" t="s">
        <v>337</v>
      </c>
      <c r="I126" s="130"/>
      <c r="J126" s="131">
        <f>SUM(J127+J140+J148+J169)</f>
        <v>0</v>
      </c>
      <c r="L126" s="127"/>
      <c r="M126" s="132"/>
      <c r="P126" s="133" t="e">
        <f>P127+P140+P144+P164</f>
        <v>#REF!</v>
      </c>
      <c r="R126" s="133" t="e">
        <f>R127+R140+R144+R164</f>
        <v>#REF!</v>
      </c>
      <c r="T126" s="134" t="e">
        <f>T127+T140+T144+T164</f>
        <v>#REF!</v>
      </c>
      <c r="AR126" s="128" t="s">
        <v>87</v>
      </c>
      <c r="AT126" s="135" t="s">
        <v>74</v>
      </c>
      <c r="AU126" s="135" t="s">
        <v>75</v>
      </c>
      <c r="AY126" s="128" t="s">
        <v>220</v>
      </c>
      <c r="BK126" s="136" t="e">
        <f>BK127+BK140+BK144+BK164</f>
        <v>#REF!</v>
      </c>
    </row>
    <row r="127" spans="2:65" s="11" customFormat="1" ht="22.9" customHeight="1">
      <c r="B127" s="127"/>
      <c r="D127" s="128" t="s">
        <v>74</v>
      </c>
      <c r="E127" s="137" t="s">
        <v>1042</v>
      </c>
      <c r="F127" s="137" t="s">
        <v>92</v>
      </c>
      <c r="I127" s="130"/>
      <c r="J127" s="138">
        <f>BK127</f>
        <v>0</v>
      </c>
      <c r="L127" s="127"/>
      <c r="M127" s="132"/>
      <c r="P127" s="133">
        <f>SUM(P128:P139)</f>
        <v>0</v>
      </c>
      <c r="R127" s="133">
        <f>SUM(R128:R139)</f>
        <v>0</v>
      </c>
      <c r="T127" s="134">
        <f>SUM(T128:T139)</f>
        <v>0</v>
      </c>
      <c r="AR127" s="128" t="s">
        <v>82</v>
      </c>
      <c r="AT127" s="135" t="s">
        <v>74</v>
      </c>
      <c r="AU127" s="135" t="s">
        <v>82</v>
      </c>
      <c r="AY127" s="128" t="s">
        <v>220</v>
      </c>
      <c r="BK127" s="136">
        <f>SUM(BK128:BK139)</f>
        <v>0</v>
      </c>
    </row>
    <row r="128" spans="2:65" s="1" customFormat="1" ht="24.25" customHeight="1">
      <c r="B128" s="139"/>
      <c r="C128" s="158" t="s">
        <v>82</v>
      </c>
      <c r="D128" s="158" t="s">
        <v>571</v>
      </c>
      <c r="E128" s="159" t="s">
        <v>1043</v>
      </c>
      <c r="F128" s="160" t="s">
        <v>1044</v>
      </c>
      <c r="G128" s="161" t="s">
        <v>259</v>
      </c>
      <c r="H128" s="162">
        <v>2</v>
      </c>
      <c r="I128" s="163"/>
      <c r="J128" s="162">
        <f t="shared" ref="J128:J139" si="0">ROUND(I128*H128,2)</f>
        <v>0</v>
      </c>
      <c r="K128" s="164"/>
      <c r="L128" s="165"/>
      <c r="M128" s="166" t="s">
        <v>1</v>
      </c>
      <c r="N128" s="167" t="s">
        <v>41</v>
      </c>
      <c r="P128" s="149">
        <f t="shared" ref="P128:P139" si="1">O128*H128</f>
        <v>0</v>
      </c>
      <c r="Q128" s="149">
        <v>0</v>
      </c>
      <c r="R128" s="149">
        <f t="shared" ref="R128:R139" si="2">Q128*H128</f>
        <v>0</v>
      </c>
      <c r="S128" s="149">
        <v>0</v>
      </c>
      <c r="T128" s="150">
        <f t="shared" ref="T128:T139" si="3">S128*H128</f>
        <v>0</v>
      </c>
      <c r="AR128" s="151" t="s">
        <v>248</v>
      </c>
      <c r="AT128" s="151" t="s">
        <v>571</v>
      </c>
      <c r="AU128" s="151" t="s">
        <v>87</v>
      </c>
      <c r="AY128" s="13" t="s">
        <v>220</v>
      </c>
      <c r="BE128" s="152">
        <f t="shared" ref="BE128:BE139" si="4">IF(N128="základná",J128,0)</f>
        <v>0</v>
      </c>
      <c r="BF128" s="152">
        <f t="shared" ref="BF128:BF139" si="5">IF(N128="znížená",J128,0)</f>
        <v>0</v>
      </c>
      <c r="BG128" s="152">
        <f t="shared" ref="BG128:BG139" si="6">IF(N128="zákl. prenesená",J128,0)</f>
        <v>0</v>
      </c>
      <c r="BH128" s="152">
        <f t="shared" ref="BH128:BH139" si="7">IF(N128="zníž. prenesená",J128,0)</f>
        <v>0</v>
      </c>
      <c r="BI128" s="152">
        <f t="shared" ref="BI128:BI139" si="8">IF(N128="nulová",J128,0)</f>
        <v>0</v>
      </c>
      <c r="BJ128" s="13" t="s">
        <v>87</v>
      </c>
      <c r="BK128" s="152">
        <f t="shared" ref="BK128:BK139" si="9">ROUND(I128*H128,2)</f>
        <v>0</v>
      </c>
      <c r="BL128" s="13" t="s">
        <v>94</v>
      </c>
      <c r="BM128" s="151" t="s">
        <v>616</v>
      </c>
    </row>
    <row r="129" spans="2:65" s="1" customFormat="1" ht="33" customHeight="1">
      <c r="B129" s="139"/>
      <c r="C129" s="158" t="s">
        <v>87</v>
      </c>
      <c r="D129" s="158" t="s">
        <v>571</v>
      </c>
      <c r="E129" s="159" t="s">
        <v>1045</v>
      </c>
      <c r="F129" s="160" t="s">
        <v>1046</v>
      </c>
      <c r="G129" s="161" t="s">
        <v>259</v>
      </c>
      <c r="H129" s="162">
        <v>2</v>
      </c>
      <c r="I129" s="163">
        <v>0</v>
      </c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87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624</v>
      </c>
    </row>
    <row r="130" spans="2:65" s="1" customFormat="1" ht="24.25" customHeight="1">
      <c r="B130" s="139"/>
      <c r="C130" s="158" t="s">
        <v>91</v>
      </c>
      <c r="D130" s="158" t="s">
        <v>571</v>
      </c>
      <c r="E130" s="159" t="s">
        <v>1047</v>
      </c>
      <c r="F130" s="160" t="s">
        <v>1048</v>
      </c>
      <c r="G130" s="161" t="s">
        <v>259</v>
      </c>
      <c r="H130" s="162">
        <v>2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632</v>
      </c>
    </row>
    <row r="131" spans="2:65" s="1" customFormat="1" ht="24.25" customHeight="1">
      <c r="B131" s="139"/>
      <c r="C131" s="158" t="s">
        <v>94</v>
      </c>
      <c r="D131" s="158" t="s">
        <v>571</v>
      </c>
      <c r="E131" s="159" t="s">
        <v>1049</v>
      </c>
      <c r="F131" s="160" t="s">
        <v>1050</v>
      </c>
      <c r="G131" s="161" t="s">
        <v>259</v>
      </c>
      <c r="H131" s="162">
        <v>2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640</v>
      </c>
    </row>
    <row r="132" spans="2:65" s="1" customFormat="1" ht="16.5" customHeight="1">
      <c r="B132" s="139"/>
      <c r="C132" s="158" t="s">
        <v>97</v>
      </c>
      <c r="D132" s="158" t="s">
        <v>571</v>
      </c>
      <c r="E132" s="159" t="s">
        <v>1051</v>
      </c>
      <c r="F132" s="160" t="s">
        <v>1052</v>
      </c>
      <c r="G132" s="161" t="s">
        <v>1053</v>
      </c>
      <c r="H132" s="162">
        <v>1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648</v>
      </c>
    </row>
    <row r="133" spans="2:65" s="1" customFormat="1" ht="16.5" customHeight="1">
      <c r="B133" s="139"/>
      <c r="C133" s="158" t="s">
        <v>124</v>
      </c>
      <c r="D133" s="158" t="s">
        <v>571</v>
      </c>
      <c r="E133" s="159" t="s">
        <v>1054</v>
      </c>
      <c r="F133" s="160" t="s">
        <v>1055</v>
      </c>
      <c r="G133" s="161" t="s">
        <v>259</v>
      </c>
      <c r="H133" s="162">
        <v>4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656</v>
      </c>
    </row>
    <row r="134" spans="2:65" s="1" customFormat="1" ht="21.75" customHeight="1">
      <c r="B134" s="139"/>
      <c r="C134" s="158" t="s">
        <v>132</v>
      </c>
      <c r="D134" s="158" t="s">
        <v>571</v>
      </c>
      <c r="E134" s="159" t="s">
        <v>1056</v>
      </c>
      <c r="F134" s="160" t="s">
        <v>1057</v>
      </c>
      <c r="G134" s="161" t="s">
        <v>1058</v>
      </c>
      <c r="H134" s="162">
        <v>4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666</v>
      </c>
    </row>
    <row r="135" spans="2:65" s="1" customFormat="1" ht="16.5" customHeight="1">
      <c r="B135" s="139"/>
      <c r="C135" s="158" t="s">
        <v>248</v>
      </c>
      <c r="D135" s="158" t="s">
        <v>571</v>
      </c>
      <c r="E135" s="159" t="s">
        <v>1059</v>
      </c>
      <c r="F135" s="160" t="s">
        <v>1060</v>
      </c>
      <c r="G135" s="161" t="s">
        <v>259</v>
      </c>
      <c r="H135" s="162">
        <v>4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674</v>
      </c>
    </row>
    <row r="136" spans="2:65" s="1" customFormat="1" ht="21.75" customHeight="1">
      <c r="B136" s="139"/>
      <c r="C136" s="158" t="s">
        <v>230</v>
      </c>
      <c r="D136" s="158" t="s">
        <v>571</v>
      </c>
      <c r="E136" s="159" t="s">
        <v>1061</v>
      </c>
      <c r="F136" s="160" t="s">
        <v>1062</v>
      </c>
      <c r="G136" s="161" t="s">
        <v>259</v>
      </c>
      <c r="H136" s="162">
        <v>4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682</v>
      </c>
    </row>
    <row r="137" spans="2:65" s="1" customFormat="1" ht="24.25" customHeight="1">
      <c r="B137" s="139"/>
      <c r="C137" s="158" t="s">
        <v>256</v>
      </c>
      <c r="D137" s="158" t="s">
        <v>571</v>
      </c>
      <c r="E137" s="159" t="s">
        <v>1063</v>
      </c>
      <c r="F137" s="160" t="s">
        <v>1064</v>
      </c>
      <c r="G137" s="161" t="s">
        <v>259</v>
      </c>
      <c r="H137" s="162">
        <v>2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690</v>
      </c>
    </row>
    <row r="138" spans="2:65" s="1" customFormat="1" ht="24.25" customHeight="1">
      <c r="B138" s="139"/>
      <c r="C138" s="158" t="s">
        <v>261</v>
      </c>
      <c r="D138" s="158" t="s">
        <v>571</v>
      </c>
      <c r="E138" s="159" t="s">
        <v>1065</v>
      </c>
      <c r="F138" s="160" t="s">
        <v>1066</v>
      </c>
      <c r="G138" s="161" t="s">
        <v>614</v>
      </c>
      <c r="H138" s="163"/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698</v>
      </c>
    </row>
    <row r="139" spans="2:65" s="1" customFormat="1" ht="24.25" customHeight="1">
      <c r="B139" s="139"/>
      <c r="C139" s="158" t="s">
        <v>265</v>
      </c>
      <c r="D139" s="158" t="s">
        <v>571</v>
      </c>
      <c r="E139" s="159" t="s">
        <v>1067</v>
      </c>
      <c r="F139" s="160" t="s">
        <v>1068</v>
      </c>
      <c r="G139" s="161" t="s">
        <v>614</v>
      </c>
      <c r="H139" s="163"/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706</v>
      </c>
    </row>
    <row r="140" spans="2:65" s="11" customFormat="1" ht="22.9" customHeight="1">
      <c r="B140" s="127"/>
      <c r="D140" s="128" t="s">
        <v>74</v>
      </c>
      <c r="E140" s="137" t="s">
        <v>1069</v>
      </c>
      <c r="F140" s="137" t="s">
        <v>1070</v>
      </c>
      <c r="I140" s="130"/>
      <c r="J140" s="138">
        <f>SUM(J14,J146)</f>
        <v>0</v>
      </c>
      <c r="L140" s="127"/>
      <c r="M140" s="132"/>
      <c r="P140" s="133" t="e">
        <f>SUM(P141:P143)</f>
        <v>#REF!</v>
      </c>
      <c r="R140" s="133" t="e">
        <f>SUM(R141:R143)</f>
        <v>#REF!</v>
      </c>
      <c r="T140" s="134" t="e">
        <f>SUM(T141:T143)</f>
        <v>#REF!</v>
      </c>
      <c r="AR140" s="128" t="s">
        <v>82</v>
      </c>
      <c r="AT140" s="135" t="s">
        <v>74</v>
      </c>
      <c r="AU140" s="135" t="s">
        <v>82</v>
      </c>
      <c r="AY140" s="128" t="s">
        <v>220</v>
      </c>
      <c r="BK140" s="136" t="e">
        <f>SUM(BK141:BK143)</f>
        <v>#REF!</v>
      </c>
    </row>
    <row r="141" spans="2:65" s="1" customFormat="1" ht="33" customHeight="1">
      <c r="B141" s="139"/>
      <c r="C141" s="158" t="s">
        <v>269</v>
      </c>
      <c r="D141" s="158" t="s">
        <v>571</v>
      </c>
      <c r="E141" s="159" t="s">
        <v>1071</v>
      </c>
      <c r="F141" s="160" t="s">
        <v>1072</v>
      </c>
      <c r="G141" s="161" t="s">
        <v>234</v>
      </c>
      <c r="H141" s="162">
        <v>1</v>
      </c>
      <c r="I141" s="163"/>
      <c r="J141" s="162">
        <f t="shared" ref="J141:J146" si="10">ROUND(I141*H141,2)</f>
        <v>0</v>
      </c>
      <c r="K141" s="164"/>
      <c r="L141" s="165"/>
      <c r="M141" s="166" t="s">
        <v>1</v>
      </c>
      <c r="N141" s="167" t="s">
        <v>41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51" t="s">
        <v>248</v>
      </c>
      <c r="AT141" s="151" t="s">
        <v>571</v>
      </c>
      <c r="AU141" s="151" t="s">
        <v>87</v>
      </c>
      <c r="AY141" s="13" t="s">
        <v>220</v>
      </c>
      <c r="BE141" s="152">
        <f>IF(N141="základná",J141,0)</f>
        <v>0</v>
      </c>
      <c r="BF141" s="152">
        <f>IF(N141="znížená",J141,0)</f>
        <v>0</v>
      </c>
      <c r="BG141" s="152">
        <f>IF(N141="zákl. prenesená",J141,0)</f>
        <v>0</v>
      </c>
      <c r="BH141" s="152">
        <f>IF(N141="zníž. prenesená",J141,0)</f>
        <v>0</v>
      </c>
      <c r="BI141" s="152">
        <f>IF(N141="nulová",J141,0)</f>
        <v>0</v>
      </c>
      <c r="BJ141" s="13" t="s">
        <v>87</v>
      </c>
      <c r="BK141" s="152">
        <f>ROUND(I141*H141,2)</f>
        <v>0</v>
      </c>
      <c r="BL141" s="13" t="s">
        <v>94</v>
      </c>
      <c r="BM141" s="151" t="s">
        <v>714</v>
      </c>
    </row>
    <row r="142" spans="2:65" s="1" customFormat="1" ht="33" customHeight="1">
      <c r="B142" s="139"/>
      <c r="C142" s="158" t="s">
        <v>273</v>
      </c>
      <c r="D142" s="158" t="s">
        <v>571</v>
      </c>
      <c r="E142" s="159" t="s">
        <v>1073</v>
      </c>
      <c r="F142" s="160" t="s">
        <v>1074</v>
      </c>
      <c r="G142" s="161" t="s">
        <v>234</v>
      </c>
      <c r="H142" s="162">
        <v>1</v>
      </c>
      <c r="I142" s="163"/>
      <c r="J142" s="162">
        <f t="shared" si="10"/>
        <v>0</v>
      </c>
      <c r="K142" s="164"/>
      <c r="L142" s="165"/>
      <c r="M142" s="166" t="s">
        <v>1</v>
      </c>
      <c r="N142" s="167" t="s">
        <v>41</v>
      </c>
      <c r="P142" s="149">
        <f>O142*H142</f>
        <v>0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51" t="s">
        <v>248</v>
      </c>
      <c r="AT142" s="151" t="s">
        <v>571</v>
      </c>
      <c r="AU142" s="151" t="s">
        <v>87</v>
      </c>
      <c r="AY142" s="13" t="s">
        <v>220</v>
      </c>
      <c r="BE142" s="152">
        <f>IF(N142="základná",J142,0)</f>
        <v>0</v>
      </c>
      <c r="BF142" s="152">
        <f>IF(N142="znížená",J142,0)</f>
        <v>0</v>
      </c>
      <c r="BG142" s="152">
        <f>IF(N142="zákl. prenesená",J142,0)</f>
        <v>0</v>
      </c>
      <c r="BH142" s="152">
        <f>IF(N142="zníž. prenesená",J142,0)</f>
        <v>0</v>
      </c>
      <c r="BI142" s="152">
        <f>IF(N142="nulová",J142,0)</f>
        <v>0</v>
      </c>
      <c r="BJ142" s="13" t="s">
        <v>87</v>
      </c>
      <c r="BK142" s="152">
        <f>ROUND(I142*H142,2)</f>
        <v>0</v>
      </c>
      <c r="BL142" s="13" t="s">
        <v>94</v>
      </c>
      <c r="BM142" s="151" t="s">
        <v>722</v>
      </c>
    </row>
    <row r="143" spans="2:65" s="1" customFormat="1" ht="37.9" customHeight="1">
      <c r="B143" s="139"/>
      <c r="C143" s="158" t="s">
        <v>277</v>
      </c>
      <c r="D143" s="158" t="s">
        <v>571</v>
      </c>
      <c r="E143" s="159" t="s">
        <v>1075</v>
      </c>
      <c r="F143" s="160" t="s">
        <v>1076</v>
      </c>
      <c r="G143" s="161" t="s">
        <v>1058</v>
      </c>
      <c r="H143" s="162">
        <v>2</v>
      </c>
      <c r="I143" s="163"/>
      <c r="J143" s="162">
        <f t="shared" si="10"/>
        <v>0</v>
      </c>
      <c r="K143" s="164"/>
      <c r="L143" s="165"/>
      <c r="M143" s="166" t="s">
        <v>1</v>
      </c>
      <c r="N143" s="167" t="s">
        <v>41</v>
      </c>
      <c r="P143" s="149" t="e">
        <f>O143*#REF!</f>
        <v>#REF!</v>
      </c>
      <c r="Q143" s="149">
        <v>0</v>
      </c>
      <c r="R143" s="149" t="e">
        <f>Q143*#REF!</f>
        <v>#REF!</v>
      </c>
      <c r="S143" s="149">
        <v>0</v>
      </c>
      <c r="T143" s="150" t="e">
        <f>S143*#REF!</f>
        <v>#REF!</v>
      </c>
      <c r="AR143" s="151" t="s">
        <v>248</v>
      </c>
      <c r="AT143" s="151" t="s">
        <v>571</v>
      </c>
      <c r="AU143" s="151" t="s">
        <v>87</v>
      </c>
      <c r="AY143" s="13" t="s">
        <v>220</v>
      </c>
      <c r="BE143" s="152">
        <f>IF(N143="základná",#REF!,0)</f>
        <v>0</v>
      </c>
      <c r="BF143" s="152" t="e">
        <f>IF(N143="znížená",#REF!,0)</f>
        <v>#REF!</v>
      </c>
      <c r="BG143" s="152">
        <f>IF(N143="zákl. prenesená",#REF!,0)</f>
        <v>0</v>
      </c>
      <c r="BH143" s="152">
        <f>IF(N143="zníž. prenesená",#REF!,0)</f>
        <v>0</v>
      </c>
      <c r="BI143" s="152">
        <f>IF(N143="nulová",#REF!,0)</f>
        <v>0</v>
      </c>
      <c r="BJ143" s="13" t="s">
        <v>87</v>
      </c>
      <c r="BK143" s="152" t="e">
        <f>ROUND(#REF!*#REF!,2)</f>
        <v>#REF!</v>
      </c>
      <c r="BL143" s="13" t="s">
        <v>94</v>
      </c>
      <c r="BM143" s="151" t="s">
        <v>730</v>
      </c>
    </row>
    <row r="144" spans="2:65" s="11" customFormat="1" ht="22.9" customHeight="1">
      <c r="B144" s="127"/>
      <c r="C144" s="158">
        <v>16</v>
      </c>
      <c r="D144" s="158" t="s">
        <v>571</v>
      </c>
      <c r="E144" s="159" t="s">
        <v>4689</v>
      </c>
      <c r="F144" s="160" t="s">
        <v>311</v>
      </c>
      <c r="G144" s="161" t="s">
        <v>304</v>
      </c>
      <c r="H144" s="162">
        <v>4.1000000000000002E-2</v>
      </c>
      <c r="I144" s="163"/>
      <c r="J144" s="162">
        <f t="shared" si="10"/>
        <v>0</v>
      </c>
      <c r="L144" s="127"/>
      <c r="M144" s="132"/>
      <c r="P144" s="133">
        <f>SUM(P145:P163)</f>
        <v>0</v>
      </c>
      <c r="R144" s="133">
        <f>SUM(R145:R163)</f>
        <v>0</v>
      </c>
      <c r="T144" s="134">
        <f>SUM(T145:T163)</f>
        <v>0</v>
      </c>
      <c r="AR144" s="128" t="s">
        <v>82</v>
      </c>
      <c r="AT144" s="135" t="s">
        <v>74</v>
      </c>
      <c r="AU144" s="135" t="s">
        <v>82</v>
      </c>
      <c r="AY144" s="128" t="s">
        <v>220</v>
      </c>
      <c r="BK144" s="136">
        <f>SUM(BK145:BK163)</f>
        <v>0</v>
      </c>
    </row>
    <row r="145" spans="2:65" s="1" customFormat="1" ht="24.25" customHeight="1">
      <c r="B145" s="139"/>
      <c r="C145" s="158">
        <v>17</v>
      </c>
      <c r="D145" s="158" t="s">
        <v>571</v>
      </c>
      <c r="E145" s="159" t="s">
        <v>4690</v>
      </c>
      <c r="F145" s="160" t="s">
        <v>4688</v>
      </c>
      <c r="G145" s="161" t="s">
        <v>304</v>
      </c>
      <c r="H145" s="162">
        <v>4.1000000000000002E-2</v>
      </c>
      <c r="I145" s="163"/>
      <c r="J145" s="162">
        <f t="shared" si="10"/>
        <v>0</v>
      </c>
      <c r="K145" s="164"/>
      <c r="L145" s="165"/>
      <c r="M145" s="166" t="s">
        <v>1</v>
      </c>
      <c r="N145" s="167" t="s">
        <v>41</v>
      </c>
      <c r="P145" s="149">
        <f>O145*H149</f>
        <v>0</v>
      </c>
      <c r="Q145" s="149">
        <v>0</v>
      </c>
      <c r="R145" s="149">
        <f>Q145*H149</f>
        <v>0</v>
      </c>
      <c r="S145" s="149">
        <v>0</v>
      </c>
      <c r="T145" s="150">
        <f>S145*H149</f>
        <v>0</v>
      </c>
      <c r="AR145" s="151" t="s">
        <v>248</v>
      </c>
      <c r="AT145" s="151" t="s">
        <v>571</v>
      </c>
      <c r="AU145" s="151" t="s">
        <v>87</v>
      </c>
      <c r="AY145" s="13" t="s">
        <v>220</v>
      </c>
      <c r="BE145" s="152">
        <f>IF(N145="základná",J149,0)</f>
        <v>0</v>
      </c>
      <c r="BF145" s="152">
        <f>IF(N145="znížená",J149,0)</f>
        <v>0</v>
      </c>
      <c r="BG145" s="152">
        <f>IF(N145="zákl. prenesená",J149,0)</f>
        <v>0</v>
      </c>
      <c r="BH145" s="152">
        <f>IF(N145="zníž. prenesená",J149,0)</f>
        <v>0</v>
      </c>
      <c r="BI145" s="152">
        <f>IF(N145="nulová",J149,0)</f>
        <v>0</v>
      </c>
      <c r="BJ145" s="13" t="s">
        <v>87</v>
      </c>
      <c r="BK145" s="152">
        <f>ROUND(I149*H149,2)</f>
        <v>0</v>
      </c>
      <c r="BL145" s="13" t="s">
        <v>94</v>
      </c>
      <c r="BM145" s="151" t="s">
        <v>825</v>
      </c>
    </row>
    <row r="146" spans="2:65" s="1" customFormat="1" ht="33.75" customHeight="1">
      <c r="B146" s="139"/>
      <c r="C146" s="158">
        <v>18</v>
      </c>
      <c r="D146" s="158" t="s">
        <v>571</v>
      </c>
      <c r="E146" s="159" t="s">
        <v>4691</v>
      </c>
      <c r="F146" s="160" t="s">
        <v>4687</v>
      </c>
      <c r="G146" s="161" t="s">
        <v>304</v>
      </c>
      <c r="H146" s="162">
        <v>4.1000000000000002E-2</v>
      </c>
      <c r="I146" s="163"/>
      <c r="J146" s="162">
        <f t="shared" si="10"/>
        <v>0</v>
      </c>
      <c r="K146" s="164"/>
      <c r="L146" s="165"/>
      <c r="M146" s="166" t="s">
        <v>1</v>
      </c>
      <c r="N146" s="167" t="s">
        <v>41</v>
      </c>
      <c r="P146" s="149">
        <f>O146*H150</f>
        <v>0</v>
      </c>
      <c r="Q146" s="149">
        <v>0</v>
      </c>
      <c r="R146" s="149">
        <f>Q146*H150</f>
        <v>0</v>
      </c>
      <c r="S146" s="149">
        <v>0</v>
      </c>
      <c r="T146" s="150">
        <f>S146*H150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IF(N146="základná",J150,0)</f>
        <v>0</v>
      </c>
      <c r="BF146" s="152">
        <f>IF(N146="znížená",J150,0)</f>
        <v>0</v>
      </c>
      <c r="BG146" s="152">
        <f>IF(N146="zákl. prenesená",J150,0)</f>
        <v>0</v>
      </c>
      <c r="BH146" s="152">
        <f>IF(N146="zníž. prenesená",J150,0)</f>
        <v>0</v>
      </c>
      <c r="BI146" s="152">
        <f>IF(N146="nulová",J150,0)</f>
        <v>0</v>
      </c>
      <c r="BJ146" s="13" t="s">
        <v>87</v>
      </c>
      <c r="BK146" s="152">
        <f>ROUND(I150*H150,2)</f>
        <v>0</v>
      </c>
      <c r="BL146" s="13" t="s">
        <v>94</v>
      </c>
      <c r="BM146" s="151" t="s">
        <v>833</v>
      </c>
    </row>
    <row r="147" spans="2:65" s="1" customFormat="1" ht="33" customHeight="1">
      <c r="B147" s="139"/>
      <c r="C147" s="170"/>
      <c r="D147" s="170"/>
      <c r="E147" s="171"/>
      <c r="F147" s="172"/>
      <c r="G147" s="173"/>
      <c r="H147" s="174"/>
      <c r="I147" s="175"/>
      <c r="J147" s="174"/>
      <c r="K147" s="164"/>
      <c r="L147" s="165"/>
      <c r="M147" s="166" t="s">
        <v>1</v>
      </c>
      <c r="N147" s="167" t="s">
        <v>41</v>
      </c>
      <c r="P147" s="149">
        <f t="shared" ref="P147:P163" si="11">O147*H152</f>
        <v>0</v>
      </c>
      <c r="Q147" s="149">
        <v>0</v>
      </c>
      <c r="R147" s="149">
        <f t="shared" ref="R147:R163" si="12">Q147*H152</f>
        <v>0</v>
      </c>
      <c r="S147" s="149">
        <v>0</v>
      </c>
      <c r="T147" s="150">
        <f t="shared" ref="T147:T163" si="13">S147*H152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 t="shared" ref="BE147:BE163" si="14">IF(N147="základná",J152,0)</f>
        <v>0</v>
      </c>
      <c r="BF147" s="152">
        <f t="shared" ref="BF147:BF163" si="15">IF(N147="znížená",J152,0)</f>
        <v>0</v>
      </c>
      <c r="BG147" s="152">
        <f t="shared" ref="BG147:BG163" si="16">IF(N147="zákl. prenesená",J152,0)</f>
        <v>0</v>
      </c>
      <c r="BH147" s="152">
        <f t="shared" ref="BH147:BH163" si="17">IF(N147="zníž. prenesená",J152,0)</f>
        <v>0</v>
      </c>
      <c r="BI147" s="152">
        <f t="shared" ref="BI147:BI163" si="18">IF(N147="nulová",J152,0)</f>
        <v>0</v>
      </c>
      <c r="BJ147" s="13" t="s">
        <v>87</v>
      </c>
      <c r="BK147" s="152">
        <f t="shared" ref="BK147:BK163" si="19">ROUND(I152*H152,2)</f>
        <v>0</v>
      </c>
      <c r="BL147" s="13" t="s">
        <v>94</v>
      </c>
      <c r="BM147" s="151" t="s">
        <v>849</v>
      </c>
    </row>
    <row r="148" spans="2:65" s="1" customFormat="1" ht="24.25" customHeight="1">
      <c r="B148" s="139"/>
      <c r="C148" s="11"/>
      <c r="D148" s="128" t="s">
        <v>74</v>
      </c>
      <c r="E148" s="137" t="s">
        <v>1077</v>
      </c>
      <c r="F148" s="137" t="s">
        <v>92</v>
      </c>
      <c r="G148" s="11"/>
      <c r="H148" s="11"/>
      <c r="I148" s="130"/>
      <c r="J148" s="138">
        <f>BK144</f>
        <v>0</v>
      </c>
      <c r="K148" s="164"/>
      <c r="L148" s="165"/>
      <c r="M148" s="166" t="s">
        <v>1</v>
      </c>
      <c r="N148" s="167" t="s">
        <v>41</v>
      </c>
      <c r="P148" s="149">
        <f t="shared" si="11"/>
        <v>0</v>
      </c>
      <c r="Q148" s="149">
        <v>0</v>
      </c>
      <c r="R148" s="149">
        <f t="shared" si="12"/>
        <v>0</v>
      </c>
      <c r="S148" s="149">
        <v>0</v>
      </c>
      <c r="T148" s="150">
        <f t="shared" si="13"/>
        <v>0</v>
      </c>
      <c r="AR148" s="151" t="s">
        <v>248</v>
      </c>
      <c r="AT148" s="151" t="s">
        <v>571</v>
      </c>
      <c r="AU148" s="151" t="s">
        <v>87</v>
      </c>
      <c r="AY148" s="13" t="s">
        <v>220</v>
      </c>
      <c r="BE148" s="152">
        <f t="shared" si="14"/>
        <v>0</v>
      </c>
      <c r="BF148" s="152">
        <f t="shared" si="15"/>
        <v>0</v>
      </c>
      <c r="BG148" s="152">
        <f t="shared" si="16"/>
        <v>0</v>
      </c>
      <c r="BH148" s="152">
        <f t="shared" si="17"/>
        <v>0</v>
      </c>
      <c r="BI148" s="152">
        <f t="shared" si="18"/>
        <v>0</v>
      </c>
      <c r="BJ148" s="13" t="s">
        <v>87</v>
      </c>
      <c r="BK148" s="152">
        <f t="shared" si="19"/>
        <v>0</v>
      </c>
      <c r="BL148" s="13" t="s">
        <v>94</v>
      </c>
      <c r="BM148" s="151" t="s">
        <v>857</v>
      </c>
    </row>
    <row r="149" spans="2:65" s="1" customFormat="1" ht="24.25" customHeight="1">
      <c r="B149" s="139"/>
      <c r="C149" s="158">
        <v>19</v>
      </c>
      <c r="D149" s="158" t="s">
        <v>571</v>
      </c>
      <c r="E149" s="159" t="s">
        <v>1043</v>
      </c>
      <c r="F149" s="160" t="s">
        <v>1044</v>
      </c>
      <c r="G149" s="161" t="s">
        <v>259</v>
      </c>
      <c r="H149" s="162">
        <v>10</v>
      </c>
      <c r="I149" s="163"/>
      <c r="J149" s="162">
        <f t="shared" ref="J149:J168" si="20">ROUND(I149*H149,2)</f>
        <v>0</v>
      </c>
      <c r="K149" s="164"/>
      <c r="L149" s="165"/>
      <c r="M149" s="166" t="s">
        <v>1</v>
      </c>
      <c r="N149" s="167" t="s">
        <v>41</v>
      </c>
      <c r="P149" s="149">
        <f t="shared" si="11"/>
        <v>0</v>
      </c>
      <c r="Q149" s="149">
        <v>0</v>
      </c>
      <c r="R149" s="149">
        <f t="shared" si="12"/>
        <v>0</v>
      </c>
      <c r="S149" s="149">
        <v>0</v>
      </c>
      <c r="T149" s="150">
        <f t="shared" si="13"/>
        <v>0</v>
      </c>
      <c r="AR149" s="151" t="s">
        <v>248</v>
      </c>
      <c r="AT149" s="151" t="s">
        <v>571</v>
      </c>
      <c r="AU149" s="151" t="s">
        <v>87</v>
      </c>
      <c r="AY149" s="13" t="s">
        <v>220</v>
      </c>
      <c r="BE149" s="152">
        <f t="shared" si="14"/>
        <v>0</v>
      </c>
      <c r="BF149" s="152">
        <f t="shared" si="15"/>
        <v>0</v>
      </c>
      <c r="BG149" s="152">
        <f t="shared" si="16"/>
        <v>0</v>
      </c>
      <c r="BH149" s="152">
        <f t="shared" si="17"/>
        <v>0</v>
      </c>
      <c r="BI149" s="152">
        <f t="shared" si="18"/>
        <v>0</v>
      </c>
      <c r="BJ149" s="13" t="s">
        <v>87</v>
      </c>
      <c r="BK149" s="152">
        <f t="shared" si="19"/>
        <v>0</v>
      </c>
      <c r="BL149" s="13" t="s">
        <v>94</v>
      </c>
      <c r="BM149" s="151" t="s">
        <v>865</v>
      </c>
    </row>
    <row r="150" spans="2:65" s="1" customFormat="1" ht="16.5" customHeight="1">
      <c r="B150" s="139"/>
      <c r="C150" s="158">
        <v>20</v>
      </c>
      <c r="D150" s="158" t="s">
        <v>571</v>
      </c>
      <c r="E150" s="159" t="s">
        <v>1078</v>
      </c>
      <c r="F150" s="160" t="s">
        <v>1079</v>
      </c>
      <c r="G150" s="161" t="s">
        <v>259</v>
      </c>
      <c r="H150" s="162">
        <v>3</v>
      </c>
      <c r="I150" s="163"/>
      <c r="J150" s="162">
        <f t="shared" si="20"/>
        <v>0</v>
      </c>
      <c r="K150" s="164"/>
      <c r="L150" s="165"/>
      <c r="M150" s="166" t="s">
        <v>1</v>
      </c>
      <c r="N150" s="167" t="s">
        <v>41</v>
      </c>
      <c r="P150" s="149">
        <f t="shared" si="11"/>
        <v>0</v>
      </c>
      <c r="Q150" s="149">
        <v>0</v>
      </c>
      <c r="R150" s="149">
        <f t="shared" si="12"/>
        <v>0</v>
      </c>
      <c r="S150" s="149">
        <v>0</v>
      </c>
      <c r="T150" s="150">
        <f t="shared" si="13"/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 t="shared" si="14"/>
        <v>0</v>
      </c>
      <c r="BF150" s="152">
        <f t="shared" si="15"/>
        <v>0</v>
      </c>
      <c r="BG150" s="152">
        <f t="shared" si="16"/>
        <v>0</v>
      </c>
      <c r="BH150" s="152">
        <f t="shared" si="17"/>
        <v>0</v>
      </c>
      <c r="BI150" s="152">
        <f t="shared" si="18"/>
        <v>0</v>
      </c>
      <c r="BJ150" s="13" t="s">
        <v>87</v>
      </c>
      <c r="BK150" s="152">
        <f t="shared" si="19"/>
        <v>0</v>
      </c>
      <c r="BL150" s="13" t="s">
        <v>94</v>
      </c>
      <c r="BM150" s="151" t="s">
        <v>873</v>
      </c>
    </row>
    <row r="151" spans="2:65" s="1" customFormat="1" ht="24" customHeight="1">
      <c r="B151" s="139"/>
      <c r="C151" s="158">
        <v>21</v>
      </c>
      <c r="D151" s="158" t="s">
        <v>571</v>
      </c>
      <c r="E151" s="159" t="s">
        <v>1080</v>
      </c>
      <c r="F151" s="160" t="s">
        <v>1081</v>
      </c>
      <c r="G151" s="161" t="s">
        <v>1058</v>
      </c>
      <c r="H151" s="162">
        <v>3</v>
      </c>
      <c r="I151" s="163">
        <v>0</v>
      </c>
      <c r="J151" s="162">
        <f t="shared" si="20"/>
        <v>0</v>
      </c>
      <c r="K151" s="164"/>
      <c r="L151" s="165"/>
      <c r="M151" s="166" t="s">
        <v>1</v>
      </c>
      <c r="N151" s="167" t="s">
        <v>41</v>
      </c>
      <c r="P151" s="149">
        <f t="shared" si="11"/>
        <v>0</v>
      </c>
      <c r="Q151" s="149">
        <v>0</v>
      </c>
      <c r="R151" s="149">
        <f t="shared" si="12"/>
        <v>0</v>
      </c>
      <c r="S151" s="149">
        <v>0</v>
      </c>
      <c r="T151" s="150">
        <f t="shared" si="13"/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 t="shared" si="14"/>
        <v>0</v>
      </c>
      <c r="BF151" s="152">
        <f t="shared" si="15"/>
        <v>0</v>
      </c>
      <c r="BG151" s="152">
        <f t="shared" si="16"/>
        <v>0</v>
      </c>
      <c r="BH151" s="152">
        <f t="shared" si="17"/>
        <v>0</v>
      </c>
      <c r="BI151" s="152">
        <f t="shared" si="18"/>
        <v>0</v>
      </c>
      <c r="BJ151" s="13" t="s">
        <v>87</v>
      </c>
      <c r="BK151" s="152">
        <f t="shared" si="19"/>
        <v>0</v>
      </c>
      <c r="BL151" s="13" t="s">
        <v>94</v>
      </c>
      <c r="BM151" s="151" t="s">
        <v>880</v>
      </c>
    </row>
    <row r="152" spans="2:65" s="1" customFormat="1" ht="27.75" customHeight="1">
      <c r="B152" s="139"/>
      <c r="C152" s="158">
        <v>22</v>
      </c>
      <c r="D152" s="158" t="s">
        <v>571</v>
      </c>
      <c r="E152" s="159" t="s">
        <v>1045</v>
      </c>
      <c r="F152" s="160" t="s">
        <v>1046</v>
      </c>
      <c r="G152" s="161" t="s">
        <v>259</v>
      </c>
      <c r="H152" s="162">
        <v>10</v>
      </c>
      <c r="I152" s="163"/>
      <c r="J152" s="162">
        <f t="shared" si="20"/>
        <v>0</v>
      </c>
      <c r="K152" s="164"/>
      <c r="L152" s="165"/>
      <c r="M152" s="166" t="s">
        <v>1</v>
      </c>
      <c r="N152" s="167" t="s">
        <v>41</v>
      </c>
      <c r="P152" s="149">
        <f t="shared" si="11"/>
        <v>0</v>
      </c>
      <c r="Q152" s="149">
        <v>0</v>
      </c>
      <c r="R152" s="149">
        <f t="shared" si="12"/>
        <v>0</v>
      </c>
      <c r="S152" s="149">
        <v>0</v>
      </c>
      <c r="T152" s="150">
        <f t="shared" si="13"/>
        <v>0</v>
      </c>
      <c r="AR152" s="151" t="s">
        <v>248</v>
      </c>
      <c r="AT152" s="151" t="s">
        <v>571</v>
      </c>
      <c r="AU152" s="151" t="s">
        <v>87</v>
      </c>
      <c r="AY152" s="13" t="s">
        <v>220</v>
      </c>
      <c r="BE152" s="152">
        <f t="shared" si="14"/>
        <v>0</v>
      </c>
      <c r="BF152" s="152">
        <f t="shared" si="15"/>
        <v>0</v>
      </c>
      <c r="BG152" s="152">
        <f t="shared" si="16"/>
        <v>0</v>
      </c>
      <c r="BH152" s="152">
        <f t="shared" si="17"/>
        <v>0</v>
      </c>
      <c r="BI152" s="152">
        <f t="shared" si="18"/>
        <v>0</v>
      </c>
      <c r="BJ152" s="13" t="s">
        <v>87</v>
      </c>
      <c r="BK152" s="152">
        <f t="shared" si="19"/>
        <v>0</v>
      </c>
      <c r="BL152" s="13" t="s">
        <v>94</v>
      </c>
      <c r="BM152" s="151" t="s">
        <v>888</v>
      </c>
    </row>
    <row r="153" spans="2:65" s="1" customFormat="1" ht="33" customHeight="1">
      <c r="B153" s="139"/>
      <c r="C153" s="158">
        <v>23</v>
      </c>
      <c r="D153" s="158" t="s">
        <v>571</v>
      </c>
      <c r="E153" s="159" t="s">
        <v>1047</v>
      </c>
      <c r="F153" s="160" t="s">
        <v>1048</v>
      </c>
      <c r="G153" s="161" t="s">
        <v>259</v>
      </c>
      <c r="H153" s="162">
        <v>10</v>
      </c>
      <c r="I153" s="163"/>
      <c r="J153" s="162">
        <f t="shared" si="20"/>
        <v>0</v>
      </c>
      <c r="K153" s="164"/>
      <c r="L153" s="165"/>
      <c r="M153" s="166" t="s">
        <v>1</v>
      </c>
      <c r="N153" s="167" t="s">
        <v>41</v>
      </c>
      <c r="P153" s="149">
        <f t="shared" si="11"/>
        <v>0</v>
      </c>
      <c r="Q153" s="149">
        <v>0</v>
      </c>
      <c r="R153" s="149">
        <f t="shared" si="12"/>
        <v>0</v>
      </c>
      <c r="S153" s="149">
        <v>0</v>
      </c>
      <c r="T153" s="150">
        <f t="shared" si="13"/>
        <v>0</v>
      </c>
      <c r="AR153" s="151" t="s">
        <v>248</v>
      </c>
      <c r="AT153" s="151" t="s">
        <v>571</v>
      </c>
      <c r="AU153" s="151" t="s">
        <v>87</v>
      </c>
      <c r="AY153" s="13" t="s">
        <v>220</v>
      </c>
      <c r="BE153" s="152">
        <f t="shared" si="14"/>
        <v>0</v>
      </c>
      <c r="BF153" s="152">
        <f t="shared" si="15"/>
        <v>0</v>
      </c>
      <c r="BG153" s="152">
        <f t="shared" si="16"/>
        <v>0</v>
      </c>
      <c r="BH153" s="152">
        <f t="shared" si="17"/>
        <v>0</v>
      </c>
      <c r="BI153" s="152">
        <f t="shared" si="18"/>
        <v>0</v>
      </c>
      <c r="BJ153" s="13" t="s">
        <v>87</v>
      </c>
      <c r="BK153" s="152">
        <f t="shared" si="19"/>
        <v>0</v>
      </c>
      <c r="BL153" s="13" t="s">
        <v>94</v>
      </c>
      <c r="BM153" s="151" t="s">
        <v>896</v>
      </c>
    </row>
    <row r="154" spans="2:65" s="1" customFormat="1" ht="21.75" customHeight="1">
      <c r="B154" s="139"/>
      <c r="C154" s="158">
        <v>24</v>
      </c>
      <c r="D154" s="158" t="s">
        <v>571</v>
      </c>
      <c r="E154" s="159" t="s">
        <v>1049</v>
      </c>
      <c r="F154" s="160" t="s">
        <v>1050</v>
      </c>
      <c r="G154" s="161" t="s">
        <v>259</v>
      </c>
      <c r="H154" s="162">
        <v>10</v>
      </c>
      <c r="I154" s="163"/>
      <c r="J154" s="162">
        <f t="shared" si="20"/>
        <v>0</v>
      </c>
      <c r="K154" s="164"/>
      <c r="L154" s="165"/>
      <c r="M154" s="166" t="s">
        <v>1</v>
      </c>
      <c r="N154" s="167" t="s">
        <v>41</v>
      </c>
      <c r="P154" s="149">
        <f t="shared" si="11"/>
        <v>0</v>
      </c>
      <c r="Q154" s="149">
        <v>0</v>
      </c>
      <c r="R154" s="149">
        <f t="shared" si="12"/>
        <v>0</v>
      </c>
      <c r="S154" s="149">
        <v>0</v>
      </c>
      <c r="T154" s="150">
        <f t="shared" si="13"/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 t="shared" si="14"/>
        <v>0</v>
      </c>
      <c r="BF154" s="152">
        <f t="shared" si="15"/>
        <v>0</v>
      </c>
      <c r="BG154" s="152">
        <f t="shared" si="16"/>
        <v>0</v>
      </c>
      <c r="BH154" s="152">
        <f t="shared" si="17"/>
        <v>0</v>
      </c>
      <c r="BI154" s="152">
        <f t="shared" si="18"/>
        <v>0</v>
      </c>
      <c r="BJ154" s="13" t="s">
        <v>87</v>
      </c>
      <c r="BK154" s="152">
        <f t="shared" si="19"/>
        <v>0</v>
      </c>
      <c r="BL154" s="13" t="s">
        <v>94</v>
      </c>
      <c r="BM154" s="151" t="s">
        <v>906</v>
      </c>
    </row>
    <row r="155" spans="2:65" s="1" customFormat="1" ht="24" customHeight="1">
      <c r="B155" s="139"/>
      <c r="C155" s="158">
        <v>25</v>
      </c>
      <c r="D155" s="158" t="s">
        <v>571</v>
      </c>
      <c r="E155" s="159" t="s">
        <v>1051</v>
      </c>
      <c r="F155" s="160" t="s">
        <v>1052</v>
      </c>
      <c r="G155" s="161" t="s">
        <v>1053</v>
      </c>
      <c r="H155" s="162">
        <v>10</v>
      </c>
      <c r="I155" s="163"/>
      <c r="J155" s="162">
        <f t="shared" si="20"/>
        <v>0</v>
      </c>
      <c r="K155" s="164"/>
      <c r="L155" s="165"/>
      <c r="M155" s="166" t="s">
        <v>1</v>
      </c>
      <c r="N155" s="167" t="s">
        <v>41</v>
      </c>
      <c r="P155" s="149">
        <f t="shared" si="11"/>
        <v>0</v>
      </c>
      <c r="Q155" s="149">
        <v>0</v>
      </c>
      <c r="R155" s="149">
        <f t="shared" si="12"/>
        <v>0</v>
      </c>
      <c r="S155" s="149">
        <v>0</v>
      </c>
      <c r="T155" s="150">
        <f t="shared" si="13"/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 t="shared" si="14"/>
        <v>0</v>
      </c>
      <c r="BF155" s="152">
        <f t="shared" si="15"/>
        <v>0</v>
      </c>
      <c r="BG155" s="152">
        <f t="shared" si="16"/>
        <v>0</v>
      </c>
      <c r="BH155" s="152">
        <f t="shared" si="17"/>
        <v>0</v>
      </c>
      <c r="BI155" s="152">
        <f t="shared" si="18"/>
        <v>0</v>
      </c>
      <c r="BJ155" s="13" t="s">
        <v>87</v>
      </c>
      <c r="BK155" s="152">
        <f t="shared" si="19"/>
        <v>0</v>
      </c>
      <c r="BL155" s="13" t="s">
        <v>94</v>
      </c>
      <c r="BM155" s="151" t="s">
        <v>916</v>
      </c>
    </row>
    <row r="156" spans="2:65" s="1" customFormat="1" ht="16.5" customHeight="1">
      <c r="B156" s="139"/>
      <c r="C156" s="158">
        <v>26</v>
      </c>
      <c r="D156" s="158" t="s">
        <v>571</v>
      </c>
      <c r="E156" s="159" t="s">
        <v>1054</v>
      </c>
      <c r="F156" s="160" t="s">
        <v>1055</v>
      </c>
      <c r="G156" s="161" t="s">
        <v>259</v>
      </c>
      <c r="H156" s="162">
        <v>28</v>
      </c>
      <c r="I156" s="163"/>
      <c r="J156" s="162">
        <f t="shared" si="20"/>
        <v>0</v>
      </c>
      <c r="K156" s="164"/>
      <c r="L156" s="165"/>
      <c r="M156" s="166" t="s">
        <v>1</v>
      </c>
      <c r="N156" s="167" t="s">
        <v>41</v>
      </c>
      <c r="P156" s="149">
        <f t="shared" si="11"/>
        <v>0</v>
      </c>
      <c r="Q156" s="149">
        <v>0</v>
      </c>
      <c r="R156" s="149">
        <f t="shared" si="12"/>
        <v>0</v>
      </c>
      <c r="S156" s="149">
        <v>0</v>
      </c>
      <c r="T156" s="150">
        <f t="shared" si="13"/>
        <v>0</v>
      </c>
      <c r="AR156" s="151" t="s">
        <v>248</v>
      </c>
      <c r="AT156" s="151" t="s">
        <v>571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924</v>
      </c>
    </row>
    <row r="157" spans="2:65" s="1" customFormat="1" ht="24.25" customHeight="1">
      <c r="B157" s="139"/>
      <c r="C157" s="158">
        <v>27</v>
      </c>
      <c r="D157" s="158" t="s">
        <v>571</v>
      </c>
      <c r="E157" s="159" t="s">
        <v>1056</v>
      </c>
      <c r="F157" s="160" t="s">
        <v>1057</v>
      </c>
      <c r="G157" s="161" t="s">
        <v>1058</v>
      </c>
      <c r="H157" s="162">
        <v>28</v>
      </c>
      <c r="I157" s="163"/>
      <c r="J157" s="162">
        <f t="shared" si="20"/>
        <v>0</v>
      </c>
      <c r="K157" s="164"/>
      <c r="L157" s="165"/>
      <c r="M157" s="166" t="s">
        <v>1</v>
      </c>
      <c r="N157" s="167" t="s">
        <v>41</v>
      </c>
      <c r="P157" s="149">
        <f t="shared" si="11"/>
        <v>0</v>
      </c>
      <c r="Q157" s="149">
        <v>0</v>
      </c>
      <c r="R157" s="149">
        <f t="shared" si="12"/>
        <v>0</v>
      </c>
      <c r="S157" s="149">
        <v>0</v>
      </c>
      <c r="T157" s="150">
        <f t="shared" si="13"/>
        <v>0</v>
      </c>
      <c r="AR157" s="151" t="s">
        <v>248</v>
      </c>
      <c r="AT157" s="151" t="s">
        <v>571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932</v>
      </c>
    </row>
    <row r="158" spans="2:65" s="1" customFormat="1" ht="24.25" customHeight="1">
      <c r="B158" s="139"/>
      <c r="C158" s="158">
        <v>28</v>
      </c>
      <c r="D158" s="158" t="s">
        <v>571</v>
      </c>
      <c r="E158" s="159" t="s">
        <v>1059</v>
      </c>
      <c r="F158" s="160" t="s">
        <v>1060</v>
      </c>
      <c r="G158" s="161" t="s">
        <v>259</v>
      </c>
      <c r="H158" s="162">
        <v>28</v>
      </c>
      <c r="I158" s="163"/>
      <c r="J158" s="162">
        <f t="shared" si="20"/>
        <v>0</v>
      </c>
      <c r="K158" s="164"/>
      <c r="L158" s="165"/>
      <c r="M158" s="166" t="s">
        <v>1</v>
      </c>
      <c r="N158" s="167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248</v>
      </c>
      <c r="AT158" s="151" t="s">
        <v>571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940</v>
      </c>
    </row>
    <row r="159" spans="2:65" s="1" customFormat="1" ht="27" customHeight="1">
      <c r="B159" s="139"/>
      <c r="C159" s="158">
        <v>29</v>
      </c>
      <c r="D159" s="158" t="s">
        <v>571</v>
      </c>
      <c r="E159" s="159" t="s">
        <v>1061</v>
      </c>
      <c r="F159" s="160" t="s">
        <v>1062</v>
      </c>
      <c r="G159" s="161" t="s">
        <v>259</v>
      </c>
      <c r="H159" s="162">
        <v>28</v>
      </c>
      <c r="I159" s="163"/>
      <c r="J159" s="162">
        <f t="shared" si="20"/>
        <v>0</v>
      </c>
      <c r="K159" s="164"/>
      <c r="L159" s="165"/>
      <c r="M159" s="166" t="s">
        <v>1</v>
      </c>
      <c r="N159" s="167" t="s">
        <v>41</v>
      </c>
      <c r="P159" s="149">
        <f t="shared" si="11"/>
        <v>0</v>
      </c>
      <c r="Q159" s="149">
        <v>0</v>
      </c>
      <c r="R159" s="149">
        <f t="shared" si="12"/>
        <v>0</v>
      </c>
      <c r="S159" s="149">
        <v>0</v>
      </c>
      <c r="T159" s="150">
        <f t="shared" si="13"/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948</v>
      </c>
    </row>
    <row r="160" spans="2:65" s="1" customFormat="1" ht="24.25" customHeight="1">
      <c r="B160" s="139"/>
      <c r="C160" s="158">
        <v>30</v>
      </c>
      <c r="D160" s="158" t="s">
        <v>571</v>
      </c>
      <c r="E160" s="159" t="s">
        <v>1082</v>
      </c>
      <c r="F160" s="160" t="s">
        <v>4685</v>
      </c>
      <c r="G160" s="161" t="s">
        <v>259</v>
      </c>
      <c r="H160" s="162">
        <v>5</v>
      </c>
      <c r="I160" s="163"/>
      <c r="J160" s="162">
        <f t="shared" si="20"/>
        <v>0</v>
      </c>
      <c r="K160" s="164"/>
      <c r="L160" s="165"/>
      <c r="M160" s="166" t="s">
        <v>1</v>
      </c>
      <c r="N160" s="167" t="s">
        <v>41</v>
      </c>
      <c r="P160" s="149">
        <f t="shared" si="11"/>
        <v>0</v>
      </c>
      <c r="Q160" s="149">
        <v>0</v>
      </c>
      <c r="R160" s="149">
        <f t="shared" si="12"/>
        <v>0</v>
      </c>
      <c r="S160" s="149">
        <v>0</v>
      </c>
      <c r="T160" s="150">
        <f t="shared" si="13"/>
        <v>0</v>
      </c>
      <c r="AR160" s="151" t="s">
        <v>248</v>
      </c>
      <c r="AT160" s="151" t="s">
        <v>571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956</v>
      </c>
    </row>
    <row r="161" spans="2:65" s="1" customFormat="1" ht="24.25" customHeight="1">
      <c r="B161" s="139"/>
      <c r="C161" s="158">
        <v>31</v>
      </c>
      <c r="D161" s="158" t="s">
        <v>571</v>
      </c>
      <c r="E161" s="159" t="s">
        <v>1084</v>
      </c>
      <c r="F161" s="160" t="s">
        <v>1085</v>
      </c>
      <c r="G161" s="161" t="s">
        <v>259</v>
      </c>
      <c r="H161" s="162">
        <v>5</v>
      </c>
      <c r="I161" s="163"/>
      <c r="J161" s="162">
        <f t="shared" si="20"/>
        <v>0</v>
      </c>
      <c r="K161" s="164"/>
      <c r="L161" s="165"/>
      <c r="M161" s="166" t="s">
        <v>1</v>
      </c>
      <c r="N161" s="167" t="s">
        <v>41</v>
      </c>
      <c r="P161" s="149">
        <f t="shared" si="11"/>
        <v>0</v>
      </c>
      <c r="Q161" s="149">
        <v>0</v>
      </c>
      <c r="R161" s="149">
        <f t="shared" si="12"/>
        <v>0</v>
      </c>
      <c r="S161" s="149">
        <v>0</v>
      </c>
      <c r="T161" s="150">
        <f t="shared" si="13"/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964</v>
      </c>
    </row>
    <row r="162" spans="2:65" s="1" customFormat="1" ht="24.25" customHeight="1">
      <c r="B162" s="139"/>
      <c r="C162" s="158">
        <v>32</v>
      </c>
      <c r="D162" s="158" t="s">
        <v>571</v>
      </c>
      <c r="E162" s="159" t="s">
        <v>1086</v>
      </c>
      <c r="F162" s="160" t="s">
        <v>1087</v>
      </c>
      <c r="G162" s="161" t="s">
        <v>259</v>
      </c>
      <c r="H162" s="162">
        <v>5</v>
      </c>
      <c r="I162" s="163"/>
      <c r="J162" s="162">
        <f t="shared" si="20"/>
        <v>0</v>
      </c>
      <c r="K162" s="164"/>
      <c r="L162" s="165"/>
      <c r="M162" s="166" t="s">
        <v>1</v>
      </c>
      <c r="N162" s="167" t="s">
        <v>41</v>
      </c>
      <c r="P162" s="149">
        <f t="shared" si="11"/>
        <v>0</v>
      </c>
      <c r="Q162" s="149">
        <v>0</v>
      </c>
      <c r="R162" s="149">
        <f t="shared" si="12"/>
        <v>0</v>
      </c>
      <c r="S162" s="149">
        <v>0</v>
      </c>
      <c r="T162" s="150">
        <f t="shared" si="13"/>
        <v>0</v>
      </c>
      <c r="AR162" s="151" t="s">
        <v>248</v>
      </c>
      <c r="AT162" s="151" t="s">
        <v>571</v>
      </c>
      <c r="AU162" s="151" t="s">
        <v>87</v>
      </c>
      <c r="AY162" s="13" t="s">
        <v>220</v>
      </c>
      <c r="BE162" s="152">
        <f t="shared" si="14"/>
        <v>0</v>
      </c>
      <c r="BF162" s="152">
        <f t="shared" si="15"/>
        <v>0</v>
      </c>
      <c r="BG162" s="152">
        <f t="shared" si="16"/>
        <v>0</v>
      </c>
      <c r="BH162" s="152">
        <f t="shared" si="17"/>
        <v>0</v>
      </c>
      <c r="BI162" s="152">
        <f t="shared" si="18"/>
        <v>0</v>
      </c>
      <c r="BJ162" s="13" t="s">
        <v>87</v>
      </c>
      <c r="BK162" s="152">
        <f t="shared" si="19"/>
        <v>0</v>
      </c>
      <c r="BL162" s="13" t="s">
        <v>94</v>
      </c>
      <c r="BM162" s="151" t="s">
        <v>972</v>
      </c>
    </row>
    <row r="163" spans="2:65" s="1" customFormat="1" ht="24.25" customHeight="1">
      <c r="B163" s="139"/>
      <c r="C163" s="158">
        <v>33</v>
      </c>
      <c r="D163" s="158" t="s">
        <v>571</v>
      </c>
      <c r="E163" s="159" t="s">
        <v>1088</v>
      </c>
      <c r="F163" s="160" t="s">
        <v>1089</v>
      </c>
      <c r="G163" s="161" t="s">
        <v>1058</v>
      </c>
      <c r="H163" s="162">
        <v>5</v>
      </c>
      <c r="I163" s="163"/>
      <c r="J163" s="162">
        <f t="shared" si="20"/>
        <v>0</v>
      </c>
      <c r="K163" s="164"/>
      <c r="L163" s="165"/>
      <c r="M163" s="166" t="s">
        <v>1</v>
      </c>
      <c r="N163" s="167" t="s">
        <v>41</v>
      </c>
      <c r="P163" s="149">
        <f t="shared" si="11"/>
        <v>0</v>
      </c>
      <c r="Q163" s="149">
        <v>0</v>
      </c>
      <c r="R163" s="149">
        <f t="shared" si="12"/>
        <v>0</v>
      </c>
      <c r="S163" s="149">
        <v>0</v>
      </c>
      <c r="T163" s="150">
        <f t="shared" si="13"/>
        <v>0</v>
      </c>
      <c r="AR163" s="151" t="s">
        <v>248</v>
      </c>
      <c r="AT163" s="151" t="s">
        <v>571</v>
      </c>
      <c r="AU163" s="151" t="s">
        <v>87</v>
      </c>
      <c r="AY163" s="13" t="s">
        <v>220</v>
      </c>
      <c r="BE163" s="152">
        <f t="shared" si="14"/>
        <v>0</v>
      </c>
      <c r="BF163" s="152">
        <f t="shared" si="15"/>
        <v>0</v>
      </c>
      <c r="BG163" s="152">
        <f t="shared" si="16"/>
        <v>0</v>
      </c>
      <c r="BH163" s="152">
        <f t="shared" si="17"/>
        <v>0</v>
      </c>
      <c r="BI163" s="152">
        <f t="shared" si="18"/>
        <v>0</v>
      </c>
      <c r="BJ163" s="13" t="s">
        <v>87</v>
      </c>
      <c r="BK163" s="152">
        <f t="shared" si="19"/>
        <v>0</v>
      </c>
      <c r="BL163" s="13" t="s">
        <v>94</v>
      </c>
      <c r="BM163" s="151" t="s">
        <v>982</v>
      </c>
    </row>
    <row r="164" spans="2:65" s="11" customFormat="1" ht="22.9" customHeight="1">
      <c r="B164" s="127"/>
      <c r="C164" s="158">
        <v>34</v>
      </c>
      <c r="D164" s="158" t="s">
        <v>571</v>
      </c>
      <c r="E164" s="159" t="s">
        <v>1090</v>
      </c>
      <c r="F164" s="160" t="s">
        <v>4686</v>
      </c>
      <c r="G164" s="161" t="s">
        <v>259</v>
      </c>
      <c r="H164" s="162">
        <v>5</v>
      </c>
      <c r="I164" s="163"/>
      <c r="J164" s="162">
        <f t="shared" si="20"/>
        <v>0</v>
      </c>
      <c r="L164" s="127"/>
      <c r="M164" s="132"/>
      <c r="P164" s="133">
        <f>SUM(P165:P170)</f>
        <v>0</v>
      </c>
      <c r="R164" s="133">
        <f>SUM(R165:R170)</f>
        <v>0</v>
      </c>
      <c r="T164" s="134">
        <f>SUM(T165:T170)</f>
        <v>0</v>
      </c>
      <c r="AR164" s="128" t="s">
        <v>82</v>
      </c>
      <c r="AT164" s="135" t="s">
        <v>74</v>
      </c>
      <c r="AU164" s="135" t="s">
        <v>82</v>
      </c>
      <c r="AY164" s="128" t="s">
        <v>220</v>
      </c>
      <c r="BK164" s="136">
        <f>SUM(BK165:BK170)</f>
        <v>0</v>
      </c>
    </row>
    <row r="165" spans="2:65" s="1" customFormat="1" ht="33" customHeight="1">
      <c r="B165" s="139"/>
      <c r="C165" s="158">
        <v>35</v>
      </c>
      <c r="D165" s="158" t="s">
        <v>571</v>
      </c>
      <c r="E165" s="159" t="s">
        <v>1063</v>
      </c>
      <c r="F165" s="160" t="s">
        <v>1064</v>
      </c>
      <c r="G165" s="161" t="s">
        <v>259</v>
      </c>
      <c r="H165" s="162">
        <v>13</v>
      </c>
      <c r="I165" s="163"/>
      <c r="J165" s="162">
        <f t="shared" si="20"/>
        <v>0</v>
      </c>
      <c r="K165" s="164"/>
      <c r="L165" s="165"/>
      <c r="M165" s="166" t="s">
        <v>1</v>
      </c>
      <c r="N165" s="167" t="s">
        <v>41</v>
      </c>
      <c r="P165" s="149">
        <f>O165*H170</f>
        <v>0</v>
      </c>
      <c r="Q165" s="149">
        <v>0</v>
      </c>
      <c r="R165" s="149">
        <f>Q165*H170</f>
        <v>0</v>
      </c>
      <c r="S165" s="149">
        <v>0</v>
      </c>
      <c r="T165" s="150">
        <f>S165*H170</f>
        <v>0</v>
      </c>
      <c r="AR165" s="151" t="s">
        <v>248</v>
      </c>
      <c r="AT165" s="151" t="s">
        <v>571</v>
      </c>
      <c r="AU165" s="151" t="s">
        <v>87</v>
      </c>
      <c r="AY165" s="13" t="s">
        <v>220</v>
      </c>
      <c r="BE165" s="152">
        <f>IF(N165="základná",J170,0)</f>
        <v>0</v>
      </c>
      <c r="BF165" s="152">
        <f>IF(N165="znížená",J170,0)</f>
        <v>0</v>
      </c>
      <c r="BG165" s="152">
        <f>IF(N165="zákl. prenesená",J170,0)</f>
        <v>0</v>
      </c>
      <c r="BH165" s="152">
        <f>IF(N165="zníž. prenesená",J170,0)</f>
        <v>0</v>
      </c>
      <c r="BI165" s="152">
        <f>IF(N165="nulová",J170,0)</f>
        <v>0</v>
      </c>
      <c r="BJ165" s="13" t="s">
        <v>87</v>
      </c>
      <c r="BK165" s="152">
        <f t="shared" ref="BK165:BK169" si="21">ROUND(I170*H170,2)</f>
        <v>0</v>
      </c>
      <c r="BL165" s="13" t="s">
        <v>94</v>
      </c>
      <c r="BM165" s="151" t="s">
        <v>990</v>
      </c>
    </row>
    <row r="166" spans="2:65" s="1" customFormat="1" ht="33" customHeight="1">
      <c r="B166" s="139"/>
      <c r="C166" s="158">
        <v>36</v>
      </c>
      <c r="D166" s="158" t="s">
        <v>571</v>
      </c>
      <c r="E166" s="159" t="s">
        <v>1091</v>
      </c>
      <c r="F166" s="160" t="s">
        <v>1092</v>
      </c>
      <c r="G166" s="161" t="s">
        <v>259</v>
      </c>
      <c r="H166" s="162">
        <v>5</v>
      </c>
      <c r="I166" s="163"/>
      <c r="J166" s="162">
        <f t="shared" si="20"/>
        <v>0</v>
      </c>
      <c r="K166" s="164"/>
      <c r="L166" s="165"/>
      <c r="M166" s="166" t="s">
        <v>1</v>
      </c>
      <c r="N166" s="167" t="s">
        <v>41</v>
      </c>
      <c r="P166" s="149">
        <f>O166*H171</f>
        <v>0</v>
      </c>
      <c r="Q166" s="149">
        <v>0</v>
      </c>
      <c r="R166" s="149">
        <f>Q166*H171</f>
        <v>0</v>
      </c>
      <c r="S166" s="149">
        <v>0</v>
      </c>
      <c r="T166" s="150">
        <f>S166*H171</f>
        <v>0</v>
      </c>
      <c r="AR166" s="151" t="s">
        <v>248</v>
      </c>
      <c r="AT166" s="151" t="s">
        <v>571</v>
      </c>
      <c r="AU166" s="151" t="s">
        <v>87</v>
      </c>
      <c r="AY166" s="13" t="s">
        <v>220</v>
      </c>
      <c r="BE166" s="152">
        <f>IF(N166="základná",J171,0)</f>
        <v>0</v>
      </c>
      <c r="BF166" s="152">
        <f>IF(N166="znížená",J171,0)</f>
        <v>0</v>
      </c>
      <c r="BG166" s="152">
        <f>IF(N166="zákl. prenesená",J171,0)</f>
        <v>0</v>
      </c>
      <c r="BH166" s="152">
        <f>IF(N166="zníž. prenesená",J171,0)</f>
        <v>0</v>
      </c>
      <c r="BI166" s="152">
        <f>IF(N166="nulová",J171,0)</f>
        <v>0</v>
      </c>
      <c r="BJ166" s="13" t="s">
        <v>87</v>
      </c>
      <c r="BK166" s="152">
        <f t="shared" si="21"/>
        <v>0</v>
      </c>
      <c r="BL166" s="13" t="s">
        <v>94</v>
      </c>
      <c r="BM166" s="151" t="s">
        <v>998</v>
      </c>
    </row>
    <row r="167" spans="2:65" s="1" customFormat="1" ht="37.9" customHeight="1">
      <c r="B167" s="139"/>
      <c r="C167" s="158">
        <v>37</v>
      </c>
      <c r="D167" s="158" t="s">
        <v>571</v>
      </c>
      <c r="E167" s="159" t="s">
        <v>1093</v>
      </c>
      <c r="F167" s="160" t="s">
        <v>1066</v>
      </c>
      <c r="G167" s="161" t="s">
        <v>614</v>
      </c>
      <c r="H167" s="163"/>
      <c r="I167" s="163"/>
      <c r="J167" s="162">
        <f t="shared" si="20"/>
        <v>0</v>
      </c>
      <c r="K167" s="164"/>
      <c r="L167" s="165"/>
      <c r="M167" s="166" t="s">
        <v>1</v>
      </c>
      <c r="N167" s="167" t="s">
        <v>41</v>
      </c>
      <c r="P167" s="149">
        <f>O167*H172</f>
        <v>0</v>
      </c>
      <c r="Q167" s="149">
        <v>0</v>
      </c>
      <c r="R167" s="149">
        <f>Q167*H172</f>
        <v>0</v>
      </c>
      <c r="S167" s="149">
        <v>0</v>
      </c>
      <c r="T167" s="150">
        <f>S167*H172</f>
        <v>0</v>
      </c>
      <c r="AR167" s="151" t="s">
        <v>248</v>
      </c>
      <c r="AT167" s="151" t="s">
        <v>571</v>
      </c>
      <c r="AU167" s="151" t="s">
        <v>87</v>
      </c>
      <c r="AY167" s="13" t="s">
        <v>220</v>
      </c>
      <c r="BE167" s="152">
        <f>IF(N167="základná",J172,0)</f>
        <v>0</v>
      </c>
      <c r="BF167" s="152">
        <f>IF(N167="znížená",J172,0)</f>
        <v>0</v>
      </c>
      <c r="BG167" s="152">
        <f>IF(N167="zákl. prenesená",J172,0)</f>
        <v>0</v>
      </c>
      <c r="BH167" s="152">
        <f>IF(N167="zníž. prenesená",J172,0)</f>
        <v>0</v>
      </c>
      <c r="BI167" s="152">
        <f>IF(N167="nulová",J172,0)</f>
        <v>0</v>
      </c>
      <c r="BJ167" s="13" t="s">
        <v>87</v>
      </c>
      <c r="BK167" s="152">
        <f t="shared" si="21"/>
        <v>0</v>
      </c>
      <c r="BL167" s="13" t="s">
        <v>94</v>
      </c>
      <c r="BM167" s="151" t="s">
        <v>1008</v>
      </c>
    </row>
    <row r="168" spans="2:65" s="1" customFormat="1" ht="24.25" customHeight="1">
      <c r="B168" s="139"/>
      <c r="C168" s="158">
        <v>38</v>
      </c>
      <c r="D168" s="158" t="s">
        <v>571</v>
      </c>
      <c r="E168" s="159" t="s">
        <v>1094</v>
      </c>
      <c r="F168" s="160" t="s">
        <v>1068</v>
      </c>
      <c r="G168" s="161" t="s">
        <v>614</v>
      </c>
      <c r="H168" s="163"/>
      <c r="I168" s="163"/>
      <c r="J168" s="162">
        <f t="shared" si="20"/>
        <v>0</v>
      </c>
      <c r="K168" s="164"/>
      <c r="L168" s="165"/>
      <c r="M168" s="166" t="s">
        <v>1</v>
      </c>
      <c r="N168" s="167" t="s">
        <v>41</v>
      </c>
      <c r="P168" s="149">
        <f>O168*H173</f>
        <v>0</v>
      </c>
      <c r="Q168" s="149">
        <v>0</v>
      </c>
      <c r="R168" s="149">
        <f>Q168*H173</f>
        <v>0</v>
      </c>
      <c r="S168" s="149">
        <v>0</v>
      </c>
      <c r="T168" s="150">
        <f>S168*H173</f>
        <v>0</v>
      </c>
      <c r="AR168" s="151" t="s">
        <v>248</v>
      </c>
      <c r="AT168" s="151" t="s">
        <v>571</v>
      </c>
      <c r="AU168" s="151" t="s">
        <v>87</v>
      </c>
      <c r="AY168" s="13" t="s">
        <v>220</v>
      </c>
      <c r="BE168" s="152">
        <f>IF(N168="základná",J173,0)</f>
        <v>0</v>
      </c>
      <c r="BF168" s="152">
        <f>IF(N168="znížená",J173,0)</f>
        <v>0</v>
      </c>
      <c r="BG168" s="152">
        <f>IF(N168="zákl. prenesená",J173,0)</f>
        <v>0</v>
      </c>
      <c r="BH168" s="152">
        <f>IF(N168="zníž. prenesená",J173,0)</f>
        <v>0</v>
      </c>
      <c r="BI168" s="152">
        <f>IF(N168="nulová",J173,0)</f>
        <v>0</v>
      </c>
      <c r="BJ168" s="13" t="s">
        <v>87</v>
      </c>
      <c r="BK168" s="152">
        <f t="shared" si="21"/>
        <v>0</v>
      </c>
      <c r="BL168" s="13" t="s">
        <v>94</v>
      </c>
      <c r="BM168" s="151" t="s">
        <v>1018</v>
      </c>
    </row>
    <row r="169" spans="2:65" s="1" customFormat="1" ht="24.25" customHeight="1">
      <c r="B169" s="139"/>
      <c r="C169" s="11"/>
      <c r="D169" s="128" t="s">
        <v>74</v>
      </c>
      <c r="E169" s="137" t="s">
        <v>1095</v>
      </c>
      <c r="F169" s="137" t="s">
        <v>1070</v>
      </c>
      <c r="G169" s="11"/>
      <c r="H169" s="11"/>
      <c r="I169" s="130"/>
      <c r="J169" s="138">
        <f>BK164</f>
        <v>0</v>
      </c>
      <c r="K169" s="164"/>
      <c r="L169" s="165"/>
      <c r="M169" s="166" t="s">
        <v>1</v>
      </c>
      <c r="N169" s="167" t="s">
        <v>41</v>
      </c>
      <c r="P169" s="149">
        <f>O169*H174</f>
        <v>0</v>
      </c>
      <c r="Q169" s="149">
        <v>0</v>
      </c>
      <c r="R169" s="149">
        <f>Q169*H174</f>
        <v>0</v>
      </c>
      <c r="S169" s="149">
        <v>0</v>
      </c>
      <c r="T169" s="150">
        <f>S169*H174</f>
        <v>0</v>
      </c>
      <c r="AR169" s="151" t="s">
        <v>248</v>
      </c>
      <c r="AT169" s="151" t="s">
        <v>571</v>
      </c>
      <c r="AU169" s="151" t="s">
        <v>87</v>
      </c>
      <c r="AY169" s="13" t="s">
        <v>220</v>
      </c>
      <c r="BE169" s="152">
        <f>IF(N169="základná",J174,0)</f>
        <v>0</v>
      </c>
      <c r="BF169" s="152">
        <f>IF(N169="znížená",J174,0)</f>
        <v>0</v>
      </c>
      <c r="BG169" s="152">
        <f>IF(N169="zákl. prenesená",J174,0)</f>
        <v>0</v>
      </c>
      <c r="BH169" s="152">
        <f>IF(N169="zníž. prenesená",J174,0)</f>
        <v>0</v>
      </c>
      <c r="BI169" s="152">
        <f>IF(N169="nulová",J174,0)</f>
        <v>0</v>
      </c>
      <c r="BJ169" s="13" t="s">
        <v>87</v>
      </c>
      <c r="BK169" s="152">
        <f t="shared" si="21"/>
        <v>0</v>
      </c>
      <c r="BL169" s="13" t="s">
        <v>94</v>
      </c>
      <c r="BM169" s="151" t="s">
        <v>1026</v>
      </c>
    </row>
    <row r="170" spans="2:65" s="1" customFormat="1" ht="33" customHeight="1">
      <c r="B170" s="139"/>
      <c r="C170" s="158">
        <v>39</v>
      </c>
      <c r="D170" s="158" t="s">
        <v>571</v>
      </c>
      <c r="E170" s="159" t="s">
        <v>1071</v>
      </c>
      <c r="F170" s="160" t="s">
        <v>1072</v>
      </c>
      <c r="G170" s="161" t="s">
        <v>234</v>
      </c>
      <c r="H170" s="162">
        <v>3</v>
      </c>
      <c r="I170" s="163"/>
      <c r="J170" s="162">
        <f t="shared" ref="J170:J178" si="22">ROUND(I170*H170,2)</f>
        <v>0</v>
      </c>
      <c r="K170" s="164"/>
      <c r="L170" s="165"/>
      <c r="M170" s="168" t="s">
        <v>1</v>
      </c>
      <c r="N170" s="169" t="s">
        <v>41</v>
      </c>
      <c r="O170" s="155"/>
      <c r="P170" s="156">
        <f>O170*H178</f>
        <v>0</v>
      </c>
      <c r="Q170" s="156">
        <v>0</v>
      </c>
      <c r="R170" s="156">
        <f>Q170*H178</f>
        <v>0</v>
      </c>
      <c r="S170" s="156">
        <v>0</v>
      </c>
      <c r="T170" s="157">
        <f>S170*H178</f>
        <v>0</v>
      </c>
      <c r="AR170" s="151" t="s">
        <v>248</v>
      </c>
      <c r="AT170" s="151" t="s">
        <v>571</v>
      </c>
      <c r="AU170" s="151" t="s">
        <v>87</v>
      </c>
      <c r="AY170" s="13" t="s">
        <v>220</v>
      </c>
      <c r="BE170" s="152">
        <f>IF(N170="základná",J178,0)</f>
        <v>0</v>
      </c>
      <c r="BF170" s="152">
        <f>IF(N170="znížená",J178,0)</f>
        <v>0</v>
      </c>
      <c r="BG170" s="152">
        <f>IF(N170="zákl. prenesená",J178,0)</f>
        <v>0</v>
      </c>
      <c r="BH170" s="152">
        <f>IF(N170="zníž. prenesená",J178,0)</f>
        <v>0</v>
      </c>
      <c r="BI170" s="152">
        <f>IF(N170="nulová",J178,0)</f>
        <v>0</v>
      </c>
      <c r="BJ170" s="13" t="s">
        <v>87</v>
      </c>
      <c r="BK170" s="152">
        <f>ROUND(I178*H178,2)</f>
        <v>0</v>
      </c>
      <c r="BL170" s="13" t="s">
        <v>94</v>
      </c>
      <c r="BM170" s="151" t="s">
        <v>1102</v>
      </c>
    </row>
    <row r="171" spans="2:65" s="1" customFormat="1" ht="24" customHeight="1">
      <c r="B171" s="43"/>
      <c r="C171" s="158">
        <v>40</v>
      </c>
      <c r="D171" s="158" t="s">
        <v>571</v>
      </c>
      <c r="E171" s="159" t="s">
        <v>1096</v>
      </c>
      <c r="F171" s="160" t="s">
        <v>1097</v>
      </c>
      <c r="G171" s="161" t="s">
        <v>234</v>
      </c>
      <c r="H171" s="162">
        <v>3</v>
      </c>
      <c r="I171" s="163"/>
      <c r="J171" s="162">
        <f t="shared" si="22"/>
        <v>0</v>
      </c>
      <c r="K171" s="44"/>
      <c r="L171" s="28"/>
    </row>
    <row r="172" spans="2:65" ht="36">
      <c r="C172" s="158">
        <v>41</v>
      </c>
      <c r="D172" s="158" t="s">
        <v>571</v>
      </c>
      <c r="E172" s="159" t="s">
        <v>1075</v>
      </c>
      <c r="F172" s="160" t="s">
        <v>1076</v>
      </c>
      <c r="G172" s="161" t="s">
        <v>1058</v>
      </c>
      <c r="H172" s="162">
        <v>10</v>
      </c>
      <c r="I172" s="163">
        <v>0</v>
      </c>
      <c r="J172" s="162">
        <f t="shared" si="22"/>
        <v>0</v>
      </c>
    </row>
    <row r="173" spans="2:65" ht="24">
      <c r="C173" s="158">
        <v>42</v>
      </c>
      <c r="D173" s="158" t="s">
        <v>571</v>
      </c>
      <c r="E173" s="159" t="s">
        <v>1098</v>
      </c>
      <c r="F173" s="160" t="s">
        <v>1099</v>
      </c>
      <c r="G173" s="161" t="s">
        <v>1058</v>
      </c>
      <c r="H173" s="162">
        <v>5</v>
      </c>
      <c r="I173" s="163"/>
      <c r="J173" s="162">
        <f t="shared" si="22"/>
        <v>0</v>
      </c>
    </row>
    <row r="174" spans="2:65" ht="24">
      <c r="C174" s="158">
        <v>43</v>
      </c>
      <c r="D174" s="158" t="s">
        <v>571</v>
      </c>
      <c r="E174" s="159" t="s">
        <v>1100</v>
      </c>
      <c r="F174" s="160" t="s">
        <v>1101</v>
      </c>
      <c r="G174" s="161" t="s">
        <v>1058</v>
      </c>
      <c r="H174" s="162">
        <v>3</v>
      </c>
      <c r="I174" s="163"/>
      <c r="J174" s="162">
        <f t="shared" si="22"/>
        <v>0</v>
      </c>
    </row>
    <row r="175" spans="2:65" ht="31.5" customHeight="1">
      <c r="B175">
        <v>45</v>
      </c>
      <c r="C175" s="158">
        <v>44</v>
      </c>
      <c r="D175" s="158" t="s">
        <v>571</v>
      </c>
      <c r="E175" s="159" t="s">
        <v>4689</v>
      </c>
      <c r="F175" s="160" t="s">
        <v>311</v>
      </c>
      <c r="G175" s="161" t="s">
        <v>304</v>
      </c>
      <c r="H175" s="162">
        <v>6.6000000000000003E-2</v>
      </c>
      <c r="I175" s="163"/>
      <c r="J175" s="162">
        <f t="shared" si="22"/>
        <v>0</v>
      </c>
    </row>
    <row r="176" spans="2:65" ht="21" customHeight="1">
      <c r="C176" s="158">
        <v>45</v>
      </c>
      <c r="D176" s="158" t="s">
        <v>571</v>
      </c>
      <c r="E176" s="159" t="s">
        <v>4690</v>
      </c>
      <c r="F176" s="160" t="s">
        <v>4688</v>
      </c>
      <c r="G176" s="161" t="s">
        <v>304</v>
      </c>
      <c r="H176" s="162">
        <v>6.6000000000000003E-2</v>
      </c>
      <c r="I176" s="163"/>
      <c r="J176" s="162">
        <f t="shared" si="22"/>
        <v>0</v>
      </c>
    </row>
    <row r="177" spans="3:10" ht="24" customHeight="1">
      <c r="C177" s="158">
        <v>46</v>
      </c>
      <c r="D177" s="158" t="s">
        <v>571</v>
      </c>
      <c r="E177" s="159" t="s">
        <v>4691</v>
      </c>
      <c r="F177" s="160" t="s">
        <v>4687</v>
      </c>
      <c r="G177" s="161" t="s">
        <v>304</v>
      </c>
      <c r="H177" s="162">
        <v>0.66</v>
      </c>
      <c r="I177" s="163"/>
      <c r="J177" s="162">
        <f t="shared" si="22"/>
        <v>0</v>
      </c>
    </row>
    <row r="178" spans="3:10" ht="24">
      <c r="C178" s="158">
        <v>47</v>
      </c>
      <c r="D178" s="158" t="s">
        <v>571</v>
      </c>
      <c r="E178" s="159" t="s">
        <v>1073</v>
      </c>
      <c r="F178" s="160" t="s">
        <v>1074</v>
      </c>
      <c r="G178" s="161" t="s">
        <v>614</v>
      </c>
      <c r="H178" s="162">
        <v>1</v>
      </c>
      <c r="I178" s="163"/>
      <c r="J178" s="162">
        <f t="shared" si="22"/>
        <v>0</v>
      </c>
    </row>
    <row r="179" spans="3:10">
      <c r="C179" s="44"/>
      <c r="D179" s="44"/>
      <c r="E179" s="44"/>
      <c r="F179" s="44"/>
      <c r="G179" s="44"/>
      <c r="H179" s="44"/>
      <c r="I179" s="44"/>
      <c r="J179" s="44"/>
    </row>
  </sheetData>
  <autoFilter ref="C124:K170" xr:uid="{00000000-0009-0000-0000-000003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8"/>
  <sheetViews>
    <sheetView showGridLines="0" workbookViewId="0">
      <selection activeCell="J32" sqref="J3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1103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ROUND(J127,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ROUND((SUM(BE127:BE173)),  2)</f>
        <v>0</v>
      </c>
      <c r="G35" s="96"/>
      <c r="H35" s="96"/>
      <c r="I35" s="97">
        <v>0.23</v>
      </c>
      <c r="J35" s="95">
        <f>ROUND(((SUM(BE127:BE173))*I35),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ROUND((SUM(BF127:BF173)),  2)</f>
        <v>0</v>
      </c>
      <c r="G36" s="96"/>
      <c r="H36" s="96"/>
      <c r="I36" s="97">
        <v>0.23</v>
      </c>
      <c r="J36" s="95">
        <f>ROUND(((SUM(BF127:BF173))*I36),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ROUND((SUM(BG127:BG173)),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ROUND((SUM(BH127:BH173)),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ROUND((SUM(BI127:BI173)),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4 - Vykurovanie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J127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J128</f>
        <v>0</v>
      </c>
      <c r="L99" s="110"/>
    </row>
    <row r="100" spans="2:47" s="9" customFormat="1" ht="19.899999999999999" customHeight="1">
      <c r="B100" s="114"/>
      <c r="D100" s="115" t="s">
        <v>1104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47" s="9" customFormat="1" ht="19.899999999999999" customHeight="1">
      <c r="B101" s="114"/>
      <c r="D101" s="115" t="s">
        <v>1105</v>
      </c>
      <c r="E101" s="116"/>
      <c r="F101" s="116"/>
      <c r="G101" s="116"/>
      <c r="H101" s="116"/>
      <c r="I101" s="116"/>
      <c r="J101" s="117">
        <f>J140</f>
        <v>0</v>
      </c>
      <c r="L101" s="114"/>
    </row>
    <row r="102" spans="2:47" s="9" customFormat="1" ht="19.899999999999999" customHeight="1">
      <c r="B102" s="114"/>
      <c r="D102" s="115" t="s">
        <v>1106</v>
      </c>
      <c r="E102" s="116"/>
      <c r="F102" s="116"/>
      <c r="G102" s="116"/>
      <c r="H102" s="116"/>
      <c r="I102" s="116"/>
      <c r="J102" s="117">
        <f>J150</f>
        <v>0</v>
      </c>
      <c r="L102" s="114"/>
    </row>
    <row r="103" spans="2:47" s="9" customFormat="1" ht="19.899999999999999" customHeight="1">
      <c r="B103" s="114"/>
      <c r="D103" s="115" t="s">
        <v>1107</v>
      </c>
      <c r="E103" s="116"/>
      <c r="F103" s="116"/>
      <c r="G103" s="116"/>
      <c r="H103" s="116"/>
      <c r="I103" s="116"/>
      <c r="J103" s="117">
        <f>J159</f>
        <v>0</v>
      </c>
      <c r="L103" s="114"/>
    </row>
    <row r="104" spans="2:47" s="9" customFormat="1" ht="19.899999999999999" customHeight="1">
      <c r="B104" s="114"/>
      <c r="D104" s="115" t="s">
        <v>1108</v>
      </c>
      <c r="E104" s="116"/>
      <c r="F104" s="116"/>
      <c r="G104" s="116"/>
      <c r="H104" s="116"/>
      <c r="I104" s="116"/>
      <c r="J104" s="117">
        <f>J169</f>
        <v>0</v>
      </c>
      <c r="L104" s="114"/>
    </row>
    <row r="105" spans="2:47" s="9" customFormat="1" ht="19.899999999999999" customHeight="1">
      <c r="B105" s="114"/>
      <c r="D105" s="115" t="s">
        <v>1109</v>
      </c>
      <c r="E105" s="116"/>
      <c r="F105" s="116"/>
      <c r="G105" s="116"/>
      <c r="H105" s="116"/>
      <c r="I105" s="116"/>
      <c r="J105" s="117">
        <f>J178</f>
        <v>0</v>
      </c>
      <c r="L105" s="114"/>
    </row>
    <row r="106" spans="2:47" s="1" customFormat="1" ht="21.75" customHeight="1">
      <c r="B106" s="28"/>
      <c r="L106" s="28"/>
    </row>
    <row r="107" spans="2:47" s="1" customFormat="1" ht="7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28"/>
    </row>
    <row r="111" spans="2:47" s="1" customFormat="1" ht="7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28"/>
    </row>
    <row r="112" spans="2:47" s="1" customFormat="1" ht="25" customHeight="1">
      <c r="B112" s="28"/>
      <c r="C112" s="17" t="s">
        <v>206</v>
      </c>
      <c r="L112" s="28"/>
    </row>
    <row r="113" spans="2:63" s="1" customFormat="1" ht="7" customHeight="1">
      <c r="B113" s="28"/>
      <c r="L113" s="28"/>
    </row>
    <row r="114" spans="2:63" s="1" customFormat="1" ht="12" customHeight="1">
      <c r="B114" s="28"/>
      <c r="C114" s="23" t="s">
        <v>14</v>
      </c>
      <c r="L114" s="28"/>
    </row>
    <row r="115" spans="2:63" s="1" customFormat="1" ht="26.25" customHeight="1">
      <c r="B115" s="28"/>
      <c r="E115" s="224" t="str">
        <f>E7</f>
        <v>SOŠ technická Lučenec - novostavba edukačného centra, rekonštrukcia objektu školy a spoločenského objektu</v>
      </c>
      <c r="F115" s="225"/>
      <c r="G115" s="225"/>
      <c r="H115" s="225"/>
      <c r="L115" s="28"/>
    </row>
    <row r="116" spans="2:63" ht="12" customHeight="1">
      <c r="B116" s="16"/>
      <c r="C116" s="23" t="s">
        <v>184</v>
      </c>
      <c r="L116" s="16"/>
    </row>
    <row r="117" spans="2:63" s="1" customFormat="1" ht="16.5" customHeight="1">
      <c r="B117" s="28"/>
      <c r="E117" s="224" t="s">
        <v>185</v>
      </c>
      <c r="F117" s="223"/>
      <c r="G117" s="223"/>
      <c r="H117" s="223"/>
      <c r="L117" s="28"/>
    </row>
    <row r="118" spans="2:63" s="1" customFormat="1" ht="12" customHeight="1">
      <c r="B118" s="28"/>
      <c r="C118" s="23" t="s">
        <v>186</v>
      </c>
      <c r="L118" s="28"/>
    </row>
    <row r="119" spans="2:63" s="1" customFormat="1" ht="16.5" customHeight="1">
      <c r="B119" s="28"/>
      <c r="E119" s="218" t="str">
        <f>E11</f>
        <v>4 - Vykurovanie</v>
      </c>
      <c r="F119" s="223"/>
      <c r="G119" s="223"/>
      <c r="H119" s="223"/>
      <c r="L119" s="28"/>
    </row>
    <row r="120" spans="2:63" s="1" customFormat="1" ht="7" customHeight="1">
      <c r="B120" s="28"/>
      <c r="L120" s="28"/>
    </row>
    <row r="121" spans="2:63" s="1" customFormat="1" ht="12" customHeight="1">
      <c r="B121" s="28"/>
      <c r="C121" s="23" t="s">
        <v>18</v>
      </c>
      <c r="F121" s="21" t="str">
        <f>F14</f>
        <v>SOŠ Technická,Dukelských Hrdinov 2, 984 01 Lučenec</v>
      </c>
      <c r="I121" s="23" t="s">
        <v>20</v>
      </c>
      <c r="J121" s="51" t="str">
        <f>IF(J14="","",J14)</f>
        <v>30. 9. 2024</v>
      </c>
      <c r="L121" s="28"/>
    </row>
    <row r="122" spans="2:63" s="1" customFormat="1" ht="7" customHeight="1">
      <c r="B122" s="28"/>
      <c r="L122" s="28"/>
    </row>
    <row r="123" spans="2:63" s="1" customFormat="1" ht="40.15" customHeight="1">
      <c r="B123" s="28"/>
      <c r="C123" s="23" t="s">
        <v>22</v>
      </c>
      <c r="F123" s="21" t="str">
        <f>E17</f>
        <v>BBSK, Námestie SNP 23/23, 974 01 BB</v>
      </c>
      <c r="I123" s="23" t="s">
        <v>28</v>
      </c>
      <c r="J123" s="26" t="str">
        <f>E23</f>
        <v>Ing. Ladislav Chatrnúch,Sládkovičova 2052/50A Šala</v>
      </c>
      <c r="L123" s="28"/>
    </row>
    <row r="124" spans="2:63" s="1" customFormat="1" ht="15.25" customHeight="1">
      <c r="B124" s="28"/>
      <c r="C124" s="23" t="s">
        <v>26</v>
      </c>
      <c r="F124" s="21" t="str">
        <f>IF(E20="","",E20)</f>
        <v>Vyplň údaj</v>
      </c>
      <c r="I124" s="23" t="s">
        <v>31</v>
      </c>
      <c r="J124" s="26" t="str">
        <f>E26</f>
        <v xml:space="preserve"> </v>
      </c>
      <c r="L124" s="28"/>
    </row>
    <row r="125" spans="2:63" s="1" customFormat="1" ht="10.4" customHeight="1">
      <c r="B125" s="28"/>
      <c r="L125" s="28"/>
    </row>
    <row r="126" spans="2:63" s="10" customFormat="1" ht="29.25" customHeight="1">
      <c r="B126" s="118"/>
      <c r="C126" s="119" t="s">
        <v>207</v>
      </c>
      <c r="D126" s="120" t="s">
        <v>60</v>
      </c>
      <c r="E126" s="120" t="s">
        <v>56</v>
      </c>
      <c r="F126" s="120" t="s">
        <v>57</v>
      </c>
      <c r="G126" s="120" t="s">
        <v>208</v>
      </c>
      <c r="H126" s="120" t="s">
        <v>209</v>
      </c>
      <c r="I126" s="120" t="s">
        <v>210</v>
      </c>
      <c r="J126" s="121" t="s">
        <v>190</v>
      </c>
      <c r="K126" s="122" t="s">
        <v>211</v>
      </c>
      <c r="L126" s="118"/>
      <c r="M126" s="58" t="s">
        <v>1</v>
      </c>
      <c r="N126" s="59" t="s">
        <v>39</v>
      </c>
      <c r="O126" s="59" t="s">
        <v>212</v>
      </c>
      <c r="P126" s="59" t="s">
        <v>213</v>
      </c>
      <c r="Q126" s="59" t="s">
        <v>214</v>
      </c>
      <c r="R126" s="59" t="s">
        <v>215</v>
      </c>
      <c r="S126" s="59" t="s">
        <v>216</v>
      </c>
      <c r="T126" s="60" t="s">
        <v>217</v>
      </c>
    </row>
    <row r="127" spans="2:63" s="1" customFormat="1" ht="22.9" customHeight="1">
      <c r="B127" s="28"/>
      <c r="C127" s="63" t="s">
        <v>191</v>
      </c>
      <c r="J127" s="123">
        <f>BK127</f>
        <v>0</v>
      </c>
      <c r="L127" s="28"/>
      <c r="M127" s="61"/>
      <c r="N127" s="52"/>
      <c r="O127" s="52"/>
      <c r="P127" s="124">
        <f>P128</f>
        <v>0</v>
      </c>
      <c r="Q127" s="52"/>
      <c r="R127" s="124">
        <f>R128</f>
        <v>0</v>
      </c>
      <c r="S127" s="52"/>
      <c r="T127" s="125">
        <f>T128</f>
        <v>0</v>
      </c>
      <c r="AT127" s="13" t="s">
        <v>74</v>
      </c>
      <c r="AU127" s="13" t="s">
        <v>192</v>
      </c>
      <c r="BK127" s="126">
        <f>BK128</f>
        <v>0</v>
      </c>
    </row>
    <row r="128" spans="2:63" s="11" customFormat="1" ht="25.9" customHeight="1">
      <c r="B128" s="127"/>
      <c r="D128" s="128" t="s">
        <v>74</v>
      </c>
      <c r="E128" s="129" t="s">
        <v>337</v>
      </c>
      <c r="F128" s="129" t="s">
        <v>337</v>
      </c>
      <c r="I128" s="130"/>
      <c r="J128" s="131">
        <f>BK128</f>
        <v>0</v>
      </c>
      <c r="L128" s="127"/>
      <c r="M128" s="132"/>
      <c r="P128" s="133">
        <f>P129+P138+P145+P153+P160+P167</f>
        <v>0</v>
      </c>
      <c r="R128" s="133">
        <f>R129+R138+R145+R153+R160+R167</f>
        <v>0</v>
      </c>
      <c r="T128" s="134">
        <f>T129+T138+T145+T153+T160+T167</f>
        <v>0</v>
      </c>
      <c r="AR128" s="128" t="s">
        <v>87</v>
      </c>
      <c r="AT128" s="135" t="s">
        <v>74</v>
      </c>
      <c r="AU128" s="135" t="s">
        <v>75</v>
      </c>
      <c r="AY128" s="128" t="s">
        <v>220</v>
      </c>
      <c r="BK128" s="136">
        <f>BK129+BK138+BK145+BK153+BK160+BK167</f>
        <v>0</v>
      </c>
    </row>
    <row r="129" spans="2:65" s="11" customFormat="1" ht="22.9" customHeight="1">
      <c r="B129" s="127"/>
      <c r="D129" s="128" t="s">
        <v>74</v>
      </c>
      <c r="E129" s="137" t="s">
        <v>1110</v>
      </c>
      <c r="F129" s="137" t="s">
        <v>1111</v>
      </c>
      <c r="I129" s="130"/>
      <c r="J129" s="138">
        <f>BK129</f>
        <v>0</v>
      </c>
      <c r="L129" s="127"/>
      <c r="M129" s="132"/>
      <c r="P129" s="133">
        <f>SUM(P130:P137)</f>
        <v>0</v>
      </c>
      <c r="R129" s="133">
        <f>SUM(R130:R137)</f>
        <v>0</v>
      </c>
      <c r="T129" s="134">
        <f>SUM(T130:T137)</f>
        <v>0</v>
      </c>
      <c r="AR129" s="128" t="s">
        <v>82</v>
      </c>
      <c r="AT129" s="135" t="s">
        <v>74</v>
      </c>
      <c r="AU129" s="135" t="s">
        <v>82</v>
      </c>
      <c r="AY129" s="128" t="s">
        <v>220</v>
      </c>
      <c r="BK129" s="136">
        <f>SUM(BK130:BK137)</f>
        <v>0</v>
      </c>
    </row>
    <row r="130" spans="2:65" s="1" customFormat="1" ht="37.9" customHeight="1">
      <c r="B130" s="139"/>
      <c r="C130" s="158" t="s">
        <v>82</v>
      </c>
      <c r="D130" s="158" t="s">
        <v>571</v>
      </c>
      <c r="E130" s="159" t="s">
        <v>1112</v>
      </c>
      <c r="F130" s="160" t="s">
        <v>1113</v>
      </c>
      <c r="G130" s="161" t="s">
        <v>259</v>
      </c>
      <c r="H130" s="162">
        <v>4</v>
      </c>
      <c r="I130" s="163"/>
      <c r="J130" s="162">
        <f t="shared" ref="J130:J139" si="0">ROUND(I130*H130,2)</f>
        <v>0</v>
      </c>
      <c r="K130" s="164"/>
      <c r="L130" s="165"/>
      <c r="M130" s="166" t="s">
        <v>1</v>
      </c>
      <c r="N130" s="167" t="s">
        <v>41</v>
      </c>
      <c r="P130" s="149">
        <f t="shared" ref="P130:P132" si="1">O130*H130</f>
        <v>0</v>
      </c>
      <c r="Q130" s="149">
        <v>0</v>
      </c>
      <c r="R130" s="149">
        <f t="shared" ref="R130:R132" si="2">Q130*H130</f>
        <v>0</v>
      </c>
      <c r="S130" s="149">
        <v>0</v>
      </c>
      <c r="T130" s="150">
        <f t="shared" ref="T130:T132" si="3">S130*H130</f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 t="shared" ref="BE130:BE132" si="4">IF(N130="základná",J130,0)</f>
        <v>0</v>
      </c>
      <c r="BF130" s="152">
        <f t="shared" ref="BF130:BF132" si="5">IF(N130="znížená",J130,0)</f>
        <v>0</v>
      </c>
      <c r="BG130" s="152">
        <f t="shared" ref="BG130:BG132" si="6">IF(N130="zákl. prenesená",J130,0)</f>
        <v>0</v>
      </c>
      <c r="BH130" s="152">
        <f t="shared" ref="BH130:BH132" si="7">IF(N130="zníž. prenesená",J130,0)</f>
        <v>0</v>
      </c>
      <c r="BI130" s="152">
        <f t="shared" ref="BI130:BI132" si="8">IF(N130="nulová",J130,0)</f>
        <v>0</v>
      </c>
      <c r="BJ130" s="13" t="s">
        <v>87</v>
      </c>
      <c r="BK130" s="152">
        <f t="shared" ref="BK130:BK132" si="9">ROUND(I130*H130,2)</f>
        <v>0</v>
      </c>
      <c r="BL130" s="13" t="s">
        <v>94</v>
      </c>
      <c r="BM130" s="151" t="s">
        <v>87</v>
      </c>
    </row>
    <row r="131" spans="2:65" s="1" customFormat="1" ht="37.9" customHeight="1">
      <c r="B131" s="139"/>
      <c r="C131" s="158" t="s">
        <v>87</v>
      </c>
      <c r="D131" s="158" t="s">
        <v>571</v>
      </c>
      <c r="E131" s="159" t="s">
        <v>1114</v>
      </c>
      <c r="F131" s="160" t="s">
        <v>1115</v>
      </c>
      <c r="G131" s="161" t="s">
        <v>259</v>
      </c>
      <c r="H131" s="162">
        <v>1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94</v>
      </c>
    </row>
    <row r="132" spans="2:65" s="1" customFormat="1" ht="37.9" customHeight="1">
      <c r="B132" s="139"/>
      <c r="C132" s="158" t="s">
        <v>91</v>
      </c>
      <c r="D132" s="158" t="s">
        <v>571</v>
      </c>
      <c r="E132" s="159" t="s">
        <v>1116</v>
      </c>
      <c r="F132" s="160" t="s">
        <v>1117</v>
      </c>
      <c r="G132" s="161" t="s">
        <v>259</v>
      </c>
      <c r="H132" s="162">
        <v>2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87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124</v>
      </c>
    </row>
    <row r="133" spans="2:65" s="1" customFormat="1" ht="24.25" customHeight="1">
      <c r="B133" s="139"/>
      <c r="C133" s="158">
        <v>4</v>
      </c>
      <c r="D133" s="158" t="s">
        <v>222</v>
      </c>
      <c r="E133" s="159" t="s">
        <v>4697</v>
      </c>
      <c r="F133" s="160" t="s">
        <v>4698</v>
      </c>
      <c r="G133" s="161" t="s">
        <v>259</v>
      </c>
      <c r="H133" s="162">
        <v>7</v>
      </c>
      <c r="I133" s="163"/>
      <c r="J133" s="162">
        <v>0</v>
      </c>
      <c r="K133" s="146"/>
      <c r="L133" s="28"/>
      <c r="M133" s="147" t="s">
        <v>1</v>
      </c>
      <c r="N133" s="148" t="s">
        <v>41</v>
      </c>
      <c r="P133" s="149">
        <f>O133*H134</f>
        <v>0</v>
      </c>
      <c r="Q133" s="149">
        <v>0</v>
      </c>
      <c r="R133" s="149">
        <f>Q133*H134</f>
        <v>0</v>
      </c>
      <c r="S133" s="149">
        <v>0</v>
      </c>
      <c r="T133" s="150">
        <f>S133*H134</f>
        <v>0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IF(N133="základná",J134,0)</f>
        <v>0</v>
      </c>
      <c r="BF133" s="152">
        <f>IF(N133="znížená",J134,0)</f>
        <v>0</v>
      </c>
      <c r="BG133" s="152">
        <f>IF(N133="zákl. prenesená",J134,0)</f>
        <v>0</v>
      </c>
      <c r="BH133" s="152">
        <f>IF(N133="zníž. prenesená",J134,0)</f>
        <v>0</v>
      </c>
      <c r="BI133" s="152">
        <f>IF(N133="nulová",J134,0)</f>
        <v>0</v>
      </c>
      <c r="BJ133" s="13" t="s">
        <v>87</v>
      </c>
      <c r="BK133" s="152">
        <f>ROUND(I134*H134,2)</f>
        <v>0</v>
      </c>
      <c r="BL133" s="13" t="s">
        <v>94</v>
      </c>
      <c r="BM133" s="151" t="s">
        <v>1120</v>
      </c>
    </row>
    <row r="134" spans="2:65" s="1" customFormat="1" ht="21.75" customHeight="1">
      <c r="B134" s="139"/>
      <c r="C134" s="140">
        <v>5</v>
      </c>
      <c r="D134" s="140" t="s">
        <v>222</v>
      </c>
      <c r="E134" s="141" t="s">
        <v>1118</v>
      </c>
      <c r="F134" s="142" t="s">
        <v>1119</v>
      </c>
      <c r="G134" s="143" t="s">
        <v>259</v>
      </c>
      <c r="H134" s="144">
        <v>2</v>
      </c>
      <c r="I134" s="145"/>
      <c r="J134" s="144">
        <f t="shared" si="0"/>
        <v>0</v>
      </c>
      <c r="K134" s="146"/>
      <c r="L134" s="28"/>
      <c r="M134" s="147" t="s">
        <v>1</v>
      </c>
      <c r="N134" s="148" t="s">
        <v>41</v>
      </c>
      <c r="P134" s="149">
        <f>O134*H135</f>
        <v>0</v>
      </c>
      <c r="Q134" s="149">
        <v>0</v>
      </c>
      <c r="R134" s="149">
        <f>Q134*H135</f>
        <v>0</v>
      </c>
      <c r="S134" s="149">
        <v>0</v>
      </c>
      <c r="T134" s="150">
        <f>S134*H135</f>
        <v>0</v>
      </c>
      <c r="AR134" s="151" t="s">
        <v>94</v>
      </c>
      <c r="AT134" s="151" t="s">
        <v>222</v>
      </c>
      <c r="AU134" s="151" t="s">
        <v>87</v>
      </c>
      <c r="AY134" s="13" t="s">
        <v>220</v>
      </c>
      <c r="BE134" s="152">
        <f>IF(N134="základná",J135,0)</f>
        <v>0</v>
      </c>
      <c r="BF134" s="152">
        <f>IF(N134="znížená",J135,0)</f>
        <v>0</v>
      </c>
      <c r="BG134" s="152">
        <f>IF(N134="zákl. prenesená",J135,0)</f>
        <v>0</v>
      </c>
      <c r="BH134" s="152">
        <f>IF(N134="zníž. prenesená",J135,0)</f>
        <v>0</v>
      </c>
      <c r="BI134" s="152">
        <f>IF(N134="nulová",J135,0)</f>
        <v>0</v>
      </c>
      <c r="BJ134" s="13" t="s">
        <v>87</v>
      </c>
      <c r="BK134" s="152">
        <f>ROUND(I135*H135,2)</f>
        <v>0</v>
      </c>
      <c r="BL134" s="13" t="s">
        <v>94</v>
      </c>
      <c r="BM134" s="151" t="s">
        <v>248</v>
      </c>
    </row>
    <row r="135" spans="2:65" s="1" customFormat="1" ht="16.5" customHeight="1">
      <c r="B135" s="139"/>
      <c r="C135" s="140">
        <v>6</v>
      </c>
      <c r="D135" s="140" t="s">
        <v>222</v>
      </c>
      <c r="E135" s="141" t="s">
        <v>1121</v>
      </c>
      <c r="F135" s="142" t="s">
        <v>1122</v>
      </c>
      <c r="G135" s="143" t="s">
        <v>259</v>
      </c>
      <c r="H135" s="144">
        <v>7</v>
      </c>
      <c r="I135" s="145"/>
      <c r="J135" s="144">
        <f t="shared" si="0"/>
        <v>0</v>
      </c>
      <c r="K135" s="164"/>
      <c r="L135" s="165"/>
      <c r="M135" s="166" t="s">
        <v>1</v>
      </c>
      <c r="N135" s="167" t="s">
        <v>41</v>
      </c>
      <c r="P135" s="149">
        <f>O135*H136</f>
        <v>0</v>
      </c>
      <c r="Q135" s="149">
        <v>0</v>
      </c>
      <c r="R135" s="149">
        <f>Q135*H136</f>
        <v>0</v>
      </c>
      <c r="S135" s="149">
        <v>0</v>
      </c>
      <c r="T135" s="150">
        <f>S135*H136</f>
        <v>0</v>
      </c>
      <c r="AR135" s="151" t="s">
        <v>248</v>
      </c>
      <c r="AT135" s="151" t="s">
        <v>571</v>
      </c>
      <c r="AU135" s="151" t="s">
        <v>87</v>
      </c>
      <c r="AY135" s="13" t="s">
        <v>220</v>
      </c>
      <c r="BE135" s="152">
        <f>IF(N135="základná",J136,0)</f>
        <v>0</v>
      </c>
      <c r="BF135" s="152">
        <f>IF(N135="znížená",J136,0)</f>
        <v>0</v>
      </c>
      <c r="BG135" s="152">
        <f>IF(N135="zákl. prenesená",J136,0)</f>
        <v>0</v>
      </c>
      <c r="BH135" s="152">
        <f>IF(N135="zníž. prenesená",J136,0)</f>
        <v>0</v>
      </c>
      <c r="BI135" s="152">
        <f>IF(N135="nulová",J136,0)</f>
        <v>0</v>
      </c>
      <c r="BJ135" s="13" t="s">
        <v>87</v>
      </c>
      <c r="BK135" s="152">
        <f>ROUND(I136*H136,2)</f>
        <v>0</v>
      </c>
      <c r="BL135" s="13" t="s">
        <v>94</v>
      </c>
      <c r="BM135" s="151" t="s">
        <v>256</v>
      </c>
    </row>
    <row r="136" spans="2:65" s="1" customFormat="1" ht="16.5" customHeight="1">
      <c r="B136" s="139"/>
      <c r="C136" s="158">
        <v>7</v>
      </c>
      <c r="D136" s="158" t="s">
        <v>571</v>
      </c>
      <c r="E136" s="159" t="s">
        <v>1123</v>
      </c>
      <c r="F136" s="160" t="s">
        <v>1124</v>
      </c>
      <c r="G136" s="161" t="s">
        <v>259</v>
      </c>
      <c r="H136" s="162">
        <v>7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>O136*H138</f>
        <v>0</v>
      </c>
      <c r="Q136" s="149">
        <v>0</v>
      </c>
      <c r="R136" s="149">
        <f>Q136*H138</f>
        <v>0</v>
      </c>
      <c r="S136" s="149">
        <v>0</v>
      </c>
      <c r="T136" s="150">
        <f>S136*H138</f>
        <v>0</v>
      </c>
      <c r="AR136" s="151" t="s">
        <v>248</v>
      </c>
      <c r="AT136" s="151" t="s">
        <v>571</v>
      </c>
      <c r="AU136" s="151" t="s">
        <v>87</v>
      </c>
      <c r="AY136" s="13" t="s">
        <v>220</v>
      </c>
      <c r="BE136" s="152">
        <f>IF(N136="základná",J138,0)</f>
        <v>0</v>
      </c>
      <c r="BF136" s="152">
        <f>IF(N136="znížená",J138,0)</f>
        <v>0</v>
      </c>
      <c r="BG136" s="152">
        <f>IF(N136="zákl. prenesená",J138,0)</f>
        <v>0</v>
      </c>
      <c r="BH136" s="152">
        <f>IF(N136="zníž. prenesená",J138,0)</f>
        <v>0</v>
      </c>
      <c r="BI136" s="152">
        <f>IF(N136="nulová",J138,0)</f>
        <v>0</v>
      </c>
      <c r="BJ136" s="13" t="s">
        <v>87</v>
      </c>
      <c r="BK136" s="152">
        <f>ROUND(I138*H138,2)</f>
        <v>0</v>
      </c>
      <c r="BL136" s="13" t="s">
        <v>94</v>
      </c>
      <c r="BM136" s="151" t="s">
        <v>265</v>
      </c>
    </row>
    <row r="137" spans="2:65" s="1" customFormat="1" ht="16.5" customHeight="1">
      <c r="B137" s="139"/>
      <c r="C137" s="158">
        <v>8</v>
      </c>
      <c r="D137" s="140" t="s">
        <v>222</v>
      </c>
      <c r="E137" s="141" t="s">
        <v>4692</v>
      </c>
      <c r="F137" s="142" t="s">
        <v>4693</v>
      </c>
      <c r="G137" s="143" t="s">
        <v>259</v>
      </c>
      <c r="H137" s="162">
        <v>14</v>
      </c>
      <c r="I137" s="163"/>
      <c r="J137" s="162">
        <f t="shared" si="0"/>
        <v>0</v>
      </c>
      <c r="K137" s="146"/>
      <c r="L137" s="28"/>
      <c r="M137" s="147" t="s">
        <v>1</v>
      </c>
      <c r="N137" s="148" t="s">
        <v>41</v>
      </c>
      <c r="P137" s="149">
        <f>O137*H139</f>
        <v>0</v>
      </c>
      <c r="Q137" s="149">
        <v>0</v>
      </c>
      <c r="R137" s="149">
        <f>Q137*H139</f>
        <v>0</v>
      </c>
      <c r="S137" s="149">
        <v>0</v>
      </c>
      <c r="T137" s="150">
        <f>S137*H139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IF(N137="základná",J139,0)</f>
        <v>0</v>
      </c>
      <c r="BF137" s="152">
        <f>IF(N137="znížená",J139,0)</f>
        <v>0</v>
      </c>
      <c r="BG137" s="152">
        <f>IF(N137="zákl. prenesená",J139,0)</f>
        <v>0</v>
      </c>
      <c r="BH137" s="152">
        <f>IF(N137="zníž. prenesená",J139,0)</f>
        <v>0</v>
      </c>
      <c r="BI137" s="152">
        <f>IF(N137="nulová",J139,0)</f>
        <v>0</v>
      </c>
      <c r="BJ137" s="13" t="s">
        <v>87</v>
      </c>
      <c r="BK137" s="152">
        <f>ROUND(I139*H139,2)</f>
        <v>0</v>
      </c>
      <c r="BL137" s="13" t="s">
        <v>94</v>
      </c>
      <c r="BM137" s="151" t="s">
        <v>273</v>
      </c>
    </row>
    <row r="138" spans="2:65" s="11" customFormat="1" ht="22.9" customHeight="1">
      <c r="B138" s="127"/>
      <c r="C138" s="158">
        <v>9</v>
      </c>
      <c r="D138" s="158" t="s">
        <v>571</v>
      </c>
      <c r="E138" s="159" t="s">
        <v>1125</v>
      </c>
      <c r="F138" s="160" t="s">
        <v>1126</v>
      </c>
      <c r="G138" s="161" t="s">
        <v>259</v>
      </c>
      <c r="H138" s="162">
        <v>14</v>
      </c>
      <c r="I138" s="163"/>
      <c r="J138" s="162">
        <f t="shared" si="0"/>
        <v>0</v>
      </c>
      <c r="L138" s="127"/>
      <c r="M138" s="132"/>
      <c r="P138" s="133">
        <f>SUM(P139:P144)</f>
        <v>0</v>
      </c>
      <c r="R138" s="133">
        <f>SUM(R139:R144)</f>
        <v>0</v>
      </c>
      <c r="T138" s="134">
        <f>SUM(T139:T144)</f>
        <v>0</v>
      </c>
      <c r="AR138" s="128" t="s">
        <v>82</v>
      </c>
      <c r="AT138" s="135" t="s">
        <v>74</v>
      </c>
      <c r="AU138" s="135" t="s">
        <v>82</v>
      </c>
      <c r="AY138" s="128" t="s">
        <v>220</v>
      </c>
      <c r="BK138" s="136">
        <f>SUM(BK139:BK144)</f>
        <v>0</v>
      </c>
    </row>
    <row r="139" spans="2:65" s="1" customFormat="1" ht="24.25" customHeight="1">
      <c r="B139" s="139"/>
      <c r="C139" s="140">
        <v>10</v>
      </c>
      <c r="D139" s="140" t="s">
        <v>222</v>
      </c>
      <c r="E139" s="141" t="s">
        <v>1127</v>
      </c>
      <c r="F139" s="142" t="s">
        <v>4696</v>
      </c>
      <c r="G139" s="143" t="s">
        <v>259</v>
      </c>
      <c r="H139" s="144">
        <v>7</v>
      </c>
      <c r="I139" s="145"/>
      <c r="J139" s="144">
        <f t="shared" si="0"/>
        <v>0</v>
      </c>
      <c r="K139" s="164"/>
      <c r="L139" s="165"/>
      <c r="M139" s="166" t="s">
        <v>1</v>
      </c>
      <c r="N139" s="167" t="s">
        <v>41</v>
      </c>
      <c r="P139" s="149">
        <f>O139*H141</f>
        <v>0</v>
      </c>
      <c r="Q139" s="149">
        <v>0</v>
      </c>
      <c r="R139" s="149">
        <f>Q139*H141</f>
        <v>0</v>
      </c>
      <c r="S139" s="149">
        <v>0</v>
      </c>
      <c r="T139" s="150">
        <f>S139*H141</f>
        <v>0</v>
      </c>
      <c r="AR139" s="151" t="s">
        <v>248</v>
      </c>
      <c r="AT139" s="151" t="s">
        <v>571</v>
      </c>
      <c r="AU139" s="151" t="s">
        <v>87</v>
      </c>
      <c r="AY139" s="13" t="s">
        <v>220</v>
      </c>
      <c r="BE139" s="152">
        <f>IF(N139="základná",J141,0)</f>
        <v>0</v>
      </c>
      <c r="BF139" s="152">
        <f>IF(N139="znížená",J141,0)</f>
        <v>0</v>
      </c>
      <c r="BG139" s="152">
        <f>IF(N139="zákl. prenesená",J141,0)</f>
        <v>0</v>
      </c>
      <c r="BH139" s="152">
        <f>IF(N139="zníž. prenesená",J141,0)</f>
        <v>0</v>
      </c>
      <c r="BI139" s="152">
        <f>IF(N139="nulová",J141,0)</f>
        <v>0</v>
      </c>
      <c r="BJ139" s="13" t="s">
        <v>87</v>
      </c>
      <c r="BK139" s="152">
        <f>ROUND(I141*H141,2)</f>
        <v>0</v>
      </c>
      <c r="BL139" s="13" t="s">
        <v>94</v>
      </c>
      <c r="BM139" s="151" t="s">
        <v>281</v>
      </c>
    </row>
    <row r="140" spans="2:65" s="1" customFormat="1" ht="27" customHeight="1">
      <c r="B140" s="139"/>
      <c r="C140" s="11"/>
      <c r="D140" s="128" t="s">
        <v>74</v>
      </c>
      <c r="E140" s="137" t="s">
        <v>1128</v>
      </c>
      <c r="F140" s="137" t="s">
        <v>1129</v>
      </c>
      <c r="G140" s="11"/>
      <c r="H140" s="11"/>
      <c r="I140" s="130"/>
      <c r="J140" s="138">
        <f>BK138</f>
        <v>0</v>
      </c>
      <c r="K140" s="164"/>
      <c r="L140" s="165"/>
      <c r="M140" s="166" t="s">
        <v>1</v>
      </c>
      <c r="N140" s="167" t="s">
        <v>41</v>
      </c>
      <c r="P140" s="149">
        <f>O140*H142</f>
        <v>0</v>
      </c>
      <c r="Q140" s="149">
        <v>0</v>
      </c>
      <c r="R140" s="149">
        <f>Q140*H142</f>
        <v>0</v>
      </c>
      <c r="S140" s="149">
        <v>0</v>
      </c>
      <c r="T140" s="150">
        <f>S140*H142</f>
        <v>0</v>
      </c>
      <c r="AR140" s="151" t="s">
        <v>248</v>
      </c>
      <c r="AT140" s="151" t="s">
        <v>571</v>
      </c>
      <c r="AU140" s="151" t="s">
        <v>87</v>
      </c>
      <c r="AY140" s="13" t="s">
        <v>220</v>
      </c>
      <c r="BE140" s="152">
        <f>IF(N140="základná",J142,0)</f>
        <v>0</v>
      </c>
      <c r="BF140" s="152">
        <f>IF(N140="znížená",J142,0)</f>
        <v>0</v>
      </c>
      <c r="BG140" s="152">
        <f>IF(N140="zákl. prenesená",J142,0)</f>
        <v>0</v>
      </c>
      <c r="BH140" s="152">
        <f>IF(N140="zníž. prenesená",J142,0)</f>
        <v>0</v>
      </c>
      <c r="BI140" s="152">
        <f>IF(N140="nulová",J142,0)</f>
        <v>0</v>
      </c>
      <c r="BJ140" s="13" t="s">
        <v>87</v>
      </c>
      <c r="BK140" s="152">
        <f>ROUND(I142*H142,2)</f>
        <v>0</v>
      </c>
      <c r="BL140" s="13" t="s">
        <v>94</v>
      </c>
      <c r="BM140" s="151" t="s">
        <v>289</v>
      </c>
    </row>
    <row r="141" spans="2:65" s="1" customFormat="1" ht="24.25" customHeight="1">
      <c r="B141" s="139"/>
      <c r="C141" s="158">
        <v>11</v>
      </c>
      <c r="D141" s="158" t="s">
        <v>571</v>
      </c>
      <c r="E141" s="159" t="s">
        <v>1130</v>
      </c>
      <c r="F141" s="160" t="s">
        <v>1131</v>
      </c>
      <c r="G141" s="161" t="s">
        <v>234</v>
      </c>
      <c r="H141" s="162">
        <v>3</v>
      </c>
      <c r="I141" s="163"/>
      <c r="J141" s="162">
        <f t="shared" ref="J141:J149" si="10">ROUND(I141*H141,2)</f>
        <v>0</v>
      </c>
      <c r="K141" s="146"/>
      <c r="L141" s="28"/>
      <c r="M141" s="147" t="s">
        <v>1</v>
      </c>
      <c r="N141" s="148" t="s">
        <v>41</v>
      </c>
      <c r="P141" s="149">
        <f>O141*H143</f>
        <v>0</v>
      </c>
      <c r="Q141" s="149">
        <v>0</v>
      </c>
      <c r="R141" s="149">
        <f>Q141*H143</f>
        <v>0</v>
      </c>
      <c r="S141" s="149">
        <v>0</v>
      </c>
      <c r="T141" s="150">
        <f>S141*H143</f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>IF(N141="základná",J143,0)</f>
        <v>0</v>
      </c>
      <c r="BF141" s="152">
        <f>IF(N141="znížená",J143,0)</f>
        <v>0</v>
      </c>
      <c r="BG141" s="152">
        <f>IF(N141="zákl. prenesená",J143,0)</f>
        <v>0</v>
      </c>
      <c r="BH141" s="152">
        <f>IF(N141="zníž. prenesená",J143,0)</f>
        <v>0</v>
      </c>
      <c r="BI141" s="152">
        <f>IF(N141="nulová",J143,0)</f>
        <v>0</v>
      </c>
      <c r="BJ141" s="13" t="s">
        <v>87</v>
      </c>
      <c r="BK141" s="152">
        <f>ROUND(I143*H143,2)</f>
        <v>0</v>
      </c>
      <c r="BL141" s="13" t="s">
        <v>94</v>
      </c>
      <c r="BM141" s="151" t="s">
        <v>297</v>
      </c>
    </row>
    <row r="142" spans="2:65" s="1" customFormat="1" ht="30" customHeight="1">
      <c r="B142" s="139"/>
      <c r="C142" s="158">
        <v>12</v>
      </c>
      <c r="D142" s="158" t="s">
        <v>571</v>
      </c>
      <c r="E142" s="159" t="s">
        <v>1132</v>
      </c>
      <c r="F142" s="160" t="s">
        <v>1133</v>
      </c>
      <c r="G142" s="161" t="s">
        <v>1058</v>
      </c>
      <c r="H142" s="162">
        <v>1</v>
      </c>
      <c r="I142" s="163"/>
      <c r="J142" s="162">
        <f t="shared" si="10"/>
        <v>0</v>
      </c>
      <c r="K142" s="146"/>
      <c r="L142" s="28"/>
      <c r="M142" s="147" t="s">
        <v>1</v>
      </c>
      <c r="N142" s="148" t="s">
        <v>41</v>
      </c>
      <c r="P142" s="149">
        <f>O142*H144</f>
        <v>0</v>
      </c>
      <c r="Q142" s="149">
        <v>0</v>
      </c>
      <c r="R142" s="149">
        <f>Q142*H144</f>
        <v>0</v>
      </c>
      <c r="S142" s="149">
        <v>0</v>
      </c>
      <c r="T142" s="150">
        <f>S142*H144</f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>IF(N142="základná",J144,0)</f>
        <v>0</v>
      </c>
      <c r="BF142" s="152">
        <f>IF(N142="znížená",J144,0)</f>
        <v>0</v>
      </c>
      <c r="BG142" s="152">
        <f>IF(N142="zákl. prenesená",J144,0)</f>
        <v>0</v>
      </c>
      <c r="BH142" s="152">
        <f>IF(N142="zníž. prenesená",J144,0)</f>
        <v>0</v>
      </c>
      <c r="BI142" s="152">
        <f>IF(N142="nulová",J144,0)</f>
        <v>0</v>
      </c>
      <c r="BJ142" s="13" t="s">
        <v>87</v>
      </c>
      <c r="BK142" s="152">
        <f>ROUND(I144*H144,2)</f>
        <v>0</v>
      </c>
      <c r="BL142" s="13" t="s">
        <v>94</v>
      </c>
      <c r="BM142" s="151" t="s">
        <v>306</v>
      </c>
    </row>
    <row r="143" spans="2:65" s="1" customFormat="1" ht="33" customHeight="1">
      <c r="B143" s="139"/>
      <c r="C143" s="140">
        <v>13</v>
      </c>
      <c r="D143" s="140" t="s">
        <v>222</v>
      </c>
      <c r="E143" s="141" t="s">
        <v>1134</v>
      </c>
      <c r="F143" s="142" t="s">
        <v>1135</v>
      </c>
      <c r="G143" s="143" t="s">
        <v>1136</v>
      </c>
      <c r="H143" s="144">
        <v>1</v>
      </c>
      <c r="I143" s="145"/>
      <c r="J143" s="144">
        <f t="shared" si="10"/>
        <v>0</v>
      </c>
      <c r="K143" s="146"/>
      <c r="L143" s="28"/>
      <c r="M143" s="147" t="s">
        <v>1</v>
      </c>
      <c r="N143" s="148" t="s">
        <v>41</v>
      </c>
      <c r="P143" s="149">
        <f>O143*H145</f>
        <v>0</v>
      </c>
      <c r="Q143" s="149">
        <v>0</v>
      </c>
      <c r="R143" s="149">
        <f>Q143*H145</f>
        <v>0</v>
      </c>
      <c r="S143" s="149">
        <v>0</v>
      </c>
      <c r="T143" s="150">
        <f>S143*H145</f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>IF(N143="základná",J145,0)</f>
        <v>0</v>
      </c>
      <c r="BF143" s="152">
        <f>IF(N143="znížená",J145,0)</f>
        <v>0</v>
      </c>
      <c r="BG143" s="152">
        <f>IF(N143="zákl. prenesená",J145,0)</f>
        <v>0</v>
      </c>
      <c r="BH143" s="152">
        <f>IF(N143="zníž. prenesená",J145,0)</f>
        <v>0</v>
      </c>
      <c r="BI143" s="152">
        <f>IF(N143="nulová",J145,0)</f>
        <v>0</v>
      </c>
      <c r="BJ143" s="13" t="s">
        <v>87</v>
      </c>
      <c r="BK143" s="152">
        <f>ROUND(I145*H145,2)</f>
        <v>0</v>
      </c>
      <c r="BL143" s="13" t="s">
        <v>94</v>
      </c>
      <c r="BM143" s="151" t="s">
        <v>313</v>
      </c>
    </row>
    <row r="144" spans="2:65" s="1" customFormat="1" ht="37.9" customHeight="1">
      <c r="B144" s="139"/>
      <c r="C144" s="140">
        <v>14</v>
      </c>
      <c r="D144" s="140" t="s">
        <v>222</v>
      </c>
      <c r="E144" s="141" t="s">
        <v>1137</v>
      </c>
      <c r="F144" s="142" t="s">
        <v>1138</v>
      </c>
      <c r="G144" s="143" t="s">
        <v>1136</v>
      </c>
      <c r="H144" s="144">
        <v>1</v>
      </c>
      <c r="I144" s="145"/>
      <c r="J144" s="144">
        <f t="shared" si="10"/>
        <v>0</v>
      </c>
      <c r="K144" s="164"/>
      <c r="L144" s="165"/>
      <c r="M144" s="166" t="s">
        <v>1</v>
      </c>
      <c r="N144" s="167" t="s">
        <v>41</v>
      </c>
      <c r="P144" s="149">
        <f>O144*H149</f>
        <v>0</v>
      </c>
      <c r="Q144" s="149">
        <v>0</v>
      </c>
      <c r="R144" s="149">
        <f>Q144*H149</f>
        <v>0</v>
      </c>
      <c r="S144" s="149">
        <v>0</v>
      </c>
      <c r="T144" s="150">
        <f>S144*H149</f>
        <v>0</v>
      </c>
      <c r="AR144" s="151" t="s">
        <v>248</v>
      </c>
      <c r="AT144" s="151" t="s">
        <v>571</v>
      </c>
      <c r="AU144" s="151" t="s">
        <v>87</v>
      </c>
      <c r="AY144" s="13" t="s">
        <v>220</v>
      </c>
      <c r="BE144" s="152">
        <f>IF(N144="základná",J149,0)</f>
        <v>0</v>
      </c>
      <c r="BF144" s="152">
        <f>IF(N144="znížená",J149,0)</f>
        <v>0</v>
      </c>
      <c r="BG144" s="152">
        <f>IF(N144="zákl. prenesená",J149,0)</f>
        <v>0</v>
      </c>
      <c r="BH144" s="152">
        <f>IF(N144="zníž. prenesená",J149,0)</f>
        <v>0</v>
      </c>
      <c r="BI144" s="152">
        <f>IF(N144="nulová",J149,0)</f>
        <v>0</v>
      </c>
      <c r="BJ144" s="13" t="s">
        <v>87</v>
      </c>
      <c r="BK144" s="152">
        <f>ROUND(I149*H149,2)</f>
        <v>0</v>
      </c>
      <c r="BL144" s="13" t="s">
        <v>94</v>
      </c>
      <c r="BM144" s="151" t="s">
        <v>321</v>
      </c>
    </row>
    <row r="145" spans="2:65" s="11" customFormat="1" ht="22.9" customHeight="1">
      <c r="B145" s="127"/>
      <c r="C145" s="140">
        <v>15</v>
      </c>
      <c r="D145" s="140" t="s">
        <v>222</v>
      </c>
      <c r="E145" s="141" t="s">
        <v>1139</v>
      </c>
      <c r="F145" s="142" t="s">
        <v>1140</v>
      </c>
      <c r="G145" s="143" t="s">
        <v>1136</v>
      </c>
      <c r="H145" s="144">
        <v>1</v>
      </c>
      <c r="I145" s="145"/>
      <c r="J145" s="144">
        <f t="shared" si="10"/>
        <v>0</v>
      </c>
      <c r="L145" s="127"/>
      <c r="M145" s="132"/>
      <c r="P145" s="133">
        <f>SUM(P146:P152)</f>
        <v>0</v>
      </c>
      <c r="R145" s="133">
        <f>SUM(R146:R152)</f>
        <v>0</v>
      </c>
      <c r="T145" s="134">
        <f>SUM(T146:T152)</f>
        <v>0</v>
      </c>
      <c r="AR145" s="128" t="s">
        <v>82</v>
      </c>
      <c r="AT145" s="135" t="s">
        <v>74</v>
      </c>
      <c r="AU145" s="135" t="s">
        <v>82</v>
      </c>
      <c r="AY145" s="128" t="s">
        <v>220</v>
      </c>
      <c r="BK145" s="136">
        <f>SUM(BK146:BK152)</f>
        <v>0</v>
      </c>
    </row>
    <row r="146" spans="2:65" s="1" customFormat="1" ht="37.9" customHeight="1">
      <c r="B146" s="139"/>
      <c r="C146" s="140">
        <v>16</v>
      </c>
      <c r="D146" s="158" t="s">
        <v>571</v>
      </c>
      <c r="E146" s="159" t="s">
        <v>4689</v>
      </c>
      <c r="F146" s="160" t="s">
        <v>311</v>
      </c>
      <c r="G146" s="161" t="s">
        <v>304</v>
      </c>
      <c r="H146" s="144">
        <v>3.9E-2</v>
      </c>
      <c r="I146" s="145"/>
      <c r="J146" s="144">
        <f t="shared" si="10"/>
        <v>0</v>
      </c>
      <c r="K146" s="164"/>
      <c r="L146" s="165"/>
      <c r="M146" s="166" t="s">
        <v>1</v>
      </c>
      <c r="N146" s="167" t="s">
        <v>41</v>
      </c>
      <c r="P146" s="149">
        <f>O146*H151</f>
        <v>0</v>
      </c>
      <c r="Q146" s="149">
        <v>0</v>
      </c>
      <c r="R146" s="149">
        <f>Q146*H151</f>
        <v>0</v>
      </c>
      <c r="S146" s="149">
        <v>0</v>
      </c>
      <c r="T146" s="150">
        <f>S146*H151</f>
        <v>0</v>
      </c>
      <c r="AR146" s="151" t="s">
        <v>248</v>
      </c>
      <c r="AT146" s="151" t="s">
        <v>571</v>
      </c>
      <c r="AU146" s="151" t="s">
        <v>87</v>
      </c>
      <c r="AY146" s="13" t="s">
        <v>220</v>
      </c>
      <c r="BE146" s="152">
        <f>IF(N146="základná",J151,0)</f>
        <v>0</v>
      </c>
      <c r="BF146" s="152">
        <f>IF(N146="znížená",J151,0)</f>
        <v>0</v>
      </c>
      <c r="BG146" s="152">
        <f>IF(N146="zákl. prenesená",J151,0)</f>
        <v>0</v>
      </c>
      <c r="BH146" s="152">
        <f>IF(N146="zníž. prenesená",J151,0)</f>
        <v>0</v>
      </c>
      <c r="BI146" s="152">
        <f>IF(N146="nulová",J151,0)</f>
        <v>0</v>
      </c>
      <c r="BJ146" s="13" t="s">
        <v>87</v>
      </c>
      <c r="BK146" s="152">
        <f>ROUND(I151*H151,2)</f>
        <v>0</v>
      </c>
      <c r="BL146" s="13" t="s">
        <v>94</v>
      </c>
      <c r="BM146" s="151" t="s">
        <v>329</v>
      </c>
    </row>
    <row r="147" spans="2:65" s="1" customFormat="1" ht="37.9" customHeight="1">
      <c r="B147" s="139"/>
      <c r="C147" s="140">
        <v>17</v>
      </c>
      <c r="D147" s="158" t="s">
        <v>571</v>
      </c>
      <c r="E147" s="159" t="s">
        <v>4690</v>
      </c>
      <c r="F147" s="160" t="s">
        <v>4688</v>
      </c>
      <c r="G147" s="161" t="s">
        <v>304</v>
      </c>
      <c r="H147" s="144">
        <v>3.9E-2</v>
      </c>
      <c r="I147" s="145"/>
      <c r="J147" s="144">
        <f t="shared" si="10"/>
        <v>0</v>
      </c>
      <c r="K147" s="164"/>
      <c r="L147" s="165"/>
      <c r="M147" s="166" t="s">
        <v>1</v>
      </c>
      <c r="N147" s="167" t="s">
        <v>41</v>
      </c>
      <c r="P147" s="149">
        <f>O147*H152</f>
        <v>0</v>
      </c>
      <c r="Q147" s="149">
        <v>0</v>
      </c>
      <c r="R147" s="149">
        <f>Q147*H152</f>
        <v>0</v>
      </c>
      <c r="S147" s="149">
        <v>0</v>
      </c>
      <c r="T147" s="150">
        <f>S147*H152</f>
        <v>0</v>
      </c>
      <c r="AR147" s="151" t="s">
        <v>248</v>
      </c>
      <c r="AT147" s="151" t="s">
        <v>571</v>
      </c>
      <c r="AU147" s="151" t="s">
        <v>87</v>
      </c>
      <c r="AY147" s="13" t="s">
        <v>220</v>
      </c>
      <c r="BE147" s="152">
        <f>IF(N147="základná",J152,0)</f>
        <v>0</v>
      </c>
      <c r="BF147" s="152">
        <f>IF(N147="znížená",J152,0)</f>
        <v>0</v>
      </c>
      <c r="BG147" s="152">
        <f>IF(N147="zákl. prenesená",J152,0)</f>
        <v>0</v>
      </c>
      <c r="BH147" s="152">
        <f>IF(N147="zníž. prenesená",J152,0)</f>
        <v>0</v>
      </c>
      <c r="BI147" s="152">
        <f>IF(N147="nulová",J152,0)</f>
        <v>0</v>
      </c>
      <c r="BJ147" s="13" t="s">
        <v>87</v>
      </c>
      <c r="BK147" s="152">
        <f>ROUND(I152*H152,2)</f>
        <v>0</v>
      </c>
      <c r="BL147" s="13" t="s">
        <v>94</v>
      </c>
      <c r="BM147" s="151" t="s">
        <v>341</v>
      </c>
    </row>
    <row r="148" spans="2:65" s="1" customFormat="1" ht="24.25" customHeight="1">
      <c r="B148" s="139"/>
      <c r="C148" s="140">
        <v>18</v>
      </c>
      <c r="D148" s="158" t="s">
        <v>571</v>
      </c>
      <c r="E148" s="159" t="s">
        <v>4691</v>
      </c>
      <c r="F148" s="160" t="s">
        <v>4687</v>
      </c>
      <c r="G148" s="161" t="s">
        <v>304</v>
      </c>
      <c r="H148" s="144">
        <v>3.9E-2</v>
      </c>
      <c r="I148" s="145"/>
      <c r="J148" s="144">
        <f t="shared" si="10"/>
        <v>0</v>
      </c>
      <c r="K148" s="146"/>
      <c r="L148" s="28"/>
      <c r="M148" s="147" t="s">
        <v>1</v>
      </c>
      <c r="N148" s="148" t="s">
        <v>41</v>
      </c>
      <c r="P148" s="149">
        <f>O148*H153</f>
        <v>0</v>
      </c>
      <c r="Q148" s="149">
        <v>0</v>
      </c>
      <c r="R148" s="149">
        <f>Q148*H153</f>
        <v>0</v>
      </c>
      <c r="S148" s="149">
        <v>0</v>
      </c>
      <c r="T148" s="150">
        <f>S148*H153</f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>IF(N148="základná",J153,0)</f>
        <v>0</v>
      </c>
      <c r="BF148" s="152">
        <f>IF(N148="znížená",J153,0)</f>
        <v>0</v>
      </c>
      <c r="BG148" s="152">
        <f>IF(N148="zákl. prenesená",J153,0)</f>
        <v>0</v>
      </c>
      <c r="BH148" s="152">
        <f>IF(N148="zníž. prenesená",J153,0)</f>
        <v>0</v>
      </c>
      <c r="BI148" s="152">
        <f>IF(N148="nulová",J153,0)</f>
        <v>0</v>
      </c>
      <c r="BJ148" s="13" t="s">
        <v>87</v>
      </c>
      <c r="BK148" s="152">
        <f>ROUND(I153*H153,2)</f>
        <v>0</v>
      </c>
      <c r="BL148" s="13" t="s">
        <v>94</v>
      </c>
      <c r="BM148" s="151" t="s">
        <v>1146</v>
      </c>
    </row>
    <row r="149" spans="2:65" s="1" customFormat="1" ht="21.75" customHeight="1">
      <c r="B149" s="139"/>
      <c r="C149" s="158">
        <v>19</v>
      </c>
      <c r="D149" s="158" t="s">
        <v>571</v>
      </c>
      <c r="E149" s="159" t="s">
        <v>1141</v>
      </c>
      <c r="F149" s="160" t="s">
        <v>1142</v>
      </c>
      <c r="G149" s="161" t="s">
        <v>1136</v>
      </c>
      <c r="H149" s="162">
        <v>1</v>
      </c>
      <c r="I149" s="163"/>
      <c r="J149" s="162">
        <f t="shared" si="10"/>
        <v>0</v>
      </c>
      <c r="K149" s="146"/>
      <c r="L149" s="28"/>
      <c r="M149" s="147" t="s">
        <v>1</v>
      </c>
      <c r="N149" s="148" t="s">
        <v>41</v>
      </c>
      <c r="P149" s="149">
        <f>O149*H154</f>
        <v>0</v>
      </c>
      <c r="Q149" s="149">
        <v>0</v>
      </c>
      <c r="R149" s="149">
        <f>Q149*H154</f>
        <v>0</v>
      </c>
      <c r="S149" s="149">
        <v>0</v>
      </c>
      <c r="T149" s="150">
        <f>S149*H154</f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>IF(N149="základná",J154,0)</f>
        <v>0</v>
      </c>
      <c r="BF149" s="152">
        <f>IF(N149="znížená",J154,0)</f>
        <v>0</v>
      </c>
      <c r="BG149" s="152">
        <f>IF(N149="zákl. prenesená",J154,0)</f>
        <v>0</v>
      </c>
      <c r="BH149" s="152">
        <f>IF(N149="zníž. prenesená",J154,0)</f>
        <v>0</v>
      </c>
      <c r="BI149" s="152">
        <f>IF(N149="nulová",J154,0)</f>
        <v>0</v>
      </c>
      <c r="BJ149" s="13" t="s">
        <v>87</v>
      </c>
      <c r="BK149" s="152">
        <f>ROUND(I154*H154,2)</f>
        <v>0</v>
      </c>
      <c r="BL149" s="13" t="s">
        <v>94</v>
      </c>
      <c r="BM149" s="151" t="s">
        <v>353</v>
      </c>
    </row>
    <row r="150" spans="2:65" s="1" customFormat="1" ht="37.5" customHeight="1">
      <c r="B150" s="139"/>
      <c r="C150" s="11"/>
      <c r="D150" s="128" t="s">
        <v>74</v>
      </c>
      <c r="E150" s="137" t="s">
        <v>1143</v>
      </c>
      <c r="F150" s="137" t="s">
        <v>1144</v>
      </c>
      <c r="G150" s="11"/>
      <c r="H150" s="11"/>
      <c r="I150" s="130"/>
      <c r="J150" s="138">
        <f>BK145</f>
        <v>0</v>
      </c>
      <c r="K150" s="164"/>
      <c r="L150" s="165"/>
      <c r="M150" s="166" t="s">
        <v>1</v>
      </c>
      <c r="N150" s="167" t="s">
        <v>41</v>
      </c>
      <c r="P150" s="149">
        <f>O150*H155</f>
        <v>0</v>
      </c>
      <c r="Q150" s="149">
        <v>0</v>
      </c>
      <c r="R150" s="149">
        <f>Q150*H155</f>
        <v>0</v>
      </c>
      <c r="S150" s="149">
        <v>0</v>
      </c>
      <c r="T150" s="150">
        <f>S150*H155</f>
        <v>0</v>
      </c>
      <c r="AR150" s="151" t="s">
        <v>248</v>
      </c>
      <c r="AT150" s="151" t="s">
        <v>571</v>
      </c>
      <c r="AU150" s="151" t="s">
        <v>87</v>
      </c>
      <c r="AY150" s="13" t="s">
        <v>220</v>
      </c>
      <c r="BE150" s="152">
        <f>IF(N150="základná",J155,0)</f>
        <v>0</v>
      </c>
      <c r="BF150" s="152">
        <f>IF(N150="znížená",J155,0)</f>
        <v>0</v>
      </c>
      <c r="BG150" s="152">
        <f>IF(N150="zákl. prenesená",J155,0)</f>
        <v>0</v>
      </c>
      <c r="BH150" s="152">
        <f>IF(N150="zníž. prenesená",J155,0)</f>
        <v>0</v>
      </c>
      <c r="BI150" s="152">
        <f>IF(N150="nulová",J155,0)</f>
        <v>0</v>
      </c>
      <c r="BJ150" s="13" t="s">
        <v>87</v>
      </c>
      <c r="BK150" s="152">
        <f>ROUND(I155*H155,2)</f>
        <v>0</v>
      </c>
      <c r="BL150" s="13" t="s">
        <v>94</v>
      </c>
      <c r="BM150" s="151" t="s">
        <v>361</v>
      </c>
    </row>
    <row r="151" spans="2:65" s="1" customFormat="1" ht="38.25" customHeight="1">
      <c r="B151" s="139"/>
      <c r="C151" s="158">
        <v>20</v>
      </c>
      <c r="D151" s="158" t="s">
        <v>571</v>
      </c>
      <c r="E151" s="159" t="s">
        <v>1112</v>
      </c>
      <c r="F151" s="160" t="s">
        <v>1113</v>
      </c>
      <c r="G151" s="161" t="s">
        <v>259</v>
      </c>
      <c r="H151" s="162">
        <v>6</v>
      </c>
      <c r="I151" s="163"/>
      <c r="J151" s="162">
        <f t="shared" ref="J151:J158" si="11">ROUND(I151*H151,2)</f>
        <v>0</v>
      </c>
      <c r="K151" s="164"/>
      <c r="L151" s="165"/>
      <c r="M151" s="166" t="s">
        <v>1</v>
      </c>
      <c r="N151" s="167" t="s">
        <v>41</v>
      </c>
      <c r="P151" s="149">
        <f>O151*H157</f>
        <v>0</v>
      </c>
      <c r="Q151" s="149">
        <v>0</v>
      </c>
      <c r="R151" s="149">
        <f>Q151*H157</f>
        <v>0</v>
      </c>
      <c r="S151" s="149">
        <v>0</v>
      </c>
      <c r="T151" s="150">
        <f>S151*H157</f>
        <v>0</v>
      </c>
      <c r="AR151" s="151" t="s">
        <v>248</v>
      </c>
      <c r="AT151" s="151" t="s">
        <v>571</v>
      </c>
      <c r="AU151" s="151" t="s">
        <v>87</v>
      </c>
      <c r="AY151" s="13" t="s">
        <v>220</v>
      </c>
      <c r="BE151" s="152">
        <f>IF(N151="základná",J157,0)</f>
        <v>0</v>
      </c>
      <c r="BF151" s="152">
        <f>IF(N151="znížená",J157,0)</f>
        <v>0</v>
      </c>
      <c r="BG151" s="152">
        <f>IF(N151="zákl. prenesená",J157,0)</f>
        <v>0</v>
      </c>
      <c r="BH151" s="152">
        <f>IF(N151="zníž. prenesená",J157,0)</f>
        <v>0</v>
      </c>
      <c r="BI151" s="152">
        <f>IF(N151="nulová",J157,0)</f>
        <v>0</v>
      </c>
      <c r="BJ151" s="13" t="s">
        <v>87</v>
      </c>
      <c r="BK151" s="152">
        <f>ROUND(I157*H157,2)</f>
        <v>0</v>
      </c>
      <c r="BL151" s="13" t="s">
        <v>94</v>
      </c>
      <c r="BM151" s="151" t="s">
        <v>371</v>
      </c>
    </row>
    <row r="152" spans="2:65" s="1" customFormat="1" ht="41.25" customHeight="1">
      <c r="B152" s="139"/>
      <c r="C152" s="158">
        <v>21</v>
      </c>
      <c r="D152" s="158" t="s">
        <v>571</v>
      </c>
      <c r="E152" s="159" t="s">
        <v>1114</v>
      </c>
      <c r="F152" s="160" t="s">
        <v>1115</v>
      </c>
      <c r="G152" s="161" t="s">
        <v>259</v>
      </c>
      <c r="H152" s="162">
        <v>1</v>
      </c>
      <c r="I152" s="163"/>
      <c r="J152" s="162">
        <f t="shared" si="11"/>
        <v>0</v>
      </c>
      <c r="K152" s="146"/>
      <c r="L152" s="28"/>
      <c r="M152" s="147" t="s">
        <v>1</v>
      </c>
      <c r="N152" s="148" t="s">
        <v>41</v>
      </c>
      <c r="P152" s="149">
        <f>O152*H158</f>
        <v>0</v>
      </c>
      <c r="Q152" s="149">
        <v>0</v>
      </c>
      <c r="R152" s="149">
        <f>Q152*H158</f>
        <v>0</v>
      </c>
      <c r="S152" s="149">
        <v>0</v>
      </c>
      <c r="T152" s="150">
        <f>S152*H158</f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>IF(N152="základná",J158,0)</f>
        <v>0</v>
      </c>
      <c r="BF152" s="152">
        <f>IF(N152="znížená",J158,0)</f>
        <v>0</v>
      </c>
      <c r="BG152" s="152">
        <f>IF(N152="zákl. prenesená",J158,0)</f>
        <v>0</v>
      </c>
      <c r="BH152" s="152">
        <f>IF(N152="zníž. prenesená",J158,0)</f>
        <v>0</v>
      </c>
      <c r="BI152" s="152">
        <f>IF(N152="nulová",J158,0)</f>
        <v>0</v>
      </c>
      <c r="BJ152" s="13" t="s">
        <v>87</v>
      </c>
      <c r="BK152" s="152">
        <f>ROUND(I158*H158,2)</f>
        <v>0</v>
      </c>
      <c r="BL152" s="13" t="s">
        <v>94</v>
      </c>
      <c r="BM152" s="151" t="s">
        <v>381</v>
      </c>
    </row>
    <row r="153" spans="2:65" s="11" customFormat="1" ht="22.9" customHeight="1">
      <c r="B153" s="127"/>
      <c r="C153" s="140">
        <v>22</v>
      </c>
      <c r="D153" s="140" t="s">
        <v>222</v>
      </c>
      <c r="E153" s="141" t="s">
        <v>1145</v>
      </c>
      <c r="F153" s="142" t="s">
        <v>1119</v>
      </c>
      <c r="G153" s="143" t="s">
        <v>259</v>
      </c>
      <c r="H153" s="144">
        <v>3</v>
      </c>
      <c r="I153" s="145"/>
      <c r="J153" s="144">
        <f t="shared" si="11"/>
        <v>0</v>
      </c>
      <c r="L153" s="127"/>
      <c r="M153" s="132"/>
      <c r="P153" s="133">
        <f>SUM(P154:P159)</f>
        <v>0</v>
      </c>
      <c r="R153" s="133">
        <f>SUM(R154:R159)</f>
        <v>0</v>
      </c>
      <c r="T153" s="134">
        <f>SUM(T154:T159)</f>
        <v>0</v>
      </c>
      <c r="AR153" s="128" t="s">
        <v>82</v>
      </c>
      <c r="AT153" s="135" t="s">
        <v>74</v>
      </c>
      <c r="AU153" s="135" t="s">
        <v>82</v>
      </c>
      <c r="AY153" s="128" t="s">
        <v>220</v>
      </c>
      <c r="BK153" s="136">
        <f>SUM(BK154:BK159)</f>
        <v>0</v>
      </c>
    </row>
    <row r="154" spans="2:65" s="1" customFormat="1" ht="24.25" customHeight="1">
      <c r="B154" s="139"/>
      <c r="C154" s="140">
        <v>23</v>
      </c>
      <c r="D154" s="140" t="s">
        <v>222</v>
      </c>
      <c r="E154" s="141" t="s">
        <v>1121</v>
      </c>
      <c r="F154" s="142" t="s">
        <v>1122</v>
      </c>
      <c r="G154" s="143" t="s">
        <v>259</v>
      </c>
      <c r="H154" s="144">
        <v>7</v>
      </c>
      <c r="I154" s="145"/>
      <c r="J154" s="144">
        <f t="shared" si="11"/>
        <v>0</v>
      </c>
      <c r="K154" s="164"/>
      <c r="L154" s="165"/>
      <c r="M154" s="166" t="s">
        <v>1</v>
      </c>
      <c r="N154" s="167" t="s">
        <v>41</v>
      </c>
      <c r="P154" s="149">
        <f>O154*H160</f>
        <v>0</v>
      </c>
      <c r="Q154" s="149">
        <v>0</v>
      </c>
      <c r="R154" s="149">
        <f>Q154*H160</f>
        <v>0</v>
      </c>
      <c r="S154" s="149">
        <v>0</v>
      </c>
      <c r="T154" s="150">
        <f>S154*H160</f>
        <v>0</v>
      </c>
      <c r="AR154" s="151" t="s">
        <v>248</v>
      </c>
      <c r="AT154" s="151" t="s">
        <v>571</v>
      </c>
      <c r="AU154" s="151" t="s">
        <v>87</v>
      </c>
      <c r="AY154" s="13" t="s">
        <v>220</v>
      </c>
      <c r="BE154" s="152">
        <f>IF(N154="základná",J160,0)</f>
        <v>0</v>
      </c>
      <c r="BF154" s="152">
        <f>IF(N154="znížená",J160,0)</f>
        <v>0</v>
      </c>
      <c r="BG154" s="152">
        <f>IF(N154="zákl. prenesená",J160,0)</f>
        <v>0</v>
      </c>
      <c r="BH154" s="152">
        <f>IF(N154="zníž. prenesená",J160,0)</f>
        <v>0</v>
      </c>
      <c r="BI154" s="152">
        <f>IF(N154="nulová",J160,0)</f>
        <v>0</v>
      </c>
      <c r="BJ154" s="13" t="s">
        <v>87</v>
      </c>
      <c r="BK154" s="152">
        <f>ROUND(I160*H160,2)</f>
        <v>0</v>
      </c>
      <c r="BL154" s="13" t="s">
        <v>94</v>
      </c>
      <c r="BM154" s="151" t="s">
        <v>389</v>
      </c>
    </row>
    <row r="155" spans="2:65" s="1" customFormat="1" ht="16.5" customHeight="1">
      <c r="B155" s="139"/>
      <c r="C155" s="158">
        <v>24</v>
      </c>
      <c r="D155" s="158" t="s">
        <v>571</v>
      </c>
      <c r="E155" s="159" t="s">
        <v>1123</v>
      </c>
      <c r="F155" s="160" t="s">
        <v>1124</v>
      </c>
      <c r="G155" s="161" t="s">
        <v>259</v>
      </c>
      <c r="H155" s="162">
        <v>7</v>
      </c>
      <c r="I155" s="163"/>
      <c r="J155" s="162">
        <f t="shared" si="11"/>
        <v>0</v>
      </c>
      <c r="K155" s="164"/>
      <c r="L155" s="165"/>
      <c r="M155" s="166" t="s">
        <v>1</v>
      </c>
      <c r="N155" s="167" t="s">
        <v>41</v>
      </c>
      <c r="P155" s="149">
        <f>O155*H161</f>
        <v>0</v>
      </c>
      <c r="Q155" s="149">
        <v>0</v>
      </c>
      <c r="R155" s="149">
        <f>Q155*H161</f>
        <v>0</v>
      </c>
      <c r="S155" s="149">
        <v>0</v>
      </c>
      <c r="T155" s="150">
        <f>S155*H161</f>
        <v>0</v>
      </c>
      <c r="AR155" s="151" t="s">
        <v>248</v>
      </c>
      <c r="AT155" s="151" t="s">
        <v>571</v>
      </c>
      <c r="AU155" s="151" t="s">
        <v>87</v>
      </c>
      <c r="AY155" s="13" t="s">
        <v>220</v>
      </c>
      <c r="BE155" s="152">
        <f>IF(N155="základná",J161,0)</f>
        <v>0</v>
      </c>
      <c r="BF155" s="152">
        <f>IF(N155="znížená",J161,0)</f>
        <v>0</v>
      </c>
      <c r="BG155" s="152">
        <f>IF(N155="zákl. prenesená",J161,0)</f>
        <v>0</v>
      </c>
      <c r="BH155" s="152">
        <f>IF(N155="zníž. prenesená",J161,0)</f>
        <v>0</v>
      </c>
      <c r="BI155" s="152">
        <f>IF(N155="nulová",J161,0)</f>
        <v>0</v>
      </c>
      <c r="BJ155" s="13" t="s">
        <v>87</v>
      </c>
      <c r="BK155" s="152">
        <f>ROUND(I161*H161,2)</f>
        <v>0</v>
      </c>
      <c r="BL155" s="13" t="s">
        <v>94</v>
      </c>
      <c r="BM155" s="151" t="s">
        <v>399</v>
      </c>
    </row>
    <row r="156" spans="2:65" s="1" customFormat="1" ht="24.25" customHeight="1">
      <c r="B156" s="139"/>
      <c r="C156" s="158">
        <v>25</v>
      </c>
      <c r="D156" s="140" t="s">
        <v>222</v>
      </c>
      <c r="E156" s="141" t="s">
        <v>4694</v>
      </c>
      <c r="F156" s="142" t="s">
        <v>4693</v>
      </c>
      <c r="G156" s="143" t="s">
        <v>259</v>
      </c>
      <c r="H156" s="162">
        <v>7</v>
      </c>
      <c r="I156" s="163"/>
      <c r="J156" s="162">
        <f t="shared" si="11"/>
        <v>0</v>
      </c>
      <c r="K156" s="146"/>
      <c r="L156" s="28"/>
      <c r="M156" s="147" t="s">
        <v>1</v>
      </c>
      <c r="N156" s="148" t="s">
        <v>41</v>
      </c>
      <c r="P156" s="149">
        <f>O156*H162</f>
        <v>0</v>
      </c>
      <c r="Q156" s="149">
        <v>0</v>
      </c>
      <c r="R156" s="149">
        <f>Q156*H162</f>
        <v>0</v>
      </c>
      <c r="S156" s="149">
        <v>0</v>
      </c>
      <c r="T156" s="150">
        <f>S156*H162</f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>IF(N156="základná",J162,0)</f>
        <v>0</v>
      </c>
      <c r="BF156" s="152">
        <f>IF(N156="znížená",J162,0)</f>
        <v>0</v>
      </c>
      <c r="BG156" s="152">
        <f>IF(N156="zákl. prenesená",J162,0)</f>
        <v>0</v>
      </c>
      <c r="BH156" s="152">
        <f>IF(N156="zníž. prenesená",J162,0)</f>
        <v>0</v>
      </c>
      <c r="BI156" s="152">
        <f>IF(N156="nulová",J162,0)</f>
        <v>0</v>
      </c>
      <c r="BJ156" s="13" t="s">
        <v>87</v>
      </c>
      <c r="BK156" s="152">
        <f>ROUND(I162*H162,2)</f>
        <v>0</v>
      </c>
      <c r="BL156" s="13" t="s">
        <v>94</v>
      </c>
      <c r="BM156" s="151" t="s">
        <v>409</v>
      </c>
    </row>
    <row r="157" spans="2:65" s="1" customFormat="1" ht="16.5" customHeight="1">
      <c r="B157" s="139"/>
      <c r="C157" s="158">
        <v>26</v>
      </c>
      <c r="D157" s="158" t="s">
        <v>571</v>
      </c>
      <c r="E157" s="159" t="s">
        <v>1125</v>
      </c>
      <c r="F157" s="160" t="s">
        <v>1126</v>
      </c>
      <c r="G157" s="161" t="s">
        <v>259</v>
      </c>
      <c r="H157" s="162">
        <v>14</v>
      </c>
      <c r="I157" s="163"/>
      <c r="J157" s="162">
        <f t="shared" si="11"/>
        <v>0</v>
      </c>
      <c r="K157" s="146"/>
      <c r="L157" s="28"/>
      <c r="M157" s="147" t="s">
        <v>1</v>
      </c>
      <c r="N157" s="148" t="s">
        <v>41</v>
      </c>
      <c r="P157" s="149">
        <f>O157*H163</f>
        <v>0</v>
      </c>
      <c r="Q157" s="149">
        <v>0</v>
      </c>
      <c r="R157" s="149">
        <f>Q157*H163</f>
        <v>0</v>
      </c>
      <c r="S157" s="149">
        <v>0</v>
      </c>
      <c r="T157" s="150">
        <f>S157*H163</f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>IF(N157="základná",J163,0)</f>
        <v>0</v>
      </c>
      <c r="BF157" s="152">
        <f>IF(N157="znížená",J163,0)</f>
        <v>0</v>
      </c>
      <c r="BG157" s="152">
        <f>IF(N157="zákl. prenesená",J163,0)</f>
        <v>0</v>
      </c>
      <c r="BH157" s="152">
        <f>IF(N157="zníž. prenesená",J163,0)</f>
        <v>0</v>
      </c>
      <c r="BI157" s="152">
        <f>IF(N157="nulová",J163,0)</f>
        <v>0</v>
      </c>
      <c r="BJ157" s="13" t="s">
        <v>87</v>
      </c>
      <c r="BK157" s="152">
        <f>ROUND(I163*H163,2)</f>
        <v>0</v>
      </c>
      <c r="BL157" s="13" t="s">
        <v>94</v>
      </c>
      <c r="BM157" s="151" t="s">
        <v>417</v>
      </c>
    </row>
    <row r="158" spans="2:65" s="1" customFormat="1" ht="33" customHeight="1">
      <c r="B158" s="139"/>
      <c r="C158" s="140">
        <v>27</v>
      </c>
      <c r="D158" s="140" t="s">
        <v>222</v>
      </c>
      <c r="E158" s="141" t="s">
        <v>1127</v>
      </c>
      <c r="F158" s="142" t="s">
        <v>4696</v>
      </c>
      <c r="G158" s="143" t="s">
        <v>259</v>
      </c>
      <c r="H158" s="144">
        <v>7</v>
      </c>
      <c r="I158" s="145"/>
      <c r="J158" s="144">
        <f t="shared" si="11"/>
        <v>0</v>
      </c>
      <c r="K158" s="146"/>
      <c r="L158" s="28"/>
      <c r="M158" s="147" t="s">
        <v>1</v>
      </c>
      <c r="N158" s="148" t="s">
        <v>41</v>
      </c>
      <c r="P158" s="149">
        <f>O158*H164</f>
        <v>0</v>
      </c>
      <c r="Q158" s="149">
        <v>0</v>
      </c>
      <c r="R158" s="149">
        <f>Q158*H164</f>
        <v>0</v>
      </c>
      <c r="S158" s="149">
        <v>0</v>
      </c>
      <c r="T158" s="150">
        <f>S158*H164</f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>IF(N158="základná",J164,0)</f>
        <v>0</v>
      </c>
      <c r="BF158" s="152">
        <f>IF(N158="znížená",J164,0)</f>
        <v>0</v>
      </c>
      <c r="BG158" s="152">
        <f>IF(N158="zákl. prenesená",J164,0)</f>
        <v>0</v>
      </c>
      <c r="BH158" s="152">
        <f>IF(N158="zníž. prenesená",J164,0)</f>
        <v>0</v>
      </c>
      <c r="BI158" s="152">
        <f>IF(N158="nulová",J164,0)</f>
        <v>0</v>
      </c>
      <c r="BJ158" s="13" t="s">
        <v>87</v>
      </c>
      <c r="BK158" s="152">
        <f>ROUND(I164*H164,2)</f>
        <v>0</v>
      </c>
      <c r="BL158" s="13" t="s">
        <v>94</v>
      </c>
      <c r="BM158" s="151" t="s">
        <v>427</v>
      </c>
    </row>
    <row r="159" spans="2:65" s="1" customFormat="1" ht="37.9" customHeight="1">
      <c r="B159" s="139"/>
      <c r="C159" s="11"/>
      <c r="D159" s="128" t="s">
        <v>74</v>
      </c>
      <c r="E159" s="137" t="s">
        <v>1147</v>
      </c>
      <c r="F159" s="137" t="s">
        <v>1129</v>
      </c>
      <c r="G159" s="11"/>
      <c r="H159" s="11"/>
      <c r="I159" s="130"/>
      <c r="J159" s="138">
        <f>BK153</f>
        <v>0</v>
      </c>
      <c r="K159" s="164"/>
      <c r="L159" s="165"/>
      <c r="M159" s="166" t="s">
        <v>1</v>
      </c>
      <c r="N159" s="167" t="s">
        <v>41</v>
      </c>
      <c r="P159" s="149">
        <f>O159*H168</f>
        <v>0</v>
      </c>
      <c r="Q159" s="149">
        <v>0</v>
      </c>
      <c r="R159" s="149">
        <f>Q159*H168</f>
        <v>0</v>
      </c>
      <c r="S159" s="149">
        <v>0</v>
      </c>
      <c r="T159" s="150">
        <f>S159*H168</f>
        <v>0</v>
      </c>
      <c r="AR159" s="151" t="s">
        <v>248</v>
      </c>
      <c r="AT159" s="151" t="s">
        <v>571</v>
      </c>
      <c r="AU159" s="151" t="s">
        <v>87</v>
      </c>
      <c r="AY159" s="13" t="s">
        <v>220</v>
      </c>
      <c r="BE159" s="152">
        <f>IF(N159="základná",J168,0)</f>
        <v>0</v>
      </c>
      <c r="BF159" s="152">
        <f>IF(N159="znížená",J168,0)</f>
        <v>0</v>
      </c>
      <c r="BG159" s="152">
        <f>IF(N159="zákl. prenesená",J168,0)</f>
        <v>0</v>
      </c>
      <c r="BH159" s="152">
        <f>IF(N159="zníž. prenesená",J168,0)</f>
        <v>0</v>
      </c>
      <c r="BI159" s="152">
        <f>IF(N159="nulová",J168,0)</f>
        <v>0</v>
      </c>
      <c r="BJ159" s="13" t="s">
        <v>87</v>
      </c>
      <c r="BK159" s="152">
        <f>ROUND(I168*H168,2)</f>
        <v>0</v>
      </c>
      <c r="BL159" s="13" t="s">
        <v>94</v>
      </c>
      <c r="BM159" s="151" t="s">
        <v>437</v>
      </c>
    </row>
    <row r="160" spans="2:65" s="11" customFormat="1" ht="22.9" customHeight="1">
      <c r="B160" s="127"/>
      <c r="C160" s="158">
        <v>28</v>
      </c>
      <c r="D160" s="158" t="s">
        <v>571</v>
      </c>
      <c r="E160" s="159" t="s">
        <v>1130</v>
      </c>
      <c r="F160" s="160" t="s">
        <v>1131</v>
      </c>
      <c r="G160" s="161" t="s">
        <v>234</v>
      </c>
      <c r="H160" s="162">
        <v>3</v>
      </c>
      <c r="I160" s="163"/>
      <c r="J160" s="162">
        <f t="shared" ref="J160:J168" si="12">ROUND(I160*H160,2)</f>
        <v>0</v>
      </c>
      <c r="L160" s="127"/>
      <c r="M160" s="132"/>
      <c r="P160" s="133">
        <f>SUM(P161:P166)</f>
        <v>0</v>
      </c>
      <c r="R160" s="133">
        <f>SUM(R161:R166)</f>
        <v>0</v>
      </c>
      <c r="T160" s="134">
        <f>SUM(T161:T166)</f>
        <v>0</v>
      </c>
      <c r="AR160" s="128" t="s">
        <v>82</v>
      </c>
      <c r="AT160" s="135" t="s">
        <v>74</v>
      </c>
      <c r="AU160" s="135" t="s">
        <v>82</v>
      </c>
      <c r="AY160" s="128" t="s">
        <v>220</v>
      </c>
      <c r="BK160" s="136">
        <f>SUM(BK161:BK166)</f>
        <v>0</v>
      </c>
    </row>
    <row r="161" spans="2:65" s="1" customFormat="1" ht="37.9" customHeight="1">
      <c r="B161" s="139"/>
      <c r="C161" s="158">
        <v>29</v>
      </c>
      <c r="D161" s="158" t="s">
        <v>571</v>
      </c>
      <c r="E161" s="159" t="s">
        <v>1132</v>
      </c>
      <c r="F161" s="160" t="s">
        <v>1133</v>
      </c>
      <c r="G161" s="161" t="s">
        <v>1058</v>
      </c>
      <c r="H161" s="162">
        <v>1</v>
      </c>
      <c r="I161" s="163"/>
      <c r="J161" s="162">
        <f t="shared" si="12"/>
        <v>0</v>
      </c>
      <c r="K161" s="164"/>
      <c r="L161" s="165"/>
      <c r="M161" s="166" t="s">
        <v>1</v>
      </c>
      <c r="N161" s="167" t="s">
        <v>41</v>
      </c>
      <c r="P161" s="149">
        <f>O161*H170</f>
        <v>0</v>
      </c>
      <c r="Q161" s="149">
        <v>0</v>
      </c>
      <c r="R161" s="149">
        <f>Q161*H170</f>
        <v>0</v>
      </c>
      <c r="S161" s="149">
        <v>0</v>
      </c>
      <c r="T161" s="150">
        <f>S161*H170</f>
        <v>0</v>
      </c>
      <c r="AR161" s="151" t="s">
        <v>248</v>
      </c>
      <c r="AT161" s="151" t="s">
        <v>571</v>
      </c>
      <c r="AU161" s="151" t="s">
        <v>87</v>
      </c>
      <c r="AY161" s="13" t="s">
        <v>220</v>
      </c>
      <c r="BE161" s="152">
        <f>IF(N161="základná",J170,0)</f>
        <v>0</v>
      </c>
      <c r="BF161" s="152">
        <f>IF(N161="znížená",J170,0)</f>
        <v>0</v>
      </c>
      <c r="BG161" s="152">
        <f>IF(N161="zákl. prenesená",J170,0)</f>
        <v>0</v>
      </c>
      <c r="BH161" s="152">
        <f>IF(N161="zníž. prenesená",J170,0)</f>
        <v>0</v>
      </c>
      <c r="BI161" s="152">
        <f>IF(N161="nulová",J170,0)</f>
        <v>0</v>
      </c>
      <c r="BJ161" s="13" t="s">
        <v>87</v>
      </c>
      <c r="BK161" s="152">
        <f>ROUND(I170*H170,2)</f>
        <v>0</v>
      </c>
      <c r="BL161" s="13" t="s">
        <v>94</v>
      </c>
      <c r="BM161" s="151" t="s">
        <v>738</v>
      </c>
    </row>
    <row r="162" spans="2:65" s="1" customFormat="1" ht="24.25" customHeight="1">
      <c r="B162" s="139"/>
      <c r="C162" s="140">
        <v>30</v>
      </c>
      <c r="D162" s="140" t="s">
        <v>222</v>
      </c>
      <c r="E162" s="141" t="s">
        <v>1134</v>
      </c>
      <c r="F162" s="142" t="s">
        <v>1135</v>
      </c>
      <c r="G162" s="143" t="s">
        <v>1136</v>
      </c>
      <c r="H162" s="144">
        <v>1</v>
      </c>
      <c r="I162" s="145"/>
      <c r="J162" s="144">
        <f t="shared" si="12"/>
        <v>0</v>
      </c>
      <c r="K162" s="146"/>
      <c r="L162" s="28"/>
      <c r="M162" s="147" t="s">
        <v>1</v>
      </c>
      <c r="N162" s="148" t="s">
        <v>41</v>
      </c>
      <c r="P162" s="149">
        <f>O162*H172</f>
        <v>0</v>
      </c>
      <c r="Q162" s="149">
        <v>0</v>
      </c>
      <c r="R162" s="149">
        <f>Q162*H172</f>
        <v>0</v>
      </c>
      <c r="S162" s="149">
        <v>0</v>
      </c>
      <c r="T162" s="150">
        <f>S162*H172</f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>IF(N162="základná",J172,0)</f>
        <v>0</v>
      </c>
      <c r="BF162" s="152">
        <f>IF(N162="znížená",J172,0)</f>
        <v>0</v>
      </c>
      <c r="BG162" s="152">
        <f>IF(N162="zákl. prenesená",J172,0)</f>
        <v>0</v>
      </c>
      <c r="BH162" s="152">
        <f>IF(N162="zníž. prenesená",J172,0)</f>
        <v>0</v>
      </c>
      <c r="BI162" s="152">
        <f>IF(N162="nulová",J172,0)</f>
        <v>0</v>
      </c>
      <c r="BJ162" s="13" t="s">
        <v>87</v>
      </c>
      <c r="BK162" s="152">
        <f>ROUND(I172*H172,2)</f>
        <v>0</v>
      </c>
      <c r="BL162" s="13" t="s">
        <v>94</v>
      </c>
      <c r="BM162" s="151" t="s">
        <v>1153</v>
      </c>
    </row>
    <row r="163" spans="2:65" s="1" customFormat="1" ht="33" customHeight="1">
      <c r="B163" s="139"/>
      <c r="C163" s="140">
        <v>31</v>
      </c>
      <c r="D163" s="140" t="s">
        <v>222</v>
      </c>
      <c r="E163" s="141" t="s">
        <v>1137</v>
      </c>
      <c r="F163" s="142" t="s">
        <v>1138</v>
      </c>
      <c r="G163" s="143" t="s">
        <v>1136</v>
      </c>
      <c r="H163" s="144">
        <v>1</v>
      </c>
      <c r="I163" s="145"/>
      <c r="J163" s="144">
        <f t="shared" si="12"/>
        <v>0</v>
      </c>
      <c r="K163" s="146"/>
      <c r="L163" s="28"/>
      <c r="M163" s="147" t="s">
        <v>1</v>
      </c>
      <c r="N163" s="148" t="s">
        <v>41</v>
      </c>
      <c r="P163" s="149">
        <f>O163*H173</f>
        <v>0</v>
      </c>
      <c r="Q163" s="149">
        <v>0</v>
      </c>
      <c r="R163" s="149">
        <f>Q163*H173</f>
        <v>0</v>
      </c>
      <c r="S163" s="149">
        <v>0</v>
      </c>
      <c r="T163" s="150">
        <f>S163*H173</f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>IF(N163="základná",J173,0)</f>
        <v>0</v>
      </c>
      <c r="BF163" s="152">
        <f>IF(N163="znížená",J173,0)</f>
        <v>0</v>
      </c>
      <c r="BG163" s="152">
        <f>IF(N163="zákl. prenesená",J173,0)</f>
        <v>0</v>
      </c>
      <c r="BH163" s="152">
        <f>IF(N163="zníž. prenesená",J173,0)</f>
        <v>0</v>
      </c>
      <c r="BI163" s="152">
        <f>IF(N163="nulová",J173,0)</f>
        <v>0</v>
      </c>
      <c r="BJ163" s="13" t="s">
        <v>87</v>
      </c>
      <c r="BK163" s="152">
        <f>ROUND(I173*H173,2)</f>
        <v>0</v>
      </c>
      <c r="BL163" s="13" t="s">
        <v>94</v>
      </c>
      <c r="BM163" s="151" t="s">
        <v>746</v>
      </c>
    </row>
    <row r="164" spans="2:65" s="1" customFormat="1" ht="42" customHeight="1">
      <c r="B164" s="139"/>
      <c r="C164" s="140">
        <v>32</v>
      </c>
      <c r="D164" s="140" t="s">
        <v>222</v>
      </c>
      <c r="E164" s="141" t="s">
        <v>1139</v>
      </c>
      <c r="F164" s="142" t="s">
        <v>1140</v>
      </c>
      <c r="G164" s="143" t="s">
        <v>1136</v>
      </c>
      <c r="H164" s="144">
        <v>1</v>
      </c>
      <c r="I164" s="145"/>
      <c r="J164" s="144">
        <f t="shared" si="12"/>
        <v>0</v>
      </c>
      <c r="K164" s="164"/>
      <c r="L164" s="165"/>
      <c r="M164" s="166" t="s">
        <v>1</v>
      </c>
      <c r="N164" s="167" t="s">
        <v>41</v>
      </c>
      <c r="P164" s="149">
        <f>O164*H174</f>
        <v>0</v>
      </c>
      <c r="Q164" s="149">
        <v>0</v>
      </c>
      <c r="R164" s="149">
        <f>Q164*H174</f>
        <v>0</v>
      </c>
      <c r="S164" s="149">
        <v>0</v>
      </c>
      <c r="T164" s="150">
        <f>S164*H174</f>
        <v>0</v>
      </c>
      <c r="AR164" s="151" t="s">
        <v>248</v>
      </c>
      <c r="AT164" s="151" t="s">
        <v>571</v>
      </c>
      <c r="AU164" s="151" t="s">
        <v>87</v>
      </c>
      <c r="AY164" s="13" t="s">
        <v>220</v>
      </c>
      <c r="BE164" s="152">
        <f>IF(N164="základná",J174,0)</f>
        <v>0</v>
      </c>
      <c r="BF164" s="152">
        <f>IF(N164="znížená",J174,0)</f>
        <v>0</v>
      </c>
      <c r="BG164" s="152">
        <f>IF(N164="zákl. prenesená",J174,0)</f>
        <v>0</v>
      </c>
      <c r="BH164" s="152">
        <f>IF(N164="zníž. prenesená",J174,0)</f>
        <v>0</v>
      </c>
      <c r="BI164" s="152">
        <f>IF(N164="nulová",J174,0)</f>
        <v>0</v>
      </c>
      <c r="BJ164" s="13" t="s">
        <v>87</v>
      </c>
      <c r="BK164" s="152">
        <f>ROUND(I174*H174,2)</f>
        <v>0</v>
      </c>
      <c r="BL164" s="13" t="s">
        <v>94</v>
      </c>
      <c r="BM164" s="151" t="s">
        <v>754</v>
      </c>
    </row>
    <row r="165" spans="2:65" s="1" customFormat="1" ht="31.5" customHeight="1">
      <c r="B165" s="139"/>
      <c r="C165" s="140">
        <v>33</v>
      </c>
      <c r="D165" s="158" t="s">
        <v>571</v>
      </c>
      <c r="E165" s="159" t="s">
        <v>4689</v>
      </c>
      <c r="F165" s="160" t="s">
        <v>311</v>
      </c>
      <c r="G165" s="161" t="s">
        <v>304</v>
      </c>
      <c r="H165" s="144">
        <v>3.9E-2</v>
      </c>
      <c r="I165" s="145"/>
      <c r="J165" s="144">
        <f t="shared" si="12"/>
        <v>0</v>
      </c>
      <c r="K165" s="164"/>
      <c r="L165" s="165"/>
      <c r="M165" s="166" t="s">
        <v>1</v>
      </c>
      <c r="N165" s="167" t="s">
        <v>41</v>
      </c>
      <c r="P165" s="149">
        <f>O165*H176</f>
        <v>0</v>
      </c>
      <c r="Q165" s="149">
        <v>0</v>
      </c>
      <c r="R165" s="149">
        <f>Q165*H176</f>
        <v>0</v>
      </c>
      <c r="S165" s="149">
        <v>0</v>
      </c>
      <c r="T165" s="150">
        <f>S165*H176</f>
        <v>0</v>
      </c>
      <c r="AR165" s="151" t="s">
        <v>248</v>
      </c>
      <c r="AT165" s="151" t="s">
        <v>571</v>
      </c>
      <c r="AU165" s="151" t="s">
        <v>87</v>
      </c>
      <c r="AY165" s="13" t="s">
        <v>220</v>
      </c>
      <c r="BE165" s="152">
        <f>IF(N165="základná",J176,0)</f>
        <v>0</v>
      </c>
      <c r="BF165" s="152">
        <f>IF(N165="znížená",J176,0)</f>
        <v>0</v>
      </c>
      <c r="BG165" s="152">
        <f>IF(N165="zákl. prenesená",J176,0)</f>
        <v>0</v>
      </c>
      <c r="BH165" s="152">
        <f>IF(N165="zníž. prenesená",J176,0)</f>
        <v>0</v>
      </c>
      <c r="BI165" s="152">
        <f>IF(N165="nulová",J176,0)</f>
        <v>0</v>
      </c>
      <c r="BJ165" s="13" t="s">
        <v>87</v>
      </c>
      <c r="BK165" s="152">
        <f>ROUND(I176*H176,2)</f>
        <v>0</v>
      </c>
      <c r="BL165" s="13" t="s">
        <v>94</v>
      </c>
      <c r="BM165" s="151" t="s">
        <v>762</v>
      </c>
    </row>
    <row r="166" spans="2:65" s="1" customFormat="1" ht="39" customHeight="1">
      <c r="B166" s="139"/>
      <c r="C166" s="140">
        <v>34</v>
      </c>
      <c r="D166" s="158" t="s">
        <v>571</v>
      </c>
      <c r="E166" s="159" t="s">
        <v>4690</v>
      </c>
      <c r="F166" s="160" t="s">
        <v>4688</v>
      </c>
      <c r="G166" s="161" t="s">
        <v>304</v>
      </c>
      <c r="H166" s="144">
        <v>3.9E-2</v>
      </c>
      <c r="I166" s="145"/>
      <c r="J166" s="144">
        <f t="shared" si="12"/>
        <v>0</v>
      </c>
      <c r="K166" s="146"/>
      <c r="L166" s="28"/>
      <c r="M166" s="147" t="s">
        <v>1</v>
      </c>
      <c r="N166" s="148" t="s">
        <v>41</v>
      </c>
      <c r="P166" s="149">
        <f>O166*H177</f>
        <v>0</v>
      </c>
      <c r="Q166" s="149">
        <v>0</v>
      </c>
      <c r="R166" s="149">
        <f>Q166*H177</f>
        <v>0</v>
      </c>
      <c r="S166" s="149">
        <v>0</v>
      </c>
      <c r="T166" s="150">
        <f>S166*H177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IF(N166="základná",J177,0)</f>
        <v>0</v>
      </c>
      <c r="BF166" s="152">
        <f>IF(N166="znížená",J177,0)</f>
        <v>0</v>
      </c>
      <c r="BG166" s="152">
        <f>IF(N166="zákl. prenesená",J177,0)</f>
        <v>0</v>
      </c>
      <c r="BH166" s="152">
        <f>IF(N166="zníž. prenesená",J177,0)</f>
        <v>0</v>
      </c>
      <c r="BI166" s="152">
        <f>IF(N166="nulová",J177,0)</f>
        <v>0</v>
      </c>
      <c r="BJ166" s="13" t="s">
        <v>87</v>
      </c>
      <c r="BK166" s="152">
        <f>ROUND(I177*H177,2)</f>
        <v>0</v>
      </c>
      <c r="BL166" s="13" t="s">
        <v>94</v>
      </c>
      <c r="BM166" s="151" t="s">
        <v>770</v>
      </c>
    </row>
    <row r="167" spans="2:65" s="11" customFormat="1" ht="37.5" customHeight="1">
      <c r="B167" s="127"/>
      <c r="C167" s="140">
        <v>35</v>
      </c>
      <c r="D167" s="158" t="s">
        <v>571</v>
      </c>
      <c r="E167" s="159" t="s">
        <v>4691</v>
      </c>
      <c r="F167" s="160" t="s">
        <v>4687</v>
      </c>
      <c r="G167" s="161" t="s">
        <v>304</v>
      </c>
      <c r="H167" s="144">
        <v>3.9E-2</v>
      </c>
      <c r="I167" s="145"/>
      <c r="J167" s="144">
        <f t="shared" si="12"/>
        <v>0</v>
      </c>
      <c r="L167" s="127"/>
      <c r="M167" s="132"/>
      <c r="P167" s="133">
        <f>SUM(P168:P173)</f>
        <v>0</v>
      </c>
      <c r="R167" s="133">
        <f>SUM(R168:R173)</f>
        <v>0</v>
      </c>
      <c r="T167" s="134">
        <f>SUM(T168:T173)</f>
        <v>0</v>
      </c>
      <c r="AR167" s="128" t="s">
        <v>82</v>
      </c>
      <c r="AT167" s="135" t="s">
        <v>74</v>
      </c>
      <c r="AU167" s="135" t="s">
        <v>82</v>
      </c>
      <c r="AY167" s="128" t="s">
        <v>220</v>
      </c>
      <c r="BK167" s="136">
        <f>SUM(BK168:BK173)</f>
        <v>0</v>
      </c>
    </row>
    <row r="168" spans="2:65" s="1" customFormat="1" ht="24.25" customHeight="1">
      <c r="B168" s="139"/>
      <c r="C168" s="158">
        <v>36</v>
      </c>
      <c r="D168" s="158" t="s">
        <v>571</v>
      </c>
      <c r="E168" s="159" t="s">
        <v>1141</v>
      </c>
      <c r="F168" s="160" t="s">
        <v>1142</v>
      </c>
      <c r="G168" s="161" t="s">
        <v>1136</v>
      </c>
      <c r="H168" s="162">
        <v>1</v>
      </c>
      <c r="I168" s="163"/>
      <c r="J168" s="162">
        <f t="shared" si="12"/>
        <v>0</v>
      </c>
      <c r="K168" s="164"/>
      <c r="L168" s="165"/>
      <c r="M168" s="166" t="s">
        <v>1</v>
      </c>
      <c r="N168" s="167" t="s">
        <v>41</v>
      </c>
      <c r="P168" s="149">
        <f>O168*H179</f>
        <v>0</v>
      </c>
      <c r="Q168" s="149">
        <v>0</v>
      </c>
      <c r="R168" s="149">
        <f>Q168*H179</f>
        <v>0</v>
      </c>
      <c r="S168" s="149">
        <v>0</v>
      </c>
      <c r="T168" s="150">
        <f>S168*H179</f>
        <v>0</v>
      </c>
      <c r="AR168" s="151" t="s">
        <v>248</v>
      </c>
      <c r="AT168" s="151" t="s">
        <v>571</v>
      </c>
      <c r="AU168" s="151" t="s">
        <v>87</v>
      </c>
      <c r="AY168" s="13" t="s">
        <v>220</v>
      </c>
      <c r="BE168" s="152">
        <f>IF(N168="základná",J179,0)</f>
        <v>0</v>
      </c>
      <c r="BF168" s="152">
        <f>IF(N168="znížená",J179,0)</f>
        <v>0</v>
      </c>
      <c r="BG168" s="152">
        <f>IF(N168="zákl. prenesená",J179,0)</f>
        <v>0</v>
      </c>
      <c r="BH168" s="152">
        <f>IF(N168="zníž. prenesená",J179,0)</f>
        <v>0</v>
      </c>
      <c r="BI168" s="152">
        <f>IF(N168="nulová",J179,0)</f>
        <v>0</v>
      </c>
      <c r="BJ168" s="13" t="s">
        <v>87</v>
      </c>
      <c r="BK168" s="152">
        <f t="shared" ref="BK168:BK172" si="13">ROUND(I179*H179,2)</f>
        <v>0</v>
      </c>
      <c r="BL168" s="13" t="s">
        <v>94</v>
      </c>
      <c r="BM168" s="151" t="s">
        <v>778</v>
      </c>
    </row>
    <row r="169" spans="2:65" s="1" customFormat="1" ht="40.5" customHeight="1">
      <c r="B169" s="139"/>
      <c r="C169" s="11"/>
      <c r="D169" s="128" t="s">
        <v>74</v>
      </c>
      <c r="E169" s="137" t="s">
        <v>1148</v>
      </c>
      <c r="F169" s="137" t="s">
        <v>1149</v>
      </c>
      <c r="G169" s="11"/>
      <c r="H169" s="11"/>
      <c r="I169" s="130"/>
      <c r="J169" s="138">
        <f>BK160</f>
        <v>0</v>
      </c>
      <c r="K169" s="164"/>
      <c r="L169" s="165"/>
      <c r="M169" s="166" t="s">
        <v>1</v>
      </c>
      <c r="N169" s="167" t="s">
        <v>41</v>
      </c>
      <c r="P169" s="149">
        <f>O169*H180</f>
        <v>0</v>
      </c>
      <c r="Q169" s="149">
        <v>0</v>
      </c>
      <c r="R169" s="149">
        <f>Q169*H180</f>
        <v>0</v>
      </c>
      <c r="S169" s="149">
        <v>0</v>
      </c>
      <c r="T169" s="150">
        <f>S169*H180</f>
        <v>0</v>
      </c>
      <c r="AR169" s="151" t="s">
        <v>248</v>
      </c>
      <c r="AT169" s="151" t="s">
        <v>571</v>
      </c>
      <c r="AU169" s="151" t="s">
        <v>87</v>
      </c>
      <c r="AY169" s="13" t="s">
        <v>220</v>
      </c>
      <c r="BE169" s="152">
        <f>IF(N169="základná",J180,0)</f>
        <v>0</v>
      </c>
      <c r="BF169" s="152">
        <f>IF(N169="znížená",J180,0)</f>
        <v>0</v>
      </c>
      <c r="BG169" s="152">
        <f>IF(N169="zákl. prenesená",J180,0)</f>
        <v>0</v>
      </c>
      <c r="BH169" s="152">
        <f>IF(N169="zníž. prenesená",J180,0)</f>
        <v>0</v>
      </c>
      <c r="BI169" s="152">
        <f>IF(N169="nulová",J180,0)</f>
        <v>0</v>
      </c>
      <c r="BJ169" s="13" t="s">
        <v>87</v>
      </c>
      <c r="BK169" s="152">
        <f t="shared" si="13"/>
        <v>0</v>
      </c>
      <c r="BL169" s="13" t="s">
        <v>94</v>
      </c>
      <c r="BM169" s="151" t="s">
        <v>786</v>
      </c>
    </row>
    <row r="170" spans="2:65" s="1" customFormat="1" ht="24.25" customHeight="1">
      <c r="B170" s="139"/>
      <c r="C170" s="158">
        <v>37</v>
      </c>
      <c r="D170" s="158" t="s">
        <v>571</v>
      </c>
      <c r="E170" s="159" t="s">
        <v>1150</v>
      </c>
      <c r="F170" s="160" t="s">
        <v>1151</v>
      </c>
      <c r="G170" s="161" t="s">
        <v>259</v>
      </c>
      <c r="H170" s="162">
        <v>4</v>
      </c>
      <c r="I170" s="163"/>
      <c r="J170" s="162">
        <f t="shared" ref="J170:J177" si="14">ROUND(I170*H170,2)</f>
        <v>0</v>
      </c>
      <c r="K170" s="146"/>
      <c r="L170" s="28"/>
      <c r="M170" s="147" t="s">
        <v>1</v>
      </c>
      <c r="N170" s="148" t="s">
        <v>41</v>
      </c>
      <c r="P170" s="149">
        <f>O170*H181</f>
        <v>0</v>
      </c>
      <c r="Q170" s="149">
        <v>0</v>
      </c>
      <c r="R170" s="149">
        <f>Q170*H181</f>
        <v>0</v>
      </c>
      <c r="S170" s="149">
        <v>0</v>
      </c>
      <c r="T170" s="150">
        <f>S170*H181</f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>IF(N170="základná",J181,0)</f>
        <v>0</v>
      </c>
      <c r="BF170" s="152">
        <f>IF(N170="znížená",J181,0)</f>
        <v>0</v>
      </c>
      <c r="BG170" s="152">
        <f>IF(N170="zákl. prenesená",J181,0)</f>
        <v>0</v>
      </c>
      <c r="BH170" s="152">
        <f>IF(N170="zníž. prenesená",J181,0)</f>
        <v>0</v>
      </c>
      <c r="BI170" s="152">
        <f>IF(N170="nulová",J181,0)</f>
        <v>0</v>
      </c>
      <c r="BJ170" s="13" t="s">
        <v>87</v>
      </c>
      <c r="BK170" s="152">
        <f t="shared" si="13"/>
        <v>0</v>
      </c>
      <c r="BL170" s="13" t="s">
        <v>94</v>
      </c>
      <c r="BM170" s="151" t="s">
        <v>794</v>
      </c>
    </row>
    <row r="171" spans="2:65" s="1" customFormat="1" ht="27" customHeight="1">
      <c r="B171" s="139"/>
      <c r="C171" s="158">
        <v>38</v>
      </c>
      <c r="D171" s="158" t="s">
        <v>222</v>
      </c>
      <c r="E171" s="159" t="s">
        <v>4697</v>
      </c>
      <c r="F171" s="160" t="s">
        <v>4698</v>
      </c>
      <c r="G171" s="161" t="s">
        <v>259</v>
      </c>
      <c r="H171" s="162">
        <v>4</v>
      </c>
      <c r="I171" s="163"/>
      <c r="J171" s="162"/>
      <c r="K171" s="146"/>
      <c r="L171" s="28"/>
      <c r="M171" s="147" t="s">
        <v>1</v>
      </c>
      <c r="N171" s="148" t="s">
        <v>41</v>
      </c>
      <c r="P171" s="149">
        <f>O171*H182</f>
        <v>0</v>
      </c>
      <c r="Q171" s="149">
        <v>0</v>
      </c>
      <c r="R171" s="149">
        <f>Q171*H182</f>
        <v>0</v>
      </c>
      <c r="S171" s="149">
        <v>0</v>
      </c>
      <c r="T171" s="150">
        <f>S171*H182</f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>IF(N171="základná",J182,0)</f>
        <v>0</v>
      </c>
      <c r="BF171" s="152">
        <f>IF(N171="znížená",J182,0)</f>
        <v>0</v>
      </c>
      <c r="BG171" s="152">
        <f>IF(N171="zákl. prenesená",J182,0)</f>
        <v>0</v>
      </c>
      <c r="BH171" s="152">
        <f>IF(N171="zníž. prenesená",J182,0)</f>
        <v>0</v>
      </c>
      <c r="BI171" s="152">
        <f>IF(N171="nulová",J182,0)</f>
        <v>0</v>
      </c>
      <c r="BJ171" s="13" t="s">
        <v>87</v>
      </c>
      <c r="BK171" s="152">
        <f t="shared" si="13"/>
        <v>0</v>
      </c>
      <c r="BL171" s="13" t="s">
        <v>94</v>
      </c>
      <c r="BM171" s="151" t="s">
        <v>802</v>
      </c>
    </row>
    <row r="172" spans="2:65" s="1" customFormat="1" ht="33" customHeight="1">
      <c r="B172" s="139"/>
      <c r="C172" s="140">
        <v>39</v>
      </c>
      <c r="D172" s="140" t="s">
        <v>222</v>
      </c>
      <c r="E172" s="141" t="s">
        <v>1152</v>
      </c>
      <c r="F172" s="142" t="s">
        <v>1119</v>
      </c>
      <c r="G172" s="143" t="s">
        <v>259</v>
      </c>
      <c r="H172" s="144">
        <v>3</v>
      </c>
      <c r="I172" s="145"/>
      <c r="J172" s="144">
        <f t="shared" si="14"/>
        <v>0</v>
      </c>
      <c r="K172" s="146"/>
      <c r="L172" s="28"/>
      <c r="M172" s="147" t="s">
        <v>1</v>
      </c>
      <c r="N172" s="148" t="s">
        <v>41</v>
      </c>
      <c r="P172" s="149">
        <f>O172*H183</f>
        <v>0</v>
      </c>
      <c r="Q172" s="149">
        <v>0</v>
      </c>
      <c r="R172" s="149">
        <f>Q172*H183</f>
        <v>0</v>
      </c>
      <c r="S172" s="149">
        <v>0</v>
      </c>
      <c r="T172" s="150">
        <f>S172*H183</f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>IF(N172="základná",J183,0)</f>
        <v>0</v>
      </c>
      <c r="BF172" s="152">
        <f>IF(N172="znížená",J183,0)</f>
        <v>0</v>
      </c>
      <c r="BG172" s="152">
        <f>IF(N172="zákl. prenesená",J183,0)</f>
        <v>0</v>
      </c>
      <c r="BH172" s="152">
        <f>IF(N172="zníž. prenesená",J183,0)</f>
        <v>0</v>
      </c>
      <c r="BI172" s="152">
        <f>IF(N172="nulová",J183,0)</f>
        <v>0</v>
      </c>
      <c r="BJ172" s="13" t="s">
        <v>87</v>
      </c>
      <c r="BK172" s="152">
        <f t="shared" si="13"/>
        <v>0</v>
      </c>
      <c r="BL172" s="13" t="s">
        <v>94</v>
      </c>
      <c r="BM172" s="151" t="s">
        <v>809</v>
      </c>
    </row>
    <row r="173" spans="2:65" s="1" customFormat="1" ht="37.9" customHeight="1">
      <c r="B173" s="139"/>
      <c r="C173" s="140">
        <v>40</v>
      </c>
      <c r="D173" s="140" t="s">
        <v>222</v>
      </c>
      <c r="E173" s="141" t="s">
        <v>1121</v>
      </c>
      <c r="F173" s="142" t="s">
        <v>1122</v>
      </c>
      <c r="G173" s="143" t="s">
        <v>259</v>
      </c>
      <c r="H173" s="144">
        <v>4</v>
      </c>
      <c r="I173" s="145"/>
      <c r="J173" s="144">
        <f t="shared" si="14"/>
        <v>0</v>
      </c>
      <c r="K173" s="164"/>
      <c r="L173" s="165"/>
      <c r="M173" s="168" t="s">
        <v>1</v>
      </c>
      <c r="N173" s="169" t="s">
        <v>41</v>
      </c>
      <c r="O173" s="155"/>
      <c r="P173" s="156">
        <f>O173*H187</f>
        <v>0</v>
      </c>
      <c r="Q173" s="156">
        <v>0</v>
      </c>
      <c r="R173" s="156">
        <f>Q173*H187</f>
        <v>0</v>
      </c>
      <c r="S173" s="156">
        <v>0</v>
      </c>
      <c r="T173" s="157">
        <f>S173*H187</f>
        <v>0</v>
      </c>
      <c r="AR173" s="151" t="s">
        <v>248</v>
      </c>
      <c r="AT173" s="151" t="s">
        <v>571</v>
      </c>
      <c r="AU173" s="151" t="s">
        <v>87</v>
      </c>
      <c r="AY173" s="13" t="s">
        <v>220</v>
      </c>
      <c r="BE173" s="152">
        <f>IF(N173="základná",J187,0)</f>
        <v>0</v>
      </c>
      <c r="BF173" s="152">
        <f>IF(N173="znížená",J187,0)</f>
        <v>0</v>
      </c>
      <c r="BG173" s="152">
        <f>IF(N173="zákl. prenesená",J187,0)</f>
        <v>0</v>
      </c>
      <c r="BH173" s="152">
        <f>IF(N173="zníž. prenesená",J187,0)</f>
        <v>0</v>
      </c>
      <c r="BI173" s="152">
        <f>IF(N173="nulová",J187,0)</f>
        <v>0</v>
      </c>
      <c r="BJ173" s="13" t="s">
        <v>87</v>
      </c>
      <c r="BK173" s="152">
        <f>ROUND(I187*H187,2)</f>
        <v>0</v>
      </c>
      <c r="BL173" s="13" t="s">
        <v>94</v>
      </c>
      <c r="BM173" s="151" t="s">
        <v>817</v>
      </c>
    </row>
    <row r="174" spans="2:65" s="1" customFormat="1" ht="27.75" customHeight="1">
      <c r="B174" s="43"/>
      <c r="C174" s="158">
        <v>41</v>
      </c>
      <c r="D174" s="158" t="s">
        <v>571</v>
      </c>
      <c r="E174" s="159" t="s">
        <v>1123</v>
      </c>
      <c r="F174" s="160" t="s">
        <v>1124</v>
      </c>
      <c r="G174" s="161" t="s">
        <v>259</v>
      </c>
      <c r="H174" s="162">
        <v>4</v>
      </c>
      <c r="I174" s="163"/>
      <c r="J174" s="162">
        <f t="shared" si="14"/>
        <v>0</v>
      </c>
      <c r="K174" s="44"/>
      <c r="L174" s="28"/>
    </row>
    <row r="175" spans="2:65" ht="12">
      <c r="C175" s="158"/>
      <c r="D175" s="140" t="s">
        <v>222</v>
      </c>
      <c r="E175" s="141" t="s">
        <v>4695</v>
      </c>
      <c r="F175" s="142" t="s">
        <v>4693</v>
      </c>
      <c r="G175" s="143" t="s">
        <v>259</v>
      </c>
      <c r="H175" s="162">
        <v>8</v>
      </c>
      <c r="I175" s="163"/>
      <c r="J175" s="162"/>
    </row>
    <row r="176" spans="2:65" ht="12">
      <c r="C176" s="158">
        <v>42</v>
      </c>
      <c r="D176" s="158" t="s">
        <v>571</v>
      </c>
      <c r="E176" s="159" t="s">
        <v>1125</v>
      </c>
      <c r="F176" s="160" t="s">
        <v>1126</v>
      </c>
      <c r="G176" s="161" t="s">
        <v>259</v>
      </c>
      <c r="H176" s="162">
        <v>8</v>
      </c>
      <c r="I176" s="163"/>
      <c r="J176" s="162">
        <f t="shared" si="14"/>
        <v>0</v>
      </c>
    </row>
    <row r="177" spans="3:10" ht="11.5">
      <c r="C177" s="140">
        <v>43</v>
      </c>
      <c r="D177" s="140" t="s">
        <v>222</v>
      </c>
      <c r="E177" s="141" t="s">
        <v>1127</v>
      </c>
      <c r="F177" s="142" t="s">
        <v>4696</v>
      </c>
      <c r="G177" s="143" t="s">
        <v>259</v>
      </c>
      <c r="H177" s="144">
        <v>4</v>
      </c>
      <c r="I177" s="145"/>
      <c r="J177" s="144">
        <f t="shared" si="14"/>
        <v>0</v>
      </c>
    </row>
    <row r="178" spans="3:10" ht="12.5">
      <c r="C178" s="11"/>
      <c r="D178" s="128" t="s">
        <v>74</v>
      </c>
      <c r="E178" s="137" t="s">
        <v>1154</v>
      </c>
      <c r="F178" s="137" t="s">
        <v>1155</v>
      </c>
      <c r="G178" s="11"/>
      <c r="H178" s="11"/>
      <c r="I178" s="130"/>
      <c r="J178" s="138">
        <f>BK167</f>
        <v>0</v>
      </c>
    </row>
    <row r="179" spans="3:10" ht="24">
      <c r="C179" s="158">
        <v>44</v>
      </c>
      <c r="D179" s="158" t="s">
        <v>571</v>
      </c>
      <c r="E179" s="159" t="s">
        <v>1130</v>
      </c>
      <c r="F179" s="160" t="s">
        <v>1131</v>
      </c>
      <c r="G179" s="161" t="s">
        <v>234</v>
      </c>
      <c r="H179" s="162">
        <v>3</v>
      </c>
      <c r="I179" s="163"/>
      <c r="J179" s="162">
        <f t="shared" ref="J179:J187" si="15">ROUND(I179*H179,2)</f>
        <v>0</v>
      </c>
    </row>
    <row r="180" spans="3:10" ht="12">
      <c r="C180" s="158">
        <v>45</v>
      </c>
      <c r="D180" s="158" t="s">
        <v>571</v>
      </c>
      <c r="E180" s="159" t="s">
        <v>1132</v>
      </c>
      <c r="F180" s="160" t="s">
        <v>1133</v>
      </c>
      <c r="G180" s="161" t="s">
        <v>1058</v>
      </c>
      <c r="H180" s="162">
        <v>1</v>
      </c>
      <c r="I180" s="163"/>
      <c r="J180" s="162">
        <f t="shared" si="15"/>
        <v>0</v>
      </c>
    </row>
    <row r="181" spans="3:10" ht="36" customHeight="1">
      <c r="C181" s="140">
        <v>46</v>
      </c>
      <c r="D181" s="140" t="s">
        <v>222</v>
      </c>
      <c r="E181" s="141" t="s">
        <v>1134</v>
      </c>
      <c r="F181" s="142" t="s">
        <v>1135</v>
      </c>
      <c r="G181" s="143" t="s">
        <v>1136</v>
      </c>
      <c r="H181" s="144">
        <v>1</v>
      </c>
      <c r="I181" s="145"/>
      <c r="J181" s="144">
        <f t="shared" si="15"/>
        <v>0</v>
      </c>
    </row>
    <row r="182" spans="3:10" ht="25.5" customHeight="1">
      <c r="C182" s="140">
        <v>47</v>
      </c>
      <c r="D182" s="140" t="s">
        <v>222</v>
      </c>
      <c r="E182" s="141" t="s">
        <v>1137</v>
      </c>
      <c r="F182" s="142" t="s">
        <v>1138</v>
      </c>
      <c r="G182" s="143" t="s">
        <v>1136</v>
      </c>
      <c r="H182" s="144">
        <v>1</v>
      </c>
      <c r="I182" s="145"/>
      <c r="J182" s="144">
        <f t="shared" si="15"/>
        <v>0</v>
      </c>
    </row>
    <row r="183" spans="3:10" ht="30" customHeight="1">
      <c r="C183" s="140">
        <v>48</v>
      </c>
      <c r="D183" s="140" t="s">
        <v>222</v>
      </c>
      <c r="E183" s="141" t="s">
        <v>1139</v>
      </c>
      <c r="F183" s="142" t="s">
        <v>1140</v>
      </c>
      <c r="G183" s="143" t="s">
        <v>1136</v>
      </c>
      <c r="H183" s="144">
        <v>1</v>
      </c>
      <c r="I183" s="145"/>
      <c r="J183" s="144">
        <f t="shared" si="15"/>
        <v>0</v>
      </c>
    </row>
    <row r="184" spans="3:10" ht="31.5" customHeight="1">
      <c r="C184" s="140">
        <v>49</v>
      </c>
      <c r="D184" s="158" t="s">
        <v>571</v>
      </c>
      <c r="E184" s="159" t="s">
        <v>4689</v>
      </c>
      <c r="F184" s="160" t="s">
        <v>311</v>
      </c>
      <c r="G184" s="161" t="s">
        <v>304</v>
      </c>
      <c r="H184" s="144">
        <v>3.9E-2</v>
      </c>
      <c r="I184" s="145"/>
      <c r="J184" s="144">
        <f t="shared" si="15"/>
        <v>0</v>
      </c>
    </row>
    <row r="185" spans="3:10" ht="12">
      <c r="C185" s="140">
        <v>50</v>
      </c>
      <c r="D185" s="158" t="s">
        <v>571</v>
      </c>
      <c r="E185" s="159" t="s">
        <v>4690</v>
      </c>
      <c r="F185" s="160" t="s">
        <v>4688</v>
      </c>
      <c r="G185" s="161" t="s">
        <v>304</v>
      </c>
      <c r="H185" s="144">
        <v>3.9E-2</v>
      </c>
      <c r="I185" s="145"/>
      <c r="J185" s="144">
        <f t="shared" si="15"/>
        <v>0</v>
      </c>
    </row>
    <row r="186" spans="3:10" ht="24">
      <c r="C186" s="140">
        <v>51</v>
      </c>
      <c r="D186" s="158" t="s">
        <v>571</v>
      </c>
      <c r="E186" s="159" t="s">
        <v>4691</v>
      </c>
      <c r="F186" s="160" t="s">
        <v>4687</v>
      </c>
      <c r="G186" s="161" t="s">
        <v>304</v>
      </c>
      <c r="H186" s="144">
        <v>3.9E-2</v>
      </c>
      <c r="I186" s="145"/>
      <c r="J186" s="144">
        <f t="shared" si="15"/>
        <v>0</v>
      </c>
    </row>
    <row r="187" spans="3:10" ht="36">
      <c r="C187" s="158">
        <v>52</v>
      </c>
      <c r="D187" s="158" t="s">
        <v>571</v>
      </c>
      <c r="E187" s="159" t="s">
        <v>1141</v>
      </c>
      <c r="F187" s="160" t="s">
        <v>1142</v>
      </c>
      <c r="G187" s="161" t="s">
        <v>1136</v>
      </c>
      <c r="H187" s="162">
        <v>1</v>
      </c>
      <c r="I187" s="163"/>
      <c r="J187" s="162">
        <f t="shared" si="15"/>
        <v>0</v>
      </c>
    </row>
    <row r="188" spans="3:10">
      <c r="C188" s="44"/>
      <c r="D188" s="44"/>
      <c r="E188" s="44"/>
      <c r="F188" s="44"/>
      <c r="G188" s="44"/>
      <c r="H188" s="44"/>
      <c r="I188" s="44"/>
      <c r="J188" s="44"/>
    </row>
  </sheetData>
  <autoFilter ref="C126:K173" xr:uid="{00000000-0009-0000-0000-000004000000}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3"/>
  <sheetViews>
    <sheetView showGridLines="0" tabSelected="1" workbookViewId="0">
      <selection activeCell="J32" sqref="J32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99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185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1156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ROUND(J120,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ROUND((SUM(BE120:BE168)),  2)</f>
        <v>0</v>
      </c>
      <c r="G35" s="96"/>
      <c r="H35" s="96"/>
      <c r="I35" s="97">
        <v>0.23</v>
      </c>
      <c r="J35" s="95">
        <f>ROUND(((SUM(BE120:BE168))*I35),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ROUND((SUM(BF120:BF168)),  2)</f>
        <v>0</v>
      </c>
      <c r="G36" s="96"/>
      <c r="H36" s="96"/>
      <c r="I36" s="97">
        <v>0.23</v>
      </c>
      <c r="J36" s="95">
        <f>ROUND(((SUM(BF120:BF168))*I36),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ROUND((SUM(BG120:BG168)),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ROUND((SUM(BH120:BH168)),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ROUND((SUM(BI120:BI168)),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185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5 - Elektroinštalácia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J120</f>
        <v>0</v>
      </c>
      <c r="L98" s="28"/>
      <c r="AU98" s="13" t="s">
        <v>192</v>
      </c>
    </row>
    <row r="99" spans="2:47" s="1" customFormat="1" ht="21.75" customHeight="1">
      <c r="B99" s="28"/>
      <c r="L99" s="28"/>
    </row>
    <row r="100" spans="2:47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28"/>
    </row>
    <row r="104" spans="2:47" s="1" customFormat="1" ht="7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28"/>
    </row>
    <row r="105" spans="2:47" s="1" customFormat="1" ht="25" customHeight="1">
      <c r="B105" s="28"/>
      <c r="C105" s="17" t="s">
        <v>206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14</v>
      </c>
      <c r="L107" s="28"/>
    </row>
    <row r="108" spans="2:47" s="1" customFormat="1" ht="26.25" customHeight="1">
      <c r="B108" s="28"/>
      <c r="E108" s="224" t="str">
        <f>E7</f>
        <v>SOŠ technická Lučenec - novostavba edukačného centra, rekonštrukcia objektu školy a spoločenského objektu</v>
      </c>
      <c r="F108" s="225"/>
      <c r="G108" s="225"/>
      <c r="H108" s="225"/>
      <c r="L108" s="28"/>
    </row>
    <row r="109" spans="2:47" ht="12" customHeight="1">
      <c r="B109" s="16"/>
      <c r="C109" s="23" t="s">
        <v>184</v>
      </c>
      <c r="L109" s="16"/>
    </row>
    <row r="110" spans="2:47" s="1" customFormat="1" ht="16.5" customHeight="1">
      <c r="B110" s="28"/>
      <c r="E110" s="224" t="s">
        <v>185</v>
      </c>
      <c r="F110" s="223"/>
      <c r="G110" s="223"/>
      <c r="H110" s="223"/>
      <c r="L110" s="28"/>
    </row>
    <row r="111" spans="2:47" s="1" customFormat="1" ht="12" customHeight="1">
      <c r="B111" s="28"/>
      <c r="C111" s="23" t="s">
        <v>186</v>
      </c>
      <c r="L111" s="28"/>
    </row>
    <row r="112" spans="2:47" s="1" customFormat="1" ht="16.5" customHeight="1">
      <c r="B112" s="28"/>
      <c r="E112" s="218" t="str">
        <f>E11</f>
        <v>5 - Elektroinštalácia</v>
      </c>
      <c r="F112" s="223"/>
      <c r="G112" s="223"/>
      <c r="H112" s="223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18</v>
      </c>
      <c r="F114" s="21" t="str">
        <f>F14</f>
        <v>SOŠ Technická,Dukelských Hrdinov 2, 984 01 Lučenec</v>
      </c>
      <c r="I114" s="23" t="s">
        <v>20</v>
      </c>
      <c r="J114" s="51" t="str">
        <f>IF(J14="","",J14)</f>
        <v>30. 9. 2024</v>
      </c>
      <c r="L114" s="28"/>
    </row>
    <row r="115" spans="2:65" s="1" customFormat="1" ht="7" customHeight="1">
      <c r="B115" s="28"/>
      <c r="L115" s="28"/>
    </row>
    <row r="116" spans="2:65" s="1" customFormat="1" ht="40.15" customHeight="1">
      <c r="B116" s="28"/>
      <c r="C116" s="23" t="s">
        <v>22</v>
      </c>
      <c r="F116" s="21" t="str">
        <f>E17</f>
        <v>BBSK, Námestie SNP 23/23, 974 01 BB</v>
      </c>
      <c r="I116" s="23" t="s">
        <v>28</v>
      </c>
      <c r="J116" s="26" t="str">
        <f>E23</f>
        <v>Ing. Ladislav Chatrnúch,Sládkovičova 2052/50A Šala</v>
      </c>
      <c r="L116" s="28"/>
    </row>
    <row r="117" spans="2:65" s="1" customFormat="1" ht="15.25" customHeight="1">
      <c r="B117" s="28"/>
      <c r="C117" s="23" t="s">
        <v>26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4" customHeight="1">
      <c r="B118" s="28"/>
      <c r="L118" s="28"/>
    </row>
    <row r="119" spans="2:65" s="10" customFormat="1" ht="29.25" customHeight="1">
      <c r="B119" s="118"/>
      <c r="C119" s="119" t="s">
        <v>207</v>
      </c>
      <c r="D119" s="120" t="s">
        <v>60</v>
      </c>
      <c r="E119" s="120" t="s">
        <v>56</v>
      </c>
      <c r="F119" s="120" t="s">
        <v>57</v>
      </c>
      <c r="G119" s="120" t="s">
        <v>208</v>
      </c>
      <c r="H119" s="120" t="s">
        <v>209</v>
      </c>
      <c r="I119" s="120" t="s">
        <v>210</v>
      </c>
      <c r="J119" s="121" t="s">
        <v>190</v>
      </c>
      <c r="K119" s="122" t="s">
        <v>211</v>
      </c>
      <c r="L119" s="118"/>
      <c r="M119" s="58" t="s">
        <v>1</v>
      </c>
      <c r="N119" s="59" t="s">
        <v>39</v>
      </c>
      <c r="O119" s="59" t="s">
        <v>212</v>
      </c>
      <c r="P119" s="59" t="s">
        <v>213</v>
      </c>
      <c r="Q119" s="59" t="s">
        <v>214</v>
      </c>
      <c r="R119" s="59" t="s">
        <v>215</v>
      </c>
      <c r="S119" s="59" t="s">
        <v>216</v>
      </c>
      <c r="T119" s="60" t="s">
        <v>217</v>
      </c>
    </row>
    <row r="120" spans="2:65" s="1" customFormat="1" ht="22.9" customHeight="1">
      <c r="B120" s="28"/>
      <c r="C120" s="63" t="s">
        <v>191</v>
      </c>
      <c r="J120" s="123">
        <f>BK120</f>
        <v>0</v>
      </c>
      <c r="L120" s="28"/>
      <c r="M120" s="61"/>
      <c r="N120" s="52"/>
      <c r="O120" s="52"/>
      <c r="P120" s="124">
        <f>SUM(P121:P168)</f>
        <v>0</v>
      </c>
      <c r="Q120" s="52"/>
      <c r="R120" s="124">
        <f>SUM(R121:R168)</f>
        <v>0</v>
      </c>
      <c r="S120" s="52"/>
      <c r="T120" s="125">
        <f>SUM(T121:T168)</f>
        <v>0</v>
      </c>
      <c r="AT120" s="13" t="s">
        <v>74</v>
      </c>
      <c r="AU120" s="13" t="s">
        <v>192</v>
      </c>
      <c r="BK120" s="126">
        <f>SUM(BK121:BK168)</f>
        <v>0</v>
      </c>
    </row>
    <row r="121" spans="2:65" s="1" customFormat="1" ht="24.25" customHeight="1">
      <c r="B121" s="139"/>
      <c r="C121" s="158" t="s">
        <v>82</v>
      </c>
      <c r="D121" s="158" t="s">
        <v>571</v>
      </c>
      <c r="E121" s="159" t="s">
        <v>1157</v>
      </c>
      <c r="F121" s="160" t="s">
        <v>1158</v>
      </c>
      <c r="G121" s="161" t="s">
        <v>259</v>
      </c>
      <c r="H121" s="162">
        <v>28</v>
      </c>
      <c r="I121" s="163"/>
      <c r="J121" s="162">
        <f t="shared" ref="J121:J172" si="0">ROUND(I121*H121,2)</f>
        <v>0</v>
      </c>
      <c r="K121" s="164"/>
      <c r="L121" s="165"/>
      <c r="M121" s="166" t="s">
        <v>1</v>
      </c>
      <c r="N121" s="167" t="s">
        <v>41</v>
      </c>
      <c r="P121" s="149">
        <f t="shared" ref="P121:P167" si="1">O121*H121</f>
        <v>0</v>
      </c>
      <c r="Q121" s="149">
        <v>0</v>
      </c>
      <c r="R121" s="149">
        <f t="shared" ref="R121:R167" si="2">Q121*H121</f>
        <v>0</v>
      </c>
      <c r="S121" s="149">
        <v>0</v>
      </c>
      <c r="T121" s="150">
        <f t="shared" ref="T121:T167" si="3">S121*H121</f>
        <v>0</v>
      </c>
      <c r="AR121" s="151" t="s">
        <v>248</v>
      </c>
      <c r="AT121" s="151" t="s">
        <v>571</v>
      </c>
      <c r="AU121" s="151" t="s">
        <v>75</v>
      </c>
      <c r="AY121" s="13" t="s">
        <v>220</v>
      </c>
      <c r="BE121" s="152">
        <f t="shared" ref="BE121:BE167" si="4">IF(N121="základná",J121,0)</f>
        <v>0</v>
      </c>
      <c r="BF121" s="152">
        <f t="shared" ref="BF121:BF167" si="5">IF(N121="znížená",J121,0)</f>
        <v>0</v>
      </c>
      <c r="BG121" s="152">
        <f t="shared" ref="BG121:BG167" si="6">IF(N121="zákl. prenesená",J121,0)</f>
        <v>0</v>
      </c>
      <c r="BH121" s="152">
        <f t="shared" ref="BH121:BH167" si="7">IF(N121="zníž. prenesená",J121,0)</f>
        <v>0</v>
      </c>
      <c r="BI121" s="152">
        <f t="shared" ref="BI121:BI167" si="8">IF(N121="nulová",J121,0)</f>
        <v>0</v>
      </c>
      <c r="BJ121" s="13" t="s">
        <v>87</v>
      </c>
      <c r="BK121" s="152">
        <f t="shared" ref="BK121:BK167" si="9">ROUND(I121*H121,2)</f>
        <v>0</v>
      </c>
      <c r="BL121" s="13" t="s">
        <v>94</v>
      </c>
      <c r="BM121" s="151" t="s">
        <v>87</v>
      </c>
    </row>
    <row r="122" spans="2:65" s="1" customFormat="1" ht="24.25" customHeight="1">
      <c r="B122" s="139"/>
      <c r="C122" s="158" t="s">
        <v>87</v>
      </c>
      <c r="D122" s="158" t="s">
        <v>571</v>
      </c>
      <c r="E122" s="159" t="s">
        <v>1159</v>
      </c>
      <c r="F122" s="160" t="s">
        <v>1160</v>
      </c>
      <c r="G122" s="161" t="s">
        <v>259</v>
      </c>
      <c r="H122" s="162">
        <v>30</v>
      </c>
      <c r="I122" s="163"/>
      <c r="J122" s="162">
        <f t="shared" si="0"/>
        <v>0</v>
      </c>
      <c r="K122" s="164"/>
      <c r="L122" s="165"/>
      <c r="M122" s="166" t="s">
        <v>1</v>
      </c>
      <c r="N122" s="167" t="s">
        <v>41</v>
      </c>
      <c r="P122" s="149">
        <f t="shared" si="1"/>
        <v>0</v>
      </c>
      <c r="Q122" s="149">
        <v>0</v>
      </c>
      <c r="R122" s="149">
        <f t="shared" si="2"/>
        <v>0</v>
      </c>
      <c r="S122" s="149">
        <v>0</v>
      </c>
      <c r="T122" s="150">
        <f t="shared" si="3"/>
        <v>0</v>
      </c>
      <c r="AR122" s="151" t="s">
        <v>248</v>
      </c>
      <c r="AT122" s="151" t="s">
        <v>571</v>
      </c>
      <c r="AU122" s="151" t="s">
        <v>75</v>
      </c>
      <c r="AY122" s="13" t="s">
        <v>220</v>
      </c>
      <c r="BE122" s="152">
        <f t="shared" si="4"/>
        <v>0</v>
      </c>
      <c r="BF122" s="152">
        <f t="shared" si="5"/>
        <v>0</v>
      </c>
      <c r="BG122" s="152">
        <f t="shared" si="6"/>
        <v>0</v>
      </c>
      <c r="BH122" s="152">
        <f t="shared" si="7"/>
        <v>0</v>
      </c>
      <c r="BI122" s="152">
        <f t="shared" si="8"/>
        <v>0</v>
      </c>
      <c r="BJ122" s="13" t="s">
        <v>87</v>
      </c>
      <c r="BK122" s="152">
        <f t="shared" si="9"/>
        <v>0</v>
      </c>
      <c r="BL122" s="13" t="s">
        <v>94</v>
      </c>
      <c r="BM122" s="151" t="s">
        <v>94</v>
      </c>
    </row>
    <row r="123" spans="2:65" s="1" customFormat="1" ht="24.25" customHeight="1">
      <c r="B123" s="139"/>
      <c r="C123" s="158" t="s">
        <v>91</v>
      </c>
      <c r="D123" s="158" t="s">
        <v>571</v>
      </c>
      <c r="E123" s="159" t="s">
        <v>1161</v>
      </c>
      <c r="F123" s="160" t="s">
        <v>1162</v>
      </c>
      <c r="G123" s="161" t="s">
        <v>259</v>
      </c>
      <c r="H123" s="162">
        <v>1</v>
      </c>
      <c r="I123" s="163"/>
      <c r="J123" s="162">
        <f t="shared" si="0"/>
        <v>0</v>
      </c>
      <c r="K123" s="164"/>
      <c r="L123" s="165"/>
      <c r="M123" s="166" t="s">
        <v>1</v>
      </c>
      <c r="N123" s="167" t="s">
        <v>41</v>
      </c>
      <c r="P123" s="149">
        <f t="shared" si="1"/>
        <v>0</v>
      </c>
      <c r="Q123" s="149">
        <v>0</v>
      </c>
      <c r="R123" s="149">
        <f t="shared" si="2"/>
        <v>0</v>
      </c>
      <c r="S123" s="149">
        <v>0</v>
      </c>
      <c r="T123" s="150">
        <f t="shared" si="3"/>
        <v>0</v>
      </c>
      <c r="AR123" s="151" t="s">
        <v>248</v>
      </c>
      <c r="AT123" s="151" t="s">
        <v>571</v>
      </c>
      <c r="AU123" s="151" t="s">
        <v>75</v>
      </c>
      <c r="AY123" s="13" t="s">
        <v>220</v>
      </c>
      <c r="BE123" s="152">
        <f t="shared" si="4"/>
        <v>0</v>
      </c>
      <c r="BF123" s="152">
        <f t="shared" si="5"/>
        <v>0</v>
      </c>
      <c r="BG123" s="152">
        <f t="shared" si="6"/>
        <v>0</v>
      </c>
      <c r="BH123" s="152">
        <f t="shared" si="7"/>
        <v>0</v>
      </c>
      <c r="BI123" s="152">
        <f t="shared" si="8"/>
        <v>0</v>
      </c>
      <c r="BJ123" s="13" t="s">
        <v>87</v>
      </c>
      <c r="BK123" s="152">
        <f t="shared" si="9"/>
        <v>0</v>
      </c>
      <c r="BL123" s="13" t="s">
        <v>94</v>
      </c>
      <c r="BM123" s="151" t="s">
        <v>124</v>
      </c>
    </row>
    <row r="124" spans="2:65" s="1" customFormat="1" ht="24.25" customHeight="1">
      <c r="B124" s="139"/>
      <c r="C124" s="158" t="s">
        <v>94</v>
      </c>
      <c r="D124" s="158" t="s">
        <v>571</v>
      </c>
      <c r="E124" s="159" t="s">
        <v>1163</v>
      </c>
      <c r="F124" s="160" t="s">
        <v>1164</v>
      </c>
      <c r="G124" s="161" t="s">
        <v>259</v>
      </c>
      <c r="H124" s="162">
        <v>5</v>
      </c>
      <c r="I124" s="163"/>
      <c r="J124" s="162">
        <f t="shared" si="0"/>
        <v>0</v>
      </c>
      <c r="K124" s="164"/>
      <c r="L124" s="165"/>
      <c r="M124" s="166" t="s">
        <v>1</v>
      </c>
      <c r="N124" s="167" t="s">
        <v>41</v>
      </c>
      <c r="P124" s="149">
        <f t="shared" si="1"/>
        <v>0</v>
      </c>
      <c r="Q124" s="149">
        <v>0</v>
      </c>
      <c r="R124" s="149">
        <f t="shared" si="2"/>
        <v>0</v>
      </c>
      <c r="S124" s="149">
        <v>0</v>
      </c>
      <c r="T124" s="150">
        <f t="shared" si="3"/>
        <v>0</v>
      </c>
      <c r="AR124" s="151" t="s">
        <v>248</v>
      </c>
      <c r="AT124" s="151" t="s">
        <v>571</v>
      </c>
      <c r="AU124" s="151" t="s">
        <v>75</v>
      </c>
      <c r="AY124" s="13" t="s">
        <v>220</v>
      </c>
      <c r="BE124" s="152">
        <f t="shared" si="4"/>
        <v>0</v>
      </c>
      <c r="BF124" s="152">
        <f t="shared" si="5"/>
        <v>0</v>
      </c>
      <c r="BG124" s="152">
        <f t="shared" si="6"/>
        <v>0</v>
      </c>
      <c r="BH124" s="152">
        <f t="shared" si="7"/>
        <v>0</v>
      </c>
      <c r="BI124" s="152">
        <f t="shared" si="8"/>
        <v>0</v>
      </c>
      <c r="BJ124" s="13" t="s">
        <v>87</v>
      </c>
      <c r="BK124" s="152">
        <f t="shared" si="9"/>
        <v>0</v>
      </c>
      <c r="BL124" s="13" t="s">
        <v>94</v>
      </c>
      <c r="BM124" s="151" t="s">
        <v>248</v>
      </c>
    </row>
    <row r="125" spans="2:65" s="1" customFormat="1" ht="16.5" customHeight="1">
      <c r="B125" s="139"/>
      <c r="C125" s="158" t="s">
        <v>97</v>
      </c>
      <c r="D125" s="158" t="s">
        <v>571</v>
      </c>
      <c r="E125" s="159" t="s">
        <v>1165</v>
      </c>
      <c r="F125" s="160" t="s">
        <v>1166</v>
      </c>
      <c r="G125" s="161" t="s">
        <v>259</v>
      </c>
      <c r="H125" s="162">
        <v>539</v>
      </c>
      <c r="I125" s="163"/>
      <c r="J125" s="162">
        <f t="shared" si="0"/>
        <v>0</v>
      </c>
      <c r="K125" s="164"/>
      <c r="L125" s="165"/>
      <c r="M125" s="166" t="s">
        <v>1</v>
      </c>
      <c r="N125" s="167" t="s">
        <v>41</v>
      </c>
      <c r="P125" s="149">
        <f t="shared" si="1"/>
        <v>0</v>
      </c>
      <c r="Q125" s="149">
        <v>0</v>
      </c>
      <c r="R125" s="149">
        <f t="shared" si="2"/>
        <v>0</v>
      </c>
      <c r="S125" s="149">
        <v>0</v>
      </c>
      <c r="T125" s="150">
        <f t="shared" si="3"/>
        <v>0</v>
      </c>
      <c r="AR125" s="151" t="s">
        <v>248</v>
      </c>
      <c r="AT125" s="151" t="s">
        <v>571</v>
      </c>
      <c r="AU125" s="151" t="s">
        <v>75</v>
      </c>
      <c r="AY125" s="13" t="s">
        <v>220</v>
      </c>
      <c r="BE125" s="152">
        <f t="shared" si="4"/>
        <v>0</v>
      </c>
      <c r="BF125" s="152">
        <f t="shared" si="5"/>
        <v>0</v>
      </c>
      <c r="BG125" s="152">
        <f t="shared" si="6"/>
        <v>0</v>
      </c>
      <c r="BH125" s="152">
        <f t="shared" si="7"/>
        <v>0</v>
      </c>
      <c r="BI125" s="152">
        <f t="shared" si="8"/>
        <v>0</v>
      </c>
      <c r="BJ125" s="13" t="s">
        <v>87</v>
      </c>
      <c r="BK125" s="152">
        <f t="shared" si="9"/>
        <v>0</v>
      </c>
      <c r="BL125" s="13" t="s">
        <v>94</v>
      </c>
      <c r="BM125" s="151" t="s">
        <v>256</v>
      </c>
    </row>
    <row r="126" spans="2:65" s="1" customFormat="1" ht="16.5" customHeight="1">
      <c r="B126" s="139"/>
      <c r="C126" s="158" t="s">
        <v>124</v>
      </c>
      <c r="D126" s="158" t="s">
        <v>571</v>
      </c>
      <c r="E126" s="159" t="s">
        <v>1167</v>
      </c>
      <c r="F126" s="160" t="s">
        <v>1168</v>
      </c>
      <c r="G126" s="161" t="s">
        <v>259</v>
      </c>
      <c r="H126" s="162">
        <v>2</v>
      </c>
      <c r="I126" s="163"/>
      <c r="J126" s="162">
        <f t="shared" si="0"/>
        <v>0</v>
      </c>
      <c r="K126" s="164"/>
      <c r="L126" s="165"/>
      <c r="M126" s="166" t="s">
        <v>1</v>
      </c>
      <c r="N126" s="167" t="s">
        <v>41</v>
      </c>
      <c r="P126" s="149">
        <f t="shared" si="1"/>
        <v>0</v>
      </c>
      <c r="Q126" s="149">
        <v>0</v>
      </c>
      <c r="R126" s="149">
        <f t="shared" si="2"/>
        <v>0</v>
      </c>
      <c r="S126" s="149">
        <v>0</v>
      </c>
      <c r="T126" s="150">
        <f t="shared" si="3"/>
        <v>0</v>
      </c>
      <c r="AR126" s="151" t="s">
        <v>248</v>
      </c>
      <c r="AT126" s="151" t="s">
        <v>571</v>
      </c>
      <c r="AU126" s="151" t="s">
        <v>75</v>
      </c>
      <c r="AY126" s="13" t="s">
        <v>220</v>
      </c>
      <c r="BE126" s="152">
        <f t="shared" si="4"/>
        <v>0</v>
      </c>
      <c r="BF126" s="152">
        <f t="shared" si="5"/>
        <v>0</v>
      </c>
      <c r="BG126" s="152">
        <f t="shared" si="6"/>
        <v>0</v>
      </c>
      <c r="BH126" s="152">
        <f t="shared" si="7"/>
        <v>0</v>
      </c>
      <c r="BI126" s="152">
        <f t="shared" si="8"/>
        <v>0</v>
      </c>
      <c r="BJ126" s="13" t="s">
        <v>87</v>
      </c>
      <c r="BK126" s="152">
        <f t="shared" si="9"/>
        <v>0</v>
      </c>
      <c r="BL126" s="13" t="s">
        <v>94</v>
      </c>
      <c r="BM126" s="151" t="s">
        <v>265</v>
      </c>
    </row>
    <row r="127" spans="2:65" s="1" customFormat="1" ht="16.5" customHeight="1">
      <c r="B127" s="139"/>
      <c r="C127" s="158" t="s">
        <v>132</v>
      </c>
      <c r="D127" s="158" t="s">
        <v>571</v>
      </c>
      <c r="E127" s="159" t="s">
        <v>1169</v>
      </c>
      <c r="F127" s="160" t="s">
        <v>1170</v>
      </c>
      <c r="G127" s="161" t="s">
        <v>259</v>
      </c>
      <c r="H127" s="162">
        <v>11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75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273</v>
      </c>
    </row>
    <row r="128" spans="2:65" s="1" customFormat="1" ht="16.5" customHeight="1">
      <c r="B128" s="139"/>
      <c r="C128" s="158" t="s">
        <v>248</v>
      </c>
      <c r="D128" s="158" t="s">
        <v>571</v>
      </c>
      <c r="E128" s="159" t="s">
        <v>1171</v>
      </c>
      <c r="F128" s="160" t="s">
        <v>1172</v>
      </c>
      <c r="G128" s="161" t="s">
        <v>259</v>
      </c>
      <c r="H128" s="162">
        <v>680</v>
      </c>
      <c r="I128" s="163"/>
      <c r="J128" s="162">
        <f t="shared" si="0"/>
        <v>0</v>
      </c>
      <c r="K128" s="164"/>
      <c r="L128" s="165"/>
      <c r="M128" s="166" t="s">
        <v>1</v>
      </c>
      <c r="N128" s="167" t="s">
        <v>41</v>
      </c>
      <c r="P128" s="149">
        <f t="shared" si="1"/>
        <v>0</v>
      </c>
      <c r="Q128" s="149">
        <v>0</v>
      </c>
      <c r="R128" s="149">
        <f t="shared" si="2"/>
        <v>0</v>
      </c>
      <c r="S128" s="149">
        <v>0</v>
      </c>
      <c r="T128" s="150">
        <f t="shared" si="3"/>
        <v>0</v>
      </c>
      <c r="AR128" s="151" t="s">
        <v>248</v>
      </c>
      <c r="AT128" s="151" t="s">
        <v>571</v>
      </c>
      <c r="AU128" s="151" t="s">
        <v>75</v>
      </c>
      <c r="AY128" s="13" t="s">
        <v>220</v>
      </c>
      <c r="BE128" s="152">
        <f t="shared" si="4"/>
        <v>0</v>
      </c>
      <c r="BF128" s="152">
        <f t="shared" si="5"/>
        <v>0</v>
      </c>
      <c r="BG128" s="152">
        <f t="shared" si="6"/>
        <v>0</v>
      </c>
      <c r="BH128" s="152">
        <f t="shared" si="7"/>
        <v>0</v>
      </c>
      <c r="BI128" s="152">
        <f t="shared" si="8"/>
        <v>0</v>
      </c>
      <c r="BJ128" s="13" t="s">
        <v>87</v>
      </c>
      <c r="BK128" s="152">
        <f t="shared" si="9"/>
        <v>0</v>
      </c>
      <c r="BL128" s="13" t="s">
        <v>94</v>
      </c>
      <c r="BM128" s="151" t="s">
        <v>281</v>
      </c>
    </row>
    <row r="129" spans="2:65" s="1" customFormat="1" ht="21.75" customHeight="1">
      <c r="B129" s="139"/>
      <c r="C129" s="158" t="s">
        <v>230</v>
      </c>
      <c r="D129" s="158" t="s">
        <v>571</v>
      </c>
      <c r="E129" s="159" t="s">
        <v>1173</v>
      </c>
      <c r="F129" s="160" t="s">
        <v>1174</v>
      </c>
      <c r="G129" s="161" t="s">
        <v>259</v>
      </c>
      <c r="H129" s="162">
        <v>201</v>
      </c>
      <c r="I129" s="163"/>
      <c r="J129" s="162">
        <f t="shared" si="0"/>
        <v>0</v>
      </c>
      <c r="K129" s="164"/>
      <c r="L129" s="165"/>
      <c r="M129" s="166" t="s">
        <v>1</v>
      </c>
      <c r="N129" s="167" t="s">
        <v>41</v>
      </c>
      <c r="P129" s="149">
        <f t="shared" si="1"/>
        <v>0</v>
      </c>
      <c r="Q129" s="149">
        <v>0</v>
      </c>
      <c r="R129" s="149">
        <f t="shared" si="2"/>
        <v>0</v>
      </c>
      <c r="S129" s="149">
        <v>0</v>
      </c>
      <c r="T129" s="150">
        <f t="shared" si="3"/>
        <v>0</v>
      </c>
      <c r="AR129" s="151" t="s">
        <v>248</v>
      </c>
      <c r="AT129" s="151" t="s">
        <v>571</v>
      </c>
      <c r="AU129" s="151" t="s">
        <v>75</v>
      </c>
      <c r="AY129" s="13" t="s">
        <v>220</v>
      </c>
      <c r="BE129" s="152">
        <f t="shared" si="4"/>
        <v>0</v>
      </c>
      <c r="BF129" s="152">
        <f t="shared" si="5"/>
        <v>0</v>
      </c>
      <c r="BG129" s="152">
        <f t="shared" si="6"/>
        <v>0</v>
      </c>
      <c r="BH129" s="152">
        <f t="shared" si="7"/>
        <v>0</v>
      </c>
      <c r="BI129" s="152">
        <f t="shared" si="8"/>
        <v>0</v>
      </c>
      <c r="BJ129" s="13" t="s">
        <v>87</v>
      </c>
      <c r="BK129" s="152">
        <f t="shared" si="9"/>
        <v>0</v>
      </c>
      <c r="BL129" s="13" t="s">
        <v>94</v>
      </c>
      <c r="BM129" s="151" t="s">
        <v>289</v>
      </c>
    </row>
    <row r="130" spans="2:65" s="1" customFormat="1" ht="21.75" customHeight="1">
      <c r="B130" s="139"/>
      <c r="C130" s="158" t="s">
        <v>256</v>
      </c>
      <c r="D130" s="158" t="s">
        <v>571</v>
      </c>
      <c r="E130" s="159" t="s">
        <v>1175</v>
      </c>
      <c r="F130" s="160" t="s">
        <v>1176</v>
      </c>
      <c r="G130" s="161" t="s">
        <v>259</v>
      </c>
      <c r="H130" s="162">
        <v>8</v>
      </c>
      <c r="I130" s="163"/>
      <c r="J130" s="162">
        <f t="shared" si="0"/>
        <v>0</v>
      </c>
      <c r="K130" s="164"/>
      <c r="L130" s="165"/>
      <c r="M130" s="166" t="s">
        <v>1</v>
      </c>
      <c r="N130" s="167" t="s">
        <v>41</v>
      </c>
      <c r="P130" s="149">
        <f t="shared" si="1"/>
        <v>0</v>
      </c>
      <c r="Q130" s="149">
        <v>0</v>
      </c>
      <c r="R130" s="149">
        <f t="shared" si="2"/>
        <v>0</v>
      </c>
      <c r="S130" s="149">
        <v>0</v>
      </c>
      <c r="T130" s="150">
        <f t="shared" si="3"/>
        <v>0</v>
      </c>
      <c r="AR130" s="151" t="s">
        <v>248</v>
      </c>
      <c r="AT130" s="151" t="s">
        <v>571</v>
      </c>
      <c r="AU130" s="151" t="s">
        <v>75</v>
      </c>
      <c r="AY130" s="13" t="s">
        <v>220</v>
      </c>
      <c r="BE130" s="152">
        <f t="shared" si="4"/>
        <v>0</v>
      </c>
      <c r="BF130" s="152">
        <f t="shared" si="5"/>
        <v>0</v>
      </c>
      <c r="BG130" s="152">
        <f t="shared" si="6"/>
        <v>0</v>
      </c>
      <c r="BH130" s="152">
        <f t="shared" si="7"/>
        <v>0</v>
      </c>
      <c r="BI130" s="152">
        <f t="shared" si="8"/>
        <v>0</v>
      </c>
      <c r="BJ130" s="13" t="s">
        <v>87</v>
      </c>
      <c r="BK130" s="152">
        <f t="shared" si="9"/>
        <v>0</v>
      </c>
      <c r="BL130" s="13" t="s">
        <v>94</v>
      </c>
      <c r="BM130" s="151" t="s">
        <v>297</v>
      </c>
    </row>
    <row r="131" spans="2:65" s="1" customFormat="1" ht="21.75" customHeight="1">
      <c r="B131" s="139"/>
      <c r="C131" s="158" t="s">
        <v>261</v>
      </c>
      <c r="D131" s="158" t="s">
        <v>571</v>
      </c>
      <c r="E131" s="159" t="s">
        <v>1177</v>
      </c>
      <c r="F131" s="160" t="s">
        <v>1178</v>
      </c>
      <c r="G131" s="161" t="s">
        <v>259</v>
      </c>
      <c r="H131" s="162">
        <v>47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 t="shared" si="1"/>
        <v>0</v>
      </c>
      <c r="Q131" s="149">
        <v>0</v>
      </c>
      <c r="R131" s="149">
        <f t="shared" si="2"/>
        <v>0</v>
      </c>
      <c r="S131" s="149">
        <v>0</v>
      </c>
      <c r="T131" s="150">
        <f t="shared" si="3"/>
        <v>0</v>
      </c>
      <c r="AR131" s="151" t="s">
        <v>248</v>
      </c>
      <c r="AT131" s="151" t="s">
        <v>571</v>
      </c>
      <c r="AU131" s="151" t="s">
        <v>75</v>
      </c>
      <c r="AY131" s="13" t="s">
        <v>220</v>
      </c>
      <c r="BE131" s="152">
        <f t="shared" si="4"/>
        <v>0</v>
      </c>
      <c r="BF131" s="152">
        <f t="shared" si="5"/>
        <v>0</v>
      </c>
      <c r="BG131" s="152">
        <f t="shared" si="6"/>
        <v>0</v>
      </c>
      <c r="BH131" s="152">
        <f t="shared" si="7"/>
        <v>0</v>
      </c>
      <c r="BI131" s="152">
        <f t="shared" si="8"/>
        <v>0</v>
      </c>
      <c r="BJ131" s="13" t="s">
        <v>87</v>
      </c>
      <c r="BK131" s="152">
        <f t="shared" si="9"/>
        <v>0</v>
      </c>
      <c r="BL131" s="13" t="s">
        <v>94</v>
      </c>
      <c r="BM131" s="151" t="s">
        <v>306</v>
      </c>
    </row>
    <row r="132" spans="2:65" s="1" customFormat="1" ht="21.75" customHeight="1">
      <c r="B132" s="139"/>
      <c r="C132" s="158" t="s">
        <v>265</v>
      </c>
      <c r="D132" s="158" t="s">
        <v>571</v>
      </c>
      <c r="E132" s="159" t="s">
        <v>1179</v>
      </c>
      <c r="F132" s="160" t="s">
        <v>1180</v>
      </c>
      <c r="G132" s="161" t="s">
        <v>259</v>
      </c>
      <c r="H132" s="162">
        <v>124</v>
      </c>
      <c r="I132" s="163"/>
      <c r="J132" s="162">
        <f t="shared" si="0"/>
        <v>0</v>
      </c>
      <c r="K132" s="164"/>
      <c r="L132" s="165"/>
      <c r="M132" s="166" t="s">
        <v>1</v>
      </c>
      <c r="N132" s="167" t="s">
        <v>41</v>
      </c>
      <c r="P132" s="149">
        <f t="shared" si="1"/>
        <v>0</v>
      </c>
      <c r="Q132" s="149">
        <v>0</v>
      </c>
      <c r="R132" s="149">
        <f t="shared" si="2"/>
        <v>0</v>
      </c>
      <c r="S132" s="149">
        <v>0</v>
      </c>
      <c r="T132" s="150">
        <f t="shared" si="3"/>
        <v>0</v>
      </c>
      <c r="AR132" s="151" t="s">
        <v>248</v>
      </c>
      <c r="AT132" s="151" t="s">
        <v>571</v>
      </c>
      <c r="AU132" s="151" t="s">
        <v>75</v>
      </c>
      <c r="AY132" s="13" t="s">
        <v>220</v>
      </c>
      <c r="BE132" s="152">
        <f t="shared" si="4"/>
        <v>0</v>
      </c>
      <c r="BF132" s="152">
        <f t="shared" si="5"/>
        <v>0</v>
      </c>
      <c r="BG132" s="152">
        <f t="shared" si="6"/>
        <v>0</v>
      </c>
      <c r="BH132" s="152">
        <f t="shared" si="7"/>
        <v>0</v>
      </c>
      <c r="BI132" s="152">
        <f t="shared" si="8"/>
        <v>0</v>
      </c>
      <c r="BJ132" s="13" t="s">
        <v>87</v>
      </c>
      <c r="BK132" s="152">
        <f t="shared" si="9"/>
        <v>0</v>
      </c>
      <c r="BL132" s="13" t="s">
        <v>94</v>
      </c>
      <c r="BM132" s="151" t="s">
        <v>313</v>
      </c>
    </row>
    <row r="133" spans="2:65" s="1" customFormat="1" ht="21.75" customHeight="1">
      <c r="B133" s="139"/>
      <c r="C133" s="158" t="s">
        <v>269</v>
      </c>
      <c r="D133" s="158" t="s">
        <v>571</v>
      </c>
      <c r="E133" s="159" t="s">
        <v>1181</v>
      </c>
      <c r="F133" s="160" t="s">
        <v>1182</v>
      </c>
      <c r="G133" s="161" t="s">
        <v>259</v>
      </c>
      <c r="H133" s="162">
        <v>2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 t="shared" si="1"/>
        <v>0</v>
      </c>
      <c r="Q133" s="149">
        <v>0</v>
      </c>
      <c r="R133" s="149">
        <f t="shared" si="2"/>
        <v>0</v>
      </c>
      <c r="S133" s="149">
        <v>0</v>
      </c>
      <c r="T133" s="150">
        <f t="shared" si="3"/>
        <v>0</v>
      </c>
      <c r="AR133" s="151" t="s">
        <v>248</v>
      </c>
      <c r="AT133" s="151" t="s">
        <v>571</v>
      </c>
      <c r="AU133" s="151" t="s">
        <v>75</v>
      </c>
      <c r="AY133" s="13" t="s">
        <v>220</v>
      </c>
      <c r="BE133" s="152">
        <f t="shared" si="4"/>
        <v>0</v>
      </c>
      <c r="BF133" s="152">
        <f t="shared" si="5"/>
        <v>0</v>
      </c>
      <c r="BG133" s="152">
        <f t="shared" si="6"/>
        <v>0</v>
      </c>
      <c r="BH133" s="152">
        <f t="shared" si="7"/>
        <v>0</v>
      </c>
      <c r="BI133" s="152">
        <f t="shared" si="8"/>
        <v>0</v>
      </c>
      <c r="BJ133" s="13" t="s">
        <v>87</v>
      </c>
      <c r="BK133" s="152">
        <f t="shared" si="9"/>
        <v>0</v>
      </c>
      <c r="BL133" s="13" t="s">
        <v>94</v>
      </c>
      <c r="BM133" s="151" t="s">
        <v>321</v>
      </c>
    </row>
    <row r="134" spans="2:65" s="1" customFormat="1" ht="21.75" customHeight="1">
      <c r="B134" s="139"/>
      <c r="C134" s="158" t="s">
        <v>273</v>
      </c>
      <c r="D134" s="158" t="s">
        <v>571</v>
      </c>
      <c r="E134" s="159" t="s">
        <v>1183</v>
      </c>
      <c r="F134" s="160" t="s">
        <v>1184</v>
      </c>
      <c r="G134" s="161" t="s">
        <v>259</v>
      </c>
      <c r="H134" s="162">
        <v>12</v>
      </c>
      <c r="I134" s="163"/>
      <c r="J134" s="162">
        <f t="shared" si="0"/>
        <v>0</v>
      </c>
      <c r="K134" s="164"/>
      <c r="L134" s="165"/>
      <c r="M134" s="166" t="s">
        <v>1</v>
      </c>
      <c r="N134" s="167" t="s">
        <v>41</v>
      </c>
      <c r="P134" s="149">
        <f t="shared" si="1"/>
        <v>0</v>
      </c>
      <c r="Q134" s="149">
        <v>0</v>
      </c>
      <c r="R134" s="149">
        <f t="shared" si="2"/>
        <v>0</v>
      </c>
      <c r="S134" s="149">
        <v>0</v>
      </c>
      <c r="T134" s="150">
        <f t="shared" si="3"/>
        <v>0</v>
      </c>
      <c r="AR134" s="151" t="s">
        <v>248</v>
      </c>
      <c r="AT134" s="151" t="s">
        <v>571</v>
      </c>
      <c r="AU134" s="151" t="s">
        <v>75</v>
      </c>
      <c r="AY134" s="13" t="s">
        <v>220</v>
      </c>
      <c r="BE134" s="152">
        <f t="shared" si="4"/>
        <v>0</v>
      </c>
      <c r="BF134" s="152">
        <f t="shared" si="5"/>
        <v>0</v>
      </c>
      <c r="BG134" s="152">
        <f t="shared" si="6"/>
        <v>0</v>
      </c>
      <c r="BH134" s="152">
        <f t="shared" si="7"/>
        <v>0</v>
      </c>
      <c r="BI134" s="152">
        <f t="shared" si="8"/>
        <v>0</v>
      </c>
      <c r="BJ134" s="13" t="s">
        <v>87</v>
      </c>
      <c r="BK134" s="152">
        <f t="shared" si="9"/>
        <v>0</v>
      </c>
      <c r="BL134" s="13" t="s">
        <v>94</v>
      </c>
      <c r="BM134" s="151" t="s">
        <v>329</v>
      </c>
    </row>
    <row r="135" spans="2:65" s="1" customFormat="1" ht="21.75" customHeight="1">
      <c r="B135" s="139"/>
      <c r="C135" s="158" t="s">
        <v>277</v>
      </c>
      <c r="D135" s="158" t="s">
        <v>571</v>
      </c>
      <c r="E135" s="159" t="s">
        <v>1185</v>
      </c>
      <c r="F135" s="160" t="s">
        <v>1186</v>
      </c>
      <c r="G135" s="161" t="s">
        <v>259</v>
      </c>
      <c r="H135" s="162">
        <v>18</v>
      </c>
      <c r="I135" s="163"/>
      <c r="J135" s="162">
        <f t="shared" si="0"/>
        <v>0</v>
      </c>
      <c r="K135" s="164"/>
      <c r="L135" s="165"/>
      <c r="M135" s="166" t="s">
        <v>1</v>
      </c>
      <c r="N135" s="167" t="s">
        <v>41</v>
      </c>
      <c r="P135" s="149">
        <f t="shared" si="1"/>
        <v>0</v>
      </c>
      <c r="Q135" s="149">
        <v>0</v>
      </c>
      <c r="R135" s="149">
        <f t="shared" si="2"/>
        <v>0</v>
      </c>
      <c r="S135" s="149">
        <v>0</v>
      </c>
      <c r="T135" s="150">
        <f t="shared" si="3"/>
        <v>0</v>
      </c>
      <c r="AR135" s="151" t="s">
        <v>248</v>
      </c>
      <c r="AT135" s="151" t="s">
        <v>571</v>
      </c>
      <c r="AU135" s="151" t="s">
        <v>75</v>
      </c>
      <c r="AY135" s="13" t="s">
        <v>220</v>
      </c>
      <c r="BE135" s="152">
        <f t="shared" si="4"/>
        <v>0</v>
      </c>
      <c r="BF135" s="152">
        <f t="shared" si="5"/>
        <v>0</v>
      </c>
      <c r="BG135" s="152">
        <f t="shared" si="6"/>
        <v>0</v>
      </c>
      <c r="BH135" s="152">
        <f t="shared" si="7"/>
        <v>0</v>
      </c>
      <c r="BI135" s="152">
        <f t="shared" si="8"/>
        <v>0</v>
      </c>
      <c r="BJ135" s="13" t="s">
        <v>87</v>
      </c>
      <c r="BK135" s="152">
        <f t="shared" si="9"/>
        <v>0</v>
      </c>
      <c r="BL135" s="13" t="s">
        <v>94</v>
      </c>
      <c r="BM135" s="151" t="s">
        <v>341</v>
      </c>
    </row>
    <row r="136" spans="2:65" s="1" customFormat="1" ht="21.75" customHeight="1">
      <c r="B136" s="139"/>
      <c r="C136" s="158" t="s">
        <v>281</v>
      </c>
      <c r="D136" s="158" t="s">
        <v>571</v>
      </c>
      <c r="E136" s="159" t="s">
        <v>1187</v>
      </c>
      <c r="F136" s="160" t="s">
        <v>1188</v>
      </c>
      <c r="G136" s="161" t="s">
        <v>259</v>
      </c>
      <c r="H136" s="162">
        <v>4</v>
      </c>
      <c r="I136" s="163"/>
      <c r="J136" s="162">
        <f t="shared" si="0"/>
        <v>0</v>
      </c>
      <c r="K136" s="164"/>
      <c r="L136" s="165"/>
      <c r="M136" s="166" t="s">
        <v>1</v>
      </c>
      <c r="N136" s="167" t="s">
        <v>41</v>
      </c>
      <c r="P136" s="149">
        <f t="shared" si="1"/>
        <v>0</v>
      </c>
      <c r="Q136" s="149">
        <v>0</v>
      </c>
      <c r="R136" s="149">
        <f t="shared" si="2"/>
        <v>0</v>
      </c>
      <c r="S136" s="149">
        <v>0</v>
      </c>
      <c r="T136" s="150">
        <f t="shared" si="3"/>
        <v>0</v>
      </c>
      <c r="AR136" s="151" t="s">
        <v>248</v>
      </c>
      <c r="AT136" s="151" t="s">
        <v>571</v>
      </c>
      <c r="AU136" s="151" t="s">
        <v>75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353</v>
      </c>
    </row>
    <row r="137" spans="2:65" s="1" customFormat="1" ht="16.5" customHeight="1">
      <c r="B137" s="139"/>
      <c r="C137" s="158" t="s">
        <v>285</v>
      </c>
      <c r="D137" s="158" t="s">
        <v>571</v>
      </c>
      <c r="E137" s="159" t="s">
        <v>1189</v>
      </c>
      <c r="F137" s="160" t="s">
        <v>1190</v>
      </c>
      <c r="G137" s="161" t="s">
        <v>259</v>
      </c>
      <c r="H137" s="162">
        <v>1</v>
      </c>
      <c r="I137" s="163"/>
      <c r="J137" s="162">
        <f t="shared" si="0"/>
        <v>0</v>
      </c>
      <c r="K137" s="164"/>
      <c r="L137" s="165"/>
      <c r="M137" s="166" t="s">
        <v>1</v>
      </c>
      <c r="N137" s="167" t="s">
        <v>41</v>
      </c>
      <c r="P137" s="149">
        <f t="shared" si="1"/>
        <v>0</v>
      </c>
      <c r="Q137" s="149">
        <v>0</v>
      </c>
      <c r="R137" s="149">
        <f t="shared" si="2"/>
        <v>0</v>
      </c>
      <c r="S137" s="149">
        <v>0</v>
      </c>
      <c r="T137" s="150">
        <f t="shared" si="3"/>
        <v>0</v>
      </c>
      <c r="AR137" s="151" t="s">
        <v>248</v>
      </c>
      <c r="AT137" s="151" t="s">
        <v>571</v>
      </c>
      <c r="AU137" s="151" t="s">
        <v>75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361</v>
      </c>
    </row>
    <row r="138" spans="2:65" s="1" customFormat="1" ht="16.5" customHeight="1">
      <c r="B138" s="139"/>
      <c r="C138" s="158" t="s">
        <v>289</v>
      </c>
      <c r="D138" s="158" t="s">
        <v>571</v>
      </c>
      <c r="E138" s="159" t="s">
        <v>1191</v>
      </c>
      <c r="F138" s="160" t="s">
        <v>1192</v>
      </c>
      <c r="G138" s="161" t="s">
        <v>1193</v>
      </c>
      <c r="H138" s="162">
        <v>2160</v>
      </c>
      <c r="I138" s="163"/>
      <c r="J138" s="162">
        <f t="shared" si="0"/>
        <v>0</v>
      </c>
      <c r="K138" s="164"/>
      <c r="L138" s="165"/>
      <c r="M138" s="166" t="s">
        <v>1</v>
      </c>
      <c r="N138" s="167" t="s">
        <v>41</v>
      </c>
      <c r="P138" s="149">
        <f t="shared" si="1"/>
        <v>0</v>
      </c>
      <c r="Q138" s="149">
        <v>0</v>
      </c>
      <c r="R138" s="149">
        <f t="shared" si="2"/>
        <v>0</v>
      </c>
      <c r="S138" s="149">
        <v>0</v>
      </c>
      <c r="T138" s="150">
        <f t="shared" si="3"/>
        <v>0</v>
      </c>
      <c r="AR138" s="151" t="s">
        <v>248</v>
      </c>
      <c r="AT138" s="151" t="s">
        <v>571</v>
      </c>
      <c r="AU138" s="151" t="s">
        <v>75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371</v>
      </c>
    </row>
    <row r="139" spans="2:65" s="1" customFormat="1" ht="16.5" customHeight="1">
      <c r="B139" s="139"/>
      <c r="C139" s="158" t="s">
        <v>293</v>
      </c>
      <c r="D139" s="158" t="s">
        <v>571</v>
      </c>
      <c r="E139" s="159" t="s">
        <v>1194</v>
      </c>
      <c r="F139" s="160" t="s">
        <v>1195</v>
      </c>
      <c r="G139" s="161" t="s">
        <v>1193</v>
      </c>
      <c r="H139" s="162">
        <v>4270</v>
      </c>
      <c r="I139" s="163"/>
      <c r="J139" s="162">
        <f t="shared" si="0"/>
        <v>0</v>
      </c>
      <c r="K139" s="164"/>
      <c r="L139" s="165"/>
      <c r="M139" s="166" t="s">
        <v>1</v>
      </c>
      <c r="N139" s="167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248</v>
      </c>
      <c r="AT139" s="151" t="s">
        <v>571</v>
      </c>
      <c r="AU139" s="151" t="s">
        <v>75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381</v>
      </c>
    </row>
    <row r="140" spans="2:65" s="1" customFormat="1" ht="16.5" customHeight="1">
      <c r="B140" s="139"/>
      <c r="C140" s="158" t="s">
        <v>297</v>
      </c>
      <c r="D140" s="158" t="s">
        <v>571</v>
      </c>
      <c r="E140" s="159" t="s">
        <v>1196</v>
      </c>
      <c r="F140" s="160" t="s">
        <v>1197</v>
      </c>
      <c r="G140" s="161" t="s">
        <v>1193</v>
      </c>
      <c r="H140" s="162">
        <v>16</v>
      </c>
      <c r="I140" s="163"/>
      <c r="J140" s="162">
        <f t="shared" si="0"/>
        <v>0</v>
      </c>
      <c r="K140" s="164"/>
      <c r="L140" s="165"/>
      <c r="M140" s="166" t="s">
        <v>1</v>
      </c>
      <c r="N140" s="167" t="s">
        <v>41</v>
      </c>
      <c r="P140" s="149">
        <f t="shared" si="1"/>
        <v>0</v>
      </c>
      <c r="Q140" s="149">
        <v>0</v>
      </c>
      <c r="R140" s="149">
        <f t="shared" si="2"/>
        <v>0</v>
      </c>
      <c r="S140" s="149">
        <v>0</v>
      </c>
      <c r="T140" s="150">
        <f t="shared" si="3"/>
        <v>0</v>
      </c>
      <c r="AR140" s="151" t="s">
        <v>248</v>
      </c>
      <c r="AT140" s="151" t="s">
        <v>571</v>
      </c>
      <c r="AU140" s="151" t="s">
        <v>75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389</v>
      </c>
    </row>
    <row r="141" spans="2:65" s="1" customFormat="1" ht="16.5" customHeight="1">
      <c r="B141" s="139"/>
      <c r="C141" s="158" t="s">
        <v>301</v>
      </c>
      <c r="D141" s="158" t="s">
        <v>571</v>
      </c>
      <c r="E141" s="159" t="s">
        <v>1198</v>
      </c>
      <c r="F141" s="160" t="s">
        <v>1199</v>
      </c>
      <c r="G141" s="161" t="s">
        <v>1193</v>
      </c>
      <c r="H141" s="162">
        <v>214</v>
      </c>
      <c r="I141" s="163"/>
      <c r="J141" s="162">
        <f t="shared" si="0"/>
        <v>0</v>
      </c>
      <c r="K141" s="164"/>
      <c r="L141" s="165"/>
      <c r="M141" s="166" t="s">
        <v>1</v>
      </c>
      <c r="N141" s="167" t="s">
        <v>41</v>
      </c>
      <c r="P141" s="149">
        <f t="shared" si="1"/>
        <v>0</v>
      </c>
      <c r="Q141" s="149">
        <v>0</v>
      </c>
      <c r="R141" s="149">
        <f t="shared" si="2"/>
        <v>0</v>
      </c>
      <c r="S141" s="149">
        <v>0</v>
      </c>
      <c r="T141" s="150">
        <f t="shared" si="3"/>
        <v>0</v>
      </c>
      <c r="AR141" s="151" t="s">
        <v>248</v>
      </c>
      <c r="AT141" s="151" t="s">
        <v>571</v>
      </c>
      <c r="AU141" s="151" t="s">
        <v>75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399</v>
      </c>
    </row>
    <row r="142" spans="2:65" s="1" customFormat="1" ht="16.5" customHeight="1">
      <c r="B142" s="139"/>
      <c r="C142" s="158" t="s">
        <v>306</v>
      </c>
      <c r="D142" s="158" t="s">
        <v>571</v>
      </c>
      <c r="E142" s="159" t="s">
        <v>1200</v>
      </c>
      <c r="F142" s="160" t="s">
        <v>1201</v>
      </c>
      <c r="G142" s="161" t="s">
        <v>1193</v>
      </c>
      <c r="H142" s="162">
        <v>214</v>
      </c>
      <c r="I142" s="163"/>
      <c r="J142" s="162">
        <f t="shared" si="0"/>
        <v>0</v>
      </c>
      <c r="K142" s="164"/>
      <c r="L142" s="165"/>
      <c r="M142" s="166" t="s">
        <v>1</v>
      </c>
      <c r="N142" s="167" t="s">
        <v>41</v>
      </c>
      <c r="P142" s="149">
        <f t="shared" si="1"/>
        <v>0</v>
      </c>
      <c r="Q142" s="149">
        <v>0</v>
      </c>
      <c r="R142" s="149">
        <f t="shared" si="2"/>
        <v>0</v>
      </c>
      <c r="S142" s="149">
        <v>0</v>
      </c>
      <c r="T142" s="150">
        <f t="shared" si="3"/>
        <v>0</v>
      </c>
      <c r="AR142" s="151" t="s">
        <v>248</v>
      </c>
      <c r="AT142" s="151" t="s">
        <v>571</v>
      </c>
      <c r="AU142" s="151" t="s">
        <v>75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409</v>
      </c>
    </row>
    <row r="143" spans="2:65" s="1" customFormat="1" ht="16.5" customHeight="1">
      <c r="B143" s="139"/>
      <c r="C143" s="158" t="s">
        <v>7</v>
      </c>
      <c r="D143" s="158" t="s">
        <v>571</v>
      </c>
      <c r="E143" s="159" t="s">
        <v>1202</v>
      </c>
      <c r="F143" s="160" t="s">
        <v>1203</v>
      </c>
      <c r="G143" s="161" t="s">
        <v>1193</v>
      </c>
      <c r="H143" s="162">
        <v>300</v>
      </c>
      <c r="I143" s="163"/>
      <c r="J143" s="162">
        <f t="shared" si="0"/>
        <v>0</v>
      </c>
      <c r="K143" s="164"/>
      <c r="L143" s="165"/>
      <c r="M143" s="166" t="s">
        <v>1</v>
      </c>
      <c r="N143" s="167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248</v>
      </c>
      <c r="AT143" s="151" t="s">
        <v>571</v>
      </c>
      <c r="AU143" s="151" t="s">
        <v>75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417</v>
      </c>
    </row>
    <row r="144" spans="2:65" s="1" customFormat="1" ht="16.5" customHeight="1">
      <c r="B144" s="139"/>
      <c r="C144" s="158" t="s">
        <v>313</v>
      </c>
      <c r="D144" s="158" t="s">
        <v>571</v>
      </c>
      <c r="E144" s="159" t="s">
        <v>1204</v>
      </c>
      <c r="F144" s="160" t="s">
        <v>1205</v>
      </c>
      <c r="G144" s="161" t="s">
        <v>1193</v>
      </c>
      <c r="H144" s="162">
        <v>100</v>
      </c>
      <c r="I144" s="163"/>
      <c r="J144" s="162">
        <f t="shared" si="0"/>
        <v>0</v>
      </c>
      <c r="K144" s="164"/>
      <c r="L144" s="165"/>
      <c r="M144" s="166" t="s">
        <v>1</v>
      </c>
      <c r="N144" s="167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248</v>
      </c>
      <c r="AT144" s="151" t="s">
        <v>571</v>
      </c>
      <c r="AU144" s="151" t="s">
        <v>75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427</v>
      </c>
    </row>
    <row r="145" spans="2:65" s="1" customFormat="1" ht="16.5" customHeight="1">
      <c r="B145" s="139"/>
      <c r="C145" s="158" t="s">
        <v>317</v>
      </c>
      <c r="D145" s="158" t="s">
        <v>571</v>
      </c>
      <c r="E145" s="159" t="s">
        <v>1206</v>
      </c>
      <c r="F145" s="160" t="s">
        <v>1207</v>
      </c>
      <c r="G145" s="161" t="s">
        <v>1193</v>
      </c>
      <c r="H145" s="162">
        <v>100</v>
      </c>
      <c r="I145" s="163"/>
      <c r="J145" s="162">
        <f t="shared" si="0"/>
        <v>0</v>
      </c>
      <c r="K145" s="164"/>
      <c r="L145" s="165"/>
      <c r="M145" s="166" t="s">
        <v>1</v>
      </c>
      <c r="N145" s="167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248</v>
      </c>
      <c r="AT145" s="151" t="s">
        <v>571</v>
      </c>
      <c r="AU145" s="151" t="s">
        <v>75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437</v>
      </c>
    </row>
    <row r="146" spans="2:65" s="1" customFormat="1" ht="16.5" customHeight="1">
      <c r="B146" s="139"/>
      <c r="C146" s="158" t="s">
        <v>321</v>
      </c>
      <c r="D146" s="158" t="s">
        <v>571</v>
      </c>
      <c r="E146" s="159" t="s">
        <v>1208</v>
      </c>
      <c r="F146" s="160" t="s">
        <v>1209</v>
      </c>
      <c r="G146" s="161" t="s">
        <v>259</v>
      </c>
      <c r="H146" s="162">
        <v>1</v>
      </c>
      <c r="I146" s="163"/>
      <c r="J146" s="162">
        <f t="shared" si="0"/>
        <v>0</v>
      </c>
      <c r="K146" s="164"/>
      <c r="L146" s="165"/>
      <c r="M146" s="166" t="s">
        <v>1</v>
      </c>
      <c r="N146" s="167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248</v>
      </c>
      <c r="AT146" s="151" t="s">
        <v>571</v>
      </c>
      <c r="AU146" s="151" t="s">
        <v>75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616</v>
      </c>
    </row>
    <row r="147" spans="2:65" s="1" customFormat="1" ht="16.5" customHeight="1">
      <c r="B147" s="139"/>
      <c r="C147" s="158" t="s">
        <v>325</v>
      </c>
      <c r="D147" s="158" t="s">
        <v>571</v>
      </c>
      <c r="E147" s="159" t="s">
        <v>1210</v>
      </c>
      <c r="F147" s="160" t="s">
        <v>1211</v>
      </c>
      <c r="G147" s="161" t="s">
        <v>259</v>
      </c>
      <c r="H147" s="162">
        <v>1</v>
      </c>
      <c r="I147" s="163"/>
      <c r="J147" s="162">
        <f t="shared" si="0"/>
        <v>0</v>
      </c>
      <c r="K147" s="164"/>
      <c r="L147" s="165"/>
      <c r="M147" s="166" t="s">
        <v>1</v>
      </c>
      <c r="N147" s="167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248</v>
      </c>
      <c r="AT147" s="151" t="s">
        <v>571</v>
      </c>
      <c r="AU147" s="151" t="s">
        <v>75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624</v>
      </c>
    </row>
    <row r="148" spans="2:65" s="1" customFormat="1" ht="16.5" customHeight="1">
      <c r="B148" s="139"/>
      <c r="C148" s="158" t="s">
        <v>329</v>
      </c>
      <c r="D148" s="158" t="s">
        <v>571</v>
      </c>
      <c r="E148" s="159" t="s">
        <v>1212</v>
      </c>
      <c r="F148" s="160" t="s">
        <v>1213</v>
      </c>
      <c r="G148" s="161" t="s">
        <v>259</v>
      </c>
      <c r="H148" s="162">
        <v>1</v>
      </c>
      <c r="I148" s="163"/>
      <c r="J148" s="162">
        <f t="shared" si="0"/>
        <v>0</v>
      </c>
      <c r="K148" s="164"/>
      <c r="L148" s="165"/>
      <c r="M148" s="166" t="s">
        <v>1</v>
      </c>
      <c r="N148" s="167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248</v>
      </c>
      <c r="AT148" s="151" t="s">
        <v>571</v>
      </c>
      <c r="AU148" s="151" t="s">
        <v>75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632</v>
      </c>
    </row>
    <row r="149" spans="2:65" s="1" customFormat="1" ht="16.5" customHeight="1">
      <c r="B149" s="139"/>
      <c r="C149" s="158" t="s">
        <v>333</v>
      </c>
      <c r="D149" s="158" t="s">
        <v>571</v>
      </c>
      <c r="E149" s="159" t="s">
        <v>1214</v>
      </c>
      <c r="F149" s="160" t="s">
        <v>1215</v>
      </c>
      <c r="G149" s="161" t="s">
        <v>259</v>
      </c>
      <c r="H149" s="162">
        <v>1</v>
      </c>
      <c r="I149" s="163"/>
      <c r="J149" s="162">
        <f t="shared" si="0"/>
        <v>0</v>
      </c>
      <c r="K149" s="164"/>
      <c r="L149" s="165"/>
      <c r="M149" s="166" t="s">
        <v>1</v>
      </c>
      <c r="N149" s="167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248</v>
      </c>
      <c r="AT149" s="151" t="s">
        <v>571</v>
      </c>
      <c r="AU149" s="151" t="s">
        <v>75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640</v>
      </c>
    </row>
    <row r="150" spans="2:65" s="1" customFormat="1" ht="16.5" customHeight="1">
      <c r="B150" s="139"/>
      <c r="C150" s="158" t="s">
        <v>341</v>
      </c>
      <c r="D150" s="158" t="s">
        <v>571</v>
      </c>
      <c r="E150" s="159" t="s">
        <v>1216</v>
      </c>
      <c r="F150" s="160" t="s">
        <v>1217</v>
      </c>
      <c r="G150" s="161" t="s">
        <v>259</v>
      </c>
      <c r="H150" s="162">
        <v>2</v>
      </c>
      <c r="I150" s="163"/>
      <c r="J150" s="162">
        <f t="shared" si="0"/>
        <v>0</v>
      </c>
      <c r="K150" s="164"/>
      <c r="L150" s="165"/>
      <c r="M150" s="166" t="s">
        <v>1</v>
      </c>
      <c r="N150" s="167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248</v>
      </c>
      <c r="AT150" s="151" t="s">
        <v>571</v>
      </c>
      <c r="AU150" s="151" t="s">
        <v>75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648</v>
      </c>
    </row>
    <row r="151" spans="2:65" s="1" customFormat="1" ht="16.5" customHeight="1">
      <c r="B151" s="139"/>
      <c r="C151" s="158" t="s">
        <v>347</v>
      </c>
      <c r="D151" s="158" t="s">
        <v>571</v>
      </c>
      <c r="E151" s="159" t="s">
        <v>1218</v>
      </c>
      <c r="F151" s="160" t="s">
        <v>1219</v>
      </c>
      <c r="G151" s="161" t="s">
        <v>259</v>
      </c>
      <c r="H151" s="162">
        <v>12</v>
      </c>
      <c r="I151" s="163"/>
      <c r="J151" s="162">
        <f t="shared" si="0"/>
        <v>0</v>
      </c>
      <c r="K151" s="164"/>
      <c r="L151" s="165"/>
      <c r="M151" s="166" t="s">
        <v>1</v>
      </c>
      <c r="N151" s="167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248</v>
      </c>
      <c r="AT151" s="151" t="s">
        <v>571</v>
      </c>
      <c r="AU151" s="151" t="s">
        <v>75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656</v>
      </c>
    </row>
    <row r="152" spans="2:65" s="1" customFormat="1" ht="16.5" customHeight="1">
      <c r="B152" s="139"/>
      <c r="C152" s="158" t="s">
        <v>353</v>
      </c>
      <c r="D152" s="158" t="s">
        <v>571</v>
      </c>
      <c r="E152" s="159" t="s">
        <v>1220</v>
      </c>
      <c r="F152" s="160" t="s">
        <v>1221</v>
      </c>
      <c r="G152" s="161" t="s">
        <v>259</v>
      </c>
      <c r="H152" s="162">
        <v>10</v>
      </c>
      <c r="I152" s="163"/>
      <c r="J152" s="162">
        <f t="shared" si="0"/>
        <v>0</v>
      </c>
      <c r="K152" s="164"/>
      <c r="L152" s="165"/>
      <c r="M152" s="166" t="s">
        <v>1</v>
      </c>
      <c r="N152" s="167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248</v>
      </c>
      <c r="AT152" s="151" t="s">
        <v>571</v>
      </c>
      <c r="AU152" s="151" t="s">
        <v>75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666</v>
      </c>
    </row>
    <row r="153" spans="2:65" s="1" customFormat="1" ht="16.5" customHeight="1">
      <c r="B153" s="139"/>
      <c r="C153" s="158" t="s">
        <v>357</v>
      </c>
      <c r="D153" s="158" t="s">
        <v>571</v>
      </c>
      <c r="E153" s="159" t="s">
        <v>1222</v>
      </c>
      <c r="F153" s="160" t="s">
        <v>1223</v>
      </c>
      <c r="G153" s="161" t="s">
        <v>259</v>
      </c>
      <c r="H153" s="162">
        <v>8</v>
      </c>
      <c r="I153" s="163"/>
      <c r="J153" s="162">
        <f t="shared" si="0"/>
        <v>0</v>
      </c>
      <c r="K153" s="164"/>
      <c r="L153" s="165"/>
      <c r="M153" s="166" t="s">
        <v>1</v>
      </c>
      <c r="N153" s="167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248</v>
      </c>
      <c r="AT153" s="151" t="s">
        <v>571</v>
      </c>
      <c r="AU153" s="151" t="s">
        <v>75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674</v>
      </c>
    </row>
    <row r="154" spans="2:65" s="1" customFormat="1" ht="16.5" customHeight="1">
      <c r="B154" s="139"/>
      <c r="C154" s="158" t="s">
        <v>361</v>
      </c>
      <c r="D154" s="158" t="s">
        <v>571</v>
      </c>
      <c r="E154" s="159" t="s">
        <v>1224</v>
      </c>
      <c r="F154" s="160" t="s">
        <v>1225</v>
      </c>
      <c r="G154" s="161" t="s">
        <v>259</v>
      </c>
      <c r="H154" s="162">
        <v>2</v>
      </c>
      <c r="I154" s="163"/>
      <c r="J154" s="162">
        <f t="shared" si="0"/>
        <v>0</v>
      </c>
      <c r="K154" s="164"/>
      <c r="L154" s="165"/>
      <c r="M154" s="166" t="s">
        <v>1</v>
      </c>
      <c r="N154" s="167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0</v>
      </c>
      <c r="T154" s="150">
        <f t="shared" si="3"/>
        <v>0</v>
      </c>
      <c r="AR154" s="151" t="s">
        <v>248</v>
      </c>
      <c r="AT154" s="151" t="s">
        <v>571</v>
      </c>
      <c r="AU154" s="151" t="s">
        <v>75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682</v>
      </c>
    </row>
    <row r="155" spans="2:65" s="1" customFormat="1" ht="16.5" customHeight="1">
      <c r="B155" s="139"/>
      <c r="C155" s="158" t="s">
        <v>365</v>
      </c>
      <c r="D155" s="158" t="s">
        <v>571</v>
      </c>
      <c r="E155" s="159" t="s">
        <v>1226</v>
      </c>
      <c r="F155" s="160" t="s">
        <v>1227</v>
      </c>
      <c r="G155" s="161" t="s">
        <v>259</v>
      </c>
      <c r="H155" s="162">
        <v>10</v>
      </c>
      <c r="I155" s="163"/>
      <c r="J155" s="162">
        <f t="shared" si="0"/>
        <v>0</v>
      </c>
      <c r="K155" s="164"/>
      <c r="L155" s="165"/>
      <c r="M155" s="166" t="s">
        <v>1</v>
      </c>
      <c r="N155" s="167" t="s">
        <v>41</v>
      </c>
      <c r="P155" s="149">
        <f t="shared" si="1"/>
        <v>0</v>
      </c>
      <c r="Q155" s="149">
        <v>0</v>
      </c>
      <c r="R155" s="149">
        <f t="shared" si="2"/>
        <v>0</v>
      </c>
      <c r="S155" s="149">
        <v>0</v>
      </c>
      <c r="T155" s="150">
        <f t="shared" si="3"/>
        <v>0</v>
      </c>
      <c r="AR155" s="151" t="s">
        <v>248</v>
      </c>
      <c r="AT155" s="151" t="s">
        <v>571</v>
      </c>
      <c r="AU155" s="151" t="s">
        <v>75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690</v>
      </c>
    </row>
    <row r="156" spans="2:65" s="1" customFormat="1" ht="16.5" customHeight="1">
      <c r="B156" s="139"/>
      <c r="C156" s="158" t="s">
        <v>371</v>
      </c>
      <c r="D156" s="158" t="s">
        <v>571</v>
      </c>
      <c r="E156" s="159" t="s">
        <v>1228</v>
      </c>
      <c r="F156" s="160" t="s">
        <v>1229</v>
      </c>
      <c r="G156" s="161" t="s">
        <v>1193</v>
      </c>
      <c r="H156" s="162">
        <v>60</v>
      </c>
      <c r="I156" s="163"/>
      <c r="J156" s="162">
        <f t="shared" si="0"/>
        <v>0</v>
      </c>
      <c r="K156" s="164"/>
      <c r="L156" s="165"/>
      <c r="M156" s="166" t="s">
        <v>1</v>
      </c>
      <c r="N156" s="167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0</v>
      </c>
      <c r="T156" s="150">
        <f t="shared" si="3"/>
        <v>0</v>
      </c>
      <c r="AR156" s="151" t="s">
        <v>248</v>
      </c>
      <c r="AT156" s="151" t="s">
        <v>571</v>
      </c>
      <c r="AU156" s="151" t="s">
        <v>75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698</v>
      </c>
    </row>
    <row r="157" spans="2:65" s="1" customFormat="1" ht="16.5" customHeight="1">
      <c r="B157" s="139"/>
      <c r="C157" s="158" t="s">
        <v>377</v>
      </c>
      <c r="D157" s="158" t="s">
        <v>571</v>
      </c>
      <c r="E157" s="159" t="s">
        <v>1230</v>
      </c>
      <c r="F157" s="160" t="s">
        <v>1231</v>
      </c>
      <c r="G157" s="161" t="s">
        <v>1193</v>
      </c>
      <c r="H157" s="162">
        <v>160</v>
      </c>
      <c r="I157" s="163"/>
      <c r="J157" s="162">
        <f t="shared" si="0"/>
        <v>0</v>
      </c>
      <c r="K157" s="164"/>
      <c r="L157" s="165"/>
      <c r="M157" s="166" t="s">
        <v>1</v>
      </c>
      <c r="N157" s="167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248</v>
      </c>
      <c r="AT157" s="151" t="s">
        <v>571</v>
      </c>
      <c r="AU157" s="151" t="s">
        <v>75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706</v>
      </c>
    </row>
    <row r="158" spans="2:65" s="1" customFormat="1" ht="24.25" customHeight="1">
      <c r="B158" s="139"/>
      <c r="C158" s="158" t="s">
        <v>381</v>
      </c>
      <c r="D158" s="158" t="s">
        <v>571</v>
      </c>
      <c r="E158" s="159" t="s">
        <v>1232</v>
      </c>
      <c r="F158" s="160" t="s">
        <v>1233</v>
      </c>
      <c r="G158" s="161" t="s">
        <v>1193</v>
      </c>
      <c r="H158" s="162">
        <v>200</v>
      </c>
      <c r="I158" s="163"/>
      <c r="J158" s="162">
        <f t="shared" si="0"/>
        <v>0</v>
      </c>
      <c r="K158" s="164"/>
      <c r="L158" s="165"/>
      <c r="M158" s="166" t="s">
        <v>1</v>
      </c>
      <c r="N158" s="167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248</v>
      </c>
      <c r="AT158" s="151" t="s">
        <v>571</v>
      </c>
      <c r="AU158" s="151" t="s">
        <v>75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714</v>
      </c>
    </row>
    <row r="159" spans="2:65" s="1" customFormat="1" ht="16.5" customHeight="1">
      <c r="B159" s="139"/>
      <c r="C159" s="158" t="s">
        <v>385</v>
      </c>
      <c r="D159" s="158" t="s">
        <v>571</v>
      </c>
      <c r="E159" s="159" t="s">
        <v>1234</v>
      </c>
      <c r="F159" s="160" t="s">
        <v>1235</v>
      </c>
      <c r="G159" s="161" t="s">
        <v>259</v>
      </c>
      <c r="H159" s="162">
        <v>4</v>
      </c>
      <c r="I159" s="163"/>
      <c r="J159" s="162">
        <f t="shared" si="0"/>
        <v>0</v>
      </c>
      <c r="K159" s="164"/>
      <c r="L159" s="165"/>
      <c r="M159" s="166" t="s">
        <v>1</v>
      </c>
      <c r="N159" s="167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248</v>
      </c>
      <c r="AT159" s="151" t="s">
        <v>571</v>
      </c>
      <c r="AU159" s="151" t="s">
        <v>75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722</v>
      </c>
    </row>
    <row r="160" spans="2:65" s="1" customFormat="1" ht="16.5" customHeight="1">
      <c r="B160" s="139"/>
      <c r="C160" s="158" t="s">
        <v>389</v>
      </c>
      <c r="D160" s="158" t="s">
        <v>571</v>
      </c>
      <c r="E160" s="159" t="s">
        <v>1236</v>
      </c>
      <c r="F160" s="160" t="s">
        <v>1237</v>
      </c>
      <c r="G160" s="161" t="s">
        <v>259</v>
      </c>
      <c r="H160" s="162">
        <v>4</v>
      </c>
      <c r="I160" s="163"/>
      <c r="J160" s="162">
        <f t="shared" si="0"/>
        <v>0</v>
      </c>
      <c r="K160" s="164"/>
      <c r="L160" s="165"/>
      <c r="M160" s="166" t="s">
        <v>1</v>
      </c>
      <c r="N160" s="167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248</v>
      </c>
      <c r="AT160" s="151" t="s">
        <v>571</v>
      </c>
      <c r="AU160" s="151" t="s">
        <v>75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730</v>
      </c>
    </row>
    <row r="161" spans="2:65" s="1" customFormat="1" ht="16.5" customHeight="1">
      <c r="B161" s="139"/>
      <c r="C161" s="158" t="s">
        <v>393</v>
      </c>
      <c r="D161" s="158" t="s">
        <v>571</v>
      </c>
      <c r="E161" s="159" t="s">
        <v>1238</v>
      </c>
      <c r="F161" s="160" t="s">
        <v>1239</v>
      </c>
      <c r="G161" s="161" t="s">
        <v>259</v>
      </c>
      <c r="H161" s="162">
        <v>150</v>
      </c>
      <c r="I161" s="163"/>
      <c r="J161" s="162">
        <f t="shared" si="0"/>
        <v>0</v>
      </c>
      <c r="K161" s="164"/>
      <c r="L161" s="165"/>
      <c r="M161" s="166" t="s">
        <v>1</v>
      </c>
      <c r="N161" s="167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248</v>
      </c>
      <c r="AT161" s="151" t="s">
        <v>571</v>
      </c>
      <c r="AU161" s="151" t="s">
        <v>75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738</v>
      </c>
    </row>
    <row r="162" spans="2:65" s="1" customFormat="1" ht="16.5" customHeight="1">
      <c r="B162" s="139"/>
      <c r="C162" s="158" t="s">
        <v>399</v>
      </c>
      <c r="D162" s="158" t="s">
        <v>571</v>
      </c>
      <c r="E162" s="159" t="s">
        <v>1240</v>
      </c>
      <c r="F162" s="160" t="s">
        <v>1241</v>
      </c>
      <c r="G162" s="161" t="s">
        <v>259</v>
      </c>
      <c r="H162" s="162">
        <v>180</v>
      </c>
      <c r="I162" s="163"/>
      <c r="J162" s="162">
        <f t="shared" si="0"/>
        <v>0</v>
      </c>
      <c r="K162" s="164"/>
      <c r="L162" s="165"/>
      <c r="M162" s="166" t="s">
        <v>1</v>
      </c>
      <c r="N162" s="167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248</v>
      </c>
      <c r="AT162" s="151" t="s">
        <v>571</v>
      </c>
      <c r="AU162" s="151" t="s">
        <v>75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746</v>
      </c>
    </row>
    <row r="163" spans="2:65" s="1" customFormat="1" ht="16.5" customHeight="1">
      <c r="B163" s="139"/>
      <c r="C163" s="158" t="s">
        <v>403</v>
      </c>
      <c r="D163" s="158" t="s">
        <v>571</v>
      </c>
      <c r="E163" s="159" t="s">
        <v>1242</v>
      </c>
      <c r="F163" s="160" t="s">
        <v>1243</v>
      </c>
      <c r="G163" s="161" t="s">
        <v>259</v>
      </c>
      <c r="H163" s="162">
        <v>60</v>
      </c>
      <c r="I163" s="163"/>
      <c r="J163" s="162">
        <f t="shared" si="0"/>
        <v>0</v>
      </c>
      <c r="K163" s="164"/>
      <c r="L163" s="165"/>
      <c r="M163" s="166" t="s">
        <v>1</v>
      </c>
      <c r="N163" s="167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248</v>
      </c>
      <c r="AT163" s="151" t="s">
        <v>571</v>
      </c>
      <c r="AU163" s="151" t="s">
        <v>75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754</v>
      </c>
    </row>
    <row r="164" spans="2:65" s="1" customFormat="1" ht="16.5" customHeight="1">
      <c r="B164" s="139"/>
      <c r="C164" s="158" t="s">
        <v>409</v>
      </c>
      <c r="D164" s="158" t="s">
        <v>571</v>
      </c>
      <c r="E164" s="159" t="s">
        <v>1244</v>
      </c>
      <c r="F164" s="160" t="s">
        <v>1245</v>
      </c>
      <c r="G164" s="161" t="s">
        <v>1193</v>
      </c>
      <c r="H164" s="162">
        <v>3250</v>
      </c>
      <c r="I164" s="163"/>
      <c r="J164" s="162">
        <f t="shared" si="0"/>
        <v>0</v>
      </c>
      <c r="K164" s="164"/>
      <c r="L164" s="165"/>
      <c r="M164" s="166" t="s">
        <v>1</v>
      </c>
      <c r="N164" s="167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248</v>
      </c>
      <c r="AT164" s="151" t="s">
        <v>571</v>
      </c>
      <c r="AU164" s="151" t="s">
        <v>75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1246</v>
      </c>
    </row>
    <row r="165" spans="2:65" s="1" customFormat="1" ht="16.5" customHeight="1">
      <c r="B165" s="139"/>
      <c r="C165" s="158" t="s">
        <v>413</v>
      </c>
      <c r="D165" s="158" t="s">
        <v>571</v>
      </c>
      <c r="E165" s="159" t="s">
        <v>1247</v>
      </c>
      <c r="F165" s="160" t="s">
        <v>1248</v>
      </c>
      <c r="G165" s="161" t="s">
        <v>614</v>
      </c>
      <c r="H165" s="163"/>
      <c r="I165" s="163"/>
      <c r="J165" s="162">
        <f t="shared" si="0"/>
        <v>0</v>
      </c>
      <c r="K165" s="164"/>
      <c r="L165" s="165"/>
      <c r="M165" s="166" t="s">
        <v>1</v>
      </c>
      <c r="N165" s="167" t="s">
        <v>41</v>
      </c>
      <c r="P165" s="149">
        <f t="shared" si="1"/>
        <v>0</v>
      </c>
      <c r="Q165" s="149">
        <v>0</v>
      </c>
      <c r="R165" s="149">
        <f t="shared" si="2"/>
        <v>0</v>
      </c>
      <c r="S165" s="149">
        <v>0</v>
      </c>
      <c r="T165" s="150">
        <f t="shared" si="3"/>
        <v>0</v>
      </c>
      <c r="AR165" s="151" t="s">
        <v>248</v>
      </c>
      <c r="AT165" s="151" t="s">
        <v>571</v>
      </c>
      <c r="AU165" s="151" t="s">
        <v>75</v>
      </c>
      <c r="AY165" s="13" t="s">
        <v>220</v>
      </c>
      <c r="BE165" s="152">
        <f t="shared" si="4"/>
        <v>0</v>
      </c>
      <c r="BF165" s="152">
        <f t="shared" si="5"/>
        <v>0</v>
      </c>
      <c r="BG165" s="152">
        <f t="shared" si="6"/>
        <v>0</v>
      </c>
      <c r="BH165" s="152">
        <f t="shared" si="7"/>
        <v>0</v>
      </c>
      <c r="BI165" s="152">
        <f t="shared" si="8"/>
        <v>0</v>
      </c>
      <c r="BJ165" s="13" t="s">
        <v>87</v>
      </c>
      <c r="BK165" s="152">
        <f t="shared" si="9"/>
        <v>0</v>
      </c>
      <c r="BL165" s="13" t="s">
        <v>94</v>
      </c>
      <c r="BM165" s="151" t="s">
        <v>1249</v>
      </c>
    </row>
    <row r="166" spans="2:65" s="1" customFormat="1" ht="16.5" customHeight="1">
      <c r="B166" s="139"/>
      <c r="C166" s="158" t="s">
        <v>417</v>
      </c>
      <c r="D166" s="158" t="s">
        <v>571</v>
      </c>
      <c r="E166" s="159" t="s">
        <v>1250</v>
      </c>
      <c r="F166" s="160" t="s">
        <v>1251</v>
      </c>
      <c r="G166" s="161" t="s">
        <v>1252</v>
      </c>
      <c r="H166" s="162">
        <v>1300</v>
      </c>
      <c r="I166" s="163"/>
      <c r="J166" s="162">
        <f t="shared" si="0"/>
        <v>0</v>
      </c>
      <c r="K166" s="164"/>
      <c r="L166" s="165"/>
      <c r="M166" s="166" t="s">
        <v>1</v>
      </c>
      <c r="N166" s="167" t="s">
        <v>41</v>
      </c>
      <c r="P166" s="149">
        <f t="shared" si="1"/>
        <v>0</v>
      </c>
      <c r="Q166" s="149">
        <v>0</v>
      </c>
      <c r="R166" s="149">
        <f t="shared" si="2"/>
        <v>0</v>
      </c>
      <c r="S166" s="149">
        <v>0</v>
      </c>
      <c r="T166" s="150">
        <f t="shared" si="3"/>
        <v>0</v>
      </c>
      <c r="AR166" s="151" t="s">
        <v>248</v>
      </c>
      <c r="AT166" s="151" t="s">
        <v>571</v>
      </c>
      <c r="AU166" s="151" t="s">
        <v>75</v>
      </c>
      <c r="AY166" s="13" t="s">
        <v>220</v>
      </c>
      <c r="BE166" s="152">
        <f t="shared" si="4"/>
        <v>0</v>
      </c>
      <c r="BF166" s="152">
        <f t="shared" si="5"/>
        <v>0</v>
      </c>
      <c r="BG166" s="152">
        <f t="shared" si="6"/>
        <v>0</v>
      </c>
      <c r="BH166" s="152">
        <f t="shared" si="7"/>
        <v>0</v>
      </c>
      <c r="BI166" s="152">
        <f t="shared" si="8"/>
        <v>0</v>
      </c>
      <c r="BJ166" s="13" t="s">
        <v>87</v>
      </c>
      <c r="BK166" s="152">
        <f t="shared" si="9"/>
        <v>0</v>
      </c>
      <c r="BL166" s="13" t="s">
        <v>94</v>
      </c>
      <c r="BM166" s="151" t="s">
        <v>762</v>
      </c>
    </row>
    <row r="167" spans="2:65" s="1" customFormat="1" ht="16.5" customHeight="1">
      <c r="B167" s="139"/>
      <c r="C167" s="158" t="s">
        <v>423</v>
      </c>
      <c r="D167" s="158" t="s">
        <v>571</v>
      </c>
      <c r="E167" s="159" t="s">
        <v>1253</v>
      </c>
      <c r="F167" s="160" t="s">
        <v>1254</v>
      </c>
      <c r="G167" s="161" t="s">
        <v>1252</v>
      </c>
      <c r="H167" s="162">
        <v>32</v>
      </c>
      <c r="I167" s="163"/>
      <c r="J167" s="162">
        <f t="shared" si="0"/>
        <v>0</v>
      </c>
      <c r="K167" s="164"/>
      <c r="L167" s="165"/>
      <c r="M167" s="166" t="s">
        <v>1</v>
      </c>
      <c r="N167" s="167" t="s">
        <v>41</v>
      </c>
      <c r="P167" s="149">
        <f t="shared" si="1"/>
        <v>0</v>
      </c>
      <c r="Q167" s="149">
        <v>0</v>
      </c>
      <c r="R167" s="149">
        <f t="shared" si="2"/>
        <v>0</v>
      </c>
      <c r="S167" s="149">
        <v>0</v>
      </c>
      <c r="T167" s="150">
        <f t="shared" si="3"/>
        <v>0</v>
      </c>
      <c r="AR167" s="151" t="s">
        <v>248</v>
      </c>
      <c r="AT167" s="151" t="s">
        <v>571</v>
      </c>
      <c r="AU167" s="151" t="s">
        <v>75</v>
      </c>
      <c r="AY167" s="13" t="s">
        <v>220</v>
      </c>
      <c r="BE167" s="152">
        <f t="shared" si="4"/>
        <v>0</v>
      </c>
      <c r="BF167" s="152">
        <f t="shared" si="5"/>
        <v>0</v>
      </c>
      <c r="BG167" s="152">
        <f t="shared" si="6"/>
        <v>0</v>
      </c>
      <c r="BH167" s="152">
        <f t="shared" si="7"/>
        <v>0</v>
      </c>
      <c r="BI167" s="152">
        <f t="shared" si="8"/>
        <v>0</v>
      </c>
      <c r="BJ167" s="13" t="s">
        <v>87</v>
      </c>
      <c r="BK167" s="152">
        <f t="shared" si="9"/>
        <v>0</v>
      </c>
      <c r="BL167" s="13" t="s">
        <v>94</v>
      </c>
      <c r="BM167" s="151" t="s">
        <v>770</v>
      </c>
    </row>
    <row r="168" spans="2:65" s="1" customFormat="1" ht="16.5" customHeight="1">
      <c r="B168" s="139"/>
      <c r="C168" s="158">
        <v>48</v>
      </c>
      <c r="D168" s="158" t="s">
        <v>571</v>
      </c>
      <c r="E168" s="159" t="s">
        <v>4703</v>
      </c>
      <c r="F168" s="160" t="s">
        <v>4704</v>
      </c>
      <c r="G168" s="161" t="s">
        <v>304</v>
      </c>
      <c r="H168" s="162">
        <v>0.5</v>
      </c>
      <c r="I168" s="163"/>
      <c r="J168" s="162">
        <v>0</v>
      </c>
      <c r="K168" s="164"/>
      <c r="L168" s="165"/>
      <c r="M168" s="168" t="s">
        <v>1</v>
      </c>
      <c r="N168" s="169" t="s">
        <v>41</v>
      </c>
      <c r="O168" s="155"/>
      <c r="P168" s="156">
        <f>O168*H172</f>
        <v>0</v>
      </c>
      <c r="Q168" s="156">
        <v>0</v>
      </c>
      <c r="R168" s="156">
        <f>Q168*H172</f>
        <v>0</v>
      </c>
      <c r="S168" s="156">
        <v>0</v>
      </c>
      <c r="T168" s="157">
        <f>S168*H172</f>
        <v>0</v>
      </c>
      <c r="AR168" s="151" t="s">
        <v>248</v>
      </c>
      <c r="AT168" s="151" t="s">
        <v>571</v>
      </c>
      <c r="AU168" s="151" t="s">
        <v>75</v>
      </c>
      <c r="AY168" s="13" t="s">
        <v>220</v>
      </c>
      <c r="BE168" s="152">
        <f>IF(N168="základná",J172,0)</f>
        <v>0</v>
      </c>
      <c r="BF168" s="152">
        <f>IF(N168="znížená",J172,0)</f>
        <v>0</v>
      </c>
      <c r="BG168" s="152">
        <f>IF(N168="zákl. prenesená",J172,0)</f>
        <v>0</v>
      </c>
      <c r="BH168" s="152">
        <f>IF(N168="zníž. prenesená",J172,0)</f>
        <v>0</v>
      </c>
      <c r="BI168" s="152">
        <f>IF(N168="nulová",J172,0)</f>
        <v>0</v>
      </c>
      <c r="BJ168" s="13" t="s">
        <v>87</v>
      </c>
      <c r="BK168" s="152">
        <f>ROUND(I172*H172,2)</f>
        <v>0</v>
      </c>
      <c r="BL168" s="13" t="s">
        <v>94</v>
      </c>
      <c r="BM168" s="151" t="s">
        <v>778</v>
      </c>
    </row>
    <row r="169" spans="2:65" s="1" customFormat="1" ht="16.5" customHeight="1">
      <c r="B169" s="43"/>
      <c r="C169" s="158">
        <v>49</v>
      </c>
      <c r="D169" s="158" t="s">
        <v>571</v>
      </c>
      <c r="E169" s="159" t="s">
        <v>4702</v>
      </c>
      <c r="F169" s="160" t="s">
        <v>311</v>
      </c>
      <c r="G169" s="161" t="s">
        <v>304</v>
      </c>
      <c r="H169" s="162">
        <v>0.5</v>
      </c>
      <c r="I169" s="163"/>
      <c r="J169" s="162">
        <f t="shared" si="0"/>
        <v>0</v>
      </c>
      <c r="K169" s="44"/>
      <c r="L169" s="28"/>
    </row>
    <row r="170" spans="2:65" ht="12">
      <c r="C170" s="158">
        <v>50</v>
      </c>
      <c r="D170" s="158" t="s">
        <v>571</v>
      </c>
      <c r="E170" s="159" t="s">
        <v>4701</v>
      </c>
      <c r="F170" s="160" t="s">
        <v>4688</v>
      </c>
      <c r="G170" s="161" t="s">
        <v>304</v>
      </c>
      <c r="H170" s="162">
        <v>0.5</v>
      </c>
      <c r="I170" s="163"/>
      <c r="J170" s="162">
        <f t="shared" si="0"/>
        <v>0</v>
      </c>
    </row>
    <row r="171" spans="2:65" ht="24">
      <c r="C171" s="158">
        <v>51</v>
      </c>
      <c r="D171" s="158" t="s">
        <v>571</v>
      </c>
      <c r="E171" s="159" t="s">
        <v>4700</v>
      </c>
      <c r="F171" s="160" t="s">
        <v>4687</v>
      </c>
      <c r="G171" s="161" t="s">
        <v>304</v>
      </c>
      <c r="H171" s="162">
        <v>0.5</v>
      </c>
      <c r="I171" s="163"/>
      <c r="J171" s="162">
        <f t="shared" si="0"/>
        <v>0</v>
      </c>
    </row>
    <row r="172" spans="2:65" ht="12">
      <c r="C172" s="158">
        <v>52</v>
      </c>
      <c r="D172" s="158" t="s">
        <v>571</v>
      </c>
      <c r="E172" s="159" t="s">
        <v>1255</v>
      </c>
      <c r="F172" s="160" t="s">
        <v>1256</v>
      </c>
      <c r="G172" s="161" t="s">
        <v>259</v>
      </c>
      <c r="H172" s="162">
        <v>1</v>
      </c>
      <c r="I172" s="163"/>
      <c r="J172" s="162">
        <f t="shared" si="0"/>
        <v>0</v>
      </c>
    </row>
    <row r="173" spans="2:65">
      <c r="C173" s="44"/>
      <c r="D173" s="44"/>
      <c r="E173" s="44"/>
      <c r="F173" s="44"/>
      <c r="G173" s="44"/>
      <c r="H173" s="44"/>
      <c r="I173" s="44"/>
      <c r="J173" s="44"/>
    </row>
  </sheetData>
  <autoFilter ref="C119:K168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1"/>
  <sheetViews>
    <sheetView showGridLines="0" topLeftCell="A19" workbookViewId="0">
      <selection activeCell="X40" sqref="X40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187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ROUND(J128,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ROUND((SUM(BE128:BE180)),  2)</f>
        <v>0</v>
      </c>
      <c r="G35" s="96"/>
      <c r="H35" s="96"/>
      <c r="I35" s="97">
        <v>0.23</v>
      </c>
      <c r="J35" s="95">
        <f>ROUND(((SUM(BE128:BE180))*I35),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ROUND((SUM(BF128:BF180)),  2)</f>
        <v>0</v>
      </c>
      <c r="G36" s="96"/>
      <c r="H36" s="96"/>
      <c r="I36" s="97">
        <v>0.23</v>
      </c>
      <c r="J36" s="95">
        <f>ROUND(((SUM(BF128:BF180))*I36),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ROUND((SUM(BG128:BG180)),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ROUND((SUM(BH128:BH180)),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ROUND((SUM(BI128:BI180)),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1 - Búracie práce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J128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J129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J130</f>
        <v>0</v>
      </c>
      <c r="L100" s="114"/>
    </row>
    <row r="101" spans="2:47" s="9" customFormat="1" ht="19.899999999999999" customHeight="1">
      <c r="B101" s="114"/>
      <c r="D101" s="115" t="s">
        <v>195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8" customFormat="1" ht="25" customHeight="1">
      <c r="B102" s="110"/>
      <c r="D102" s="111" t="s">
        <v>196</v>
      </c>
      <c r="E102" s="112"/>
      <c r="F102" s="112"/>
      <c r="G102" s="112"/>
      <c r="H102" s="112"/>
      <c r="I102" s="112"/>
      <c r="J102" s="113">
        <f>J165</f>
        <v>0</v>
      </c>
      <c r="L102" s="110"/>
    </row>
    <row r="103" spans="2:47" s="9" customFormat="1" ht="19.899999999999999" customHeight="1">
      <c r="B103" s="114"/>
      <c r="D103" s="115" t="s">
        <v>200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2:47" s="9" customFormat="1" ht="19.899999999999999" customHeight="1">
      <c r="B104" s="114"/>
      <c r="D104" s="115" t="s">
        <v>201</v>
      </c>
      <c r="E104" s="116"/>
      <c r="F104" s="116"/>
      <c r="G104" s="116"/>
      <c r="H104" s="116"/>
      <c r="I104" s="116"/>
      <c r="J104" s="117">
        <f>J168</f>
        <v>0</v>
      </c>
      <c r="L104" s="114"/>
    </row>
    <row r="105" spans="2:47" s="9" customFormat="1" ht="19.899999999999999" customHeight="1">
      <c r="B105" s="114"/>
      <c r="D105" s="115" t="s">
        <v>203</v>
      </c>
      <c r="E105" s="116"/>
      <c r="F105" s="116"/>
      <c r="G105" s="116"/>
      <c r="H105" s="116"/>
      <c r="I105" s="116"/>
      <c r="J105" s="117">
        <f>J171</f>
        <v>0</v>
      </c>
      <c r="L105" s="114"/>
    </row>
    <row r="106" spans="2:47" s="9" customFormat="1" ht="19.899999999999999" customHeight="1">
      <c r="B106" s="114"/>
      <c r="D106" s="115" t="s">
        <v>448</v>
      </c>
      <c r="E106" s="116"/>
      <c r="F106" s="116"/>
      <c r="G106" s="116"/>
      <c r="H106" s="116"/>
      <c r="I106" s="116"/>
      <c r="J106" s="117">
        <f>J174</f>
        <v>0</v>
      </c>
      <c r="L106" s="114"/>
    </row>
    <row r="107" spans="2:47" s="1" customFormat="1" ht="21.75" customHeight="1">
      <c r="B107" s="28"/>
      <c r="L107" s="28"/>
    </row>
    <row r="108" spans="2:47" s="1" customFormat="1" ht="7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47" s="1" customFormat="1" ht="7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5" customHeight="1">
      <c r="B113" s="28"/>
      <c r="C113" s="17" t="s">
        <v>206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14</v>
      </c>
      <c r="L115" s="28"/>
    </row>
    <row r="116" spans="2:63" s="1" customFormat="1" ht="26.25" customHeight="1">
      <c r="B116" s="28"/>
      <c r="E116" s="224" t="str">
        <f>E7</f>
        <v>SOŠ technická Lučenec - novostavba edukačného centra, rekonštrukcia objektu školy a spoločenského objektu</v>
      </c>
      <c r="F116" s="225"/>
      <c r="G116" s="225"/>
      <c r="H116" s="225"/>
      <c r="L116" s="28"/>
    </row>
    <row r="117" spans="2:63" ht="12" customHeight="1">
      <c r="B117" s="16"/>
      <c r="C117" s="23" t="s">
        <v>184</v>
      </c>
      <c r="L117" s="16"/>
    </row>
    <row r="118" spans="2:63" s="1" customFormat="1" ht="16.5" customHeight="1">
      <c r="B118" s="28"/>
      <c r="E118" s="224" t="s">
        <v>1257</v>
      </c>
      <c r="F118" s="223"/>
      <c r="G118" s="223"/>
      <c r="H118" s="223"/>
      <c r="L118" s="28"/>
    </row>
    <row r="119" spans="2:63" s="1" customFormat="1" ht="12" customHeight="1">
      <c r="B119" s="28"/>
      <c r="C119" s="23" t="s">
        <v>186</v>
      </c>
      <c r="L119" s="28"/>
    </row>
    <row r="120" spans="2:63" s="1" customFormat="1" ht="16.5" customHeight="1">
      <c r="B120" s="28"/>
      <c r="E120" s="218" t="str">
        <f>E11</f>
        <v>1 - Búracie práce</v>
      </c>
      <c r="F120" s="223"/>
      <c r="G120" s="223"/>
      <c r="H120" s="223"/>
      <c r="L120" s="28"/>
    </row>
    <row r="121" spans="2:63" s="1" customFormat="1" ht="7" customHeight="1">
      <c r="B121" s="28"/>
      <c r="L121" s="28"/>
    </row>
    <row r="122" spans="2:63" s="1" customFormat="1" ht="12" customHeight="1">
      <c r="B122" s="28"/>
      <c r="C122" s="23" t="s">
        <v>18</v>
      </c>
      <c r="F122" s="21" t="str">
        <f>F14</f>
        <v>SOŠ Technická,Dukelských Hrdinov 2, 984 01 Lučenec</v>
      </c>
      <c r="I122" s="23" t="s">
        <v>20</v>
      </c>
      <c r="J122" s="51" t="str">
        <f>IF(J14="","",J14)</f>
        <v>30. 9. 2024</v>
      </c>
      <c r="L122" s="28"/>
    </row>
    <row r="123" spans="2:63" s="1" customFormat="1" ht="7" customHeight="1">
      <c r="B123" s="28"/>
      <c r="L123" s="28"/>
    </row>
    <row r="124" spans="2:63" s="1" customFormat="1" ht="40.15" customHeight="1">
      <c r="B124" s="28"/>
      <c r="C124" s="23" t="s">
        <v>22</v>
      </c>
      <c r="F124" s="21" t="str">
        <f>E17</f>
        <v>BBSK, Námestie SNP 23/23, 974 01 BB</v>
      </c>
      <c r="I124" s="23" t="s">
        <v>28</v>
      </c>
      <c r="J124" s="26" t="str">
        <f>E23</f>
        <v>Ing. Ladislav Chatrnúch,Sládkovičova 2052/50A Šala</v>
      </c>
      <c r="L124" s="28"/>
    </row>
    <row r="125" spans="2:63" s="1" customFormat="1" ht="15.25" customHeight="1">
      <c r="B125" s="28"/>
      <c r="C125" s="23" t="s">
        <v>26</v>
      </c>
      <c r="F125" s="21" t="str">
        <f>IF(E20="","",E20)</f>
        <v>Vyplň údaj</v>
      </c>
      <c r="I125" s="23" t="s">
        <v>31</v>
      </c>
      <c r="J125" s="26" t="str">
        <f>E26</f>
        <v xml:space="preserve"> </v>
      </c>
      <c r="L125" s="28"/>
    </row>
    <row r="126" spans="2:63" s="1" customFormat="1" ht="10.4" customHeight="1">
      <c r="B126" s="28"/>
      <c r="L126" s="28"/>
    </row>
    <row r="127" spans="2:63" s="10" customFormat="1" ht="29.25" customHeight="1">
      <c r="B127" s="118"/>
      <c r="C127" s="119" t="s">
        <v>207</v>
      </c>
      <c r="D127" s="120" t="s">
        <v>60</v>
      </c>
      <c r="E127" s="120" t="s">
        <v>56</v>
      </c>
      <c r="F127" s="120" t="s">
        <v>57</v>
      </c>
      <c r="G127" s="120" t="s">
        <v>208</v>
      </c>
      <c r="H127" s="120" t="s">
        <v>209</v>
      </c>
      <c r="I127" s="120" t="s">
        <v>210</v>
      </c>
      <c r="J127" s="121" t="s">
        <v>190</v>
      </c>
      <c r="K127" s="122" t="s">
        <v>211</v>
      </c>
      <c r="L127" s="118"/>
      <c r="M127" s="58" t="s">
        <v>1</v>
      </c>
      <c r="N127" s="59" t="s">
        <v>39</v>
      </c>
      <c r="O127" s="59" t="s">
        <v>212</v>
      </c>
      <c r="P127" s="59" t="s">
        <v>213</v>
      </c>
      <c r="Q127" s="59" t="s">
        <v>214</v>
      </c>
      <c r="R127" s="59" t="s">
        <v>215</v>
      </c>
      <c r="S127" s="59" t="s">
        <v>216</v>
      </c>
      <c r="T127" s="60" t="s">
        <v>217</v>
      </c>
    </row>
    <row r="128" spans="2:63" s="1" customFormat="1" ht="22.9" customHeight="1">
      <c r="B128" s="28"/>
      <c r="C128" s="63" t="s">
        <v>191</v>
      </c>
      <c r="J128" s="123">
        <f>BK128</f>
        <v>0</v>
      </c>
      <c r="L128" s="28"/>
      <c r="M128" s="61"/>
      <c r="N128" s="52"/>
      <c r="O128" s="52"/>
      <c r="P128" s="124">
        <f>P129+P165</f>
        <v>0</v>
      </c>
      <c r="Q128" s="52"/>
      <c r="R128" s="124">
        <f>R129+R165</f>
        <v>22.251265592000003</v>
      </c>
      <c r="S128" s="52"/>
      <c r="T128" s="125">
        <f>T129+T165</f>
        <v>126.12287499999999</v>
      </c>
      <c r="AT128" s="13" t="s">
        <v>74</v>
      </c>
      <c r="AU128" s="13" t="s">
        <v>192</v>
      </c>
      <c r="BK128" s="126">
        <f>BK129+BK165</f>
        <v>0</v>
      </c>
    </row>
    <row r="129" spans="2:65" s="11" customFormat="1" ht="25.9" customHeight="1">
      <c r="B129" s="127"/>
      <c r="D129" s="128" t="s">
        <v>74</v>
      </c>
      <c r="E129" s="129" t="s">
        <v>218</v>
      </c>
      <c r="F129" s="129" t="s">
        <v>219</v>
      </c>
      <c r="I129" s="130"/>
      <c r="J129" s="131">
        <f>BK129</f>
        <v>0</v>
      </c>
      <c r="L129" s="127"/>
      <c r="M129" s="132"/>
      <c r="P129" s="133">
        <f>P130+P134</f>
        <v>0</v>
      </c>
      <c r="R129" s="133">
        <f>R130+R134</f>
        <v>22.221265592000002</v>
      </c>
      <c r="T129" s="134">
        <f>T130+T134</f>
        <v>119.395348</v>
      </c>
      <c r="AR129" s="128" t="s">
        <v>82</v>
      </c>
      <c r="AT129" s="135" t="s">
        <v>74</v>
      </c>
      <c r="AU129" s="135" t="s">
        <v>75</v>
      </c>
      <c r="AY129" s="128" t="s">
        <v>220</v>
      </c>
      <c r="BK129" s="136">
        <f>BK130+BK134</f>
        <v>0</v>
      </c>
    </row>
    <row r="130" spans="2:65" s="11" customFormat="1" ht="22.9" customHeight="1">
      <c r="B130" s="127"/>
      <c r="D130" s="128" t="s">
        <v>74</v>
      </c>
      <c r="E130" s="137" t="s">
        <v>82</v>
      </c>
      <c r="F130" s="137" t="s">
        <v>221</v>
      </c>
      <c r="I130" s="130"/>
      <c r="J130" s="138">
        <f>BK130</f>
        <v>0</v>
      </c>
      <c r="L130" s="127"/>
      <c r="M130" s="132"/>
      <c r="P130" s="133">
        <f>SUM(P131:P133)</f>
        <v>0</v>
      </c>
      <c r="R130" s="133">
        <f>SUM(R131:R133)</f>
        <v>0</v>
      </c>
      <c r="T130" s="134">
        <f>SUM(T131:T133)</f>
        <v>59.741999999999997</v>
      </c>
      <c r="AR130" s="128" t="s">
        <v>82</v>
      </c>
      <c r="AT130" s="135" t="s">
        <v>74</v>
      </c>
      <c r="AU130" s="135" t="s">
        <v>82</v>
      </c>
      <c r="AY130" s="128" t="s">
        <v>220</v>
      </c>
      <c r="BK130" s="136">
        <f>SUM(BK131:BK133)</f>
        <v>0</v>
      </c>
    </row>
    <row r="131" spans="2:65" s="1" customFormat="1" ht="24.25" customHeight="1">
      <c r="B131" s="139"/>
      <c r="C131" s="140" t="s">
        <v>82</v>
      </c>
      <c r="D131" s="140" t="s">
        <v>222</v>
      </c>
      <c r="E131" s="141" t="s">
        <v>1258</v>
      </c>
      <c r="F131" s="142" t="s">
        <v>1259</v>
      </c>
      <c r="G131" s="143" t="s">
        <v>225</v>
      </c>
      <c r="H131" s="144">
        <v>24.2</v>
      </c>
      <c r="I131" s="145"/>
      <c r="J131" s="144">
        <f>ROUND(I131*H131,2)</f>
        <v>0</v>
      </c>
      <c r="K131" s="146"/>
      <c r="L131" s="28"/>
      <c r="M131" s="147" t="s">
        <v>1</v>
      </c>
      <c r="N131" s="148" t="s">
        <v>41</v>
      </c>
      <c r="P131" s="149">
        <f>O131*H131</f>
        <v>0</v>
      </c>
      <c r="Q131" s="149">
        <v>0</v>
      </c>
      <c r="R131" s="149">
        <f>Q131*H131</f>
        <v>0</v>
      </c>
      <c r="S131" s="149">
        <v>0.26</v>
      </c>
      <c r="T131" s="150">
        <f>S131*H131</f>
        <v>6.2919999999999998</v>
      </c>
      <c r="AR131" s="151" t="s">
        <v>94</v>
      </c>
      <c r="AT131" s="151" t="s">
        <v>222</v>
      </c>
      <c r="AU131" s="151" t="s">
        <v>87</v>
      </c>
      <c r="AY131" s="13" t="s">
        <v>220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3" t="s">
        <v>87</v>
      </c>
      <c r="BK131" s="152">
        <f>ROUND(I131*H131,2)</f>
        <v>0</v>
      </c>
      <c r="BL131" s="13" t="s">
        <v>94</v>
      </c>
      <c r="BM131" s="151" t="s">
        <v>1260</v>
      </c>
    </row>
    <row r="132" spans="2:65" s="1" customFormat="1" ht="33" customHeight="1">
      <c r="B132" s="139"/>
      <c r="C132" s="140" t="s">
        <v>87</v>
      </c>
      <c r="D132" s="140" t="s">
        <v>222</v>
      </c>
      <c r="E132" s="141" t="s">
        <v>1261</v>
      </c>
      <c r="F132" s="142" t="s">
        <v>1262</v>
      </c>
      <c r="G132" s="143" t="s">
        <v>225</v>
      </c>
      <c r="H132" s="144">
        <v>102.5</v>
      </c>
      <c r="I132" s="145"/>
      <c r="J132" s="144">
        <f>ROUND(I132*H132,2)</f>
        <v>0</v>
      </c>
      <c r="K132" s="146"/>
      <c r="L132" s="28"/>
      <c r="M132" s="147" t="s">
        <v>1</v>
      </c>
      <c r="N132" s="148" t="s">
        <v>41</v>
      </c>
      <c r="P132" s="149">
        <f>O132*H132</f>
        <v>0</v>
      </c>
      <c r="Q132" s="149">
        <v>0</v>
      </c>
      <c r="R132" s="149">
        <f>Q132*H132</f>
        <v>0</v>
      </c>
      <c r="S132" s="149">
        <v>0.23499999999999999</v>
      </c>
      <c r="T132" s="150">
        <f>S132*H132</f>
        <v>24.087499999999999</v>
      </c>
      <c r="AR132" s="151" t="s">
        <v>94</v>
      </c>
      <c r="AT132" s="151" t="s">
        <v>222</v>
      </c>
      <c r="AU132" s="151" t="s">
        <v>87</v>
      </c>
      <c r="AY132" s="13" t="s">
        <v>220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3" t="s">
        <v>87</v>
      </c>
      <c r="BK132" s="152">
        <f>ROUND(I132*H132,2)</f>
        <v>0</v>
      </c>
      <c r="BL132" s="13" t="s">
        <v>94</v>
      </c>
      <c r="BM132" s="151" t="s">
        <v>1263</v>
      </c>
    </row>
    <row r="133" spans="2:65" s="1" customFormat="1" ht="24.25" customHeight="1">
      <c r="B133" s="139"/>
      <c r="C133" s="140" t="s">
        <v>91</v>
      </c>
      <c r="D133" s="140" t="s">
        <v>222</v>
      </c>
      <c r="E133" s="141" t="s">
        <v>223</v>
      </c>
      <c r="F133" s="142" t="s">
        <v>224</v>
      </c>
      <c r="G133" s="143" t="s">
        <v>225</v>
      </c>
      <c r="H133" s="144">
        <v>78.3</v>
      </c>
      <c r="I133" s="145"/>
      <c r="J133" s="144">
        <f>ROUND(I133*H133,2)</f>
        <v>0</v>
      </c>
      <c r="K133" s="146"/>
      <c r="L133" s="28"/>
      <c r="M133" s="147" t="s">
        <v>1</v>
      </c>
      <c r="N133" s="148" t="s">
        <v>41</v>
      </c>
      <c r="P133" s="149">
        <f>O133*H133</f>
        <v>0</v>
      </c>
      <c r="Q133" s="149">
        <v>0</v>
      </c>
      <c r="R133" s="149">
        <f>Q133*H133</f>
        <v>0</v>
      </c>
      <c r="S133" s="149">
        <v>0.375</v>
      </c>
      <c r="T133" s="150">
        <f>S133*H133</f>
        <v>29.362499999999997</v>
      </c>
      <c r="AR133" s="151" t="s">
        <v>94</v>
      </c>
      <c r="AT133" s="151" t="s">
        <v>222</v>
      </c>
      <c r="AU133" s="151" t="s">
        <v>87</v>
      </c>
      <c r="AY133" s="13" t="s">
        <v>220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3" t="s">
        <v>87</v>
      </c>
      <c r="BK133" s="152">
        <f>ROUND(I133*H133,2)</f>
        <v>0</v>
      </c>
      <c r="BL133" s="13" t="s">
        <v>94</v>
      </c>
      <c r="BM133" s="151" t="s">
        <v>1264</v>
      </c>
    </row>
    <row r="134" spans="2:65" s="11" customFormat="1" ht="22.9" customHeight="1">
      <c r="B134" s="127"/>
      <c r="D134" s="128" t="s">
        <v>74</v>
      </c>
      <c r="E134" s="137" t="s">
        <v>230</v>
      </c>
      <c r="F134" s="137" t="s">
        <v>231</v>
      </c>
      <c r="I134" s="130"/>
      <c r="J134" s="138">
        <f>BK134</f>
        <v>0</v>
      </c>
      <c r="L134" s="127"/>
      <c r="M134" s="132"/>
      <c r="P134" s="133">
        <f>SUM(P135:P164)</f>
        <v>0</v>
      </c>
      <c r="R134" s="133">
        <f>SUM(R135:R164)</f>
        <v>22.221265592000002</v>
      </c>
      <c r="T134" s="134">
        <f>SUM(T135:T164)</f>
        <v>59.653348000000001</v>
      </c>
      <c r="AR134" s="128" t="s">
        <v>82</v>
      </c>
      <c r="AT134" s="135" t="s">
        <v>74</v>
      </c>
      <c r="AU134" s="135" t="s">
        <v>82</v>
      </c>
      <c r="AY134" s="128" t="s">
        <v>220</v>
      </c>
      <c r="BK134" s="136">
        <f>SUM(BK135:BK164)</f>
        <v>0</v>
      </c>
    </row>
    <row r="135" spans="2:65" s="1" customFormat="1" ht="24.25" customHeight="1">
      <c r="B135" s="139"/>
      <c r="C135" s="140" t="s">
        <v>94</v>
      </c>
      <c r="D135" s="140" t="s">
        <v>222</v>
      </c>
      <c r="E135" s="141" t="s">
        <v>232</v>
      </c>
      <c r="F135" s="142" t="s">
        <v>233</v>
      </c>
      <c r="G135" s="143" t="s">
        <v>234</v>
      </c>
      <c r="H135" s="144">
        <v>129.4</v>
      </c>
      <c r="I135" s="145"/>
      <c r="J135" s="144">
        <f t="shared" ref="J135:J164" si="0">ROUND(I135*H135,2)</f>
        <v>0</v>
      </c>
      <c r="K135" s="146"/>
      <c r="L135" s="28"/>
      <c r="M135" s="147" t="s">
        <v>1</v>
      </c>
      <c r="N135" s="148" t="s">
        <v>41</v>
      </c>
      <c r="P135" s="149">
        <f t="shared" ref="P135:P164" si="1">O135*H135</f>
        <v>0</v>
      </c>
      <c r="Q135" s="149">
        <v>0</v>
      </c>
      <c r="R135" s="149">
        <f t="shared" ref="R135:R164" si="2">Q135*H135</f>
        <v>0</v>
      </c>
      <c r="S135" s="149">
        <v>0</v>
      </c>
      <c r="T135" s="150">
        <f t="shared" ref="T135:T164" si="3">S135*H135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 t="shared" ref="BE135:BE164" si="4">IF(N135="základná",J135,0)</f>
        <v>0</v>
      </c>
      <c r="BF135" s="152">
        <f t="shared" ref="BF135:BF164" si="5">IF(N135="znížená",J135,0)</f>
        <v>0</v>
      </c>
      <c r="BG135" s="152">
        <f t="shared" ref="BG135:BG164" si="6">IF(N135="zákl. prenesená",J135,0)</f>
        <v>0</v>
      </c>
      <c r="BH135" s="152">
        <f t="shared" ref="BH135:BH164" si="7">IF(N135="zníž. prenesená",J135,0)</f>
        <v>0</v>
      </c>
      <c r="BI135" s="152">
        <f t="shared" ref="BI135:BI164" si="8">IF(N135="nulová",J135,0)</f>
        <v>0</v>
      </c>
      <c r="BJ135" s="13" t="s">
        <v>87</v>
      </c>
      <c r="BK135" s="152">
        <f t="shared" ref="BK135:BK164" si="9">ROUND(I135*H135,2)</f>
        <v>0</v>
      </c>
      <c r="BL135" s="13" t="s">
        <v>94</v>
      </c>
      <c r="BM135" s="151" t="s">
        <v>1265</v>
      </c>
    </row>
    <row r="136" spans="2:65" s="1" customFormat="1" ht="24.25" customHeight="1">
      <c r="B136" s="139"/>
      <c r="C136" s="140" t="s">
        <v>97</v>
      </c>
      <c r="D136" s="140" t="s">
        <v>222</v>
      </c>
      <c r="E136" s="141" t="s">
        <v>1266</v>
      </c>
      <c r="F136" s="142" t="s">
        <v>1267</v>
      </c>
      <c r="G136" s="143" t="s">
        <v>234</v>
      </c>
      <c r="H136" s="144">
        <v>77.8</v>
      </c>
      <c r="I136" s="145"/>
      <c r="J136" s="144">
        <f t="shared" si="0"/>
        <v>0</v>
      </c>
      <c r="K136" s="146"/>
      <c r="L136" s="28"/>
      <c r="M136" s="147" t="s">
        <v>1</v>
      </c>
      <c r="N136" s="148" t="s">
        <v>41</v>
      </c>
      <c r="P136" s="149">
        <f t="shared" si="1"/>
        <v>0</v>
      </c>
      <c r="Q136" s="149">
        <v>1.0000000000000001E-5</v>
      </c>
      <c r="R136" s="149">
        <f t="shared" si="2"/>
        <v>7.7800000000000005E-4</v>
      </c>
      <c r="S136" s="149">
        <v>0</v>
      </c>
      <c r="T136" s="150">
        <f t="shared" si="3"/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 t="shared" si="4"/>
        <v>0</v>
      </c>
      <c r="BF136" s="152">
        <f t="shared" si="5"/>
        <v>0</v>
      </c>
      <c r="BG136" s="152">
        <f t="shared" si="6"/>
        <v>0</v>
      </c>
      <c r="BH136" s="152">
        <f t="shared" si="7"/>
        <v>0</v>
      </c>
      <c r="BI136" s="152">
        <f t="shared" si="8"/>
        <v>0</v>
      </c>
      <c r="BJ136" s="13" t="s">
        <v>87</v>
      </c>
      <c r="BK136" s="152">
        <f t="shared" si="9"/>
        <v>0</v>
      </c>
      <c r="BL136" s="13" t="s">
        <v>94</v>
      </c>
      <c r="BM136" s="151" t="s">
        <v>1268</v>
      </c>
    </row>
    <row r="137" spans="2:65" s="1" customFormat="1" ht="24.25" customHeight="1">
      <c r="B137" s="139"/>
      <c r="C137" s="140" t="s">
        <v>124</v>
      </c>
      <c r="D137" s="140" t="s">
        <v>222</v>
      </c>
      <c r="E137" s="141" t="s">
        <v>1269</v>
      </c>
      <c r="F137" s="142" t="s">
        <v>1270</v>
      </c>
      <c r="G137" s="143" t="s">
        <v>234</v>
      </c>
      <c r="H137" s="144">
        <v>77.8</v>
      </c>
      <c r="I137" s="145"/>
      <c r="J137" s="144">
        <f t="shared" si="0"/>
        <v>0</v>
      </c>
      <c r="K137" s="146"/>
      <c r="L137" s="28"/>
      <c r="M137" s="147" t="s">
        <v>1</v>
      </c>
      <c r="N137" s="148" t="s">
        <v>41</v>
      </c>
      <c r="P137" s="149">
        <f t="shared" si="1"/>
        <v>0</v>
      </c>
      <c r="Q137" s="149">
        <v>1.5119999999999999E-5</v>
      </c>
      <c r="R137" s="149">
        <f t="shared" si="2"/>
        <v>1.1763359999999998E-3</v>
      </c>
      <c r="S137" s="149">
        <v>0</v>
      </c>
      <c r="T137" s="150">
        <f t="shared" si="3"/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 t="shared" si="4"/>
        <v>0</v>
      </c>
      <c r="BF137" s="152">
        <f t="shared" si="5"/>
        <v>0</v>
      </c>
      <c r="BG137" s="152">
        <f t="shared" si="6"/>
        <v>0</v>
      </c>
      <c r="BH137" s="152">
        <f t="shared" si="7"/>
        <v>0</v>
      </c>
      <c r="BI137" s="152">
        <f t="shared" si="8"/>
        <v>0</v>
      </c>
      <c r="BJ137" s="13" t="s">
        <v>87</v>
      </c>
      <c r="BK137" s="152">
        <f t="shared" si="9"/>
        <v>0</v>
      </c>
      <c r="BL137" s="13" t="s">
        <v>94</v>
      </c>
      <c r="BM137" s="151" t="s">
        <v>1271</v>
      </c>
    </row>
    <row r="138" spans="2:65" s="1" customFormat="1" ht="24.25" customHeight="1">
      <c r="B138" s="139"/>
      <c r="C138" s="140" t="s">
        <v>132</v>
      </c>
      <c r="D138" s="140" t="s">
        <v>222</v>
      </c>
      <c r="E138" s="141" t="s">
        <v>1272</v>
      </c>
      <c r="F138" s="142" t="s">
        <v>1273</v>
      </c>
      <c r="G138" s="143" t="s">
        <v>225</v>
      </c>
      <c r="H138" s="144">
        <v>1332</v>
      </c>
      <c r="I138" s="145"/>
      <c r="J138" s="144">
        <f t="shared" si="0"/>
        <v>0</v>
      </c>
      <c r="K138" s="146"/>
      <c r="L138" s="28"/>
      <c r="M138" s="147" t="s">
        <v>1</v>
      </c>
      <c r="N138" s="148" t="s">
        <v>41</v>
      </c>
      <c r="P138" s="149">
        <f t="shared" si="1"/>
        <v>0</v>
      </c>
      <c r="Q138" s="149">
        <v>1.653E-2</v>
      </c>
      <c r="R138" s="149">
        <f t="shared" si="2"/>
        <v>22.017959999999999</v>
      </c>
      <c r="S138" s="149">
        <v>0</v>
      </c>
      <c r="T138" s="150">
        <f t="shared" si="3"/>
        <v>0</v>
      </c>
      <c r="AR138" s="151" t="s">
        <v>94</v>
      </c>
      <c r="AT138" s="151" t="s">
        <v>222</v>
      </c>
      <c r="AU138" s="151" t="s">
        <v>87</v>
      </c>
      <c r="AY138" s="13" t="s">
        <v>220</v>
      </c>
      <c r="BE138" s="152">
        <f t="shared" si="4"/>
        <v>0</v>
      </c>
      <c r="BF138" s="152">
        <f t="shared" si="5"/>
        <v>0</v>
      </c>
      <c r="BG138" s="152">
        <f t="shared" si="6"/>
        <v>0</v>
      </c>
      <c r="BH138" s="152">
        <f t="shared" si="7"/>
        <v>0</v>
      </c>
      <c r="BI138" s="152">
        <f t="shared" si="8"/>
        <v>0</v>
      </c>
      <c r="BJ138" s="13" t="s">
        <v>87</v>
      </c>
      <c r="BK138" s="152">
        <f t="shared" si="9"/>
        <v>0</v>
      </c>
      <c r="BL138" s="13" t="s">
        <v>94</v>
      </c>
      <c r="BM138" s="151" t="s">
        <v>1274</v>
      </c>
    </row>
    <row r="139" spans="2:65" s="1" customFormat="1" ht="37.9" customHeight="1">
      <c r="B139" s="139"/>
      <c r="C139" s="140" t="s">
        <v>248</v>
      </c>
      <c r="D139" s="140" t="s">
        <v>222</v>
      </c>
      <c r="E139" s="141" t="s">
        <v>1275</v>
      </c>
      <c r="F139" s="142" t="s">
        <v>1276</v>
      </c>
      <c r="G139" s="143" t="s">
        <v>225</v>
      </c>
      <c r="H139" s="144">
        <v>5328</v>
      </c>
      <c r="I139" s="145"/>
      <c r="J139" s="144">
        <f t="shared" si="0"/>
        <v>0</v>
      </c>
      <c r="K139" s="146"/>
      <c r="L139" s="28"/>
      <c r="M139" s="147" t="s">
        <v>1</v>
      </c>
      <c r="N139" s="148" t="s">
        <v>41</v>
      </c>
      <c r="P139" s="149">
        <f t="shared" si="1"/>
        <v>0</v>
      </c>
      <c r="Q139" s="149">
        <v>0</v>
      </c>
      <c r="R139" s="149">
        <f t="shared" si="2"/>
        <v>0</v>
      </c>
      <c r="S139" s="149">
        <v>0</v>
      </c>
      <c r="T139" s="150">
        <f t="shared" si="3"/>
        <v>0</v>
      </c>
      <c r="AR139" s="151" t="s">
        <v>94</v>
      </c>
      <c r="AT139" s="151" t="s">
        <v>222</v>
      </c>
      <c r="AU139" s="151" t="s">
        <v>87</v>
      </c>
      <c r="AY139" s="13" t="s">
        <v>220</v>
      </c>
      <c r="BE139" s="152">
        <f t="shared" si="4"/>
        <v>0</v>
      </c>
      <c r="BF139" s="152">
        <f t="shared" si="5"/>
        <v>0</v>
      </c>
      <c r="BG139" s="152">
        <f t="shared" si="6"/>
        <v>0</v>
      </c>
      <c r="BH139" s="152">
        <f t="shared" si="7"/>
        <v>0</v>
      </c>
      <c r="BI139" s="152">
        <f t="shared" si="8"/>
        <v>0</v>
      </c>
      <c r="BJ139" s="13" t="s">
        <v>87</v>
      </c>
      <c r="BK139" s="152">
        <f t="shared" si="9"/>
        <v>0</v>
      </c>
      <c r="BL139" s="13" t="s">
        <v>94</v>
      </c>
      <c r="BM139" s="151" t="s">
        <v>1277</v>
      </c>
    </row>
    <row r="140" spans="2:65" s="1" customFormat="1" ht="24.25" customHeight="1">
      <c r="B140" s="139"/>
      <c r="C140" s="140" t="s">
        <v>230</v>
      </c>
      <c r="D140" s="140" t="s">
        <v>222</v>
      </c>
      <c r="E140" s="141" t="s">
        <v>1278</v>
      </c>
      <c r="F140" s="142" t="s">
        <v>1279</v>
      </c>
      <c r="G140" s="143" t="s">
        <v>225</v>
      </c>
      <c r="H140" s="144">
        <v>21.8</v>
      </c>
      <c r="I140" s="145"/>
      <c r="J140" s="144">
        <f t="shared" si="0"/>
        <v>0</v>
      </c>
      <c r="K140" s="146"/>
      <c r="L140" s="28"/>
      <c r="M140" s="147" t="s">
        <v>1</v>
      </c>
      <c r="N140" s="148" t="s">
        <v>41</v>
      </c>
      <c r="P140" s="149">
        <f t="shared" si="1"/>
        <v>0</v>
      </c>
      <c r="Q140" s="149">
        <v>1.92542E-3</v>
      </c>
      <c r="R140" s="149">
        <f t="shared" si="2"/>
        <v>4.1974155999999999E-2</v>
      </c>
      <c r="S140" s="149">
        <v>0</v>
      </c>
      <c r="T140" s="150">
        <f t="shared" si="3"/>
        <v>0</v>
      </c>
      <c r="AR140" s="151" t="s">
        <v>94</v>
      </c>
      <c r="AT140" s="151" t="s">
        <v>222</v>
      </c>
      <c r="AU140" s="151" t="s">
        <v>87</v>
      </c>
      <c r="AY140" s="13" t="s">
        <v>220</v>
      </c>
      <c r="BE140" s="152">
        <f t="shared" si="4"/>
        <v>0</v>
      </c>
      <c r="BF140" s="152">
        <f t="shared" si="5"/>
        <v>0</v>
      </c>
      <c r="BG140" s="152">
        <f t="shared" si="6"/>
        <v>0</v>
      </c>
      <c r="BH140" s="152">
        <f t="shared" si="7"/>
        <v>0</v>
      </c>
      <c r="BI140" s="152">
        <f t="shared" si="8"/>
        <v>0</v>
      </c>
      <c r="BJ140" s="13" t="s">
        <v>87</v>
      </c>
      <c r="BK140" s="152">
        <f t="shared" si="9"/>
        <v>0</v>
      </c>
      <c r="BL140" s="13" t="s">
        <v>94</v>
      </c>
      <c r="BM140" s="151" t="s">
        <v>1280</v>
      </c>
    </row>
    <row r="141" spans="2:65" s="1" customFormat="1" ht="24.25" customHeight="1">
      <c r="B141" s="139"/>
      <c r="C141" s="140" t="s">
        <v>256</v>
      </c>
      <c r="D141" s="140" t="s">
        <v>222</v>
      </c>
      <c r="E141" s="141" t="s">
        <v>1281</v>
      </c>
      <c r="F141" s="142" t="s">
        <v>1282</v>
      </c>
      <c r="G141" s="143" t="s">
        <v>225</v>
      </c>
      <c r="H141" s="144">
        <v>15</v>
      </c>
      <c r="I141" s="145"/>
      <c r="J141" s="144">
        <f t="shared" si="0"/>
        <v>0</v>
      </c>
      <c r="K141" s="146"/>
      <c r="L141" s="28"/>
      <c r="M141" s="147" t="s">
        <v>1</v>
      </c>
      <c r="N141" s="148" t="s">
        <v>41</v>
      </c>
      <c r="P141" s="149">
        <f t="shared" si="1"/>
        <v>0</v>
      </c>
      <c r="Q141" s="149">
        <v>6.1813399999999996E-3</v>
      </c>
      <c r="R141" s="149">
        <f t="shared" si="2"/>
        <v>9.27201E-2</v>
      </c>
      <c r="S141" s="149">
        <v>0</v>
      </c>
      <c r="T141" s="150">
        <f t="shared" si="3"/>
        <v>0</v>
      </c>
      <c r="AR141" s="151" t="s">
        <v>94</v>
      </c>
      <c r="AT141" s="151" t="s">
        <v>222</v>
      </c>
      <c r="AU141" s="151" t="s">
        <v>87</v>
      </c>
      <c r="AY141" s="13" t="s">
        <v>220</v>
      </c>
      <c r="BE141" s="152">
        <f t="shared" si="4"/>
        <v>0</v>
      </c>
      <c r="BF141" s="152">
        <f t="shared" si="5"/>
        <v>0</v>
      </c>
      <c r="BG141" s="152">
        <f t="shared" si="6"/>
        <v>0</v>
      </c>
      <c r="BH141" s="152">
        <f t="shared" si="7"/>
        <v>0</v>
      </c>
      <c r="BI141" s="152">
        <f t="shared" si="8"/>
        <v>0</v>
      </c>
      <c r="BJ141" s="13" t="s">
        <v>87</v>
      </c>
      <c r="BK141" s="152">
        <f t="shared" si="9"/>
        <v>0</v>
      </c>
      <c r="BL141" s="13" t="s">
        <v>94</v>
      </c>
      <c r="BM141" s="151" t="s">
        <v>1283</v>
      </c>
    </row>
    <row r="142" spans="2:65" s="1" customFormat="1" ht="16.5" customHeight="1">
      <c r="B142" s="139"/>
      <c r="C142" s="140" t="s">
        <v>261</v>
      </c>
      <c r="D142" s="140" t="s">
        <v>222</v>
      </c>
      <c r="E142" s="141" t="s">
        <v>242</v>
      </c>
      <c r="F142" s="142" t="s">
        <v>243</v>
      </c>
      <c r="G142" s="143" t="s">
        <v>225</v>
      </c>
      <c r="H142" s="144">
        <v>1332</v>
      </c>
      <c r="I142" s="145"/>
      <c r="J142" s="144">
        <f t="shared" si="0"/>
        <v>0</v>
      </c>
      <c r="K142" s="146"/>
      <c r="L142" s="28"/>
      <c r="M142" s="147" t="s">
        <v>1</v>
      </c>
      <c r="N142" s="148" t="s">
        <v>41</v>
      </c>
      <c r="P142" s="149">
        <f t="shared" si="1"/>
        <v>0</v>
      </c>
      <c r="Q142" s="149">
        <v>5.0000000000000002E-5</v>
      </c>
      <c r="R142" s="149">
        <f t="shared" si="2"/>
        <v>6.6600000000000006E-2</v>
      </c>
      <c r="S142" s="149">
        <v>0</v>
      </c>
      <c r="T142" s="150">
        <f t="shared" si="3"/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si="4"/>
        <v>0</v>
      </c>
      <c r="BF142" s="152">
        <f t="shared" si="5"/>
        <v>0</v>
      </c>
      <c r="BG142" s="152">
        <f t="shared" si="6"/>
        <v>0</v>
      </c>
      <c r="BH142" s="152">
        <f t="shared" si="7"/>
        <v>0</v>
      </c>
      <c r="BI142" s="152">
        <f t="shared" si="8"/>
        <v>0</v>
      </c>
      <c r="BJ142" s="13" t="s">
        <v>87</v>
      </c>
      <c r="BK142" s="152">
        <f t="shared" si="9"/>
        <v>0</v>
      </c>
      <c r="BL142" s="13" t="s">
        <v>94</v>
      </c>
      <c r="BM142" s="151" t="s">
        <v>1284</v>
      </c>
    </row>
    <row r="143" spans="2:65" s="1" customFormat="1" ht="33" customHeight="1">
      <c r="B143" s="139"/>
      <c r="C143" s="140" t="s">
        <v>265</v>
      </c>
      <c r="D143" s="140" t="s">
        <v>222</v>
      </c>
      <c r="E143" s="141" t="s">
        <v>1285</v>
      </c>
      <c r="F143" s="142" t="s">
        <v>1286</v>
      </c>
      <c r="G143" s="143" t="s">
        <v>251</v>
      </c>
      <c r="H143" s="144">
        <v>9.4600000000000009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2.4</v>
      </c>
      <c r="T143" s="150">
        <f t="shared" si="3"/>
        <v>22.704000000000001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1287</v>
      </c>
    </row>
    <row r="144" spans="2:65" s="1" customFormat="1" ht="24.25" customHeight="1">
      <c r="B144" s="139"/>
      <c r="C144" s="140" t="s">
        <v>269</v>
      </c>
      <c r="D144" s="140" t="s">
        <v>222</v>
      </c>
      <c r="E144" s="141" t="s">
        <v>1288</v>
      </c>
      <c r="F144" s="142" t="s">
        <v>1289</v>
      </c>
      <c r="G144" s="143" t="s">
        <v>251</v>
      </c>
      <c r="H144" s="144">
        <v>0.35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2.4</v>
      </c>
      <c r="T144" s="150">
        <f t="shared" si="3"/>
        <v>0.84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1290</v>
      </c>
    </row>
    <row r="145" spans="2:65" s="1" customFormat="1" ht="37.9" customHeight="1">
      <c r="B145" s="139"/>
      <c r="C145" s="140" t="s">
        <v>273</v>
      </c>
      <c r="D145" s="140" t="s">
        <v>222</v>
      </c>
      <c r="E145" s="141" t="s">
        <v>1291</v>
      </c>
      <c r="F145" s="142" t="s">
        <v>1292</v>
      </c>
      <c r="G145" s="143" t="s">
        <v>251</v>
      </c>
      <c r="H145" s="144">
        <v>4.7300000000000004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2.2000000000000002</v>
      </c>
      <c r="T145" s="150">
        <f t="shared" si="3"/>
        <v>10.406000000000002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1293</v>
      </c>
    </row>
    <row r="146" spans="2:65" s="1" customFormat="1" ht="33" customHeight="1">
      <c r="B146" s="139"/>
      <c r="C146" s="140" t="s">
        <v>277</v>
      </c>
      <c r="D146" s="140" t="s">
        <v>222</v>
      </c>
      <c r="E146" s="141" t="s">
        <v>1294</v>
      </c>
      <c r="F146" s="142" t="s">
        <v>1295</v>
      </c>
      <c r="G146" s="143" t="s">
        <v>251</v>
      </c>
      <c r="H146" s="144">
        <v>4.7300000000000004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1296</v>
      </c>
    </row>
    <row r="147" spans="2:65" s="1" customFormat="1" ht="24.25" customHeight="1">
      <c r="B147" s="139"/>
      <c r="C147" s="140" t="s">
        <v>281</v>
      </c>
      <c r="D147" s="140" t="s">
        <v>222</v>
      </c>
      <c r="E147" s="141" t="s">
        <v>1297</v>
      </c>
      <c r="F147" s="142" t="s">
        <v>1298</v>
      </c>
      <c r="G147" s="143" t="s">
        <v>259</v>
      </c>
      <c r="H147" s="144">
        <v>8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1.4999999999999999E-2</v>
      </c>
      <c r="T147" s="150">
        <f t="shared" si="3"/>
        <v>0.12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1299</v>
      </c>
    </row>
    <row r="148" spans="2:65" s="1" customFormat="1" ht="24.25" customHeight="1">
      <c r="B148" s="139"/>
      <c r="C148" s="140" t="s">
        <v>285</v>
      </c>
      <c r="D148" s="140" t="s">
        <v>222</v>
      </c>
      <c r="E148" s="141" t="s">
        <v>1300</v>
      </c>
      <c r="F148" s="142" t="s">
        <v>1301</v>
      </c>
      <c r="G148" s="143" t="s">
        <v>259</v>
      </c>
      <c r="H148" s="144">
        <v>70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0.06</v>
      </c>
      <c r="T148" s="150">
        <f t="shared" si="3"/>
        <v>4.2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1302</v>
      </c>
    </row>
    <row r="149" spans="2:65" s="1" customFormat="1" ht="21.75" customHeight="1">
      <c r="B149" s="139"/>
      <c r="C149" s="140" t="s">
        <v>289</v>
      </c>
      <c r="D149" s="140" t="s">
        <v>222</v>
      </c>
      <c r="E149" s="141" t="s">
        <v>1303</v>
      </c>
      <c r="F149" s="142" t="s">
        <v>1304</v>
      </c>
      <c r="G149" s="143" t="s">
        <v>234</v>
      </c>
      <c r="H149" s="144">
        <v>20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5.0000000000000001E-3</v>
      </c>
      <c r="T149" s="150">
        <f t="shared" si="3"/>
        <v>0.1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1305</v>
      </c>
    </row>
    <row r="150" spans="2:65" s="1" customFormat="1" ht="24.25" customHeight="1">
      <c r="B150" s="139"/>
      <c r="C150" s="140" t="s">
        <v>293</v>
      </c>
      <c r="D150" s="140" t="s">
        <v>222</v>
      </c>
      <c r="E150" s="141" t="s">
        <v>1306</v>
      </c>
      <c r="F150" s="142" t="s">
        <v>1307</v>
      </c>
      <c r="G150" s="143" t="s">
        <v>234</v>
      </c>
      <c r="H150" s="144">
        <v>35.78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5.0000000000000001E-3</v>
      </c>
      <c r="T150" s="150">
        <f t="shared" si="3"/>
        <v>0.1789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1308</v>
      </c>
    </row>
    <row r="151" spans="2:65" s="1" customFormat="1" ht="24.25" customHeight="1">
      <c r="B151" s="139"/>
      <c r="C151" s="140" t="s">
        <v>297</v>
      </c>
      <c r="D151" s="140" t="s">
        <v>222</v>
      </c>
      <c r="E151" s="141" t="s">
        <v>1309</v>
      </c>
      <c r="F151" s="142" t="s">
        <v>1310</v>
      </c>
      <c r="G151" s="143" t="s">
        <v>259</v>
      </c>
      <c r="H151" s="144">
        <v>7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0.03</v>
      </c>
      <c r="T151" s="150">
        <f t="shared" si="3"/>
        <v>0.21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1311</v>
      </c>
    </row>
    <row r="152" spans="2:65" s="1" customFormat="1" ht="24.25" customHeight="1">
      <c r="B152" s="139"/>
      <c r="C152" s="140" t="s">
        <v>301</v>
      </c>
      <c r="D152" s="140" t="s">
        <v>222</v>
      </c>
      <c r="E152" s="141" t="s">
        <v>1312</v>
      </c>
      <c r="F152" s="142" t="s">
        <v>1313</v>
      </c>
      <c r="G152" s="143" t="s">
        <v>225</v>
      </c>
      <c r="H152" s="144">
        <v>385.02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0.05</v>
      </c>
      <c r="T152" s="150">
        <f t="shared" si="3"/>
        <v>19.251000000000001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1314</v>
      </c>
    </row>
    <row r="153" spans="2:65" s="1" customFormat="1" ht="24.25" customHeight="1">
      <c r="B153" s="139"/>
      <c r="C153" s="140" t="s">
        <v>306</v>
      </c>
      <c r="D153" s="140" t="s">
        <v>222</v>
      </c>
      <c r="E153" s="141" t="s">
        <v>1315</v>
      </c>
      <c r="F153" s="142" t="s">
        <v>1316</v>
      </c>
      <c r="G153" s="143" t="s">
        <v>259</v>
      </c>
      <c r="H153" s="144">
        <v>28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1.4E-2</v>
      </c>
      <c r="T153" s="150">
        <f t="shared" si="3"/>
        <v>0.39200000000000002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1317</v>
      </c>
    </row>
    <row r="154" spans="2:65" s="1" customFormat="1" ht="21.75" customHeight="1">
      <c r="B154" s="139"/>
      <c r="C154" s="140" t="s">
        <v>7</v>
      </c>
      <c r="D154" s="140" t="s">
        <v>222</v>
      </c>
      <c r="E154" s="141" t="s">
        <v>1318</v>
      </c>
      <c r="F154" s="142" t="s">
        <v>1319</v>
      </c>
      <c r="G154" s="143" t="s">
        <v>234</v>
      </c>
      <c r="H154" s="144">
        <v>125.7</v>
      </c>
      <c r="I154" s="145"/>
      <c r="J154" s="144">
        <f t="shared" si="0"/>
        <v>0</v>
      </c>
      <c r="K154" s="146"/>
      <c r="L154" s="28"/>
      <c r="M154" s="147" t="s">
        <v>1</v>
      </c>
      <c r="N154" s="148" t="s">
        <v>41</v>
      </c>
      <c r="P154" s="149">
        <f t="shared" si="1"/>
        <v>0</v>
      </c>
      <c r="Q154" s="149">
        <v>0</v>
      </c>
      <c r="R154" s="149">
        <f t="shared" si="2"/>
        <v>0</v>
      </c>
      <c r="S154" s="149">
        <v>7.0000000000000001E-3</v>
      </c>
      <c r="T154" s="150">
        <f t="shared" si="3"/>
        <v>0.87990000000000002</v>
      </c>
      <c r="AR154" s="151" t="s">
        <v>94</v>
      </c>
      <c r="AT154" s="151" t="s">
        <v>222</v>
      </c>
      <c r="AU154" s="151" t="s">
        <v>87</v>
      </c>
      <c r="AY154" s="13" t="s">
        <v>220</v>
      </c>
      <c r="BE154" s="152">
        <f t="shared" si="4"/>
        <v>0</v>
      </c>
      <c r="BF154" s="152">
        <f t="shared" si="5"/>
        <v>0</v>
      </c>
      <c r="BG154" s="152">
        <f t="shared" si="6"/>
        <v>0</v>
      </c>
      <c r="BH154" s="152">
        <f t="shared" si="7"/>
        <v>0</v>
      </c>
      <c r="BI154" s="152">
        <f t="shared" si="8"/>
        <v>0</v>
      </c>
      <c r="BJ154" s="13" t="s">
        <v>87</v>
      </c>
      <c r="BK154" s="152">
        <f t="shared" si="9"/>
        <v>0</v>
      </c>
      <c r="BL154" s="13" t="s">
        <v>94</v>
      </c>
      <c r="BM154" s="151" t="s">
        <v>1320</v>
      </c>
    </row>
    <row r="155" spans="2:65" s="1" customFormat="1" ht="24.25" customHeight="1">
      <c r="B155" s="139"/>
      <c r="C155" s="140" t="s">
        <v>313</v>
      </c>
      <c r="D155" s="140" t="s">
        <v>222</v>
      </c>
      <c r="E155" s="141" t="s">
        <v>1321</v>
      </c>
      <c r="F155" s="142" t="s">
        <v>1322</v>
      </c>
      <c r="G155" s="143" t="s">
        <v>234</v>
      </c>
      <c r="H155" s="144">
        <v>1.9</v>
      </c>
      <c r="I155" s="145"/>
      <c r="J155" s="144">
        <f t="shared" si="0"/>
        <v>0</v>
      </c>
      <c r="K155" s="146"/>
      <c r="L155" s="28"/>
      <c r="M155" s="147" t="s">
        <v>1</v>
      </c>
      <c r="N155" s="148" t="s">
        <v>41</v>
      </c>
      <c r="P155" s="149">
        <f t="shared" si="1"/>
        <v>0</v>
      </c>
      <c r="Q155" s="149">
        <v>3.0000000000000001E-5</v>
      </c>
      <c r="R155" s="149">
        <f t="shared" si="2"/>
        <v>5.6999999999999996E-5</v>
      </c>
      <c r="S155" s="149">
        <v>1.7999999999999999E-2</v>
      </c>
      <c r="T155" s="150">
        <f t="shared" si="3"/>
        <v>3.4199999999999994E-2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si="4"/>
        <v>0</v>
      </c>
      <c r="BF155" s="152">
        <f t="shared" si="5"/>
        <v>0</v>
      </c>
      <c r="BG155" s="152">
        <f t="shared" si="6"/>
        <v>0</v>
      </c>
      <c r="BH155" s="152">
        <f t="shared" si="7"/>
        <v>0</v>
      </c>
      <c r="BI155" s="152">
        <f t="shared" si="8"/>
        <v>0</v>
      </c>
      <c r="BJ155" s="13" t="s">
        <v>87</v>
      </c>
      <c r="BK155" s="152">
        <f t="shared" si="9"/>
        <v>0</v>
      </c>
      <c r="BL155" s="13" t="s">
        <v>94</v>
      </c>
      <c r="BM155" s="151" t="s">
        <v>1323</v>
      </c>
    </row>
    <row r="156" spans="2:65" s="1" customFormat="1" ht="37.9" customHeight="1">
      <c r="B156" s="139"/>
      <c r="C156" s="140" t="s">
        <v>317</v>
      </c>
      <c r="D156" s="140" t="s">
        <v>222</v>
      </c>
      <c r="E156" s="141" t="s">
        <v>1324</v>
      </c>
      <c r="F156" s="142" t="s">
        <v>1325</v>
      </c>
      <c r="G156" s="143" t="s">
        <v>225</v>
      </c>
      <c r="H156" s="144">
        <v>18.7</v>
      </c>
      <c r="I156" s="145"/>
      <c r="J156" s="144">
        <f t="shared" si="0"/>
        <v>0</v>
      </c>
      <c r="K156" s="146"/>
      <c r="L156" s="28"/>
      <c r="M156" s="147" t="s">
        <v>1</v>
      </c>
      <c r="N156" s="148" t="s">
        <v>41</v>
      </c>
      <c r="P156" s="149">
        <f t="shared" si="1"/>
        <v>0</v>
      </c>
      <c r="Q156" s="149">
        <v>0</v>
      </c>
      <c r="R156" s="149">
        <f t="shared" si="2"/>
        <v>0</v>
      </c>
      <c r="S156" s="149">
        <v>1.804E-2</v>
      </c>
      <c r="T156" s="150">
        <f t="shared" si="3"/>
        <v>0.33734799999999998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4"/>
        <v>0</v>
      </c>
      <c r="BF156" s="152">
        <f t="shared" si="5"/>
        <v>0</v>
      </c>
      <c r="BG156" s="152">
        <f t="shared" si="6"/>
        <v>0</v>
      </c>
      <c r="BH156" s="152">
        <f t="shared" si="7"/>
        <v>0</v>
      </c>
      <c r="BI156" s="152">
        <f t="shared" si="8"/>
        <v>0</v>
      </c>
      <c r="BJ156" s="13" t="s">
        <v>87</v>
      </c>
      <c r="BK156" s="152">
        <f t="shared" si="9"/>
        <v>0</v>
      </c>
      <c r="BL156" s="13" t="s">
        <v>94</v>
      </c>
      <c r="BM156" s="151" t="s">
        <v>1326</v>
      </c>
    </row>
    <row r="157" spans="2:65" s="1" customFormat="1" ht="24.25" customHeight="1">
      <c r="B157" s="139"/>
      <c r="C157" s="140" t="s">
        <v>321</v>
      </c>
      <c r="D157" s="140" t="s">
        <v>222</v>
      </c>
      <c r="E157" s="141" t="s">
        <v>302</v>
      </c>
      <c r="F157" s="142" t="s">
        <v>303</v>
      </c>
      <c r="G157" s="143" t="s">
        <v>304</v>
      </c>
      <c r="H157" s="144">
        <v>126.12</v>
      </c>
      <c r="I157" s="145"/>
      <c r="J157" s="144">
        <f t="shared" si="0"/>
        <v>0</v>
      </c>
      <c r="K157" s="146"/>
      <c r="L157" s="28"/>
      <c r="M157" s="147" t="s">
        <v>1</v>
      </c>
      <c r="N157" s="148" t="s">
        <v>41</v>
      </c>
      <c r="P157" s="149">
        <f t="shared" si="1"/>
        <v>0</v>
      </c>
      <c r="Q157" s="149">
        <v>0</v>
      </c>
      <c r="R157" s="149">
        <f t="shared" si="2"/>
        <v>0</v>
      </c>
      <c r="S157" s="149">
        <v>0</v>
      </c>
      <c r="T157" s="150">
        <f t="shared" si="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4"/>
        <v>0</v>
      </c>
      <c r="BF157" s="152">
        <f t="shared" si="5"/>
        <v>0</v>
      </c>
      <c r="BG157" s="152">
        <f t="shared" si="6"/>
        <v>0</v>
      </c>
      <c r="BH157" s="152">
        <f t="shared" si="7"/>
        <v>0</v>
      </c>
      <c r="BI157" s="152">
        <f t="shared" si="8"/>
        <v>0</v>
      </c>
      <c r="BJ157" s="13" t="s">
        <v>87</v>
      </c>
      <c r="BK157" s="152">
        <f t="shared" si="9"/>
        <v>0</v>
      </c>
      <c r="BL157" s="13" t="s">
        <v>94</v>
      </c>
      <c r="BM157" s="151" t="s">
        <v>1327</v>
      </c>
    </row>
    <row r="158" spans="2:65" s="1" customFormat="1" ht="24.25" customHeight="1">
      <c r="B158" s="139"/>
      <c r="C158" s="140" t="s">
        <v>325</v>
      </c>
      <c r="D158" s="140" t="s">
        <v>222</v>
      </c>
      <c r="E158" s="141" t="s">
        <v>307</v>
      </c>
      <c r="F158" s="142" t="s">
        <v>308</v>
      </c>
      <c r="G158" s="143" t="s">
        <v>304</v>
      </c>
      <c r="H158" s="144">
        <v>504.48</v>
      </c>
      <c r="I158" s="145"/>
      <c r="J158" s="144">
        <f t="shared" si="0"/>
        <v>0</v>
      </c>
      <c r="K158" s="146"/>
      <c r="L158" s="28"/>
      <c r="M158" s="147" t="s">
        <v>1</v>
      </c>
      <c r="N158" s="148" t="s">
        <v>41</v>
      </c>
      <c r="P158" s="149">
        <f t="shared" si="1"/>
        <v>0</v>
      </c>
      <c r="Q158" s="149">
        <v>0</v>
      </c>
      <c r="R158" s="149">
        <f t="shared" si="2"/>
        <v>0</v>
      </c>
      <c r="S158" s="149">
        <v>0</v>
      </c>
      <c r="T158" s="150">
        <f t="shared" si="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4"/>
        <v>0</v>
      </c>
      <c r="BF158" s="152">
        <f t="shared" si="5"/>
        <v>0</v>
      </c>
      <c r="BG158" s="152">
        <f t="shared" si="6"/>
        <v>0</v>
      </c>
      <c r="BH158" s="152">
        <f t="shared" si="7"/>
        <v>0</v>
      </c>
      <c r="BI158" s="152">
        <f t="shared" si="8"/>
        <v>0</v>
      </c>
      <c r="BJ158" s="13" t="s">
        <v>87</v>
      </c>
      <c r="BK158" s="152">
        <f t="shared" si="9"/>
        <v>0</v>
      </c>
      <c r="BL158" s="13" t="s">
        <v>94</v>
      </c>
      <c r="BM158" s="151" t="s">
        <v>1328</v>
      </c>
    </row>
    <row r="159" spans="2:65" s="1" customFormat="1" ht="21.75" customHeight="1">
      <c r="B159" s="139"/>
      <c r="C159" s="140" t="s">
        <v>329</v>
      </c>
      <c r="D159" s="140" t="s">
        <v>222</v>
      </c>
      <c r="E159" s="141" t="s">
        <v>310</v>
      </c>
      <c r="F159" s="142" t="s">
        <v>311</v>
      </c>
      <c r="G159" s="143" t="s">
        <v>304</v>
      </c>
      <c r="H159" s="144">
        <v>126.12</v>
      </c>
      <c r="I159" s="145"/>
      <c r="J159" s="144">
        <f t="shared" si="0"/>
        <v>0</v>
      </c>
      <c r="K159" s="146"/>
      <c r="L159" s="28"/>
      <c r="M159" s="147" t="s">
        <v>1</v>
      </c>
      <c r="N159" s="148" t="s">
        <v>41</v>
      </c>
      <c r="P159" s="149">
        <f t="shared" si="1"/>
        <v>0</v>
      </c>
      <c r="Q159" s="149">
        <v>0</v>
      </c>
      <c r="R159" s="149">
        <f t="shared" si="2"/>
        <v>0</v>
      </c>
      <c r="S159" s="149">
        <v>0</v>
      </c>
      <c r="T159" s="150">
        <f t="shared" si="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4"/>
        <v>0</v>
      </c>
      <c r="BF159" s="152">
        <f t="shared" si="5"/>
        <v>0</v>
      </c>
      <c r="BG159" s="152">
        <f t="shared" si="6"/>
        <v>0</v>
      </c>
      <c r="BH159" s="152">
        <f t="shared" si="7"/>
        <v>0</v>
      </c>
      <c r="BI159" s="152">
        <f t="shared" si="8"/>
        <v>0</v>
      </c>
      <c r="BJ159" s="13" t="s">
        <v>87</v>
      </c>
      <c r="BK159" s="152">
        <f t="shared" si="9"/>
        <v>0</v>
      </c>
      <c r="BL159" s="13" t="s">
        <v>94</v>
      </c>
      <c r="BM159" s="151" t="s">
        <v>1329</v>
      </c>
    </row>
    <row r="160" spans="2:65" s="1" customFormat="1" ht="24.25" customHeight="1">
      <c r="B160" s="139"/>
      <c r="C160" s="140" t="s">
        <v>333</v>
      </c>
      <c r="D160" s="140" t="s">
        <v>222</v>
      </c>
      <c r="E160" s="141" t="s">
        <v>314</v>
      </c>
      <c r="F160" s="142" t="s">
        <v>315</v>
      </c>
      <c r="G160" s="143" t="s">
        <v>304</v>
      </c>
      <c r="H160" s="144">
        <v>2396.2800000000002</v>
      </c>
      <c r="I160" s="145"/>
      <c r="J160" s="144">
        <f t="shared" si="0"/>
        <v>0</v>
      </c>
      <c r="K160" s="146"/>
      <c r="L160" s="28"/>
      <c r="M160" s="147" t="s">
        <v>1</v>
      </c>
      <c r="N160" s="148" t="s">
        <v>41</v>
      </c>
      <c r="P160" s="149">
        <f t="shared" si="1"/>
        <v>0</v>
      </c>
      <c r="Q160" s="149">
        <v>0</v>
      </c>
      <c r="R160" s="149">
        <f t="shared" si="2"/>
        <v>0</v>
      </c>
      <c r="S160" s="149">
        <v>0</v>
      </c>
      <c r="T160" s="150">
        <f t="shared" si="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4"/>
        <v>0</v>
      </c>
      <c r="BF160" s="152">
        <f t="shared" si="5"/>
        <v>0</v>
      </c>
      <c r="BG160" s="152">
        <f t="shared" si="6"/>
        <v>0</v>
      </c>
      <c r="BH160" s="152">
        <f t="shared" si="7"/>
        <v>0</v>
      </c>
      <c r="BI160" s="152">
        <f t="shared" si="8"/>
        <v>0</v>
      </c>
      <c r="BJ160" s="13" t="s">
        <v>87</v>
      </c>
      <c r="BK160" s="152">
        <f t="shared" si="9"/>
        <v>0</v>
      </c>
      <c r="BL160" s="13" t="s">
        <v>94</v>
      </c>
      <c r="BM160" s="151" t="s">
        <v>1330</v>
      </c>
    </row>
    <row r="161" spans="2:65" s="1" customFormat="1" ht="24.25" customHeight="1">
      <c r="B161" s="139"/>
      <c r="C161" s="140" t="s">
        <v>341</v>
      </c>
      <c r="D161" s="140" t="s">
        <v>222</v>
      </c>
      <c r="E161" s="141" t="s">
        <v>318</v>
      </c>
      <c r="F161" s="142" t="s">
        <v>319</v>
      </c>
      <c r="G161" s="143" t="s">
        <v>304</v>
      </c>
      <c r="H161" s="144">
        <v>126.12</v>
      </c>
      <c r="I161" s="145"/>
      <c r="J161" s="144">
        <f t="shared" si="0"/>
        <v>0</v>
      </c>
      <c r="K161" s="146"/>
      <c r="L161" s="28"/>
      <c r="M161" s="147" t="s">
        <v>1</v>
      </c>
      <c r="N161" s="148" t="s">
        <v>41</v>
      </c>
      <c r="P161" s="149">
        <f t="shared" si="1"/>
        <v>0</v>
      </c>
      <c r="Q161" s="149">
        <v>0</v>
      </c>
      <c r="R161" s="149">
        <f t="shared" si="2"/>
        <v>0</v>
      </c>
      <c r="S161" s="149">
        <v>0</v>
      </c>
      <c r="T161" s="150">
        <f t="shared" si="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4"/>
        <v>0</v>
      </c>
      <c r="BF161" s="152">
        <f t="shared" si="5"/>
        <v>0</v>
      </c>
      <c r="BG161" s="152">
        <f t="shared" si="6"/>
        <v>0</v>
      </c>
      <c r="BH161" s="152">
        <f t="shared" si="7"/>
        <v>0</v>
      </c>
      <c r="BI161" s="152">
        <f t="shared" si="8"/>
        <v>0</v>
      </c>
      <c r="BJ161" s="13" t="s">
        <v>87</v>
      </c>
      <c r="BK161" s="152">
        <f t="shared" si="9"/>
        <v>0</v>
      </c>
      <c r="BL161" s="13" t="s">
        <v>94</v>
      </c>
      <c r="BM161" s="151" t="s">
        <v>1331</v>
      </c>
    </row>
    <row r="162" spans="2:65" s="1" customFormat="1" ht="24.25" customHeight="1">
      <c r="B162" s="139"/>
      <c r="C162" s="140" t="s">
        <v>347</v>
      </c>
      <c r="D162" s="140" t="s">
        <v>222</v>
      </c>
      <c r="E162" s="141" t="s">
        <v>322</v>
      </c>
      <c r="F162" s="142" t="s">
        <v>323</v>
      </c>
      <c r="G162" s="143" t="s">
        <v>304</v>
      </c>
      <c r="H162" s="144">
        <v>1008.96</v>
      </c>
      <c r="I162" s="145"/>
      <c r="J162" s="144">
        <f t="shared" si="0"/>
        <v>0</v>
      </c>
      <c r="K162" s="146"/>
      <c r="L162" s="28"/>
      <c r="M162" s="147" t="s">
        <v>1</v>
      </c>
      <c r="N162" s="148" t="s">
        <v>41</v>
      </c>
      <c r="P162" s="149">
        <f t="shared" si="1"/>
        <v>0</v>
      </c>
      <c r="Q162" s="149">
        <v>0</v>
      </c>
      <c r="R162" s="149">
        <f t="shared" si="2"/>
        <v>0</v>
      </c>
      <c r="S162" s="149">
        <v>0</v>
      </c>
      <c r="T162" s="150">
        <f t="shared" si="3"/>
        <v>0</v>
      </c>
      <c r="AR162" s="151" t="s">
        <v>94</v>
      </c>
      <c r="AT162" s="151" t="s">
        <v>222</v>
      </c>
      <c r="AU162" s="151" t="s">
        <v>87</v>
      </c>
      <c r="AY162" s="13" t="s">
        <v>220</v>
      </c>
      <c r="BE162" s="152">
        <f t="shared" si="4"/>
        <v>0</v>
      </c>
      <c r="BF162" s="152">
        <f t="shared" si="5"/>
        <v>0</v>
      </c>
      <c r="BG162" s="152">
        <f t="shared" si="6"/>
        <v>0</v>
      </c>
      <c r="BH162" s="152">
        <f t="shared" si="7"/>
        <v>0</v>
      </c>
      <c r="BI162" s="152">
        <f t="shared" si="8"/>
        <v>0</v>
      </c>
      <c r="BJ162" s="13" t="s">
        <v>87</v>
      </c>
      <c r="BK162" s="152">
        <f t="shared" si="9"/>
        <v>0</v>
      </c>
      <c r="BL162" s="13" t="s">
        <v>94</v>
      </c>
      <c r="BM162" s="151" t="s">
        <v>1332</v>
      </c>
    </row>
    <row r="163" spans="2:65" s="1" customFormat="1" ht="24.25" customHeight="1">
      <c r="B163" s="139"/>
      <c r="C163" s="140" t="s">
        <v>353</v>
      </c>
      <c r="D163" s="140" t="s">
        <v>222</v>
      </c>
      <c r="E163" s="141" t="s">
        <v>326</v>
      </c>
      <c r="F163" s="142" t="s">
        <v>327</v>
      </c>
      <c r="G163" s="143" t="s">
        <v>304</v>
      </c>
      <c r="H163" s="144">
        <v>114.18</v>
      </c>
      <c r="I163" s="145"/>
      <c r="J163" s="144">
        <f t="shared" si="0"/>
        <v>0</v>
      </c>
      <c r="K163" s="146"/>
      <c r="L163" s="28"/>
      <c r="M163" s="147" t="s">
        <v>1</v>
      </c>
      <c r="N163" s="148" t="s">
        <v>41</v>
      </c>
      <c r="P163" s="149">
        <f t="shared" si="1"/>
        <v>0</v>
      </c>
      <c r="Q163" s="149">
        <v>0</v>
      </c>
      <c r="R163" s="149">
        <f t="shared" si="2"/>
        <v>0</v>
      </c>
      <c r="S163" s="149">
        <v>0</v>
      </c>
      <c r="T163" s="150">
        <f t="shared" si="3"/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 t="shared" si="4"/>
        <v>0</v>
      </c>
      <c r="BF163" s="152">
        <f t="shared" si="5"/>
        <v>0</v>
      </c>
      <c r="BG163" s="152">
        <f t="shared" si="6"/>
        <v>0</v>
      </c>
      <c r="BH163" s="152">
        <f t="shared" si="7"/>
        <v>0</v>
      </c>
      <c r="BI163" s="152">
        <f t="shared" si="8"/>
        <v>0</v>
      </c>
      <c r="BJ163" s="13" t="s">
        <v>87</v>
      </c>
      <c r="BK163" s="152">
        <f t="shared" si="9"/>
        <v>0</v>
      </c>
      <c r="BL163" s="13" t="s">
        <v>94</v>
      </c>
      <c r="BM163" s="151" t="s">
        <v>1333</v>
      </c>
    </row>
    <row r="164" spans="2:65" s="1" customFormat="1" ht="24.25" customHeight="1">
      <c r="B164" s="139"/>
      <c r="C164" s="140" t="s">
        <v>357</v>
      </c>
      <c r="D164" s="140" t="s">
        <v>222</v>
      </c>
      <c r="E164" s="141" t="s">
        <v>330</v>
      </c>
      <c r="F164" s="142" t="s">
        <v>331</v>
      </c>
      <c r="G164" s="143" t="s">
        <v>304</v>
      </c>
      <c r="H164" s="144">
        <v>11.92</v>
      </c>
      <c r="I164" s="145"/>
      <c r="J164" s="144">
        <f t="shared" si="0"/>
        <v>0</v>
      </c>
      <c r="K164" s="146"/>
      <c r="L164" s="28"/>
      <c r="M164" s="147" t="s">
        <v>1</v>
      </c>
      <c r="N164" s="148" t="s">
        <v>41</v>
      </c>
      <c r="P164" s="149">
        <f t="shared" si="1"/>
        <v>0</v>
      </c>
      <c r="Q164" s="149">
        <v>0</v>
      </c>
      <c r="R164" s="149">
        <f t="shared" si="2"/>
        <v>0</v>
      </c>
      <c r="S164" s="149">
        <v>0</v>
      </c>
      <c r="T164" s="150">
        <f t="shared" si="3"/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 t="shared" si="4"/>
        <v>0</v>
      </c>
      <c r="BF164" s="152">
        <f t="shared" si="5"/>
        <v>0</v>
      </c>
      <c r="BG164" s="152">
        <f t="shared" si="6"/>
        <v>0</v>
      </c>
      <c r="BH164" s="152">
        <f t="shared" si="7"/>
        <v>0</v>
      </c>
      <c r="BI164" s="152">
        <f t="shared" si="8"/>
        <v>0</v>
      </c>
      <c r="BJ164" s="13" t="s">
        <v>87</v>
      </c>
      <c r="BK164" s="152">
        <f t="shared" si="9"/>
        <v>0</v>
      </c>
      <c r="BL164" s="13" t="s">
        <v>94</v>
      </c>
      <c r="BM164" s="151" t="s">
        <v>1334</v>
      </c>
    </row>
    <row r="165" spans="2:65" s="11" customFormat="1" ht="25.9" customHeight="1">
      <c r="B165" s="127"/>
      <c r="D165" s="128" t="s">
        <v>74</v>
      </c>
      <c r="E165" s="129" t="s">
        <v>337</v>
      </c>
      <c r="F165" s="129" t="s">
        <v>338</v>
      </c>
      <c r="I165" s="130"/>
      <c r="J165" s="131">
        <f>BK165</f>
        <v>0</v>
      </c>
      <c r="L165" s="127"/>
      <c r="M165" s="132"/>
      <c r="P165" s="133">
        <f>P166+P168+P171+P174</f>
        <v>0</v>
      </c>
      <c r="R165" s="133">
        <f>R166+R168+R171+R174</f>
        <v>3.0000000000000002E-2</v>
      </c>
      <c r="T165" s="134">
        <f>T166+T168+T171+T174</f>
        <v>6.7275270000000003</v>
      </c>
      <c r="AR165" s="128" t="s">
        <v>87</v>
      </c>
      <c r="AT165" s="135" t="s">
        <v>74</v>
      </c>
      <c r="AU165" s="135" t="s">
        <v>75</v>
      </c>
      <c r="AY165" s="128" t="s">
        <v>220</v>
      </c>
      <c r="BK165" s="136">
        <f>BK166+BK168+BK171+BK174</f>
        <v>0</v>
      </c>
    </row>
    <row r="166" spans="2:65" s="11" customFormat="1" ht="22.9" customHeight="1">
      <c r="B166" s="127"/>
      <c r="D166" s="128" t="s">
        <v>74</v>
      </c>
      <c r="E166" s="137" t="s">
        <v>369</v>
      </c>
      <c r="F166" s="137" t="s">
        <v>370</v>
      </c>
      <c r="I166" s="130"/>
      <c r="J166" s="138">
        <f>BK166</f>
        <v>0</v>
      </c>
      <c r="L166" s="127"/>
      <c r="M166" s="132"/>
      <c r="P166" s="133">
        <f>P167</f>
        <v>0</v>
      </c>
      <c r="R166" s="133">
        <f>R167</f>
        <v>0</v>
      </c>
      <c r="T166" s="134">
        <f>T167</f>
        <v>0.64615200000000006</v>
      </c>
      <c r="AR166" s="128" t="s">
        <v>87</v>
      </c>
      <c r="AT166" s="135" t="s">
        <v>74</v>
      </c>
      <c r="AU166" s="135" t="s">
        <v>82</v>
      </c>
      <c r="AY166" s="128" t="s">
        <v>220</v>
      </c>
      <c r="BK166" s="136">
        <f>BK167</f>
        <v>0</v>
      </c>
    </row>
    <row r="167" spans="2:65" s="1" customFormat="1" ht="37.9" customHeight="1">
      <c r="B167" s="139"/>
      <c r="C167" s="140" t="s">
        <v>361</v>
      </c>
      <c r="D167" s="140" t="s">
        <v>222</v>
      </c>
      <c r="E167" s="141" t="s">
        <v>372</v>
      </c>
      <c r="F167" s="142" t="s">
        <v>373</v>
      </c>
      <c r="G167" s="143" t="s">
        <v>225</v>
      </c>
      <c r="H167" s="144">
        <v>21.8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0</v>
      </c>
      <c r="R167" s="149">
        <f>Q167*H167</f>
        <v>0</v>
      </c>
      <c r="S167" s="149">
        <v>2.964E-2</v>
      </c>
      <c r="T167" s="150">
        <f>S167*H167</f>
        <v>0.64615200000000006</v>
      </c>
      <c r="AR167" s="151" t="s">
        <v>281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281</v>
      </c>
      <c r="BM167" s="151" t="s">
        <v>1335</v>
      </c>
    </row>
    <row r="168" spans="2:65" s="11" customFormat="1" ht="22.9" customHeight="1">
      <c r="B168" s="127"/>
      <c r="D168" s="128" t="s">
        <v>74</v>
      </c>
      <c r="E168" s="137" t="s">
        <v>375</v>
      </c>
      <c r="F168" s="137" t="s">
        <v>376</v>
      </c>
      <c r="I168" s="130"/>
      <c r="J168" s="138">
        <f>BK168</f>
        <v>0</v>
      </c>
      <c r="L168" s="127"/>
      <c r="M168" s="132"/>
      <c r="P168" s="133">
        <f>SUM(P169:P170)</f>
        <v>0</v>
      </c>
      <c r="R168" s="133">
        <f>SUM(R169:R170)</f>
        <v>0</v>
      </c>
      <c r="T168" s="134">
        <f>SUM(T169:T170)</f>
        <v>0.145125</v>
      </c>
      <c r="AR168" s="128" t="s">
        <v>87</v>
      </c>
      <c r="AT168" s="135" t="s">
        <v>74</v>
      </c>
      <c r="AU168" s="135" t="s">
        <v>82</v>
      </c>
      <c r="AY168" s="128" t="s">
        <v>220</v>
      </c>
      <c r="BK168" s="136">
        <f>SUM(BK169:BK170)</f>
        <v>0</v>
      </c>
    </row>
    <row r="169" spans="2:65" s="1" customFormat="1" ht="24.25" customHeight="1">
      <c r="B169" s="139"/>
      <c r="C169" s="140" t="s">
        <v>365</v>
      </c>
      <c r="D169" s="140" t="s">
        <v>222</v>
      </c>
      <c r="E169" s="141" t="s">
        <v>390</v>
      </c>
      <c r="F169" s="142" t="s">
        <v>391</v>
      </c>
      <c r="G169" s="143" t="s">
        <v>234</v>
      </c>
      <c r="H169" s="144">
        <v>95</v>
      </c>
      <c r="I169" s="145"/>
      <c r="J169" s="144">
        <f>ROUND(I169*H169,2)</f>
        <v>0</v>
      </c>
      <c r="K169" s="146"/>
      <c r="L169" s="28"/>
      <c r="M169" s="147" t="s">
        <v>1</v>
      </c>
      <c r="N169" s="148" t="s">
        <v>41</v>
      </c>
      <c r="P169" s="149">
        <f>O169*H169</f>
        <v>0</v>
      </c>
      <c r="Q169" s="149">
        <v>0</v>
      </c>
      <c r="R169" s="149">
        <f>Q169*H169</f>
        <v>0</v>
      </c>
      <c r="S169" s="149">
        <v>1.3500000000000001E-3</v>
      </c>
      <c r="T169" s="150">
        <f>S169*H169</f>
        <v>0.12825</v>
      </c>
      <c r="AR169" s="151" t="s">
        <v>281</v>
      </c>
      <c r="AT169" s="151" t="s">
        <v>222</v>
      </c>
      <c r="AU169" s="151" t="s">
        <v>87</v>
      </c>
      <c r="AY169" s="13" t="s">
        <v>220</v>
      </c>
      <c r="BE169" s="152">
        <f>IF(N169="základná",J169,0)</f>
        <v>0</v>
      </c>
      <c r="BF169" s="152">
        <f>IF(N169="znížená",J169,0)</f>
        <v>0</v>
      </c>
      <c r="BG169" s="152">
        <f>IF(N169="zákl. prenesená",J169,0)</f>
        <v>0</v>
      </c>
      <c r="BH169" s="152">
        <f>IF(N169="zníž. prenesená",J169,0)</f>
        <v>0</v>
      </c>
      <c r="BI169" s="152">
        <f>IF(N169="nulová",J169,0)</f>
        <v>0</v>
      </c>
      <c r="BJ169" s="13" t="s">
        <v>87</v>
      </c>
      <c r="BK169" s="152">
        <f>ROUND(I169*H169,2)</f>
        <v>0</v>
      </c>
      <c r="BL169" s="13" t="s">
        <v>281</v>
      </c>
      <c r="BM169" s="151" t="s">
        <v>1336</v>
      </c>
    </row>
    <row r="170" spans="2:65" s="1" customFormat="1" ht="24.25" customHeight="1">
      <c r="B170" s="139"/>
      <c r="C170" s="140" t="s">
        <v>371</v>
      </c>
      <c r="D170" s="140" t="s">
        <v>222</v>
      </c>
      <c r="E170" s="141" t="s">
        <v>1337</v>
      </c>
      <c r="F170" s="142" t="s">
        <v>1338</v>
      </c>
      <c r="G170" s="143" t="s">
        <v>234</v>
      </c>
      <c r="H170" s="144">
        <v>187.5</v>
      </c>
      <c r="I170" s="145"/>
      <c r="J170" s="144">
        <f>ROUND(I170*H170,2)</f>
        <v>0</v>
      </c>
      <c r="K170" s="146"/>
      <c r="L170" s="28"/>
      <c r="M170" s="147" t="s">
        <v>1</v>
      </c>
      <c r="N170" s="148" t="s">
        <v>41</v>
      </c>
      <c r="P170" s="149">
        <f>O170*H170</f>
        <v>0</v>
      </c>
      <c r="Q170" s="149">
        <v>0</v>
      </c>
      <c r="R170" s="149">
        <f>Q170*H170</f>
        <v>0</v>
      </c>
      <c r="S170" s="149">
        <v>9.0000000000000006E-5</v>
      </c>
      <c r="T170" s="150">
        <f>S170*H170</f>
        <v>1.6875000000000001E-2</v>
      </c>
      <c r="AR170" s="151" t="s">
        <v>281</v>
      </c>
      <c r="AT170" s="151" t="s">
        <v>222</v>
      </c>
      <c r="AU170" s="151" t="s">
        <v>87</v>
      </c>
      <c r="AY170" s="13" t="s">
        <v>220</v>
      </c>
      <c r="BE170" s="152">
        <f>IF(N170="základná",J170,0)</f>
        <v>0</v>
      </c>
      <c r="BF170" s="152">
        <f>IF(N170="znížená",J170,0)</f>
        <v>0</v>
      </c>
      <c r="BG170" s="152">
        <f>IF(N170="zákl. prenesená",J170,0)</f>
        <v>0</v>
      </c>
      <c r="BH170" s="152">
        <f>IF(N170="zníž. prenesená",J170,0)</f>
        <v>0</v>
      </c>
      <c r="BI170" s="152">
        <f>IF(N170="nulová",J170,0)</f>
        <v>0</v>
      </c>
      <c r="BJ170" s="13" t="s">
        <v>87</v>
      </c>
      <c r="BK170" s="152">
        <f>ROUND(I170*H170,2)</f>
        <v>0</v>
      </c>
      <c r="BL170" s="13" t="s">
        <v>281</v>
      </c>
      <c r="BM170" s="151" t="s">
        <v>1339</v>
      </c>
    </row>
    <row r="171" spans="2:65" s="11" customFormat="1" ht="22.9" customHeight="1">
      <c r="B171" s="127"/>
      <c r="D171" s="128" t="s">
        <v>74</v>
      </c>
      <c r="E171" s="137" t="s">
        <v>407</v>
      </c>
      <c r="F171" s="137" t="s">
        <v>408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0.23700000000000002</v>
      </c>
      <c r="AR171" s="128" t="s">
        <v>87</v>
      </c>
      <c r="AT171" s="135" t="s">
        <v>74</v>
      </c>
      <c r="AU171" s="135" t="s">
        <v>82</v>
      </c>
      <c r="AY171" s="128" t="s">
        <v>220</v>
      </c>
      <c r="BK171" s="136">
        <f>SUM(BK172:BK173)</f>
        <v>0</v>
      </c>
    </row>
    <row r="172" spans="2:65" s="1" customFormat="1" ht="24.25" customHeight="1">
      <c r="B172" s="139"/>
      <c r="C172" s="140" t="s">
        <v>377</v>
      </c>
      <c r="D172" s="140" t="s">
        <v>222</v>
      </c>
      <c r="E172" s="141" t="s">
        <v>1340</v>
      </c>
      <c r="F172" s="142" t="s">
        <v>1341</v>
      </c>
      <c r="G172" s="143" t="s">
        <v>259</v>
      </c>
      <c r="H172" s="144">
        <v>1</v>
      </c>
      <c r="I172" s="145"/>
      <c r="J172" s="144">
        <f>ROUND(I172*H172,2)</f>
        <v>0</v>
      </c>
      <c r="K172" s="146"/>
      <c r="L172" s="28"/>
      <c r="M172" s="147" t="s">
        <v>1</v>
      </c>
      <c r="N172" s="148" t="s">
        <v>41</v>
      </c>
      <c r="P172" s="149">
        <f>O172*H172</f>
        <v>0</v>
      </c>
      <c r="Q172" s="149">
        <v>0</v>
      </c>
      <c r="R172" s="149">
        <f>Q172*H172</f>
        <v>0</v>
      </c>
      <c r="S172" s="149">
        <v>3.0000000000000001E-3</v>
      </c>
      <c r="T172" s="150">
        <f>S172*H172</f>
        <v>3.0000000000000001E-3</v>
      </c>
      <c r="AR172" s="151" t="s">
        <v>281</v>
      </c>
      <c r="AT172" s="151" t="s">
        <v>222</v>
      </c>
      <c r="AU172" s="151" t="s">
        <v>87</v>
      </c>
      <c r="AY172" s="13" t="s">
        <v>220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3" t="s">
        <v>87</v>
      </c>
      <c r="BK172" s="152">
        <f>ROUND(I172*H172,2)</f>
        <v>0</v>
      </c>
      <c r="BL172" s="13" t="s">
        <v>281</v>
      </c>
      <c r="BM172" s="151" t="s">
        <v>1342</v>
      </c>
    </row>
    <row r="173" spans="2:65" s="1" customFormat="1" ht="24.25" customHeight="1">
      <c r="B173" s="139"/>
      <c r="C173" s="140" t="s">
        <v>381</v>
      </c>
      <c r="D173" s="140" t="s">
        <v>222</v>
      </c>
      <c r="E173" s="141" t="s">
        <v>1343</v>
      </c>
      <c r="F173" s="142" t="s">
        <v>1344</v>
      </c>
      <c r="G173" s="143" t="s">
        <v>259</v>
      </c>
      <c r="H173" s="144">
        <v>39</v>
      </c>
      <c r="I173" s="145"/>
      <c r="J173" s="144">
        <f>ROUND(I173*H173,2)</f>
        <v>0</v>
      </c>
      <c r="K173" s="146"/>
      <c r="L173" s="28"/>
      <c r="M173" s="147" t="s">
        <v>1</v>
      </c>
      <c r="N173" s="148" t="s">
        <v>41</v>
      </c>
      <c r="P173" s="149">
        <f>O173*H173</f>
        <v>0</v>
      </c>
      <c r="Q173" s="149">
        <v>0</v>
      </c>
      <c r="R173" s="149">
        <f>Q173*H173</f>
        <v>0</v>
      </c>
      <c r="S173" s="149">
        <v>6.0000000000000001E-3</v>
      </c>
      <c r="T173" s="150">
        <f>S173*H173</f>
        <v>0.23400000000000001</v>
      </c>
      <c r="AR173" s="151" t="s">
        <v>281</v>
      </c>
      <c r="AT173" s="151" t="s">
        <v>222</v>
      </c>
      <c r="AU173" s="151" t="s">
        <v>87</v>
      </c>
      <c r="AY173" s="13" t="s">
        <v>220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3" t="s">
        <v>87</v>
      </c>
      <c r="BK173" s="152">
        <f>ROUND(I173*H173,2)</f>
        <v>0</v>
      </c>
      <c r="BL173" s="13" t="s">
        <v>281</v>
      </c>
      <c r="BM173" s="151" t="s">
        <v>1345</v>
      </c>
    </row>
    <row r="174" spans="2:65" s="11" customFormat="1" ht="22.9" customHeight="1">
      <c r="B174" s="127"/>
      <c r="D174" s="128" t="s">
        <v>74</v>
      </c>
      <c r="E174" s="137" t="s">
        <v>900</v>
      </c>
      <c r="F174" s="137" t="s">
        <v>901</v>
      </c>
      <c r="I174" s="130"/>
      <c r="J174" s="138">
        <f>BK174</f>
        <v>0</v>
      </c>
      <c r="L174" s="127"/>
      <c r="M174" s="132"/>
      <c r="P174" s="133">
        <f>SUM(P175:P180)</f>
        <v>0</v>
      </c>
      <c r="R174" s="133">
        <f>SUM(R175:R180)</f>
        <v>3.0000000000000002E-2</v>
      </c>
      <c r="T174" s="134">
        <f>SUM(T175:T180)</f>
        <v>5.6992500000000001</v>
      </c>
      <c r="AR174" s="128" t="s">
        <v>87</v>
      </c>
      <c r="AT174" s="135" t="s">
        <v>74</v>
      </c>
      <c r="AU174" s="135" t="s">
        <v>82</v>
      </c>
      <c r="AY174" s="128" t="s">
        <v>220</v>
      </c>
      <c r="BK174" s="136">
        <f>SUM(BK175:BK180)</f>
        <v>0</v>
      </c>
    </row>
    <row r="175" spans="2:65" s="1" customFormat="1" ht="24.25" customHeight="1">
      <c r="B175" s="139"/>
      <c r="C175" s="140" t="s">
        <v>385</v>
      </c>
      <c r="D175" s="140" t="s">
        <v>222</v>
      </c>
      <c r="E175" s="141" t="s">
        <v>1346</v>
      </c>
      <c r="F175" s="142" t="s">
        <v>1347</v>
      </c>
      <c r="G175" s="143" t="s">
        <v>225</v>
      </c>
      <c r="H175" s="144">
        <v>381.7</v>
      </c>
      <c r="I175" s="145"/>
      <c r="J175" s="144">
        <f t="shared" ref="J175:J180" si="10">ROUND(I175*H175,2)</f>
        <v>0</v>
      </c>
      <c r="K175" s="146"/>
      <c r="L175" s="28"/>
      <c r="M175" s="147" t="s">
        <v>1</v>
      </c>
      <c r="N175" s="148" t="s">
        <v>41</v>
      </c>
      <c r="P175" s="149">
        <f t="shared" ref="P175:P180" si="11">O175*H175</f>
        <v>0</v>
      </c>
      <c r="Q175" s="149">
        <v>0</v>
      </c>
      <c r="R175" s="149">
        <f t="shared" ref="R175:R180" si="12">Q175*H175</f>
        <v>0</v>
      </c>
      <c r="S175" s="149">
        <v>3.0000000000000001E-3</v>
      </c>
      <c r="T175" s="150">
        <f t="shared" ref="T175:T180" si="13">S175*H175</f>
        <v>1.1451</v>
      </c>
      <c r="AR175" s="151" t="s">
        <v>281</v>
      </c>
      <c r="AT175" s="151" t="s">
        <v>222</v>
      </c>
      <c r="AU175" s="151" t="s">
        <v>87</v>
      </c>
      <c r="AY175" s="13" t="s">
        <v>220</v>
      </c>
      <c r="BE175" s="152">
        <f t="shared" ref="BE175:BE180" si="14">IF(N175="základná",J175,0)</f>
        <v>0</v>
      </c>
      <c r="BF175" s="152">
        <f t="shared" ref="BF175:BF180" si="15">IF(N175="znížená",J175,0)</f>
        <v>0</v>
      </c>
      <c r="BG175" s="152">
        <f t="shared" ref="BG175:BG180" si="16">IF(N175="zákl. prenesená",J175,0)</f>
        <v>0</v>
      </c>
      <c r="BH175" s="152">
        <f t="shared" ref="BH175:BH180" si="17">IF(N175="zníž. prenesená",J175,0)</f>
        <v>0</v>
      </c>
      <c r="BI175" s="152">
        <f t="shared" ref="BI175:BI180" si="18">IF(N175="nulová",J175,0)</f>
        <v>0</v>
      </c>
      <c r="BJ175" s="13" t="s">
        <v>87</v>
      </c>
      <c r="BK175" s="152">
        <f t="shared" ref="BK175:BK180" si="19">ROUND(I175*H175,2)</f>
        <v>0</v>
      </c>
      <c r="BL175" s="13" t="s">
        <v>281</v>
      </c>
      <c r="BM175" s="151" t="s">
        <v>1348</v>
      </c>
    </row>
    <row r="176" spans="2:65" s="1" customFormat="1" ht="21.75" customHeight="1">
      <c r="B176" s="139"/>
      <c r="C176" s="140" t="s">
        <v>389</v>
      </c>
      <c r="D176" s="140" t="s">
        <v>222</v>
      </c>
      <c r="E176" s="141" t="s">
        <v>1349</v>
      </c>
      <c r="F176" s="142" t="s">
        <v>1350</v>
      </c>
      <c r="G176" s="143" t="s">
        <v>225</v>
      </c>
      <c r="H176" s="144">
        <v>381.7</v>
      </c>
      <c r="I176" s="145"/>
      <c r="J176" s="144">
        <f t="shared" si="10"/>
        <v>0</v>
      </c>
      <c r="K176" s="146"/>
      <c r="L176" s="28"/>
      <c r="M176" s="147" t="s">
        <v>1</v>
      </c>
      <c r="N176" s="148" t="s">
        <v>41</v>
      </c>
      <c r="P176" s="149">
        <f t="shared" si="11"/>
        <v>0</v>
      </c>
      <c r="Q176" s="149">
        <v>0</v>
      </c>
      <c r="R176" s="149">
        <f t="shared" si="12"/>
        <v>0</v>
      </c>
      <c r="S176" s="149">
        <v>0.01</v>
      </c>
      <c r="T176" s="150">
        <f t="shared" si="13"/>
        <v>3.8170000000000002</v>
      </c>
      <c r="AR176" s="151" t="s">
        <v>281</v>
      </c>
      <c r="AT176" s="151" t="s">
        <v>222</v>
      </c>
      <c r="AU176" s="151" t="s">
        <v>87</v>
      </c>
      <c r="AY176" s="13" t="s">
        <v>220</v>
      </c>
      <c r="BE176" s="152">
        <f t="shared" si="14"/>
        <v>0</v>
      </c>
      <c r="BF176" s="152">
        <f t="shared" si="15"/>
        <v>0</v>
      </c>
      <c r="BG176" s="152">
        <f t="shared" si="16"/>
        <v>0</v>
      </c>
      <c r="BH176" s="152">
        <f t="shared" si="17"/>
        <v>0</v>
      </c>
      <c r="BI176" s="152">
        <f t="shared" si="18"/>
        <v>0</v>
      </c>
      <c r="BJ176" s="13" t="s">
        <v>87</v>
      </c>
      <c r="BK176" s="152">
        <f t="shared" si="19"/>
        <v>0</v>
      </c>
      <c r="BL176" s="13" t="s">
        <v>281</v>
      </c>
      <c r="BM176" s="151" t="s">
        <v>1351</v>
      </c>
    </row>
    <row r="177" spans="2:65" s="1" customFormat="1" ht="16.5" customHeight="1">
      <c r="B177" s="139"/>
      <c r="C177" s="140" t="s">
        <v>393</v>
      </c>
      <c r="D177" s="140" t="s">
        <v>222</v>
      </c>
      <c r="E177" s="141" t="s">
        <v>1352</v>
      </c>
      <c r="F177" s="142" t="s">
        <v>1353</v>
      </c>
      <c r="G177" s="143" t="s">
        <v>225</v>
      </c>
      <c r="H177" s="144">
        <v>8.85</v>
      </c>
      <c r="I177" s="145"/>
      <c r="J177" s="144">
        <f t="shared" si="10"/>
        <v>0</v>
      </c>
      <c r="K177" s="146"/>
      <c r="L177" s="28"/>
      <c r="M177" s="147" t="s">
        <v>1</v>
      </c>
      <c r="N177" s="148" t="s">
        <v>41</v>
      </c>
      <c r="P177" s="149">
        <f t="shared" si="11"/>
        <v>0</v>
      </c>
      <c r="Q177" s="149">
        <v>0</v>
      </c>
      <c r="R177" s="149">
        <f t="shared" si="12"/>
        <v>0</v>
      </c>
      <c r="S177" s="149">
        <v>7.0000000000000001E-3</v>
      </c>
      <c r="T177" s="150">
        <f t="shared" si="13"/>
        <v>6.1949999999999998E-2</v>
      </c>
      <c r="AR177" s="151" t="s">
        <v>281</v>
      </c>
      <c r="AT177" s="151" t="s">
        <v>222</v>
      </c>
      <c r="AU177" s="151" t="s">
        <v>87</v>
      </c>
      <c r="AY177" s="13" t="s">
        <v>220</v>
      </c>
      <c r="BE177" s="152">
        <f t="shared" si="14"/>
        <v>0</v>
      </c>
      <c r="BF177" s="152">
        <f t="shared" si="15"/>
        <v>0</v>
      </c>
      <c r="BG177" s="152">
        <f t="shared" si="16"/>
        <v>0</v>
      </c>
      <c r="BH177" s="152">
        <f t="shared" si="17"/>
        <v>0</v>
      </c>
      <c r="BI177" s="152">
        <f t="shared" si="18"/>
        <v>0</v>
      </c>
      <c r="BJ177" s="13" t="s">
        <v>87</v>
      </c>
      <c r="BK177" s="152">
        <f t="shared" si="19"/>
        <v>0</v>
      </c>
      <c r="BL177" s="13" t="s">
        <v>281</v>
      </c>
      <c r="BM177" s="151" t="s">
        <v>1354</v>
      </c>
    </row>
    <row r="178" spans="2:65" s="1" customFormat="1" ht="16.5" customHeight="1">
      <c r="B178" s="139"/>
      <c r="C178" s="140" t="s">
        <v>399</v>
      </c>
      <c r="D178" s="140" t="s">
        <v>222</v>
      </c>
      <c r="E178" s="141" t="s">
        <v>1355</v>
      </c>
      <c r="F178" s="142" t="s">
        <v>1356</v>
      </c>
      <c r="G178" s="143" t="s">
        <v>225</v>
      </c>
      <c r="H178" s="144">
        <v>5.72</v>
      </c>
      <c r="I178" s="145"/>
      <c r="J178" s="144">
        <f t="shared" si="10"/>
        <v>0</v>
      </c>
      <c r="K178" s="146"/>
      <c r="L178" s="28"/>
      <c r="M178" s="147" t="s">
        <v>1</v>
      </c>
      <c r="N178" s="148" t="s">
        <v>41</v>
      </c>
      <c r="P178" s="149">
        <f t="shared" si="11"/>
        <v>0</v>
      </c>
      <c r="Q178" s="149">
        <v>0</v>
      </c>
      <c r="R178" s="149">
        <f t="shared" si="12"/>
        <v>0</v>
      </c>
      <c r="S178" s="149">
        <v>0.01</v>
      </c>
      <c r="T178" s="150">
        <f t="shared" si="13"/>
        <v>5.7200000000000001E-2</v>
      </c>
      <c r="AR178" s="151" t="s">
        <v>281</v>
      </c>
      <c r="AT178" s="151" t="s">
        <v>222</v>
      </c>
      <c r="AU178" s="151" t="s">
        <v>87</v>
      </c>
      <c r="AY178" s="13" t="s">
        <v>220</v>
      </c>
      <c r="BE178" s="152">
        <f t="shared" si="14"/>
        <v>0</v>
      </c>
      <c r="BF178" s="152">
        <f t="shared" si="15"/>
        <v>0</v>
      </c>
      <c r="BG178" s="152">
        <f t="shared" si="16"/>
        <v>0</v>
      </c>
      <c r="BH178" s="152">
        <f t="shared" si="17"/>
        <v>0</v>
      </c>
      <c r="BI178" s="152">
        <f t="shared" si="18"/>
        <v>0</v>
      </c>
      <c r="BJ178" s="13" t="s">
        <v>87</v>
      </c>
      <c r="BK178" s="152">
        <f t="shared" si="19"/>
        <v>0</v>
      </c>
      <c r="BL178" s="13" t="s">
        <v>281</v>
      </c>
      <c r="BM178" s="151" t="s">
        <v>1357</v>
      </c>
    </row>
    <row r="179" spans="2:65" s="1" customFormat="1" ht="16.5" customHeight="1">
      <c r="B179" s="139"/>
      <c r="C179" s="140" t="s">
        <v>403</v>
      </c>
      <c r="D179" s="140" t="s">
        <v>222</v>
      </c>
      <c r="E179" s="141" t="s">
        <v>1358</v>
      </c>
      <c r="F179" s="142" t="s">
        <v>1359</v>
      </c>
      <c r="G179" s="143" t="s">
        <v>259</v>
      </c>
      <c r="H179" s="144">
        <v>1</v>
      </c>
      <c r="I179" s="145"/>
      <c r="J179" s="144">
        <f t="shared" si="10"/>
        <v>0</v>
      </c>
      <c r="K179" s="146"/>
      <c r="L179" s="28"/>
      <c r="M179" s="147" t="s">
        <v>1</v>
      </c>
      <c r="N179" s="148" t="s">
        <v>41</v>
      </c>
      <c r="P179" s="149">
        <f t="shared" si="11"/>
        <v>0</v>
      </c>
      <c r="Q179" s="149">
        <v>0</v>
      </c>
      <c r="R179" s="149">
        <f t="shared" si="12"/>
        <v>0</v>
      </c>
      <c r="S179" s="149">
        <v>1.7999999999999999E-2</v>
      </c>
      <c r="T179" s="150">
        <f t="shared" si="13"/>
        <v>1.7999999999999999E-2</v>
      </c>
      <c r="AR179" s="151" t="s">
        <v>281</v>
      </c>
      <c r="AT179" s="151" t="s">
        <v>222</v>
      </c>
      <c r="AU179" s="151" t="s">
        <v>87</v>
      </c>
      <c r="AY179" s="13" t="s">
        <v>220</v>
      </c>
      <c r="BE179" s="152">
        <f t="shared" si="14"/>
        <v>0</v>
      </c>
      <c r="BF179" s="152">
        <f t="shared" si="15"/>
        <v>0</v>
      </c>
      <c r="BG179" s="152">
        <f t="shared" si="16"/>
        <v>0</v>
      </c>
      <c r="BH179" s="152">
        <f t="shared" si="17"/>
        <v>0</v>
      </c>
      <c r="BI179" s="152">
        <f t="shared" si="18"/>
        <v>0</v>
      </c>
      <c r="BJ179" s="13" t="s">
        <v>87</v>
      </c>
      <c r="BK179" s="152">
        <f t="shared" si="19"/>
        <v>0</v>
      </c>
      <c r="BL179" s="13" t="s">
        <v>281</v>
      </c>
      <c r="BM179" s="151" t="s">
        <v>1360</v>
      </c>
    </row>
    <row r="180" spans="2:65" s="1" customFormat="1" ht="33" customHeight="1">
      <c r="B180" s="139"/>
      <c r="C180" s="140" t="s">
        <v>409</v>
      </c>
      <c r="D180" s="140" t="s">
        <v>222</v>
      </c>
      <c r="E180" s="141" t="s">
        <v>1361</v>
      </c>
      <c r="F180" s="142" t="s">
        <v>1362</v>
      </c>
      <c r="G180" s="143" t="s">
        <v>574</v>
      </c>
      <c r="H180" s="144">
        <v>600</v>
      </c>
      <c r="I180" s="145"/>
      <c r="J180" s="144">
        <f t="shared" si="10"/>
        <v>0</v>
      </c>
      <c r="K180" s="146"/>
      <c r="L180" s="28"/>
      <c r="M180" s="153" t="s">
        <v>1</v>
      </c>
      <c r="N180" s="154" t="s">
        <v>41</v>
      </c>
      <c r="O180" s="155"/>
      <c r="P180" s="156">
        <f t="shared" si="11"/>
        <v>0</v>
      </c>
      <c r="Q180" s="156">
        <v>5.0000000000000002E-5</v>
      </c>
      <c r="R180" s="156">
        <f t="shared" si="12"/>
        <v>3.0000000000000002E-2</v>
      </c>
      <c r="S180" s="156">
        <v>1E-3</v>
      </c>
      <c r="T180" s="157">
        <f t="shared" si="13"/>
        <v>0.6</v>
      </c>
      <c r="AR180" s="151" t="s">
        <v>281</v>
      </c>
      <c r="AT180" s="151" t="s">
        <v>222</v>
      </c>
      <c r="AU180" s="151" t="s">
        <v>87</v>
      </c>
      <c r="AY180" s="13" t="s">
        <v>220</v>
      </c>
      <c r="BE180" s="152">
        <f t="shared" si="14"/>
        <v>0</v>
      </c>
      <c r="BF180" s="152">
        <f t="shared" si="15"/>
        <v>0</v>
      </c>
      <c r="BG180" s="152">
        <f t="shared" si="16"/>
        <v>0</v>
      </c>
      <c r="BH180" s="152">
        <f t="shared" si="17"/>
        <v>0</v>
      </c>
      <c r="BI180" s="152">
        <f t="shared" si="18"/>
        <v>0</v>
      </c>
      <c r="BJ180" s="13" t="s">
        <v>87</v>
      </c>
      <c r="BK180" s="152">
        <f t="shared" si="19"/>
        <v>0</v>
      </c>
      <c r="BL180" s="13" t="s">
        <v>281</v>
      </c>
      <c r="BM180" s="151" t="s">
        <v>1363</v>
      </c>
    </row>
    <row r="181" spans="2:65" s="1" customFormat="1" ht="7" customHeight="1">
      <c r="B181" s="43"/>
      <c r="C181" s="44"/>
      <c r="D181" s="44"/>
      <c r="E181" s="44"/>
      <c r="F181" s="44"/>
      <c r="G181" s="44"/>
      <c r="H181" s="44"/>
      <c r="I181" s="44"/>
      <c r="J181" s="44"/>
      <c r="K181" s="44"/>
      <c r="L181" s="28"/>
    </row>
  </sheetData>
  <autoFilter ref="C127:K180" xr:uid="{00000000-0009-0000-0000-000006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278"/>
  <sheetViews>
    <sheetView showGridLines="0" workbookViewId="0"/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441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ROUND(J139,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ROUND((SUM(BE139:BE277)),  2)</f>
        <v>0</v>
      </c>
      <c r="G35" s="96"/>
      <c r="H35" s="96"/>
      <c r="I35" s="97">
        <v>0.23</v>
      </c>
      <c r="J35" s="95">
        <f>ROUND(((SUM(BE139:BE277))*I35),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ROUND((SUM(BF139:BF277)),  2)</f>
        <v>0</v>
      </c>
      <c r="G36" s="96"/>
      <c r="H36" s="96"/>
      <c r="I36" s="97">
        <v>0.23</v>
      </c>
      <c r="J36" s="95">
        <f>ROUND(((SUM(BF139:BF277))*I36),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ROUND((SUM(BG139:BG277)),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ROUND((SUM(BH139:BH277)),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ROUND((SUM(BI139:BI277)),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2 - Nový stav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J139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193</v>
      </c>
      <c r="E99" s="112"/>
      <c r="F99" s="112"/>
      <c r="G99" s="112"/>
      <c r="H99" s="112"/>
      <c r="I99" s="112"/>
      <c r="J99" s="113">
        <f>J140</f>
        <v>0</v>
      </c>
      <c r="L99" s="110"/>
    </row>
    <row r="100" spans="2:47" s="9" customFormat="1" ht="19.899999999999999" customHeight="1">
      <c r="B100" s="114"/>
      <c r="D100" s="115" t="s">
        <v>194</v>
      </c>
      <c r="E100" s="116"/>
      <c r="F100" s="116"/>
      <c r="G100" s="116"/>
      <c r="H100" s="116"/>
      <c r="I100" s="116"/>
      <c r="J100" s="117">
        <f>J141</f>
        <v>0</v>
      </c>
      <c r="L100" s="114"/>
    </row>
    <row r="101" spans="2:47" s="9" customFormat="1" ht="19.899999999999999" customHeight="1">
      <c r="B101" s="114"/>
      <c r="D101" s="115" t="s">
        <v>442</v>
      </c>
      <c r="E101" s="116"/>
      <c r="F101" s="116"/>
      <c r="G101" s="116"/>
      <c r="H101" s="116"/>
      <c r="I101" s="116"/>
      <c r="J101" s="117">
        <f>J154</f>
        <v>0</v>
      </c>
      <c r="L101" s="114"/>
    </row>
    <row r="102" spans="2:47" s="9" customFormat="1" ht="19.899999999999999" customHeight="1">
      <c r="B102" s="114"/>
      <c r="D102" s="115" t="s">
        <v>1364</v>
      </c>
      <c r="E102" s="116"/>
      <c r="F102" s="116"/>
      <c r="G102" s="116"/>
      <c r="H102" s="116"/>
      <c r="I102" s="116"/>
      <c r="J102" s="117">
        <f>J162</f>
        <v>0</v>
      </c>
      <c r="L102" s="114"/>
    </row>
    <row r="103" spans="2:47" s="9" customFormat="1" ht="19.899999999999999" customHeight="1">
      <c r="B103" s="114"/>
      <c r="D103" s="115" t="s">
        <v>443</v>
      </c>
      <c r="E103" s="116"/>
      <c r="F103" s="116"/>
      <c r="G103" s="116"/>
      <c r="H103" s="116"/>
      <c r="I103" s="116"/>
      <c r="J103" s="117">
        <f>J168</f>
        <v>0</v>
      </c>
      <c r="L103" s="114"/>
    </row>
    <row r="104" spans="2:47" s="9" customFormat="1" ht="19.899999999999999" customHeight="1">
      <c r="B104" s="114"/>
      <c r="D104" s="115" t="s">
        <v>444</v>
      </c>
      <c r="E104" s="116"/>
      <c r="F104" s="116"/>
      <c r="G104" s="116"/>
      <c r="H104" s="116"/>
      <c r="I104" s="116"/>
      <c r="J104" s="117">
        <f>J175</f>
        <v>0</v>
      </c>
      <c r="L104" s="114"/>
    </row>
    <row r="105" spans="2:47" s="9" customFormat="1" ht="19.899999999999999" customHeight="1">
      <c r="B105" s="114"/>
      <c r="D105" s="115" t="s">
        <v>195</v>
      </c>
      <c r="E105" s="116"/>
      <c r="F105" s="116"/>
      <c r="G105" s="116"/>
      <c r="H105" s="116"/>
      <c r="I105" s="116"/>
      <c r="J105" s="117">
        <f>J193</f>
        <v>0</v>
      </c>
      <c r="L105" s="114"/>
    </row>
    <row r="106" spans="2:47" s="9" customFormat="1" ht="19.899999999999999" customHeight="1">
      <c r="B106" s="114"/>
      <c r="D106" s="115" t="s">
        <v>445</v>
      </c>
      <c r="E106" s="116"/>
      <c r="F106" s="116"/>
      <c r="G106" s="116"/>
      <c r="H106" s="116"/>
      <c r="I106" s="116"/>
      <c r="J106" s="117">
        <f>J201</f>
        <v>0</v>
      </c>
      <c r="L106" s="114"/>
    </row>
    <row r="107" spans="2:47" s="8" customFormat="1" ht="25" customHeight="1">
      <c r="B107" s="110"/>
      <c r="D107" s="111" t="s">
        <v>196</v>
      </c>
      <c r="E107" s="112"/>
      <c r="F107" s="112"/>
      <c r="G107" s="112"/>
      <c r="H107" s="112"/>
      <c r="I107" s="112"/>
      <c r="J107" s="113">
        <f>J203</f>
        <v>0</v>
      </c>
      <c r="L107" s="110"/>
    </row>
    <row r="108" spans="2:47" s="9" customFormat="1" ht="19.899999999999999" customHeight="1">
      <c r="B108" s="114"/>
      <c r="D108" s="115" t="s">
        <v>446</v>
      </c>
      <c r="E108" s="116"/>
      <c r="F108" s="116"/>
      <c r="G108" s="116"/>
      <c r="H108" s="116"/>
      <c r="I108" s="116"/>
      <c r="J108" s="117">
        <f>J204</f>
        <v>0</v>
      </c>
      <c r="L108" s="114"/>
    </row>
    <row r="109" spans="2:47" s="9" customFormat="1" ht="19.899999999999999" customHeight="1">
      <c r="B109" s="114"/>
      <c r="D109" s="115" t="s">
        <v>197</v>
      </c>
      <c r="E109" s="116"/>
      <c r="F109" s="116"/>
      <c r="G109" s="116"/>
      <c r="H109" s="116"/>
      <c r="I109" s="116"/>
      <c r="J109" s="117">
        <f>J208</f>
        <v>0</v>
      </c>
      <c r="L109" s="114"/>
    </row>
    <row r="110" spans="2:47" s="9" customFormat="1" ht="19.899999999999999" customHeight="1">
      <c r="B110" s="114"/>
      <c r="D110" s="115" t="s">
        <v>1365</v>
      </c>
      <c r="E110" s="116"/>
      <c r="F110" s="116"/>
      <c r="G110" s="116"/>
      <c r="H110" s="116"/>
      <c r="I110" s="116"/>
      <c r="J110" s="117">
        <f>J215</f>
        <v>0</v>
      </c>
      <c r="L110" s="114"/>
    </row>
    <row r="111" spans="2:47" s="9" customFormat="1" ht="19.899999999999999" customHeight="1">
      <c r="B111" s="114"/>
      <c r="D111" s="115" t="s">
        <v>200</v>
      </c>
      <c r="E111" s="116"/>
      <c r="F111" s="116"/>
      <c r="G111" s="116"/>
      <c r="H111" s="116"/>
      <c r="I111" s="116"/>
      <c r="J111" s="117">
        <f>J219</f>
        <v>0</v>
      </c>
      <c r="L111" s="114"/>
    </row>
    <row r="112" spans="2:47" s="9" customFormat="1" ht="19.899999999999999" customHeight="1">
      <c r="B112" s="114"/>
      <c r="D112" s="115" t="s">
        <v>201</v>
      </c>
      <c r="E112" s="116"/>
      <c r="F112" s="116"/>
      <c r="G112" s="116"/>
      <c r="H112" s="116"/>
      <c r="I112" s="116"/>
      <c r="J112" s="117">
        <f>J222</f>
        <v>0</v>
      </c>
      <c r="L112" s="114"/>
    </row>
    <row r="113" spans="2:12" s="9" customFormat="1" ht="19.899999999999999" customHeight="1">
      <c r="B113" s="114"/>
      <c r="D113" s="115" t="s">
        <v>203</v>
      </c>
      <c r="E113" s="116"/>
      <c r="F113" s="116"/>
      <c r="G113" s="116"/>
      <c r="H113" s="116"/>
      <c r="I113" s="116"/>
      <c r="J113" s="117">
        <f>J226</f>
        <v>0</v>
      </c>
      <c r="L113" s="114"/>
    </row>
    <row r="114" spans="2:12" s="9" customFormat="1" ht="19.899999999999999" customHeight="1">
      <c r="B114" s="114"/>
      <c r="D114" s="115" t="s">
        <v>448</v>
      </c>
      <c r="E114" s="116"/>
      <c r="F114" s="116"/>
      <c r="G114" s="116"/>
      <c r="H114" s="116"/>
      <c r="I114" s="116"/>
      <c r="J114" s="117">
        <f>J239</f>
        <v>0</v>
      </c>
      <c r="L114" s="114"/>
    </row>
    <row r="115" spans="2:12" s="9" customFormat="1" ht="19.899999999999999" customHeight="1">
      <c r="B115" s="114"/>
      <c r="D115" s="115" t="s">
        <v>1366</v>
      </c>
      <c r="E115" s="116"/>
      <c r="F115" s="116"/>
      <c r="G115" s="116"/>
      <c r="H115" s="116"/>
      <c r="I115" s="116"/>
      <c r="J115" s="117">
        <f>J261</f>
        <v>0</v>
      </c>
      <c r="L115" s="114"/>
    </row>
    <row r="116" spans="2:12" s="9" customFormat="1" ht="19.899999999999999" customHeight="1">
      <c r="B116" s="114"/>
      <c r="D116" s="115" t="s">
        <v>451</v>
      </c>
      <c r="E116" s="116"/>
      <c r="F116" s="116"/>
      <c r="G116" s="116"/>
      <c r="H116" s="116"/>
      <c r="I116" s="116"/>
      <c r="J116" s="117">
        <f>J271</f>
        <v>0</v>
      </c>
      <c r="L116" s="114"/>
    </row>
    <row r="117" spans="2:12" s="9" customFormat="1" ht="19.899999999999999" customHeight="1">
      <c r="B117" s="114"/>
      <c r="D117" s="115" t="s">
        <v>452</v>
      </c>
      <c r="E117" s="116"/>
      <c r="F117" s="116"/>
      <c r="G117" s="116"/>
      <c r="H117" s="116"/>
      <c r="I117" s="116"/>
      <c r="J117" s="117">
        <f>J274</f>
        <v>0</v>
      </c>
      <c r="L117" s="114"/>
    </row>
    <row r="118" spans="2:12" s="1" customFormat="1" ht="21.75" customHeight="1">
      <c r="B118" s="28"/>
      <c r="L118" s="28"/>
    </row>
    <row r="119" spans="2:12" s="1" customFormat="1" ht="7" customHeight="1">
      <c r="B119" s="43"/>
      <c r="C119" s="44"/>
      <c r="D119" s="44"/>
      <c r="E119" s="44"/>
      <c r="F119" s="44"/>
      <c r="G119" s="44"/>
      <c r="H119" s="44"/>
      <c r="I119" s="44"/>
      <c r="J119" s="44"/>
      <c r="K119" s="44"/>
      <c r="L119" s="28"/>
    </row>
    <row r="123" spans="2:12" s="1" customFormat="1" ht="7" customHeight="1"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28"/>
    </row>
    <row r="124" spans="2:12" s="1" customFormat="1" ht="25" customHeight="1">
      <c r="B124" s="28"/>
      <c r="C124" s="17" t="s">
        <v>206</v>
      </c>
      <c r="L124" s="28"/>
    </row>
    <row r="125" spans="2:12" s="1" customFormat="1" ht="7" customHeight="1">
      <c r="B125" s="28"/>
      <c r="L125" s="28"/>
    </row>
    <row r="126" spans="2:12" s="1" customFormat="1" ht="12" customHeight="1">
      <c r="B126" s="28"/>
      <c r="C126" s="23" t="s">
        <v>14</v>
      </c>
      <c r="L126" s="28"/>
    </row>
    <row r="127" spans="2:12" s="1" customFormat="1" ht="26.25" customHeight="1">
      <c r="B127" s="28"/>
      <c r="E127" s="224" t="str">
        <f>E7</f>
        <v>SOŠ technická Lučenec - novostavba edukačného centra, rekonštrukcia objektu školy a spoločenského objektu</v>
      </c>
      <c r="F127" s="225"/>
      <c r="G127" s="225"/>
      <c r="H127" s="225"/>
      <c r="L127" s="28"/>
    </row>
    <row r="128" spans="2:12" ht="12" customHeight="1">
      <c r="B128" s="16"/>
      <c r="C128" s="23" t="s">
        <v>184</v>
      </c>
      <c r="L128" s="16"/>
    </row>
    <row r="129" spans="2:65" s="1" customFormat="1" ht="16.5" customHeight="1">
      <c r="B129" s="28"/>
      <c r="E129" s="224" t="s">
        <v>1257</v>
      </c>
      <c r="F129" s="223"/>
      <c r="G129" s="223"/>
      <c r="H129" s="223"/>
      <c r="L129" s="28"/>
    </row>
    <row r="130" spans="2:65" s="1" customFormat="1" ht="12" customHeight="1">
      <c r="B130" s="28"/>
      <c r="C130" s="23" t="s">
        <v>186</v>
      </c>
      <c r="L130" s="28"/>
    </row>
    <row r="131" spans="2:65" s="1" customFormat="1" ht="16.5" customHeight="1">
      <c r="B131" s="28"/>
      <c r="E131" s="218" t="str">
        <f>E11</f>
        <v>2 - Nový stav</v>
      </c>
      <c r="F131" s="223"/>
      <c r="G131" s="223"/>
      <c r="H131" s="223"/>
      <c r="L131" s="28"/>
    </row>
    <row r="132" spans="2:65" s="1" customFormat="1" ht="7" customHeight="1">
      <c r="B132" s="28"/>
      <c r="L132" s="28"/>
    </row>
    <row r="133" spans="2:65" s="1" customFormat="1" ht="12" customHeight="1">
      <c r="B133" s="28"/>
      <c r="C133" s="23" t="s">
        <v>18</v>
      </c>
      <c r="F133" s="21" t="str">
        <f>F14</f>
        <v>SOŠ Technická,Dukelských Hrdinov 2, 984 01 Lučenec</v>
      </c>
      <c r="I133" s="23" t="s">
        <v>20</v>
      </c>
      <c r="J133" s="51" t="str">
        <f>IF(J14="","",J14)</f>
        <v>30. 9. 2024</v>
      </c>
      <c r="L133" s="28"/>
    </row>
    <row r="134" spans="2:65" s="1" customFormat="1" ht="7" customHeight="1">
      <c r="B134" s="28"/>
      <c r="L134" s="28"/>
    </row>
    <row r="135" spans="2:65" s="1" customFormat="1" ht="40.15" customHeight="1">
      <c r="B135" s="28"/>
      <c r="C135" s="23" t="s">
        <v>22</v>
      </c>
      <c r="F135" s="21" t="str">
        <f>E17</f>
        <v>BBSK, Námestie SNP 23/23, 974 01 BB</v>
      </c>
      <c r="I135" s="23" t="s">
        <v>28</v>
      </c>
      <c r="J135" s="26" t="str">
        <f>E23</f>
        <v>Ing. Ladislav Chatrnúch,Sládkovičova 2052/50A Šala</v>
      </c>
      <c r="L135" s="28"/>
    </row>
    <row r="136" spans="2:65" s="1" customFormat="1" ht="15.25" customHeight="1">
      <c r="B136" s="28"/>
      <c r="C136" s="23" t="s">
        <v>26</v>
      </c>
      <c r="F136" s="21" t="str">
        <f>IF(E20="","",E20)</f>
        <v>Vyplň údaj</v>
      </c>
      <c r="I136" s="23" t="s">
        <v>31</v>
      </c>
      <c r="J136" s="26" t="str">
        <f>E26</f>
        <v xml:space="preserve"> </v>
      </c>
      <c r="L136" s="28"/>
    </row>
    <row r="137" spans="2:65" s="1" customFormat="1" ht="10.4" customHeight="1">
      <c r="B137" s="28"/>
      <c r="L137" s="28"/>
    </row>
    <row r="138" spans="2:65" s="10" customFormat="1" ht="29.25" customHeight="1">
      <c r="B138" s="118"/>
      <c r="C138" s="119" t="s">
        <v>207</v>
      </c>
      <c r="D138" s="120" t="s">
        <v>60</v>
      </c>
      <c r="E138" s="120" t="s">
        <v>56</v>
      </c>
      <c r="F138" s="120" t="s">
        <v>57</v>
      </c>
      <c r="G138" s="120" t="s">
        <v>208</v>
      </c>
      <c r="H138" s="120" t="s">
        <v>209</v>
      </c>
      <c r="I138" s="120" t="s">
        <v>210</v>
      </c>
      <c r="J138" s="121" t="s">
        <v>190</v>
      </c>
      <c r="K138" s="122" t="s">
        <v>211</v>
      </c>
      <c r="L138" s="118"/>
      <c r="M138" s="58" t="s">
        <v>1</v>
      </c>
      <c r="N138" s="59" t="s">
        <v>39</v>
      </c>
      <c r="O138" s="59" t="s">
        <v>212</v>
      </c>
      <c r="P138" s="59" t="s">
        <v>213</v>
      </c>
      <c r="Q138" s="59" t="s">
        <v>214</v>
      </c>
      <c r="R138" s="59" t="s">
        <v>215</v>
      </c>
      <c r="S138" s="59" t="s">
        <v>216</v>
      </c>
      <c r="T138" s="60" t="s">
        <v>217</v>
      </c>
    </row>
    <row r="139" spans="2:65" s="1" customFormat="1" ht="22.9" customHeight="1">
      <c r="B139" s="28"/>
      <c r="C139" s="63" t="s">
        <v>191</v>
      </c>
      <c r="J139" s="123">
        <f>BK139</f>
        <v>0</v>
      </c>
      <c r="L139" s="28"/>
      <c r="M139" s="61"/>
      <c r="N139" s="52"/>
      <c r="O139" s="52"/>
      <c r="P139" s="124">
        <f>P140+P203</f>
        <v>0</v>
      </c>
      <c r="Q139" s="52"/>
      <c r="R139" s="124">
        <f>R140+R203</f>
        <v>277.2744470879</v>
      </c>
      <c r="S139" s="52"/>
      <c r="T139" s="125">
        <f>T140+T203</f>
        <v>0</v>
      </c>
      <c r="AT139" s="13" t="s">
        <v>74</v>
      </c>
      <c r="AU139" s="13" t="s">
        <v>192</v>
      </c>
      <c r="BK139" s="126">
        <f>BK140+BK203</f>
        <v>0</v>
      </c>
    </row>
    <row r="140" spans="2:65" s="11" customFormat="1" ht="25.9" customHeight="1">
      <c r="B140" s="127"/>
      <c r="D140" s="128" t="s">
        <v>74</v>
      </c>
      <c r="E140" s="129" t="s">
        <v>218</v>
      </c>
      <c r="F140" s="129" t="s">
        <v>219</v>
      </c>
      <c r="I140" s="130"/>
      <c r="J140" s="131">
        <f>BK140</f>
        <v>0</v>
      </c>
      <c r="L140" s="127"/>
      <c r="M140" s="132"/>
      <c r="P140" s="133">
        <f>P141+P154+P162+P168+P175+P193+P201</f>
        <v>0</v>
      </c>
      <c r="R140" s="133">
        <f>R141+R154+R162+R168+R175+R193+R201</f>
        <v>252.45883766950001</v>
      </c>
      <c r="T140" s="134">
        <f>T141+T154+T162+T168+T175+T193+T201</f>
        <v>0</v>
      </c>
      <c r="AR140" s="128" t="s">
        <v>82</v>
      </c>
      <c r="AT140" s="135" t="s">
        <v>74</v>
      </c>
      <c r="AU140" s="135" t="s">
        <v>75</v>
      </c>
      <c r="AY140" s="128" t="s">
        <v>220</v>
      </c>
      <c r="BK140" s="136">
        <f>BK141+BK154+BK162+BK168+BK175+BK193+BK201</f>
        <v>0</v>
      </c>
    </row>
    <row r="141" spans="2:65" s="11" customFormat="1" ht="22.9" customHeight="1">
      <c r="B141" s="127"/>
      <c r="D141" s="128" t="s">
        <v>74</v>
      </c>
      <c r="E141" s="137" t="s">
        <v>82</v>
      </c>
      <c r="F141" s="137" t="s">
        <v>221</v>
      </c>
      <c r="I141" s="130"/>
      <c r="J141" s="138">
        <f>BK141</f>
        <v>0</v>
      </c>
      <c r="L141" s="127"/>
      <c r="M141" s="132"/>
      <c r="P141" s="133">
        <f>SUM(P142:P153)</f>
        <v>0</v>
      </c>
      <c r="R141" s="133">
        <f>SUM(R142:R153)</f>
        <v>0</v>
      </c>
      <c r="T141" s="134">
        <f>SUM(T142:T153)</f>
        <v>0</v>
      </c>
      <c r="AR141" s="128" t="s">
        <v>82</v>
      </c>
      <c r="AT141" s="135" t="s">
        <v>74</v>
      </c>
      <c r="AU141" s="135" t="s">
        <v>82</v>
      </c>
      <c r="AY141" s="128" t="s">
        <v>220</v>
      </c>
      <c r="BK141" s="136">
        <f>SUM(BK142:BK153)</f>
        <v>0</v>
      </c>
    </row>
    <row r="142" spans="2:65" s="1" customFormat="1" ht="21.75" customHeight="1">
      <c r="B142" s="139"/>
      <c r="C142" s="140" t="s">
        <v>82</v>
      </c>
      <c r="D142" s="140" t="s">
        <v>222</v>
      </c>
      <c r="E142" s="141" t="s">
        <v>1367</v>
      </c>
      <c r="F142" s="142" t="s">
        <v>1368</v>
      </c>
      <c r="G142" s="143" t="s">
        <v>251</v>
      </c>
      <c r="H142" s="144">
        <v>46.42</v>
      </c>
      <c r="I142" s="145"/>
      <c r="J142" s="144">
        <f t="shared" ref="J142:J153" si="0">ROUND(I142*H142,2)</f>
        <v>0</v>
      </c>
      <c r="K142" s="146"/>
      <c r="L142" s="28"/>
      <c r="M142" s="147" t="s">
        <v>1</v>
      </c>
      <c r="N142" s="148" t="s">
        <v>41</v>
      </c>
      <c r="P142" s="149">
        <f t="shared" ref="P142:P153" si="1">O142*H142</f>
        <v>0</v>
      </c>
      <c r="Q142" s="149">
        <v>0</v>
      </c>
      <c r="R142" s="149">
        <f t="shared" ref="R142:R153" si="2">Q142*H142</f>
        <v>0</v>
      </c>
      <c r="S142" s="149">
        <v>0</v>
      </c>
      <c r="T142" s="150">
        <f t="shared" ref="T142:T153" si="3">S142*H142</f>
        <v>0</v>
      </c>
      <c r="AR142" s="151" t="s">
        <v>94</v>
      </c>
      <c r="AT142" s="151" t="s">
        <v>222</v>
      </c>
      <c r="AU142" s="151" t="s">
        <v>87</v>
      </c>
      <c r="AY142" s="13" t="s">
        <v>220</v>
      </c>
      <c r="BE142" s="152">
        <f t="shared" ref="BE142:BE153" si="4">IF(N142="základná",J142,0)</f>
        <v>0</v>
      </c>
      <c r="BF142" s="152">
        <f t="shared" ref="BF142:BF153" si="5">IF(N142="znížená",J142,0)</f>
        <v>0</v>
      </c>
      <c r="BG142" s="152">
        <f t="shared" ref="BG142:BG153" si="6">IF(N142="zákl. prenesená",J142,0)</f>
        <v>0</v>
      </c>
      <c r="BH142" s="152">
        <f t="shared" ref="BH142:BH153" si="7">IF(N142="zníž. prenesená",J142,0)</f>
        <v>0</v>
      </c>
      <c r="BI142" s="152">
        <f t="shared" ref="BI142:BI153" si="8">IF(N142="nulová",J142,0)</f>
        <v>0</v>
      </c>
      <c r="BJ142" s="13" t="s">
        <v>87</v>
      </c>
      <c r="BK142" s="152">
        <f t="shared" ref="BK142:BK153" si="9">ROUND(I142*H142,2)</f>
        <v>0</v>
      </c>
      <c r="BL142" s="13" t="s">
        <v>94</v>
      </c>
      <c r="BM142" s="151" t="s">
        <v>1369</v>
      </c>
    </row>
    <row r="143" spans="2:65" s="1" customFormat="1" ht="37.9" customHeight="1">
      <c r="B143" s="139"/>
      <c r="C143" s="140" t="s">
        <v>87</v>
      </c>
      <c r="D143" s="140" t="s">
        <v>222</v>
      </c>
      <c r="E143" s="141" t="s">
        <v>1370</v>
      </c>
      <c r="F143" s="142" t="s">
        <v>1371</v>
      </c>
      <c r="G143" s="143" t="s">
        <v>251</v>
      </c>
      <c r="H143" s="144">
        <v>13.93</v>
      </c>
      <c r="I143" s="145"/>
      <c r="J143" s="144">
        <f t="shared" si="0"/>
        <v>0</v>
      </c>
      <c r="K143" s="146"/>
      <c r="L143" s="28"/>
      <c r="M143" s="147" t="s">
        <v>1</v>
      </c>
      <c r="N143" s="148" t="s">
        <v>41</v>
      </c>
      <c r="P143" s="149">
        <f t="shared" si="1"/>
        <v>0</v>
      </c>
      <c r="Q143" s="149">
        <v>0</v>
      </c>
      <c r="R143" s="149">
        <f t="shared" si="2"/>
        <v>0</v>
      </c>
      <c r="S143" s="149">
        <v>0</v>
      </c>
      <c r="T143" s="150">
        <f t="shared" si="3"/>
        <v>0</v>
      </c>
      <c r="AR143" s="151" t="s">
        <v>94</v>
      </c>
      <c r="AT143" s="151" t="s">
        <v>222</v>
      </c>
      <c r="AU143" s="151" t="s">
        <v>87</v>
      </c>
      <c r="AY143" s="13" t="s">
        <v>220</v>
      </c>
      <c r="BE143" s="152">
        <f t="shared" si="4"/>
        <v>0</v>
      </c>
      <c r="BF143" s="152">
        <f t="shared" si="5"/>
        <v>0</v>
      </c>
      <c r="BG143" s="152">
        <f t="shared" si="6"/>
        <v>0</v>
      </c>
      <c r="BH143" s="152">
        <f t="shared" si="7"/>
        <v>0</v>
      </c>
      <c r="BI143" s="152">
        <f t="shared" si="8"/>
        <v>0</v>
      </c>
      <c r="BJ143" s="13" t="s">
        <v>87</v>
      </c>
      <c r="BK143" s="152">
        <f t="shared" si="9"/>
        <v>0</v>
      </c>
      <c r="BL143" s="13" t="s">
        <v>94</v>
      </c>
      <c r="BM143" s="151" t="s">
        <v>1372</v>
      </c>
    </row>
    <row r="144" spans="2:65" s="1" customFormat="1" ht="24.25" customHeight="1">
      <c r="B144" s="139"/>
      <c r="C144" s="140" t="s">
        <v>91</v>
      </c>
      <c r="D144" s="140" t="s">
        <v>222</v>
      </c>
      <c r="E144" s="141" t="s">
        <v>1373</v>
      </c>
      <c r="F144" s="142" t="s">
        <v>1374</v>
      </c>
      <c r="G144" s="143" t="s">
        <v>251</v>
      </c>
      <c r="H144" s="144">
        <v>17.34</v>
      </c>
      <c r="I144" s="145"/>
      <c r="J144" s="144">
        <f t="shared" si="0"/>
        <v>0</v>
      </c>
      <c r="K144" s="146"/>
      <c r="L144" s="28"/>
      <c r="M144" s="147" t="s">
        <v>1</v>
      </c>
      <c r="N144" s="148" t="s">
        <v>41</v>
      </c>
      <c r="P144" s="149">
        <f t="shared" si="1"/>
        <v>0</v>
      </c>
      <c r="Q144" s="149">
        <v>0</v>
      </c>
      <c r="R144" s="149">
        <f t="shared" si="2"/>
        <v>0</v>
      </c>
      <c r="S144" s="149">
        <v>0</v>
      </c>
      <c r="T144" s="150">
        <f t="shared" si="3"/>
        <v>0</v>
      </c>
      <c r="AR144" s="151" t="s">
        <v>94</v>
      </c>
      <c r="AT144" s="151" t="s">
        <v>222</v>
      </c>
      <c r="AU144" s="151" t="s">
        <v>87</v>
      </c>
      <c r="AY144" s="13" t="s">
        <v>220</v>
      </c>
      <c r="BE144" s="152">
        <f t="shared" si="4"/>
        <v>0</v>
      </c>
      <c r="BF144" s="152">
        <f t="shared" si="5"/>
        <v>0</v>
      </c>
      <c r="BG144" s="152">
        <f t="shared" si="6"/>
        <v>0</v>
      </c>
      <c r="BH144" s="152">
        <f t="shared" si="7"/>
        <v>0</v>
      </c>
      <c r="BI144" s="152">
        <f t="shared" si="8"/>
        <v>0</v>
      </c>
      <c r="BJ144" s="13" t="s">
        <v>87</v>
      </c>
      <c r="BK144" s="152">
        <f t="shared" si="9"/>
        <v>0</v>
      </c>
      <c r="BL144" s="13" t="s">
        <v>94</v>
      </c>
      <c r="BM144" s="151" t="s">
        <v>1375</v>
      </c>
    </row>
    <row r="145" spans="2:65" s="1" customFormat="1" ht="24.25" customHeight="1">
      <c r="B145" s="139"/>
      <c r="C145" s="140" t="s">
        <v>94</v>
      </c>
      <c r="D145" s="140" t="s">
        <v>222</v>
      </c>
      <c r="E145" s="141" t="s">
        <v>1376</v>
      </c>
      <c r="F145" s="142" t="s">
        <v>1377</v>
      </c>
      <c r="G145" s="143" t="s">
        <v>251</v>
      </c>
      <c r="H145" s="144">
        <v>5.2</v>
      </c>
      <c r="I145" s="145"/>
      <c r="J145" s="144">
        <f t="shared" si="0"/>
        <v>0</v>
      </c>
      <c r="K145" s="146"/>
      <c r="L145" s="28"/>
      <c r="M145" s="147" t="s">
        <v>1</v>
      </c>
      <c r="N145" s="148" t="s">
        <v>41</v>
      </c>
      <c r="P145" s="149">
        <f t="shared" si="1"/>
        <v>0</v>
      </c>
      <c r="Q145" s="149">
        <v>0</v>
      </c>
      <c r="R145" s="149">
        <f t="shared" si="2"/>
        <v>0</v>
      </c>
      <c r="S145" s="149">
        <v>0</v>
      </c>
      <c r="T145" s="150">
        <f t="shared" si="3"/>
        <v>0</v>
      </c>
      <c r="AR145" s="151" t="s">
        <v>94</v>
      </c>
      <c r="AT145" s="151" t="s">
        <v>222</v>
      </c>
      <c r="AU145" s="151" t="s">
        <v>87</v>
      </c>
      <c r="AY145" s="13" t="s">
        <v>220</v>
      </c>
      <c r="BE145" s="152">
        <f t="shared" si="4"/>
        <v>0</v>
      </c>
      <c r="BF145" s="152">
        <f t="shared" si="5"/>
        <v>0</v>
      </c>
      <c r="BG145" s="152">
        <f t="shared" si="6"/>
        <v>0</v>
      </c>
      <c r="BH145" s="152">
        <f t="shared" si="7"/>
        <v>0</v>
      </c>
      <c r="BI145" s="152">
        <f t="shared" si="8"/>
        <v>0</v>
      </c>
      <c r="BJ145" s="13" t="s">
        <v>87</v>
      </c>
      <c r="BK145" s="152">
        <f t="shared" si="9"/>
        <v>0</v>
      </c>
      <c r="BL145" s="13" t="s">
        <v>94</v>
      </c>
      <c r="BM145" s="151" t="s">
        <v>1378</v>
      </c>
    </row>
    <row r="146" spans="2:65" s="1" customFormat="1" ht="24.25" customHeight="1">
      <c r="B146" s="139"/>
      <c r="C146" s="140" t="s">
        <v>97</v>
      </c>
      <c r="D146" s="140" t="s">
        <v>222</v>
      </c>
      <c r="E146" s="141" t="s">
        <v>1379</v>
      </c>
      <c r="F146" s="142" t="s">
        <v>1380</v>
      </c>
      <c r="G146" s="143" t="s">
        <v>251</v>
      </c>
      <c r="H146" s="144">
        <v>17.34</v>
      </c>
      <c r="I146" s="145"/>
      <c r="J146" s="144">
        <f t="shared" si="0"/>
        <v>0</v>
      </c>
      <c r="K146" s="146"/>
      <c r="L146" s="28"/>
      <c r="M146" s="147" t="s">
        <v>1</v>
      </c>
      <c r="N146" s="148" t="s">
        <v>41</v>
      </c>
      <c r="P146" s="149">
        <f t="shared" si="1"/>
        <v>0</v>
      </c>
      <c r="Q146" s="149">
        <v>0</v>
      </c>
      <c r="R146" s="149">
        <f t="shared" si="2"/>
        <v>0</v>
      </c>
      <c r="S146" s="149">
        <v>0</v>
      </c>
      <c r="T146" s="150">
        <f t="shared" si="3"/>
        <v>0</v>
      </c>
      <c r="AR146" s="151" t="s">
        <v>94</v>
      </c>
      <c r="AT146" s="151" t="s">
        <v>222</v>
      </c>
      <c r="AU146" s="151" t="s">
        <v>87</v>
      </c>
      <c r="AY146" s="13" t="s">
        <v>220</v>
      </c>
      <c r="BE146" s="152">
        <f t="shared" si="4"/>
        <v>0</v>
      </c>
      <c r="BF146" s="152">
        <f t="shared" si="5"/>
        <v>0</v>
      </c>
      <c r="BG146" s="152">
        <f t="shared" si="6"/>
        <v>0</v>
      </c>
      <c r="BH146" s="152">
        <f t="shared" si="7"/>
        <v>0</v>
      </c>
      <c r="BI146" s="152">
        <f t="shared" si="8"/>
        <v>0</v>
      </c>
      <c r="BJ146" s="13" t="s">
        <v>87</v>
      </c>
      <c r="BK146" s="152">
        <f t="shared" si="9"/>
        <v>0</v>
      </c>
      <c r="BL146" s="13" t="s">
        <v>94</v>
      </c>
      <c r="BM146" s="151" t="s">
        <v>1381</v>
      </c>
    </row>
    <row r="147" spans="2:65" s="1" customFormat="1" ht="37.9" customHeight="1">
      <c r="B147" s="139"/>
      <c r="C147" s="140" t="s">
        <v>124</v>
      </c>
      <c r="D147" s="140" t="s">
        <v>222</v>
      </c>
      <c r="E147" s="141" t="s">
        <v>1382</v>
      </c>
      <c r="F147" s="142" t="s">
        <v>1383</v>
      </c>
      <c r="G147" s="143" t="s">
        <v>251</v>
      </c>
      <c r="H147" s="144">
        <v>17.34</v>
      </c>
      <c r="I147" s="145"/>
      <c r="J147" s="144">
        <f t="shared" si="0"/>
        <v>0</v>
      </c>
      <c r="K147" s="146"/>
      <c r="L147" s="28"/>
      <c r="M147" s="147" t="s">
        <v>1</v>
      </c>
      <c r="N147" s="148" t="s">
        <v>41</v>
      </c>
      <c r="P147" s="149">
        <f t="shared" si="1"/>
        <v>0</v>
      </c>
      <c r="Q147" s="149">
        <v>0</v>
      </c>
      <c r="R147" s="149">
        <f t="shared" si="2"/>
        <v>0</v>
      </c>
      <c r="S147" s="149">
        <v>0</v>
      </c>
      <c r="T147" s="150">
        <f t="shared" si="3"/>
        <v>0</v>
      </c>
      <c r="AR147" s="151" t="s">
        <v>94</v>
      </c>
      <c r="AT147" s="151" t="s">
        <v>222</v>
      </c>
      <c r="AU147" s="151" t="s">
        <v>87</v>
      </c>
      <c r="AY147" s="13" t="s">
        <v>220</v>
      </c>
      <c r="BE147" s="152">
        <f t="shared" si="4"/>
        <v>0</v>
      </c>
      <c r="BF147" s="152">
        <f t="shared" si="5"/>
        <v>0</v>
      </c>
      <c r="BG147" s="152">
        <f t="shared" si="6"/>
        <v>0</v>
      </c>
      <c r="BH147" s="152">
        <f t="shared" si="7"/>
        <v>0</v>
      </c>
      <c r="BI147" s="152">
        <f t="shared" si="8"/>
        <v>0</v>
      </c>
      <c r="BJ147" s="13" t="s">
        <v>87</v>
      </c>
      <c r="BK147" s="152">
        <f t="shared" si="9"/>
        <v>0</v>
      </c>
      <c r="BL147" s="13" t="s">
        <v>94</v>
      </c>
      <c r="BM147" s="151" t="s">
        <v>1384</v>
      </c>
    </row>
    <row r="148" spans="2:65" s="1" customFormat="1" ht="44.25" customHeight="1">
      <c r="B148" s="139"/>
      <c r="C148" s="140" t="s">
        <v>132</v>
      </c>
      <c r="D148" s="140" t="s">
        <v>222</v>
      </c>
      <c r="E148" s="141" t="s">
        <v>1385</v>
      </c>
      <c r="F148" s="142" t="s">
        <v>1386</v>
      </c>
      <c r="G148" s="143" t="s">
        <v>251</v>
      </c>
      <c r="H148" s="144">
        <v>121.38</v>
      </c>
      <c r="I148" s="145"/>
      <c r="J148" s="144">
        <f t="shared" si="0"/>
        <v>0</v>
      </c>
      <c r="K148" s="146"/>
      <c r="L148" s="28"/>
      <c r="M148" s="147" t="s">
        <v>1</v>
      </c>
      <c r="N148" s="148" t="s">
        <v>41</v>
      </c>
      <c r="P148" s="149">
        <f t="shared" si="1"/>
        <v>0</v>
      </c>
      <c r="Q148" s="149">
        <v>0</v>
      </c>
      <c r="R148" s="149">
        <f t="shared" si="2"/>
        <v>0</v>
      </c>
      <c r="S148" s="149">
        <v>0</v>
      </c>
      <c r="T148" s="150">
        <f t="shared" si="3"/>
        <v>0</v>
      </c>
      <c r="AR148" s="151" t="s">
        <v>94</v>
      </c>
      <c r="AT148" s="151" t="s">
        <v>222</v>
      </c>
      <c r="AU148" s="151" t="s">
        <v>87</v>
      </c>
      <c r="AY148" s="13" t="s">
        <v>220</v>
      </c>
      <c r="BE148" s="152">
        <f t="shared" si="4"/>
        <v>0</v>
      </c>
      <c r="BF148" s="152">
        <f t="shared" si="5"/>
        <v>0</v>
      </c>
      <c r="BG148" s="152">
        <f t="shared" si="6"/>
        <v>0</v>
      </c>
      <c r="BH148" s="152">
        <f t="shared" si="7"/>
        <v>0</v>
      </c>
      <c r="BI148" s="152">
        <f t="shared" si="8"/>
        <v>0</v>
      </c>
      <c r="BJ148" s="13" t="s">
        <v>87</v>
      </c>
      <c r="BK148" s="152">
        <f t="shared" si="9"/>
        <v>0</v>
      </c>
      <c r="BL148" s="13" t="s">
        <v>94</v>
      </c>
      <c r="BM148" s="151" t="s">
        <v>1387</v>
      </c>
    </row>
    <row r="149" spans="2:65" s="1" customFormat="1" ht="16.5" customHeight="1">
      <c r="B149" s="139"/>
      <c r="C149" s="140" t="s">
        <v>248</v>
      </c>
      <c r="D149" s="140" t="s">
        <v>222</v>
      </c>
      <c r="E149" s="141" t="s">
        <v>1388</v>
      </c>
      <c r="F149" s="142" t="s">
        <v>1389</v>
      </c>
      <c r="G149" s="143" t="s">
        <v>251</v>
      </c>
      <c r="H149" s="144">
        <v>17.34</v>
      </c>
      <c r="I149" s="145"/>
      <c r="J149" s="144">
        <f t="shared" si="0"/>
        <v>0</v>
      </c>
      <c r="K149" s="146"/>
      <c r="L149" s="28"/>
      <c r="M149" s="147" t="s">
        <v>1</v>
      </c>
      <c r="N149" s="148" t="s">
        <v>41</v>
      </c>
      <c r="P149" s="149">
        <f t="shared" si="1"/>
        <v>0</v>
      </c>
      <c r="Q149" s="149">
        <v>0</v>
      </c>
      <c r="R149" s="149">
        <f t="shared" si="2"/>
        <v>0</v>
      </c>
      <c r="S149" s="149">
        <v>0</v>
      </c>
      <c r="T149" s="150">
        <f t="shared" si="3"/>
        <v>0</v>
      </c>
      <c r="AR149" s="151" t="s">
        <v>94</v>
      </c>
      <c r="AT149" s="151" t="s">
        <v>222</v>
      </c>
      <c r="AU149" s="151" t="s">
        <v>87</v>
      </c>
      <c r="AY149" s="13" t="s">
        <v>220</v>
      </c>
      <c r="BE149" s="152">
        <f t="shared" si="4"/>
        <v>0</v>
      </c>
      <c r="BF149" s="152">
        <f t="shared" si="5"/>
        <v>0</v>
      </c>
      <c r="BG149" s="152">
        <f t="shared" si="6"/>
        <v>0</v>
      </c>
      <c r="BH149" s="152">
        <f t="shared" si="7"/>
        <v>0</v>
      </c>
      <c r="BI149" s="152">
        <f t="shared" si="8"/>
        <v>0</v>
      </c>
      <c r="BJ149" s="13" t="s">
        <v>87</v>
      </c>
      <c r="BK149" s="152">
        <f t="shared" si="9"/>
        <v>0</v>
      </c>
      <c r="BL149" s="13" t="s">
        <v>94</v>
      </c>
      <c r="BM149" s="151" t="s">
        <v>1390</v>
      </c>
    </row>
    <row r="150" spans="2:65" s="1" customFormat="1" ht="24.25" customHeight="1">
      <c r="B150" s="139"/>
      <c r="C150" s="140" t="s">
        <v>230</v>
      </c>
      <c r="D150" s="140" t="s">
        <v>222</v>
      </c>
      <c r="E150" s="141" t="s">
        <v>466</v>
      </c>
      <c r="F150" s="142" t="s">
        <v>467</v>
      </c>
      <c r="G150" s="143" t="s">
        <v>251</v>
      </c>
      <c r="H150" s="144">
        <v>46.42</v>
      </c>
      <c r="I150" s="145"/>
      <c r="J150" s="144">
        <f t="shared" si="0"/>
        <v>0</v>
      </c>
      <c r="K150" s="146"/>
      <c r="L150" s="28"/>
      <c r="M150" s="147" t="s">
        <v>1</v>
      </c>
      <c r="N150" s="148" t="s">
        <v>41</v>
      </c>
      <c r="P150" s="149">
        <f t="shared" si="1"/>
        <v>0</v>
      </c>
      <c r="Q150" s="149">
        <v>0</v>
      </c>
      <c r="R150" s="149">
        <f t="shared" si="2"/>
        <v>0</v>
      </c>
      <c r="S150" s="149">
        <v>0</v>
      </c>
      <c r="T150" s="150">
        <f t="shared" si="3"/>
        <v>0</v>
      </c>
      <c r="AR150" s="151" t="s">
        <v>94</v>
      </c>
      <c r="AT150" s="151" t="s">
        <v>222</v>
      </c>
      <c r="AU150" s="151" t="s">
        <v>87</v>
      </c>
      <c r="AY150" s="13" t="s">
        <v>220</v>
      </c>
      <c r="BE150" s="152">
        <f t="shared" si="4"/>
        <v>0</v>
      </c>
      <c r="BF150" s="152">
        <f t="shared" si="5"/>
        <v>0</v>
      </c>
      <c r="BG150" s="152">
        <f t="shared" si="6"/>
        <v>0</v>
      </c>
      <c r="BH150" s="152">
        <f t="shared" si="7"/>
        <v>0</v>
      </c>
      <c r="BI150" s="152">
        <f t="shared" si="8"/>
        <v>0</v>
      </c>
      <c r="BJ150" s="13" t="s">
        <v>87</v>
      </c>
      <c r="BK150" s="152">
        <f t="shared" si="9"/>
        <v>0</v>
      </c>
      <c r="BL150" s="13" t="s">
        <v>94</v>
      </c>
      <c r="BM150" s="151" t="s">
        <v>1391</v>
      </c>
    </row>
    <row r="151" spans="2:65" s="1" customFormat="1" ht="16.5" customHeight="1">
      <c r="B151" s="139"/>
      <c r="C151" s="140" t="s">
        <v>256</v>
      </c>
      <c r="D151" s="140" t="s">
        <v>222</v>
      </c>
      <c r="E151" s="141" t="s">
        <v>469</v>
      </c>
      <c r="F151" s="142" t="s">
        <v>470</v>
      </c>
      <c r="G151" s="143" t="s">
        <v>251</v>
      </c>
      <c r="H151" s="144">
        <v>17.34</v>
      </c>
      <c r="I151" s="145"/>
      <c r="J151" s="144">
        <f t="shared" si="0"/>
        <v>0</v>
      </c>
      <c r="K151" s="146"/>
      <c r="L151" s="28"/>
      <c r="M151" s="147" t="s">
        <v>1</v>
      </c>
      <c r="N151" s="148" t="s">
        <v>41</v>
      </c>
      <c r="P151" s="149">
        <f t="shared" si="1"/>
        <v>0</v>
      </c>
      <c r="Q151" s="149">
        <v>0</v>
      </c>
      <c r="R151" s="149">
        <f t="shared" si="2"/>
        <v>0</v>
      </c>
      <c r="S151" s="149">
        <v>0</v>
      </c>
      <c r="T151" s="150">
        <f t="shared" si="3"/>
        <v>0</v>
      </c>
      <c r="AR151" s="151" t="s">
        <v>94</v>
      </c>
      <c r="AT151" s="151" t="s">
        <v>222</v>
      </c>
      <c r="AU151" s="151" t="s">
        <v>87</v>
      </c>
      <c r="AY151" s="13" t="s">
        <v>220</v>
      </c>
      <c r="BE151" s="152">
        <f t="shared" si="4"/>
        <v>0</v>
      </c>
      <c r="BF151" s="152">
        <f t="shared" si="5"/>
        <v>0</v>
      </c>
      <c r="BG151" s="152">
        <f t="shared" si="6"/>
        <v>0</v>
      </c>
      <c r="BH151" s="152">
        <f t="shared" si="7"/>
        <v>0</v>
      </c>
      <c r="BI151" s="152">
        <f t="shared" si="8"/>
        <v>0</v>
      </c>
      <c r="BJ151" s="13" t="s">
        <v>87</v>
      </c>
      <c r="BK151" s="152">
        <f t="shared" si="9"/>
        <v>0</v>
      </c>
      <c r="BL151" s="13" t="s">
        <v>94</v>
      </c>
      <c r="BM151" s="151" t="s">
        <v>1392</v>
      </c>
    </row>
    <row r="152" spans="2:65" s="1" customFormat="1" ht="24.25" customHeight="1">
      <c r="B152" s="139"/>
      <c r="C152" s="140" t="s">
        <v>261</v>
      </c>
      <c r="D152" s="140" t="s">
        <v>222</v>
      </c>
      <c r="E152" s="141" t="s">
        <v>472</v>
      </c>
      <c r="F152" s="142" t="s">
        <v>473</v>
      </c>
      <c r="G152" s="143" t="s">
        <v>304</v>
      </c>
      <c r="H152" s="144">
        <v>24.28</v>
      </c>
      <c r="I152" s="145"/>
      <c r="J152" s="144">
        <f t="shared" si="0"/>
        <v>0</v>
      </c>
      <c r="K152" s="146"/>
      <c r="L152" s="28"/>
      <c r="M152" s="147" t="s">
        <v>1</v>
      </c>
      <c r="N152" s="148" t="s">
        <v>41</v>
      </c>
      <c r="P152" s="149">
        <f t="shared" si="1"/>
        <v>0</v>
      </c>
      <c r="Q152" s="149">
        <v>0</v>
      </c>
      <c r="R152" s="149">
        <f t="shared" si="2"/>
        <v>0</v>
      </c>
      <c r="S152" s="149">
        <v>0</v>
      </c>
      <c r="T152" s="150">
        <f t="shared" si="3"/>
        <v>0</v>
      </c>
      <c r="AR152" s="151" t="s">
        <v>94</v>
      </c>
      <c r="AT152" s="151" t="s">
        <v>222</v>
      </c>
      <c r="AU152" s="151" t="s">
        <v>87</v>
      </c>
      <c r="AY152" s="13" t="s">
        <v>220</v>
      </c>
      <c r="BE152" s="152">
        <f t="shared" si="4"/>
        <v>0</v>
      </c>
      <c r="BF152" s="152">
        <f t="shared" si="5"/>
        <v>0</v>
      </c>
      <c r="BG152" s="152">
        <f t="shared" si="6"/>
        <v>0</v>
      </c>
      <c r="BH152" s="152">
        <f t="shared" si="7"/>
        <v>0</v>
      </c>
      <c r="BI152" s="152">
        <f t="shared" si="8"/>
        <v>0</v>
      </c>
      <c r="BJ152" s="13" t="s">
        <v>87</v>
      </c>
      <c r="BK152" s="152">
        <f t="shared" si="9"/>
        <v>0</v>
      </c>
      <c r="BL152" s="13" t="s">
        <v>94</v>
      </c>
      <c r="BM152" s="151" t="s">
        <v>1393</v>
      </c>
    </row>
    <row r="153" spans="2:65" s="1" customFormat="1" ht="24.25" customHeight="1">
      <c r="B153" s="139"/>
      <c r="C153" s="140" t="s">
        <v>265</v>
      </c>
      <c r="D153" s="140" t="s">
        <v>222</v>
      </c>
      <c r="E153" s="141" t="s">
        <v>475</v>
      </c>
      <c r="F153" s="142" t="s">
        <v>476</v>
      </c>
      <c r="G153" s="143" t="s">
        <v>251</v>
      </c>
      <c r="H153" s="144">
        <v>46.42</v>
      </c>
      <c r="I153" s="145"/>
      <c r="J153" s="144">
        <f t="shared" si="0"/>
        <v>0</v>
      </c>
      <c r="K153" s="146"/>
      <c r="L153" s="28"/>
      <c r="M153" s="147" t="s">
        <v>1</v>
      </c>
      <c r="N153" s="148" t="s">
        <v>41</v>
      </c>
      <c r="P153" s="149">
        <f t="shared" si="1"/>
        <v>0</v>
      </c>
      <c r="Q153" s="149">
        <v>0</v>
      </c>
      <c r="R153" s="149">
        <f t="shared" si="2"/>
        <v>0</v>
      </c>
      <c r="S153" s="149">
        <v>0</v>
      </c>
      <c r="T153" s="150">
        <f t="shared" si="3"/>
        <v>0</v>
      </c>
      <c r="AR153" s="151" t="s">
        <v>94</v>
      </c>
      <c r="AT153" s="151" t="s">
        <v>222</v>
      </c>
      <c r="AU153" s="151" t="s">
        <v>87</v>
      </c>
      <c r="AY153" s="13" t="s">
        <v>220</v>
      </c>
      <c r="BE153" s="152">
        <f t="shared" si="4"/>
        <v>0</v>
      </c>
      <c r="BF153" s="152">
        <f t="shared" si="5"/>
        <v>0</v>
      </c>
      <c r="BG153" s="152">
        <f t="shared" si="6"/>
        <v>0</v>
      </c>
      <c r="BH153" s="152">
        <f t="shared" si="7"/>
        <v>0</v>
      </c>
      <c r="BI153" s="152">
        <f t="shared" si="8"/>
        <v>0</v>
      </c>
      <c r="BJ153" s="13" t="s">
        <v>87</v>
      </c>
      <c r="BK153" s="152">
        <f t="shared" si="9"/>
        <v>0</v>
      </c>
      <c r="BL153" s="13" t="s">
        <v>94</v>
      </c>
      <c r="BM153" s="151" t="s">
        <v>1394</v>
      </c>
    </row>
    <row r="154" spans="2:65" s="11" customFormat="1" ht="22.9" customHeight="1">
      <c r="B154" s="127"/>
      <c r="D154" s="128" t="s">
        <v>74</v>
      </c>
      <c r="E154" s="137" t="s">
        <v>87</v>
      </c>
      <c r="F154" s="137" t="s">
        <v>478</v>
      </c>
      <c r="I154" s="130"/>
      <c r="J154" s="138">
        <f>BK154</f>
        <v>0</v>
      </c>
      <c r="L154" s="127"/>
      <c r="M154" s="132"/>
      <c r="P154" s="133">
        <f>SUM(P155:P161)</f>
        <v>0</v>
      </c>
      <c r="R154" s="133">
        <f>SUM(R155:R161)</f>
        <v>66.816973169500002</v>
      </c>
      <c r="T154" s="134">
        <f>SUM(T155:T161)</f>
        <v>0</v>
      </c>
      <c r="AR154" s="128" t="s">
        <v>82</v>
      </c>
      <c r="AT154" s="135" t="s">
        <v>74</v>
      </c>
      <c r="AU154" s="135" t="s">
        <v>82</v>
      </c>
      <c r="AY154" s="128" t="s">
        <v>220</v>
      </c>
      <c r="BK154" s="136">
        <f>SUM(BK155:BK161)</f>
        <v>0</v>
      </c>
    </row>
    <row r="155" spans="2:65" s="1" customFormat="1" ht="24.25" customHeight="1">
      <c r="B155" s="139"/>
      <c r="C155" s="140" t="s">
        <v>269</v>
      </c>
      <c r="D155" s="140" t="s">
        <v>222</v>
      </c>
      <c r="E155" s="141" t="s">
        <v>479</v>
      </c>
      <c r="F155" s="142" t="s">
        <v>480</v>
      </c>
      <c r="G155" s="143" t="s">
        <v>225</v>
      </c>
      <c r="H155" s="144">
        <v>1151</v>
      </c>
      <c r="I155" s="145"/>
      <c r="J155" s="144">
        <f t="shared" ref="J155:J161" si="10">ROUND(I155*H155,2)</f>
        <v>0</v>
      </c>
      <c r="K155" s="146"/>
      <c r="L155" s="28"/>
      <c r="M155" s="147" t="s">
        <v>1</v>
      </c>
      <c r="N155" s="148" t="s">
        <v>41</v>
      </c>
      <c r="P155" s="149">
        <f t="shared" ref="P155:P161" si="11">O155*H155</f>
        <v>0</v>
      </c>
      <c r="Q155" s="149">
        <v>0</v>
      </c>
      <c r="R155" s="149">
        <f t="shared" ref="R155:R161" si="12">Q155*H155</f>
        <v>0</v>
      </c>
      <c r="S155" s="149">
        <v>0</v>
      </c>
      <c r="T155" s="150">
        <f t="shared" ref="T155:T161" si="13">S155*H155</f>
        <v>0</v>
      </c>
      <c r="AR155" s="151" t="s">
        <v>94</v>
      </c>
      <c r="AT155" s="151" t="s">
        <v>222</v>
      </c>
      <c r="AU155" s="151" t="s">
        <v>87</v>
      </c>
      <c r="AY155" s="13" t="s">
        <v>220</v>
      </c>
      <c r="BE155" s="152">
        <f t="shared" ref="BE155:BE161" si="14">IF(N155="základná",J155,0)</f>
        <v>0</v>
      </c>
      <c r="BF155" s="152">
        <f t="shared" ref="BF155:BF161" si="15">IF(N155="znížená",J155,0)</f>
        <v>0</v>
      </c>
      <c r="BG155" s="152">
        <f t="shared" ref="BG155:BG161" si="16">IF(N155="zákl. prenesená",J155,0)</f>
        <v>0</v>
      </c>
      <c r="BH155" s="152">
        <f t="shared" ref="BH155:BH161" si="17">IF(N155="zníž. prenesená",J155,0)</f>
        <v>0</v>
      </c>
      <c r="BI155" s="152">
        <f t="shared" ref="BI155:BI161" si="18">IF(N155="nulová",J155,0)</f>
        <v>0</v>
      </c>
      <c r="BJ155" s="13" t="s">
        <v>87</v>
      </c>
      <c r="BK155" s="152">
        <f t="shared" ref="BK155:BK161" si="19">ROUND(I155*H155,2)</f>
        <v>0</v>
      </c>
      <c r="BL155" s="13" t="s">
        <v>94</v>
      </c>
      <c r="BM155" s="151" t="s">
        <v>1395</v>
      </c>
    </row>
    <row r="156" spans="2:65" s="1" customFormat="1" ht="24.25" customHeight="1">
      <c r="B156" s="139"/>
      <c r="C156" s="140" t="s">
        <v>273</v>
      </c>
      <c r="D156" s="140" t="s">
        <v>222</v>
      </c>
      <c r="E156" s="141" t="s">
        <v>1396</v>
      </c>
      <c r="F156" s="142" t="s">
        <v>1397</v>
      </c>
      <c r="G156" s="143" t="s">
        <v>251</v>
      </c>
      <c r="H156" s="144">
        <v>1.39</v>
      </c>
      <c r="I156" s="145"/>
      <c r="J156" s="144">
        <f t="shared" si="10"/>
        <v>0</v>
      </c>
      <c r="K156" s="146"/>
      <c r="L156" s="28"/>
      <c r="M156" s="147" t="s">
        <v>1</v>
      </c>
      <c r="N156" s="148" t="s">
        <v>41</v>
      </c>
      <c r="P156" s="149">
        <f t="shared" si="11"/>
        <v>0</v>
      </c>
      <c r="Q156" s="149">
        <v>2.19408</v>
      </c>
      <c r="R156" s="149">
        <f t="shared" si="12"/>
        <v>3.0497711999999999</v>
      </c>
      <c r="S156" s="149">
        <v>0</v>
      </c>
      <c r="T156" s="150">
        <f t="shared" si="13"/>
        <v>0</v>
      </c>
      <c r="AR156" s="151" t="s">
        <v>94</v>
      </c>
      <c r="AT156" s="151" t="s">
        <v>222</v>
      </c>
      <c r="AU156" s="151" t="s">
        <v>87</v>
      </c>
      <c r="AY156" s="13" t="s">
        <v>220</v>
      </c>
      <c r="BE156" s="152">
        <f t="shared" si="14"/>
        <v>0</v>
      </c>
      <c r="BF156" s="152">
        <f t="shared" si="15"/>
        <v>0</v>
      </c>
      <c r="BG156" s="152">
        <f t="shared" si="16"/>
        <v>0</v>
      </c>
      <c r="BH156" s="152">
        <f t="shared" si="17"/>
        <v>0</v>
      </c>
      <c r="BI156" s="152">
        <f t="shared" si="18"/>
        <v>0</v>
      </c>
      <c r="BJ156" s="13" t="s">
        <v>87</v>
      </c>
      <c r="BK156" s="152">
        <f t="shared" si="19"/>
        <v>0</v>
      </c>
      <c r="BL156" s="13" t="s">
        <v>94</v>
      </c>
      <c r="BM156" s="151" t="s">
        <v>1398</v>
      </c>
    </row>
    <row r="157" spans="2:65" s="1" customFormat="1" ht="24.25" customHeight="1">
      <c r="B157" s="139"/>
      <c r="C157" s="140" t="s">
        <v>277</v>
      </c>
      <c r="D157" s="140" t="s">
        <v>222</v>
      </c>
      <c r="E157" s="141" t="s">
        <v>1399</v>
      </c>
      <c r="F157" s="142" t="s">
        <v>1400</v>
      </c>
      <c r="G157" s="143" t="s">
        <v>251</v>
      </c>
      <c r="H157" s="144">
        <v>9.4600000000000009</v>
      </c>
      <c r="I157" s="145"/>
      <c r="J157" s="144">
        <f t="shared" si="10"/>
        <v>0</v>
      </c>
      <c r="K157" s="146"/>
      <c r="L157" s="28"/>
      <c r="M157" s="147" t="s">
        <v>1</v>
      </c>
      <c r="N157" s="148" t="s">
        <v>41</v>
      </c>
      <c r="P157" s="149">
        <f t="shared" si="11"/>
        <v>0</v>
      </c>
      <c r="Q157" s="149">
        <v>2.4157199999999999</v>
      </c>
      <c r="R157" s="149">
        <f t="shared" si="12"/>
        <v>22.852711200000002</v>
      </c>
      <c r="S157" s="149">
        <v>0</v>
      </c>
      <c r="T157" s="150">
        <f t="shared" si="13"/>
        <v>0</v>
      </c>
      <c r="AR157" s="151" t="s">
        <v>94</v>
      </c>
      <c r="AT157" s="151" t="s">
        <v>222</v>
      </c>
      <c r="AU157" s="151" t="s">
        <v>87</v>
      </c>
      <c r="AY157" s="13" t="s">
        <v>220</v>
      </c>
      <c r="BE157" s="152">
        <f t="shared" si="14"/>
        <v>0</v>
      </c>
      <c r="BF157" s="152">
        <f t="shared" si="15"/>
        <v>0</v>
      </c>
      <c r="BG157" s="152">
        <f t="shared" si="16"/>
        <v>0</v>
      </c>
      <c r="BH157" s="152">
        <f t="shared" si="17"/>
        <v>0</v>
      </c>
      <c r="BI157" s="152">
        <f t="shared" si="18"/>
        <v>0</v>
      </c>
      <c r="BJ157" s="13" t="s">
        <v>87</v>
      </c>
      <c r="BK157" s="152">
        <f t="shared" si="19"/>
        <v>0</v>
      </c>
      <c r="BL157" s="13" t="s">
        <v>94</v>
      </c>
      <c r="BM157" s="151" t="s">
        <v>1401</v>
      </c>
    </row>
    <row r="158" spans="2:65" s="1" customFormat="1" ht="24.25" customHeight="1">
      <c r="B158" s="139"/>
      <c r="C158" s="140" t="s">
        <v>281</v>
      </c>
      <c r="D158" s="140" t="s">
        <v>222</v>
      </c>
      <c r="E158" s="141" t="s">
        <v>1402</v>
      </c>
      <c r="F158" s="142" t="s">
        <v>1403</v>
      </c>
      <c r="G158" s="143" t="s">
        <v>251</v>
      </c>
      <c r="H158" s="144">
        <v>9.4600000000000009</v>
      </c>
      <c r="I158" s="145"/>
      <c r="J158" s="144">
        <f t="shared" si="10"/>
        <v>0</v>
      </c>
      <c r="K158" s="146"/>
      <c r="L158" s="28"/>
      <c r="M158" s="147" t="s">
        <v>1</v>
      </c>
      <c r="N158" s="148" t="s">
        <v>41</v>
      </c>
      <c r="P158" s="149">
        <f t="shared" si="11"/>
        <v>0</v>
      </c>
      <c r="Q158" s="149">
        <v>0</v>
      </c>
      <c r="R158" s="149">
        <f t="shared" si="12"/>
        <v>0</v>
      </c>
      <c r="S158" s="149">
        <v>0</v>
      </c>
      <c r="T158" s="150">
        <f t="shared" si="13"/>
        <v>0</v>
      </c>
      <c r="AR158" s="151" t="s">
        <v>94</v>
      </c>
      <c r="AT158" s="151" t="s">
        <v>222</v>
      </c>
      <c r="AU158" s="151" t="s">
        <v>87</v>
      </c>
      <c r="AY158" s="13" t="s">
        <v>220</v>
      </c>
      <c r="BE158" s="152">
        <f t="shared" si="14"/>
        <v>0</v>
      </c>
      <c r="BF158" s="152">
        <f t="shared" si="15"/>
        <v>0</v>
      </c>
      <c r="BG158" s="152">
        <f t="shared" si="16"/>
        <v>0</v>
      </c>
      <c r="BH158" s="152">
        <f t="shared" si="17"/>
        <v>0</v>
      </c>
      <c r="BI158" s="152">
        <f t="shared" si="18"/>
        <v>0</v>
      </c>
      <c r="BJ158" s="13" t="s">
        <v>87</v>
      </c>
      <c r="BK158" s="152">
        <f t="shared" si="19"/>
        <v>0</v>
      </c>
      <c r="BL158" s="13" t="s">
        <v>94</v>
      </c>
      <c r="BM158" s="151" t="s">
        <v>1404</v>
      </c>
    </row>
    <row r="159" spans="2:65" s="1" customFormat="1" ht="16.5" customHeight="1">
      <c r="B159" s="139"/>
      <c r="C159" s="140" t="s">
        <v>285</v>
      </c>
      <c r="D159" s="140" t="s">
        <v>222</v>
      </c>
      <c r="E159" s="141" t="s">
        <v>1405</v>
      </c>
      <c r="F159" s="142" t="s">
        <v>1406</v>
      </c>
      <c r="G159" s="143" t="s">
        <v>304</v>
      </c>
      <c r="H159" s="144">
        <v>0.11</v>
      </c>
      <c r="I159" s="145"/>
      <c r="J159" s="144">
        <f t="shared" si="10"/>
        <v>0</v>
      </c>
      <c r="K159" s="146"/>
      <c r="L159" s="28"/>
      <c r="M159" s="147" t="s">
        <v>1</v>
      </c>
      <c r="N159" s="148" t="s">
        <v>41</v>
      </c>
      <c r="P159" s="149">
        <f t="shared" si="11"/>
        <v>0</v>
      </c>
      <c r="Q159" s="149">
        <v>1.20296</v>
      </c>
      <c r="R159" s="149">
        <f t="shared" si="12"/>
        <v>0.13232560000000002</v>
      </c>
      <c r="S159" s="149">
        <v>0</v>
      </c>
      <c r="T159" s="150">
        <f t="shared" si="13"/>
        <v>0</v>
      </c>
      <c r="AR159" s="151" t="s">
        <v>94</v>
      </c>
      <c r="AT159" s="151" t="s">
        <v>222</v>
      </c>
      <c r="AU159" s="151" t="s">
        <v>87</v>
      </c>
      <c r="AY159" s="13" t="s">
        <v>220</v>
      </c>
      <c r="BE159" s="152">
        <f t="shared" si="14"/>
        <v>0</v>
      </c>
      <c r="BF159" s="152">
        <f t="shared" si="15"/>
        <v>0</v>
      </c>
      <c r="BG159" s="152">
        <f t="shared" si="16"/>
        <v>0</v>
      </c>
      <c r="BH159" s="152">
        <f t="shared" si="17"/>
        <v>0</v>
      </c>
      <c r="BI159" s="152">
        <f t="shared" si="18"/>
        <v>0</v>
      </c>
      <c r="BJ159" s="13" t="s">
        <v>87</v>
      </c>
      <c r="BK159" s="152">
        <f t="shared" si="19"/>
        <v>0</v>
      </c>
      <c r="BL159" s="13" t="s">
        <v>94</v>
      </c>
      <c r="BM159" s="151" t="s">
        <v>1407</v>
      </c>
    </row>
    <row r="160" spans="2:65" s="1" customFormat="1" ht="24.25" customHeight="1">
      <c r="B160" s="139"/>
      <c r="C160" s="140" t="s">
        <v>289</v>
      </c>
      <c r="D160" s="140" t="s">
        <v>222</v>
      </c>
      <c r="E160" s="141" t="s">
        <v>1408</v>
      </c>
      <c r="F160" s="142" t="s">
        <v>1409</v>
      </c>
      <c r="G160" s="143" t="s">
        <v>251</v>
      </c>
      <c r="H160" s="144">
        <v>16.649999999999999</v>
      </c>
      <c r="I160" s="145"/>
      <c r="J160" s="144">
        <f t="shared" si="10"/>
        <v>0</v>
      </c>
      <c r="K160" s="146"/>
      <c r="L160" s="28"/>
      <c r="M160" s="147" t="s">
        <v>1</v>
      </c>
      <c r="N160" s="148" t="s">
        <v>41</v>
      </c>
      <c r="P160" s="149">
        <f t="shared" si="11"/>
        <v>0</v>
      </c>
      <c r="Q160" s="149">
        <v>2.4157199999999999</v>
      </c>
      <c r="R160" s="149">
        <f t="shared" si="12"/>
        <v>40.221737999999995</v>
      </c>
      <c r="S160" s="149">
        <v>0</v>
      </c>
      <c r="T160" s="150">
        <f t="shared" si="13"/>
        <v>0</v>
      </c>
      <c r="AR160" s="151" t="s">
        <v>94</v>
      </c>
      <c r="AT160" s="151" t="s">
        <v>222</v>
      </c>
      <c r="AU160" s="151" t="s">
        <v>87</v>
      </c>
      <c r="AY160" s="13" t="s">
        <v>220</v>
      </c>
      <c r="BE160" s="152">
        <f t="shared" si="14"/>
        <v>0</v>
      </c>
      <c r="BF160" s="152">
        <f t="shared" si="15"/>
        <v>0</v>
      </c>
      <c r="BG160" s="152">
        <f t="shared" si="16"/>
        <v>0</v>
      </c>
      <c r="BH160" s="152">
        <f t="shared" si="17"/>
        <v>0</v>
      </c>
      <c r="BI160" s="152">
        <f t="shared" si="18"/>
        <v>0</v>
      </c>
      <c r="BJ160" s="13" t="s">
        <v>87</v>
      </c>
      <c r="BK160" s="152">
        <f t="shared" si="19"/>
        <v>0</v>
      </c>
      <c r="BL160" s="13" t="s">
        <v>94</v>
      </c>
      <c r="BM160" s="151" t="s">
        <v>1410</v>
      </c>
    </row>
    <row r="161" spans="2:65" s="1" customFormat="1" ht="16.5" customHeight="1">
      <c r="B161" s="139"/>
      <c r="C161" s="140" t="s">
        <v>293</v>
      </c>
      <c r="D161" s="140" t="s">
        <v>222</v>
      </c>
      <c r="E161" s="141" t="s">
        <v>1411</v>
      </c>
      <c r="F161" s="142" t="s">
        <v>1412</v>
      </c>
      <c r="G161" s="143" t="s">
        <v>304</v>
      </c>
      <c r="H161" s="144">
        <v>0.55000000000000004</v>
      </c>
      <c r="I161" s="145"/>
      <c r="J161" s="144">
        <f t="shared" si="10"/>
        <v>0</v>
      </c>
      <c r="K161" s="146"/>
      <c r="L161" s="28"/>
      <c r="M161" s="147" t="s">
        <v>1</v>
      </c>
      <c r="N161" s="148" t="s">
        <v>41</v>
      </c>
      <c r="P161" s="149">
        <f t="shared" si="11"/>
        <v>0</v>
      </c>
      <c r="Q161" s="149">
        <v>1.0189584899999999</v>
      </c>
      <c r="R161" s="149">
        <f t="shared" si="12"/>
        <v>0.56042716950000004</v>
      </c>
      <c r="S161" s="149">
        <v>0</v>
      </c>
      <c r="T161" s="150">
        <f t="shared" si="13"/>
        <v>0</v>
      </c>
      <c r="AR161" s="151" t="s">
        <v>94</v>
      </c>
      <c r="AT161" s="151" t="s">
        <v>222</v>
      </c>
      <c r="AU161" s="151" t="s">
        <v>87</v>
      </c>
      <c r="AY161" s="13" t="s">
        <v>220</v>
      </c>
      <c r="BE161" s="152">
        <f t="shared" si="14"/>
        <v>0</v>
      </c>
      <c r="BF161" s="152">
        <f t="shared" si="15"/>
        <v>0</v>
      </c>
      <c r="BG161" s="152">
        <f t="shared" si="16"/>
        <v>0</v>
      </c>
      <c r="BH161" s="152">
        <f t="shared" si="17"/>
        <v>0</v>
      </c>
      <c r="BI161" s="152">
        <f t="shared" si="18"/>
        <v>0</v>
      </c>
      <c r="BJ161" s="13" t="s">
        <v>87</v>
      </c>
      <c r="BK161" s="152">
        <f t="shared" si="19"/>
        <v>0</v>
      </c>
      <c r="BL161" s="13" t="s">
        <v>94</v>
      </c>
      <c r="BM161" s="151" t="s">
        <v>1413</v>
      </c>
    </row>
    <row r="162" spans="2:65" s="11" customFormat="1" ht="22.9" customHeight="1">
      <c r="B162" s="127"/>
      <c r="D162" s="128" t="s">
        <v>74</v>
      </c>
      <c r="E162" s="137" t="s">
        <v>94</v>
      </c>
      <c r="F162" s="137" t="s">
        <v>1414</v>
      </c>
      <c r="I162" s="130"/>
      <c r="J162" s="138">
        <f>BK162</f>
        <v>0</v>
      </c>
      <c r="L162" s="127"/>
      <c r="M162" s="132"/>
      <c r="P162" s="133">
        <f>SUM(P163:P167)</f>
        <v>0</v>
      </c>
      <c r="R162" s="133">
        <f>SUM(R163:R167)</f>
        <v>26.540026399999995</v>
      </c>
      <c r="T162" s="134">
        <f>SUM(T163:T167)</f>
        <v>0</v>
      </c>
      <c r="AR162" s="128" t="s">
        <v>82</v>
      </c>
      <c r="AT162" s="135" t="s">
        <v>74</v>
      </c>
      <c r="AU162" s="135" t="s">
        <v>82</v>
      </c>
      <c r="AY162" s="128" t="s">
        <v>220</v>
      </c>
      <c r="BK162" s="136">
        <f>SUM(BK163:BK167)</f>
        <v>0</v>
      </c>
    </row>
    <row r="163" spans="2:65" s="1" customFormat="1" ht="24.25" customHeight="1">
      <c r="B163" s="139"/>
      <c r="C163" s="140" t="s">
        <v>297</v>
      </c>
      <c r="D163" s="140" t="s">
        <v>222</v>
      </c>
      <c r="E163" s="141" t="s">
        <v>1415</v>
      </c>
      <c r="F163" s="142" t="s">
        <v>1416</v>
      </c>
      <c r="G163" s="143" t="s">
        <v>251</v>
      </c>
      <c r="H163" s="144">
        <v>10.49</v>
      </c>
      <c r="I163" s="145"/>
      <c r="J163" s="144">
        <f>ROUND(I163*H163,2)</f>
        <v>0</v>
      </c>
      <c r="K163" s="146"/>
      <c r="L163" s="28"/>
      <c r="M163" s="147" t="s">
        <v>1</v>
      </c>
      <c r="N163" s="148" t="s">
        <v>41</v>
      </c>
      <c r="P163" s="149">
        <f>O163*H163</f>
        <v>0</v>
      </c>
      <c r="Q163" s="149">
        <v>2.4018999999999999</v>
      </c>
      <c r="R163" s="149">
        <f>Q163*H163</f>
        <v>25.195930999999998</v>
      </c>
      <c r="S163" s="149">
        <v>0</v>
      </c>
      <c r="T163" s="150">
        <f>S163*H163</f>
        <v>0</v>
      </c>
      <c r="AR163" s="151" t="s">
        <v>94</v>
      </c>
      <c r="AT163" s="151" t="s">
        <v>222</v>
      </c>
      <c r="AU163" s="151" t="s">
        <v>87</v>
      </c>
      <c r="AY163" s="13" t="s">
        <v>220</v>
      </c>
      <c r="BE163" s="152">
        <f>IF(N163="základná",J163,0)</f>
        <v>0</v>
      </c>
      <c r="BF163" s="152">
        <f>IF(N163="znížená",J163,0)</f>
        <v>0</v>
      </c>
      <c r="BG163" s="152">
        <f>IF(N163="zákl. prenesená",J163,0)</f>
        <v>0</v>
      </c>
      <c r="BH163" s="152">
        <f>IF(N163="zníž. prenesená",J163,0)</f>
        <v>0</v>
      </c>
      <c r="BI163" s="152">
        <f>IF(N163="nulová",J163,0)</f>
        <v>0</v>
      </c>
      <c r="BJ163" s="13" t="s">
        <v>87</v>
      </c>
      <c r="BK163" s="152">
        <f>ROUND(I163*H163,2)</f>
        <v>0</v>
      </c>
      <c r="BL163" s="13" t="s">
        <v>94</v>
      </c>
      <c r="BM163" s="151" t="s">
        <v>1417</v>
      </c>
    </row>
    <row r="164" spans="2:65" s="1" customFormat="1" ht="16.5" customHeight="1">
      <c r="B164" s="139"/>
      <c r="C164" s="140" t="s">
        <v>301</v>
      </c>
      <c r="D164" s="140" t="s">
        <v>222</v>
      </c>
      <c r="E164" s="141" t="s">
        <v>1418</v>
      </c>
      <c r="F164" s="142" t="s">
        <v>1419</v>
      </c>
      <c r="G164" s="143" t="s">
        <v>225</v>
      </c>
      <c r="H164" s="144">
        <v>6.19</v>
      </c>
      <c r="I164" s="145"/>
      <c r="J164" s="144">
        <f>ROUND(I164*H164,2)</f>
        <v>0</v>
      </c>
      <c r="K164" s="146"/>
      <c r="L164" s="28"/>
      <c r="M164" s="147" t="s">
        <v>1</v>
      </c>
      <c r="N164" s="148" t="s">
        <v>41</v>
      </c>
      <c r="P164" s="149">
        <f>O164*H164</f>
        <v>0</v>
      </c>
      <c r="Q164" s="149">
        <v>1.8600000000000001E-3</v>
      </c>
      <c r="R164" s="149">
        <f>Q164*H164</f>
        <v>1.1513400000000002E-2</v>
      </c>
      <c r="S164" s="149">
        <v>0</v>
      </c>
      <c r="T164" s="150">
        <f>S164*H164</f>
        <v>0</v>
      </c>
      <c r="AR164" s="151" t="s">
        <v>94</v>
      </c>
      <c r="AT164" s="151" t="s">
        <v>222</v>
      </c>
      <c r="AU164" s="151" t="s">
        <v>87</v>
      </c>
      <c r="AY164" s="13" t="s">
        <v>220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3" t="s">
        <v>87</v>
      </c>
      <c r="BK164" s="152">
        <f>ROUND(I164*H164,2)</f>
        <v>0</v>
      </c>
      <c r="BL164" s="13" t="s">
        <v>94</v>
      </c>
      <c r="BM164" s="151" t="s">
        <v>1420</v>
      </c>
    </row>
    <row r="165" spans="2:65" s="1" customFormat="1" ht="16.5" customHeight="1">
      <c r="B165" s="139"/>
      <c r="C165" s="140" t="s">
        <v>306</v>
      </c>
      <c r="D165" s="140" t="s">
        <v>222</v>
      </c>
      <c r="E165" s="141" t="s">
        <v>1421</v>
      </c>
      <c r="F165" s="142" t="s">
        <v>1422</v>
      </c>
      <c r="G165" s="143" t="s">
        <v>225</v>
      </c>
      <c r="H165" s="144">
        <v>6.19</v>
      </c>
      <c r="I165" s="145"/>
      <c r="J165" s="144">
        <f>ROUND(I165*H165,2)</f>
        <v>0</v>
      </c>
      <c r="K165" s="146"/>
      <c r="L165" s="28"/>
      <c r="M165" s="147" t="s">
        <v>1</v>
      </c>
      <c r="N165" s="148" t="s">
        <v>41</v>
      </c>
      <c r="P165" s="149">
        <f>O165*H165</f>
        <v>0</v>
      </c>
      <c r="Q165" s="149">
        <v>0</v>
      </c>
      <c r="R165" s="149">
        <f>Q165*H165</f>
        <v>0</v>
      </c>
      <c r="S165" s="149">
        <v>0</v>
      </c>
      <c r="T165" s="150">
        <f>S165*H165</f>
        <v>0</v>
      </c>
      <c r="AR165" s="151" t="s">
        <v>94</v>
      </c>
      <c r="AT165" s="151" t="s">
        <v>222</v>
      </c>
      <c r="AU165" s="151" t="s">
        <v>87</v>
      </c>
      <c r="AY165" s="13" t="s">
        <v>220</v>
      </c>
      <c r="BE165" s="152">
        <f>IF(N165="základná",J165,0)</f>
        <v>0</v>
      </c>
      <c r="BF165" s="152">
        <f>IF(N165="znížená",J165,0)</f>
        <v>0</v>
      </c>
      <c r="BG165" s="152">
        <f>IF(N165="zákl. prenesená",J165,0)</f>
        <v>0</v>
      </c>
      <c r="BH165" s="152">
        <f>IF(N165="zníž. prenesená",J165,0)</f>
        <v>0</v>
      </c>
      <c r="BI165" s="152">
        <f>IF(N165="nulová",J165,0)</f>
        <v>0</v>
      </c>
      <c r="BJ165" s="13" t="s">
        <v>87</v>
      </c>
      <c r="BK165" s="152">
        <f>ROUND(I165*H165,2)</f>
        <v>0</v>
      </c>
      <c r="BL165" s="13" t="s">
        <v>94</v>
      </c>
      <c r="BM165" s="151" t="s">
        <v>1423</v>
      </c>
    </row>
    <row r="166" spans="2:65" s="1" customFormat="1" ht="37.9" customHeight="1">
      <c r="B166" s="139"/>
      <c r="C166" s="140" t="s">
        <v>7</v>
      </c>
      <c r="D166" s="140" t="s">
        <v>222</v>
      </c>
      <c r="E166" s="141" t="s">
        <v>1424</v>
      </c>
      <c r="F166" s="142" t="s">
        <v>1425</v>
      </c>
      <c r="G166" s="143" t="s">
        <v>304</v>
      </c>
      <c r="H166" s="144">
        <v>0.53</v>
      </c>
      <c r="I166" s="145"/>
      <c r="J166" s="144">
        <f>ROUND(I166*H166,2)</f>
        <v>0</v>
      </c>
      <c r="K166" s="146"/>
      <c r="L166" s="28"/>
      <c r="M166" s="147" t="s">
        <v>1</v>
      </c>
      <c r="N166" s="148" t="s">
        <v>41</v>
      </c>
      <c r="P166" s="149">
        <f>O166*H166</f>
        <v>0</v>
      </c>
      <c r="Q166" s="149">
        <v>1.0162800000000001</v>
      </c>
      <c r="R166" s="149">
        <f>Q166*H166</f>
        <v>0.53862840000000012</v>
      </c>
      <c r="S166" s="149">
        <v>0</v>
      </c>
      <c r="T166" s="150">
        <f>S166*H166</f>
        <v>0</v>
      </c>
      <c r="AR166" s="151" t="s">
        <v>94</v>
      </c>
      <c r="AT166" s="151" t="s">
        <v>222</v>
      </c>
      <c r="AU166" s="151" t="s">
        <v>87</v>
      </c>
      <c r="AY166" s="13" t="s">
        <v>220</v>
      </c>
      <c r="BE166" s="152">
        <f>IF(N166="základná",J166,0)</f>
        <v>0</v>
      </c>
      <c r="BF166" s="152">
        <f>IF(N166="znížená",J166,0)</f>
        <v>0</v>
      </c>
      <c r="BG166" s="152">
        <f>IF(N166="zákl. prenesená",J166,0)</f>
        <v>0</v>
      </c>
      <c r="BH166" s="152">
        <f>IF(N166="zníž. prenesená",J166,0)</f>
        <v>0</v>
      </c>
      <c r="BI166" s="152">
        <f>IF(N166="nulová",J166,0)</f>
        <v>0</v>
      </c>
      <c r="BJ166" s="13" t="s">
        <v>87</v>
      </c>
      <c r="BK166" s="152">
        <f>ROUND(I166*H166,2)</f>
        <v>0</v>
      </c>
      <c r="BL166" s="13" t="s">
        <v>94</v>
      </c>
      <c r="BM166" s="151" t="s">
        <v>1426</v>
      </c>
    </row>
    <row r="167" spans="2:65" s="1" customFormat="1" ht="37.9" customHeight="1">
      <c r="B167" s="139"/>
      <c r="C167" s="140" t="s">
        <v>313</v>
      </c>
      <c r="D167" s="140" t="s">
        <v>222</v>
      </c>
      <c r="E167" s="141" t="s">
        <v>1427</v>
      </c>
      <c r="F167" s="142" t="s">
        <v>1428</v>
      </c>
      <c r="G167" s="143" t="s">
        <v>304</v>
      </c>
      <c r="H167" s="144">
        <v>0.66</v>
      </c>
      <c r="I167" s="145"/>
      <c r="J167" s="144">
        <f>ROUND(I167*H167,2)</f>
        <v>0</v>
      </c>
      <c r="K167" s="146"/>
      <c r="L167" s="28"/>
      <c r="M167" s="147" t="s">
        <v>1</v>
      </c>
      <c r="N167" s="148" t="s">
        <v>41</v>
      </c>
      <c r="P167" s="149">
        <f>O167*H167</f>
        <v>0</v>
      </c>
      <c r="Q167" s="149">
        <v>1.20296</v>
      </c>
      <c r="R167" s="149">
        <f>Q167*H167</f>
        <v>0.79395360000000004</v>
      </c>
      <c r="S167" s="149">
        <v>0</v>
      </c>
      <c r="T167" s="150">
        <f>S167*H167</f>
        <v>0</v>
      </c>
      <c r="AR167" s="151" t="s">
        <v>94</v>
      </c>
      <c r="AT167" s="151" t="s">
        <v>222</v>
      </c>
      <c r="AU167" s="151" t="s">
        <v>87</v>
      </c>
      <c r="AY167" s="13" t="s">
        <v>220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3" t="s">
        <v>87</v>
      </c>
      <c r="BK167" s="152">
        <f>ROUND(I167*H167,2)</f>
        <v>0</v>
      </c>
      <c r="BL167" s="13" t="s">
        <v>94</v>
      </c>
      <c r="BM167" s="151" t="s">
        <v>1429</v>
      </c>
    </row>
    <row r="168" spans="2:65" s="11" customFormat="1" ht="22.9" customHeight="1">
      <c r="B168" s="127"/>
      <c r="D168" s="128" t="s">
        <v>74</v>
      </c>
      <c r="E168" s="137" t="s">
        <v>97</v>
      </c>
      <c r="F168" s="137" t="s">
        <v>482</v>
      </c>
      <c r="I168" s="130"/>
      <c r="J168" s="138">
        <f>BK168</f>
        <v>0</v>
      </c>
      <c r="L168" s="127"/>
      <c r="M168" s="132"/>
      <c r="P168" s="133">
        <f>SUM(P169:P174)</f>
        <v>0</v>
      </c>
      <c r="R168" s="133">
        <f>SUM(R169:R174)</f>
        <v>69.779331400000018</v>
      </c>
      <c r="T168" s="134">
        <f>SUM(T169:T174)</f>
        <v>0</v>
      </c>
      <c r="AR168" s="128" t="s">
        <v>82</v>
      </c>
      <c r="AT168" s="135" t="s">
        <v>74</v>
      </c>
      <c r="AU168" s="135" t="s">
        <v>82</v>
      </c>
      <c r="AY168" s="128" t="s">
        <v>220</v>
      </c>
      <c r="BK168" s="136">
        <f>SUM(BK169:BK174)</f>
        <v>0</v>
      </c>
    </row>
    <row r="169" spans="2:65" s="1" customFormat="1" ht="33" customHeight="1">
      <c r="B169" s="139"/>
      <c r="C169" s="140" t="s">
        <v>317</v>
      </c>
      <c r="D169" s="140" t="s">
        <v>222</v>
      </c>
      <c r="E169" s="141" t="s">
        <v>1430</v>
      </c>
      <c r="F169" s="142" t="s">
        <v>1431</v>
      </c>
      <c r="G169" s="143" t="s">
        <v>225</v>
      </c>
      <c r="H169" s="144">
        <v>100.6</v>
      </c>
      <c r="I169" s="145"/>
      <c r="J169" s="144">
        <f t="shared" ref="J169:J174" si="20">ROUND(I169*H169,2)</f>
        <v>0</v>
      </c>
      <c r="K169" s="146"/>
      <c r="L169" s="28"/>
      <c r="M169" s="147" t="s">
        <v>1</v>
      </c>
      <c r="N169" s="148" t="s">
        <v>41</v>
      </c>
      <c r="P169" s="149">
        <f t="shared" ref="P169:P174" si="21">O169*H169</f>
        <v>0</v>
      </c>
      <c r="Q169" s="149">
        <v>0.39800000000000002</v>
      </c>
      <c r="R169" s="149">
        <f t="shared" ref="R169:R174" si="22">Q169*H169</f>
        <v>40.038800000000002</v>
      </c>
      <c r="S169" s="149">
        <v>0</v>
      </c>
      <c r="T169" s="150">
        <f t="shared" ref="T169:T174" si="23">S169*H169</f>
        <v>0</v>
      </c>
      <c r="AR169" s="151" t="s">
        <v>94</v>
      </c>
      <c r="AT169" s="151" t="s">
        <v>222</v>
      </c>
      <c r="AU169" s="151" t="s">
        <v>87</v>
      </c>
      <c r="AY169" s="13" t="s">
        <v>220</v>
      </c>
      <c r="BE169" s="152">
        <f t="shared" ref="BE169:BE174" si="24">IF(N169="základná",J169,0)</f>
        <v>0</v>
      </c>
      <c r="BF169" s="152">
        <f t="shared" ref="BF169:BF174" si="25">IF(N169="znížená",J169,0)</f>
        <v>0</v>
      </c>
      <c r="BG169" s="152">
        <f t="shared" ref="BG169:BG174" si="26">IF(N169="zákl. prenesená",J169,0)</f>
        <v>0</v>
      </c>
      <c r="BH169" s="152">
        <f t="shared" ref="BH169:BH174" si="27">IF(N169="zníž. prenesená",J169,0)</f>
        <v>0</v>
      </c>
      <c r="BI169" s="152">
        <f t="shared" ref="BI169:BI174" si="28">IF(N169="nulová",J169,0)</f>
        <v>0</v>
      </c>
      <c r="BJ169" s="13" t="s">
        <v>87</v>
      </c>
      <c r="BK169" s="152">
        <f t="shared" ref="BK169:BK174" si="29">ROUND(I169*H169,2)</f>
        <v>0</v>
      </c>
      <c r="BL169" s="13" t="s">
        <v>94</v>
      </c>
      <c r="BM169" s="151" t="s">
        <v>1432</v>
      </c>
    </row>
    <row r="170" spans="2:65" s="1" customFormat="1" ht="33" customHeight="1">
      <c r="B170" s="139"/>
      <c r="C170" s="140" t="s">
        <v>321</v>
      </c>
      <c r="D170" s="140" t="s">
        <v>222</v>
      </c>
      <c r="E170" s="141" t="s">
        <v>492</v>
      </c>
      <c r="F170" s="142" t="s">
        <v>493</v>
      </c>
      <c r="G170" s="143" t="s">
        <v>225</v>
      </c>
      <c r="H170" s="144">
        <v>58.7</v>
      </c>
      <c r="I170" s="145"/>
      <c r="J170" s="144">
        <f t="shared" si="20"/>
        <v>0</v>
      </c>
      <c r="K170" s="146"/>
      <c r="L170" s="28"/>
      <c r="M170" s="147" t="s">
        <v>1</v>
      </c>
      <c r="N170" s="148" t="s">
        <v>41</v>
      </c>
      <c r="P170" s="149">
        <f t="shared" si="21"/>
        <v>0</v>
      </c>
      <c r="Q170" s="149">
        <v>0.15559000000000001</v>
      </c>
      <c r="R170" s="149">
        <f t="shared" si="22"/>
        <v>9.1331330000000008</v>
      </c>
      <c r="S170" s="149">
        <v>0</v>
      </c>
      <c r="T170" s="150">
        <f t="shared" si="23"/>
        <v>0</v>
      </c>
      <c r="AR170" s="151" t="s">
        <v>94</v>
      </c>
      <c r="AT170" s="151" t="s">
        <v>222</v>
      </c>
      <c r="AU170" s="151" t="s">
        <v>87</v>
      </c>
      <c r="AY170" s="13" t="s">
        <v>220</v>
      </c>
      <c r="BE170" s="152">
        <f t="shared" si="24"/>
        <v>0</v>
      </c>
      <c r="BF170" s="152">
        <f t="shared" si="25"/>
        <v>0</v>
      </c>
      <c r="BG170" s="152">
        <f t="shared" si="26"/>
        <v>0</v>
      </c>
      <c r="BH170" s="152">
        <f t="shared" si="27"/>
        <v>0</v>
      </c>
      <c r="BI170" s="152">
        <f t="shared" si="28"/>
        <v>0</v>
      </c>
      <c r="BJ170" s="13" t="s">
        <v>87</v>
      </c>
      <c r="BK170" s="152">
        <f t="shared" si="29"/>
        <v>0</v>
      </c>
      <c r="BL170" s="13" t="s">
        <v>94</v>
      </c>
      <c r="BM170" s="151" t="s">
        <v>1433</v>
      </c>
    </row>
    <row r="171" spans="2:65" s="1" customFormat="1" ht="33" customHeight="1">
      <c r="B171" s="139"/>
      <c r="C171" s="140" t="s">
        <v>325</v>
      </c>
      <c r="D171" s="140" t="s">
        <v>222</v>
      </c>
      <c r="E171" s="141" t="s">
        <v>495</v>
      </c>
      <c r="F171" s="142" t="s">
        <v>496</v>
      </c>
      <c r="G171" s="143" t="s">
        <v>225</v>
      </c>
      <c r="H171" s="144">
        <v>58.7</v>
      </c>
      <c r="I171" s="145"/>
      <c r="J171" s="144">
        <f t="shared" si="20"/>
        <v>0</v>
      </c>
      <c r="K171" s="146"/>
      <c r="L171" s="28"/>
      <c r="M171" s="147" t="s">
        <v>1</v>
      </c>
      <c r="N171" s="148" t="s">
        <v>41</v>
      </c>
      <c r="P171" s="149">
        <f t="shared" si="21"/>
        <v>0</v>
      </c>
      <c r="Q171" s="149">
        <v>0.23338999999999999</v>
      </c>
      <c r="R171" s="149">
        <f t="shared" si="22"/>
        <v>13.699992999999999</v>
      </c>
      <c r="S171" s="149">
        <v>0</v>
      </c>
      <c r="T171" s="150">
        <f t="shared" si="23"/>
        <v>0</v>
      </c>
      <c r="AR171" s="151" t="s">
        <v>94</v>
      </c>
      <c r="AT171" s="151" t="s">
        <v>222</v>
      </c>
      <c r="AU171" s="151" t="s">
        <v>87</v>
      </c>
      <c r="AY171" s="13" t="s">
        <v>220</v>
      </c>
      <c r="BE171" s="152">
        <f t="shared" si="24"/>
        <v>0</v>
      </c>
      <c r="BF171" s="152">
        <f t="shared" si="25"/>
        <v>0</v>
      </c>
      <c r="BG171" s="152">
        <f t="shared" si="26"/>
        <v>0</v>
      </c>
      <c r="BH171" s="152">
        <f t="shared" si="27"/>
        <v>0</v>
      </c>
      <c r="BI171" s="152">
        <f t="shared" si="28"/>
        <v>0</v>
      </c>
      <c r="BJ171" s="13" t="s">
        <v>87</v>
      </c>
      <c r="BK171" s="152">
        <f t="shared" si="29"/>
        <v>0</v>
      </c>
      <c r="BL171" s="13" t="s">
        <v>94</v>
      </c>
      <c r="BM171" s="151" t="s">
        <v>1434</v>
      </c>
    </row>
    <row r="172" spans="2:65" s="1" customFormat="1" ht="24.25" customHeight="1">
      <c r="B172" s="139"/>
      <c r="C172" s="140" t="s">
        <v>329</v>
      </c>
      <c r="D172" s="140" t="s">
        <v>222</v>
      </c>
      <c r="E172" s="141" t="s">
        <v>1435</v>
      </c>
      <c r="F172" s="142" t="s">
        <v>1436</v>
      </c>
      <c r="G172" s="143" t="s">
        <v>225</v>
      </c>
      <c r="H172" s="144">
        <v>19.600000000000001</v>
      </c>
      <c r="I172" s="145"/>
      <c r="J172" s="144">
        <f t="shared" si="20"/>
        <v>0</v>
      </c>
      <c r="K172" s="146"/>
      <c r="L172" s="28"/>
      <c r="M172" s="147" t="s">
        <v>1</v>
      </c>
      <c r="N172" s="148" t="s">
        <v>41</v>
      </c>
      <c r="P172" s="149">
        <f t="shared" si="21"/>
        <v>0</v>
      </c>
      <c r="Q172" s="149">
        <v>0.24156150000000001</v>
      </c>
      <c r="R172" s="149">
        <f t="shared" si="22"/>
        <v>4.7346054000000004</v>
      </c>
      <c r="S172" s="149">
        <v>0</v>
      </c>
      <c r="T172" s="150">
        <f t="shared" si="23"/>
        <v>0</v>
      </c>
      <c r="AR172" s="151" t="s">
        <v>94</v>
      </c>
      <c r="AT172" s="151" t="s">
        <v>222</v>
      </c>
      <c r="AU172" s="151" t="s">
        <v>87</v>
      </c>
      <c r="AY172" s="13" t="s">
        <v>220</v>
      </c>
      <c r="BE172" s="152">
        <f t="shared" si="24"/>
        <v>0</v>
      </c>
      <c r="BF172" s="152">
        <f t="shared" si="25"/>
        <v>0</v>
      </c>
      <c r="BG172" s="152">
        <f t="shared" si="26"/>
        <v>0</v>
      </c>
      <c r="BH172" s="152">
        <f t="shared" si="27"/>
        <v>0</v>
      </c>
      <c r="BI172" s="152">
        <f t="shared" si="28"/>
        <v>0</v>
      </c>
      <c r="BJ172" s="13" t="s">
        <v>87</v>
      </c>
      <c r="BK172" s="152">
        <f t="shared" si="29"/>
        <v>0</v>
      </c>
      <c r="BL172" s="13" t="s">
        <v>94</v>
      </c>
      <c r="BM172" s="151" t="s">
        <v>1437</v>
      </c>
    </row>
    <row r="173" spans="2:65" s="1" customFormat="1" ht="33" customHeight="1">
      <c r="B173" s="139"/>
      <c r="C173" s="140" t="s">
        <v>333</v>
      </c>
      <c r="D173" s="140" t="s">
        <v>222</v>
      </c>
      <c r="E173" s="141" t="s">
        <v>1438</v>
      </c>
      <c r="F173" s="142" t="s">
        <v>1439</v>
      </c>
      <c r="G173" s="143" t="s">
        <v>225</v>
      </c>
      <c r="H173" s="144">
        <v>11.6</v>
      </c>
      <c r="I173" s="145"/>
      <c r="J173" s="144">
        <f t="shared" si="20"/>
        <v>0</v>
      </c>
      <c r="K173" s="146"/>
      <c r="L173" s="28"/>
      <c r="M173" s="147" t="s">
        <v>1</v>
      </c>
      <c r="N173" s="148" t="s">
        <v>41</v>
      </c>
      <c r="P173" s="149">
        <f t="shared" si="21"/>
        <v>0</v>
      </c>
      <c r="Q173" s="149">
        <v>8.4000000000000005E-2</v>
      </c>
      <c r="R173" s="149">
        <f t="shared" si="22"/>
        <v>0.97440000000000004</v>
      </c>
      <c r="S173" s="149">
        <v>0</v>
      </c>
      <c r="T173" s="150">
        <f t="shared" si="23"/>
        <v>0</v>
      </c>
      <c r="AR173" s="151" t="s">
        <v>94</v>
      </c>
      <c r="AT173" s="151" t="s">
        <v>222</v>
      </c>
      <c r="AU173" s="151" t="s">
        <v>87</v>
      </c>
      <c r="AY173" s="13" t="s">
        <v>220</v>
      </c>
      <c r="BE173" s="152">
        <f t="shared" si="24"/>
        <v>0</v>
      </c>
      <c r="BF173" s="152">
        <f t="shared" si="25"/>
        <v>0</v>
      </c>
      <c r="BG173" s="152">
        <f t="shared" si="26"/>
        <v>0</v>
      </c>
      <c r="BH173" s="152">
        <f t="shared" si="27"/>
        <v>0</v>
      </c>
      <c r="BI173" s="152">
        <f t="shared" si="28"/>
        <v>0</v>
      </c>
      <c r="BJ173" s="13" t="s">
        <v>87</v>
      </c>
      <c r="BK173" s="152">
        <f t="shared" si="29"/>
        <v>0</v>
      </c>
      <c r="BL173" s="13" t="s">
        <v>94</v>
      </c>
      <c r="BM173" s="151" t="s">
        <v>1440</v>
      </c>
    </row>
    <row r="174" spans="2:65" s="1" customFormat="1" ht="37.9" customHeight="1">
      <c r="B174" s="139"/>
      <c r="C174" s="140" t="s">
        <v>341</v>
      </c>
      <c r="D174" s="140" t="s">
        <v>222</v>
      </c>
      <c r="E174" s="141" t="s">
        <v>1441</v>
      </c>
      <c r="F174" s="142" t="s">
        <v>1442</v>
      </c>
      <c r="G174" s="143" t="s">
        <v>225</v>
      </c>
      <c r="H174" s="144">
        <v>10.7</v>
      </c>
      <c r="I174" s="145"/>
      <c r="J174" s="144">
        <f t="shared" si="20"/>
        <v>0</v>
      </c>
      <c r="K174" s="146"/>
      <c r="L174" s="28"/>
      <c r="M174" s="147" t="s">
        <v>1</v>
      </c>
      <c r="N174" s="148" t="s">
        <v>41</v>
      </c>
      <c r="P174" s="149">
        <f t="shared" si="21"/>
        <v>0</v>
      </c>
      <c r="Q174" s="149">
        <v>0.112</v>
      </c>
      <c r="R174" s="149">
        <f t="shared" si="22"/>
        <v>1.1983999999999999</v>
      </c>
      <c r="S174" s="149">
        <v>0</v>
      </c>
      <c r="T174" s="150">
        <f t="shared" si="23"/>
        <v>0</v>
      </c>
      <c r="AR174" s="151" t="s">
        <v>94</v>
      </c>
      <c r="AT174" s="151" t="s">
        <v>222</v>
      </c>
      <c r="AU174" s="151" t="s">
        <v>87</v>
      </c>
      <c r="AY174" s="13" t="s">
        <v>220</v>
      </c>
      <c r="BE174" s="152">
        <f t="shared" si="24"/>
        <v>0</v>
      </c>
      <c r="BF174" s="152">
        <f t="shared" si="25"/>
        <v>0</v>
      </c>
      <c r="BG174" s="152">
        <f t="shared" si="26"/>
        <v>0</v>
      </c>
      <c r="BH174" s="152">
        <f t="shared" si="27"/>
        <v>0</v>
      </c>
      <c r="BI174" s="152">
        <f t="shared" si="28"/>
        <v>0</v>
      </c>
      <c r="BJ174" s="13" t="s">
        <v>87</v>
      </c>
      <c r="BK174" s="152">
        <f t="shared" si="29"/>
        <v>0</v>
      </c>
      <c r="BL174" s="13" t="s">
        <v>94</v>
      </c>
      <c r="BM174" s="151" t="s">
        <v>1443</v>
      </c>
    </row>
    <row r="175" spans="2:65" s="11" customFormat="1" ht="22.9" customHeight="1">
      <c r="B175" s="127"/>
      <c r="D175" s="128" t="s">
        <v>74</v>
      </c>
      <c r="E175" s="137" t="s">
        <v>124</v>
      </c>
      <c r="F175" s="137" t="s">
        <v>501</v>
      </c>
      <c r="I175" s="130"/>
      <c r="J175" s="138">
        <f>BK175</f>
        <v>0</v>
      </c>
      <c r="L175" s="127"/>
      <c r="M175" s="132"/>
      <c r="P175" s="133">
        <f>SUM(P176:P192)</f>
        <v>0</v>
      </c>
      <c r="R175" s="133">
        <f>SUM(R176:R192)</f>
        <v>87.749043900000004</v>
      </c>
      <c r="T175" s="134">
        <f>SUM(T176:T192)</f>
        <v>0</v>
      </c>
      <c r="AR175" s="128" t="s">
        <v>82</v>
      </c>
      <c r="AT175" s="135" t="s">
        <v>74</v>
      </c>
      <c r="AU175" s="135" t="s">
        <v>82</v>
      </c>
      <c r="AY175" s="128" t="s">
        <v>220</v>
      </c>
      <c r="BK175" s="136">
        <f>SUM(BK176:BK192)</f>
        <v>0</v>
      </c>
    </row>
    <row r="176" spans="2:65" s="1" customFormat="1" ht="37.9" customHeight="1">
      <c r="B176" s="139"/>
      <c r="C176" s="140" t="s">
        <v>347</v>
      </c>
      <c r="D176" s="140" t="s">
        <v>222</v>
      </c>
      <c r="E176" s="141" t="s">
        <v>502</v>
      </c>
      <c r="F176" s="142" t="s">
        <v>503</v>
      </c>
      <c r="G176" s="143" t="s">
        <v>225</v>
      </c>
      <c r="H176" s="144">
        <v>846.67</v>
      </c>
      <c r="I176" s="145"/>
      <c r="J176" s="144">
        <f t="shared" ref="J176:J192" si="30">ROUND(I176*H176,2)</f>
        <v>0</v>
      </c>
      <c r="K176" s="146"/>
      <c r="L176" s="28"/>
      <c r="M176" s="147" t="s">
        <v>1</v>
      </c>
      <c r="N176" s="148" t="s">
        <v>41</v>
      </c>
      <c r="P176" s="149">
        <f t="shared" ref="P176:P192" si="31">O176*H176</f>
        <v>0</v>
      </c>
      <c r="Q176" s="149">
        <v>4.1700000000000001E-3</v>
      </c>
      <c r="R176" s="149">
        <f t="shared" ref="R176:R192" si="32">Q176*H176</f>
        <v>3.5306139000000001</v>
      </c>
      <c r="S176" s="149">
        <v>0</v>
      </c>
      <c r="T176" s="150">
        <f t="shared" ref="T176:T192" si="33">S176*H176</f>
        <v>0</v>
      </c>
      <c r="AR176" s="151" t="s">
        <v>94</v>
      </c>
      <c r="AT176" s="151" t="s">
        <v>222</v>
      </c>
      <c r="AU176" s="151" t="s">
        <v>87</v>
      </c>
      <c r="AY176" s="13" t="s">
        <v>220</v>
      </c>
      <c r="BE176" s="152">
        <f t="shared" ref="BE176:BE192" si="34">IF(N176="základná",J176,0)</f>
        <v>0</v>
      </c>
      <c r="BF176" s="152">
        <f t="shared" ref="BF176:BF192" si="35">IF(N176="znížená",J176,0)</f>
        <v>0</v>
      </c>
      <c r="BG176" s="152">
        <f t="shared" ref="BG176:BG192" si="36">IF(N176="zákl. prenesená",J176,0)</f>
        <v>0</v>
      </c>
      <c r="BH176" s="152">
        <f t="shared" ref="BH176:BH192" si="37">IF(N176="zníž. prenesená",J176,0)</f>
        <v>0</v>
      </c>
      <c r="BI176" s="152">
        <f t="shared" ref="BI176:BI192" si="38">IF(N176="nulová",J176,0)</f>
        <v>0</v>
      </c>
      <c r="BJ176" s="13" t="s">
        <v>87</v>
      </c>
      <c r="BK176" s="152">
        <f t="shared" ref="BK176:BK192" si="39">ROUND(I176*H176,2)</f>
        <v>0</v>
      </c>
      <c r="BL176" s="13" t="s">
        <v>94</v>
      </c>
      <c r="BM176" s="151" t="s">
        <v>1444</v>
      </c>
    </row>
    <row r="177" spans="2:65" s="1" customFormat="1" ht="24.25" customHeight="1">
      <c r="B177" s="139"/>
      <c r="C177" s="140" t="s">
        <v>353</v>
      </c>
      <c r="D177" s="140" t="s">
        <v>222</v>
      </c>
      <c r="E177" s="141" t="s">
        <v>505</v>
      </c>
      <c r="F177" s="142" t="s">
        <v>506</v>
      </c>
      <c r="G177" s="143" t="s">
        <v>225</v>
      </c>
      <c r="H177" s="144">
        <v>846.67</v>
      </c>
      <c r="I177" s="145"/>
      <c r="J177" s="144">
        <f t="shared" si="30"/>
        <v>0</v>
      </c>
      <c r="K177" s="146"/>
      <c r="L177" s="28"/>
      <c r="M177" s="147" t="s">
        <v>1</v>
      </c>
      <c r="N177" s="148" t="s">
        <v>41</v>
      </c>
      <c r="P177" s="149">
        <f t="shared" si="31"/>
        <v>0</v>
      </c>
      <c r="Q177" s="149">
        <v>4.0000000000000002E-4</v>
      </c>
      <c r="R177" s="149">
        <f t="shared" si="32"/>
        <v>0.33866800000000002</v>
      </c>
      <c r="S177" s="149">
        <v>0</v>
      </c>
      <c r="T177" s="150">
        <f t="shared" si="33"/>
        <v>0</v>
      </c>
      <c r="AR177" s="151" t="s">
        <v>94</v>
      </c>
      <c r="AT177" s="151" t="s">
        <v>222</v>
      </c>
      <c r="AU177" s="151" t="s">
        <v>87</v>
      </c>
      <c r="AY177" s="13" t="s">
        <v>220</v>
      </c>
      <c r="BE177" s="152">
        <f t="shared" si="34"/>
        <v>0</v>
      </c>
      <c r="BF177" s="152">
        <f t="shared" si="35"/>
        <v>0</v>
      </c>
      <c r="BG177" s="152">
        <f t="shared" si="36"/>
        <v>0</v>
      </c>
      <c r="BH177" s="152">
        <f t="shared" si="37"/>
        <v>0</v>
      </c>
      <c r="BI177" s="152">
        <f t="shared" si="38"/>
        <v>0</v>
      </c>
      <c r="BJ177" s="13" t="s">
        <v>87</v>
      </c>
      <c r="BK177" s="152">
        <f t="shared" si="39"/>
        <v>0</v>
      </c>
      <c r="BL177" s="13" t="s">
        <v>94</v>
      </c>
      <c r="BM177" s="151" t="s">
        <v>1445</v>
      </c>
    </row>
    <row r="178" spans="2:65" s="1" customFormat="1" ht="33" customHeight="1">
      <c r="B178" s="139"/>
      <c r="C178" s="140" t="s">
        <v>357</v>
      </c>
      <c r="D178" s="140" t="s">
        <v>222</v>
      </c>
      <c r="E178" s="141" t="s">
        <v>508</v>
      </c>
      <c r="F178" s="142" t="s">
        <v>509</v>
      </c>
      <c r="G178" s="143" t="s">
        <v>225</v>
      </c>
      <c r="H178" s="144">
        <v>1260.6400000000001</v>
      </c>
      <c r="I178" s="145"/>
      <c r="J178" s="144">
        <f t="shared" si="30"/>
        <v>0</v>
      </c>
      <c r="K178" s="146"/>
      <c r="L178" s="28"/>
      <c r="M178" s="147" t="s">
        <v>1</v>
      </c>
      <c r="N178" s="148" t="s">
        <v>41</v>
      </c>
      <c r="P178" s="149">
        <f t="shared" si="31"/>
        <v>0</v>
      </c>
      <c r="Q178" s="149">
        <v>1.119E-2</v>
      </c>
      <c r="R178" s="149">
        <f t="shared" si="32"/>
        <v>14.106561600000001</v>
      </c>
      <c r="S178" s="149">
        <v>0</v>
      </c>
      <c r="T178" s="150">
        <f t="shared" si="33"/>
        <v>0</v>
      </c>
      <c r="AR178" s="151" t="s">
        <v>94</v>
      </c>
      <c r="AT178" s="151" t="s">
        <v>222</v>
      </c>
      <c r="AU178" s="151" t="s">
        <v>87</v>
      </c>
      <c r="AY178" s="13" t="s">
        <v>220</v>
      </c>
      <c r="BE178" s="152">
        <f t="shared" si="34"/>
        <v>0</v>
      </c>
      <c r="BF178" s="152">
        <f t="shared" si="35"/>
        <v>0</v>
      </c>
      <c r="BG178" s="152">
        <f t="shared" si="36"/>
        <v>0</v>
      </c>
      <c r="BH178" s="152">
        <f t="shared" si="37"/>
        <v>0</v>
      </c>
      <c r="BI178" s="152">
        <f t="shared" si="38"/>
        <v>0</v>
      </c>
      <c r="BJ178" s="13" t="s">
        <v>87</v>
      </c>
      <c r="BK178" s="152">
        <f t="shared" si="39"/>
        <v>0</v>
      </c>
      <c r="BL178" s="13" t="s">
        <v>94</v>
      </c>
      <c r="BM178" s="151" t="s">
        <v>1446</v>
      </c>
    </row>
    <row r="179" spans="2:65" s="1" customFormat="1" ht="24.25" customHeight="1">
      <c r="B179" s="139"/>
      <c r="C179" s="140" t="s">
        <v>361</v>
      </c>
      <c r="D179" s="140" t="s">
        <v>222</v>
      </c>
      <c r="E179" s="141" t="s">
        <v>511</v>
      </c>
      <c r="F179" s="142" t="s">
        <v>512</v>
      </c>
      <c r="G179" s="143" t="s">
        <v>225</v>
      </c>
      <c r="H179" s="144">
        <v>1325.41</v>
      </c>
      <c r="I179" s="145"/>
      <c r="J179" s="144">
        <f t="shared" si="30"/>
        <v>0</v>
      </c>
      <c r="K179" s="146"/>
      <c r="L179" s="28"/>
      <c r="M179" s="147" t="s">
        <v>1</v>
      </c>
      <c r="N179" s="148" t="s">
        <v>41</v>
      </c>
      <c r="P179" s="149">
        <f t="shared" si="31"/>
        <v>0</v>
      </c>
      <c r="Q179" s="149">
        <v>4.0000000000000002E-4</v>
      </c>
      <c r="R179" s="149">
        <f t="shared" si="32"/>
        <v>0.53016400000000008</v>
      </c>
      <c r="S179" s="149">
        <v>0</v>
      </c>
      <c r="T179" s="150">
        <f t="shared" si="33"/>
        <v>0</v>
      </c>
      <c r="AR179" s="151" t="s">
        <v>94</v>
      </c>
      <c r="AT179" s="151" t="s">
        <v>222</v>
      </c>
      <c r="AU179" s="151" t="s">
        <v>87</v>
      </c>
      <c r="AY179" s="13" t="s">
        <v>220</v>
      </c>
      <c r="BE179" s="152">
        <f t="shared" si="34"/>
        <v>0</v>
      </c>
      <c r="BF179" s="152">
        <f t="shared" si="35"/>
        <v>0</v>
      </c>
      <c r="BG179" s="152">
        <f t="shared" si="36"/>
        <v>0</v>
      </c>
      <c r="BH179" s="152">
        <f t="shared" si="37"/>
        <v>0</v>
      </c>
      <c r="BI179" s="152">
        <f t="shared" si="38"/>
        <v>0</v>
      </c>
      <c r="BJ179" s="13" t="s">
        <v>87</v>
      </c>
      <c r="BK179" s="152">
        <f t="shared" si="39"/>
        <v>0</v>
      </c>
      <c r="BL179" s="13" t="s">
        <v>94</v>
      </c>
      <c r="BM179" s="151" t="s">
        <v>1447</v>
      </c>
    </row>
    <row r="180" spans="2:65" s="1" customFormat="1" ht="24.25" customHeight="1">
      <c r="B180" s="139"/>
      <c r="C180" s="140" t="s">
        <v>365</v>
      </c>
      <c r="D180" s="140" t="s">
        <v>222</v>
      </c>
      <c r="E180" s="141" t="s">
        <v>514</v>
      </c>
      <c r="F180" s="142" t="s">
        <v>515</v>
      </c>
      <c r="G180" s="143" t="s">
        <v>225</v>
      </c>
      <c r="H180" s="144">
        <v>64.77</v>
      </c>
      <c r="I180" s="145"/>
      <c r="J180" s="144">
        <f t="shared" si="30"/>
        <v>0</v>
      </c>
      <c r="K180" s="146"/>
      <c r="L180" s="28"/>
      <c r="M180" s="147" t="s">
        <v>1</v>
      </c>
      <c r="N180" s="148" t="s">
        <v>41</v>
      </c>
      <c r="P180" s="149">
        <f t="shared" si="31"/>
        <v>0</v>
      </c>
      <c r="Q180" s="149">
        <v>2.6249999999999999E-2</v>
      </c>
      <c r="R180" s="149">
        <f t="shared" si="32"/>
        <v>1.7002124999999999</v>
      </c>
      <c r="S180" s="149">
        <v>0</v>
      </c>
      <c r="T180" s="150">
        <f t="shared" si="33"/>
        <v>0</v>
      </c>
      <c r="AR180" s="151" t="s">
        <v>94</v>
      </c>
      <c r="AT180" s="151" t="s">
        <v>222</v>
      </c>
      <c r="AU180" s="151" t="s">
        <v>87</v>
      </c>
      <c r="AY180" s="13" t="s">
        <v>220</v>
      </c>
      <c r="BE180" s="152">
        <f t="shared" si="34"/>
        <v>0</v>
      </c>
      <c r="BF180" s="152">
        <f t="shared" si="35"/>
        <v>0</v>
      </c>
      <c r="BG180" s="152">
        <f t="shared" si="36"/>
        <v>0</v>
      </c>
      <c r="BH180" s="152">
        <f t="shared" si="37"/>
        <v>0</v>
      </c>
      <c r="BI180" s="152">
        <f t="shared" si="38"/>
        <v>0</v>
      </c>
      <c r="BJ180" s="13" t="s">
        <v>87</v>
      </c>
      <c r="BK180" s="152">
        <f t="shared" si="39"/>
        <v>0</v>
      </c>
      <c r="BL180" s="13" t="s">
        <v>94</v>
      </c>
      <c r="BM180" s="151" t="s">
        <v>1448</v>
      </c>
    </row>
    <row r="181" spans="2:65" s="1" customFormat="1" ht="24.25" customHeight="1">
      <c r="B181" s="139"/>
      <c r="C181" s="140" t="s">
        <v>371</v>
      </c>
      <c r="D181" s="140" t="s">
        <v>222</v>
      </c>
      <c r="E181" s="141" t="s">
        <v>517</v>
      </c>
      <c r="F181" s="142" t="s">
        <v>518</v>
      </c>
      <c r="G181" s="143" t="s">
        <v>234</v>
      </c>
      <c r="H181" s="144">
        <v>215.9</v>
      </c>
      <c r="I181" s="145"/>
      <c r="J181" s="144">
        <f t="shared" si="30"/>
        <v>0</v>
      </c>
      <c r="K181" s="146"/>
      <c r="L181" s="28"/>
      <c r="M181" s="147" t="s">
        <v>1</v>
      </c>
      <c r="N181" s="148" t="s">
        <v>41</v>
      </c>
      <c r="P181" s="149">
        <f t="shared" si="31"/>
        <v>0</v>
      </c>
      <c r="Q181" s="149">
        <v>1.89E-3</v>
      </c>
      <c r="R181" s="149">
        <f t="shared" si="32"/>
        <v>0.408051</v>
      </c>
      <c r="S181" s="149">
        <v>0</v>
      </c>
      <c r="T181" s="150">
        <f t="shared" si="33"/>
        <v>0</v>
      </c>
      <c r="AR181" s="151" t="s">
        <v>94</v>
      </c>
      <c r="AT181" s="151" t="s">
        <v>222</v>
      </c>
      <c r="AU181" s="151" t="s">
        <v>87</v>
      </c>
      <c r="AY181" s="13" t="s">
        <v>220</v>
      </c>
      <c r="BE181" s="152">
        <f t="shared" si="34"/>
        <v>0</v>
      </c>
      <c r="BF181" s="152">
        <f t="shared" si="35"/>
        <v>0</v>
      </c>
      <c r="BG181" s="152">
        <f t="shared" si="36"/>
        <v>0</v>
      </c>
      <c r="BH181" s="152">
        <f t="shared" si="37"/>
        <v>0</v>
      </c>
      <c r="BI181" s="152">
        <f t="shared" si="38"/>
        <v>0</v>
      </c>
      <c r="BJ181" s="13" t="s">
        <v>87</v>
      </c>
      <c r="BK181" s="152">
        <f t="shared" si="39"/>
        <v>0</v>
      </c>
      <c r="BL181" s="13" t="s">
        <v>94</v>
      </c>
      <c r="BM181" s="151" t="s">
        <v>1449</v>
      </c>
    </row>
    <row r="182" spans="2:65" s="1" customFormat="1" ht="24.25" customHeight="1">
      <c r="B182" s="139"/>
      <c r="C182" s="140" t="s">
        <v>377</v>
      </c>
      <c r="D182" s="140" t="s">
        <v>222</v>
      </c>
      <c r="E182" s="141" t="s">
        <v>520</v>
      </c>
      <c r="F182" s="142" t="s">
        <v>521</v>
      </c>
      <c r="G182" s="143" t="s">
        <v>234</v>
      </c>
      <c r="H182" s="144">
        <v>215.9</v>
      </c>
      <c r="I182" s="145"/>
      <c r="J182" s="144">
        <f t="shared" si="30"/>
        <v>0</v>
      </c>
      <c r="K182" s="146"/>
      <c r="L182" s="28"/>
      <c r="M182" s="147" t="s">
        <v>1</v>
      </c>
      <c r="N182" s="148" t="s">
        <v>41</v>
      </c>
      <c r="P182" s="149">
        <f t="shared" si="31"/>
        <v>0</v>
      </c>
      <c r="Q182" s="149">
        <v>1.92E-3</v>
      </c>
      <c r="R182" s="149">
        <f t="shared" si="32"/>
        <v>0.41452800000000001</v>
      </c>
      <c r="S182" s="149">
        <v>0</v>
      </c>
      <c r="T182" s="150">
        <f t="shared" si="33"/>
        <v>0</v>
      </c>
      <c r="AR182" s="151" t="s">
        <v>94</v>
      </c>
      <c r="AT182" s="151" t="s">
        <v>222</v>
      </c>
      <c r="AU182" s="151" t="s">
        <v>87</v>
      </c>
      <c r="AY182" s="13" t="s">
        <v>220</v>
      </c>
      <c r="BE182" s="152">
        <f t="shared" si="34"/>
        <v>0</v>
      </c>
      <c r="BF182" s="152">
        <f t="shared" si="35"/>
        <v>0</v>
      </c>
      <c r="BG182" s="152">
        <f t="shared" si="36"/>
        <v>0</v>
      </c>
      <c r="BH182" s="152">
        <f t="shared" si="37"/>
        <v>0</v>
      </c>
      <c r="BI182" s="152">
        <f t="shared" si="38"/>
        <v>0</v>
      </c>
      <c r="BJ182" s="13" t="s">
        <v>87</v>
      </c>
      <c r="BK182" s="152">
        <f t="shared" si="39"/>
        <v>0</v>
      </c>
      <c r="BL182" s="13" t="s">
        <v>94</v>
      </c>
      <c r="BM182" s="151" t="s">
        <v>1450</v>
      </c>
    </row>
    <row r="183" spans="2:65" s="1" customFormat="1" ht="24.25" customHeight="1">
      <c r="B183" s="139"/>
      <c r="C183" s="140" t="s">
        <v>381</v>
      </c>
      <c r="D183" s="140" t="s">
        <v>222</v>
      </c>
      <c r="E183" s="141" t="s">
        <v>532</v>
      </c>
      <c r="F183" s="142" t="s">
        <v>533</v>
      </c>
      <c r="G183" s="143" t="s">
        <v>225</v>
      </c>
      <c r="H183" s="144">
        <v>74.25</v>
      </c>
      <c r="I183" s="145"/>
      <c r="J183" s="144">
        <f t="shared" si="30"/>
        <v>0</v>
      </c>
      <c r="K183" s="146"/>
      <c r="L183" s="28"/>
      <c r="M183" s="147" t="s">
        <v>1</v>
      </c>
      <c r="N183" s="148" t="s">
        <v>41</v>
      </c>
      <c r="P183" s="149">
        <f t="shared" si="31"/>
        <v>0</v>
      </c>
      <c r="Q183" s="149">
        <v>2.0000000000000001E-4</v>
      </c>
      <c r="R183" s="149">
        <f t="shared" si="32"/>
        <v>1.485E-2</v>
      </c>
      <c r="S183" s="149">
        <v>0</v>
      </c>
      <c r="T183" s="150">
        <f t="shared" si="33"/>
        <v>0</v>
      </c>
      <c r="AR183" s="151" t="s">
        <v>94</v>
      </c>
      <c r="AT183" s="151" t="s">
        <v>222</v>
      </c>
      <c r="AU183" s="151" t="s">
        <v>87</v>
      </c>
      <c r="AY183" s="13" t="s">
        <v>220</v>
      </c>
      <c r="BE183" s="152">
        <f t="shared" si="34"/>
        <v>0</v>
      </c>
      <c r="BF183" s="152">
        <f t="shared" si="35"/>
        <v>0</v>
      </c>
      <c r="BG183" s="152">
        <f t="shared" si="36"/>
        <v>0</v>
      </c>
      <c r="BH183" s="152">
        <f t="shared" si="37"/>
        <v>0</v>
      </c>
      <c r="BI183" s="152">
        <f t="shared" si="38"/>
        <v>0</v>
      </c>
      <c r="BJ183" s="13" t="s">
        <v>87</v>
      </c>
      <c r="BK183" s="152">
        <f t="shared" si="39"/>
        <v>0</v>
      </c>
      <c r="BL183" s="13" t="s">
        <v>94</v>
      </c>
      <c r="BM183" s="151" t="s">
        <v>1451</v>
      </c>
    </row>
    <row r="184" spans="2:65" s="1" customFormat="1" ht="24.25" customHeight="1">
      <c r="B184" s="139"/>
      <c r="C184" s="140" t="s">
        <v>385</v>
      </c>
      <c r="D184" s="140" t="s">
        <v>222</v>
      </c>
      <c r="E184" s="141" t="s">
        <v>535</v>
      </c>
      <c r="F184" s="142" t="s">
        <v>536</v>
      </c>
      <c r="G184" s="143" t="s">
        <v>225</v>
      </c>
      <c r="H184" s="144">
        <v>1151</v>
      </c>
      <c r="I184" s="145"/>
      <c r="J184" s="144">
        <f t="shared" si="30"/>
        <v>0</v>
      </c>
      <c r="K184" s="146"/>
      <c r="L184" s="28"/>
      <c r="M184" s="147" t="s">
        <v>1</v>
      </c>
      <c r="N184" s="148" t="s">
        <v>41</v>
      </c>
      <c r="P184" s="149">
        <f t="shared" si="31"/>
        <v>0</v>
      </c>
      <c r="Q184" s="149">
        <v>2.3000000000000001E-4</v>
      </c>
      <c r="R184" s="149">
        <f t="shared" si="32"/>
        <v>0.26473000000000002</v>
      </c>
      <c r="S184" s="149">
        <v>0</v>
      </c>
      <c r="T184" s="150">
        <f t="shared" si="33"/>
        <v>0</v>
      </c>
      <c r="AR184" s="151" t="s">
        <v>94</v>
      </c>
      <c r="AT184" s="151" t="s">
        <v>222</v>
      </c>
      <c r="AU184" s="151" t="s">
        <v>87</v>
      </c>
      <c r="AY184" s="13" t="s">
        <v>220</v>
      </c>
      <c r="BE184" s="152">
        <f t="shared" si="34"/>
        <v>0</v>
      </c>
      <c r="BF184" s="152">
        <f t="shared" si="35"/>
        <v>0</v>
      </c>
      <c r="BG184" s="152">
        <f t="shared" si="36"/>
        <v>0</v>
      </c>
      <c r="BH184" s="152">
        <f t="shared" si="37"/>
        <v>0</v>
      </c>
      <c r="BI184" s="152">
        <f t="shared" si="38"/>
        <v>0</v>
      </c>
      <c r="BJ184" s="13" t="s">
        <v>87</v>
      </c>
      <c r="BK184" s="152">
        <f t="shared" si="39"/>
        <v>0</v>
      </c>
      <c r="BL184" s="13" t="s">
        <v>94</v>
      </c>
      <c r="BM184" s="151" t="s">
        <v>1452</v>
      </c>
    </row>
    <row r="185" spans="2:65" s="1" customFormat="1" ht="24.25" customHeight="1">
      <c r="B185" s="139"/>
      <c r="C185" s="140" t="s">
        <v>389</v>
      </c>
      <c r="D185" s="140" t="s">
        <v>222</v>
      </c>
      <c r="E185" s="141" t="s">
        <v>538</v>
      </c>
      <c r="F185" s="142" t="s">
        <v>539</v>
      </c>
      <c r="G185" s="143" t="s">
        <v>225</v>
      </c>
      <c r="H185" s="144">
        <v>1225.25</v>
      </c>
      <c r="I185" s="145"/>
      <c r="J185" s="144">
        <f t="shared" si="30"/>
        <v>0</v>
      </c>
      <c r="K185" s="146"/>
      <c r="L185" s="28"/>
      <c r="M185" s="147" t="s">
        <v>1</v>
      </c>
      <c r="N185" s="148" t="s">
        <v>41</v>
      </c>
      <c r="P185" s="149">
        <f t="shared" si="31"/>
        <v>0</v>
      </c>
      <c r="Q185" s="149">
        <v>4.0000000000000002E-4</v>
      </c>
      <c r="R185" s="149">
        <f t="shared" si="32"/>
        <v>0.49010000000000004</v>
      </c>
      <c r="S185" s="149">
        <v>0</v>
      </c>
      <c r="T185" s="150">
        <f t="shared" si="33"/>
        <v>0</v>
      </c>
      <c r="AR185" s="151" t="s">
        <v>94</v>
      </c>
      <c r="AT185" s="151" t="s">
        <v>222</v>
      </c>
      <c r="AU185" s="151" t="s">
        <v>87</v>
      </c>
      <c r="AY185" s="13" t="s">
        <v>220</v>
      </c>
      <c r="BE185" s="152">
        <f t="shared" si="34"/>
        <v>0</v>
      </c>
      <c r="BF185" s="152">
        <f t="shared" si="35"/>
        <v>0</v>
      </c>
      <c r="BG185" s="152">
        <f t="shared" si="36"/>
        <v>0</v>
      </c>
      <c r="BH185" s="152">
        <f t="shared" si="37"/>
        <v>0</v>
      </c>
      <c r="BI185" s="152">
        <f t="shared" si="38"/>
        <v>0</v>
      </c>
      <c r="BJ185" s="13" t="s">
        <v>87</v>
      </c>
      <c r="BK185" s="152">
        <f t="shared" si="39"/>
        <v>0</v>
      </c>
      <c r="BL185" s="13" t="s">
        <v>94</v>
      </c>
      <c r="BM185" s="151" t="s">
        <v>1453</v>
      </c>
    </row>
    <row r="186" spans="2:65" s="1" customFormat="1" ht="24.25" customHeight="1">
      <c r="B186" s="139"/>
      <c r="C186" s="140" t="s">
        <v>393</v>
      </c>
      <c r="D186" s="140" t="s">
        <v>222</v>
      </c>
      <c r="E186" s="141" t="s">
        <v>541</v>
      </c>
      <c r="F186" s="142" t="s">
        <v>542</v>
      </c>
      <c r="G186" s="143" t="s">
        <v>225</v>
      </c>
      <c r="H186" s="144">
        <v>1225.25</v>
      </c>
      <c r="I186" s="145"/>
      <c r="J186" s="144">
        <f t="shared" si="30"/>
        <v>0</v>
      </c>
      <c r="K186" s="146"/>
      <c r="L186" s="28"/>
      <c r="M186" s="147" t="s">
        <v>1</v>
      </c>
      <c r="N186" s="148" t="s">
        <v>41</v>
      </c>
      <c r="P186" s="149">
        <f t="shared" si="31"/>
        <v>0</v>
      </c>
      <c r="Q186" s="149">
        <v>3.9199999999999999E-3</v>
      </c>
      <c r="R186" s="149">
        <f t="shared" si="32"/>
        <v>4.8029799999999998</v>
      </c>
      <c r="S186" s="149">
        <v>0</v>
      </c>
      <c r="T186" s="150">
        <f t="shared" si="33"/>
        <v>0</v>
      </c>
      <c r="AR186" s="151" t="s">
        <v>94</v>
      </c>
      <c r="AT186" s="151" t="s">
        <v>222</v>
      </c>
      <c r="AU186" s="151" t="s">
        <v>87</v>
      </c>
      <c r="AY186" s="13" t="s">
        <v>220</v>
      </c>
      <c r="BE186" s="152">
        <f t="shared" si="34"/>
        <v>0</v>
      </c>
      <c r="BF186" s="152">
        <f t="shared" si="35"/>
        <v>0</v>
      </c>
      <c r="BG186" s="152">
        <f t="shared" si="36"/>
        <v>0</v>
      </c>
      <c r="BH186" s="152">
        <f t="shared" si="37"/>
        <v>0</v>
      </c>
      <c r="BI186" s="152">
        <f t="shared" si="38"/>
        <v>0</v>
      </c>
      <c r="BJ186" s="13" t="s">
        <v>87</v>
      </c>
      <c r="BK186" s="152">
        <f t="shared" si="39"/>
        <v>0</v>
      </c>
      <c r="BL186" s="13" t="s">
        <v>94</v>
      </c>
      <c r="BM186" s="151" t="s">
        <v>1454</v>
      </c>
    </row>
    <row r="187" spans="2:65" s="1" customFormat="1" ht="24.25" customHeight="1">
      <c r="B187" s="139"/>
      <c r="C187" s="140" t="s">
        <v>399</v>
      </c>
      <c r="D187" s="140" t="s">
        <v>222</v>
      </c>
      <c r="E187" s="141" t="s">
        <v>550</v>
      </c>
      <c r="F187" s="142" t="s">
        <v>551</v>
      </c>
      <c r="G187" s="143" t="s">
        <v>225</v>
      </c>
      <c r="H187" s="144">
        <v>1140.3</v>
      </c>
      <c r="I187" s="145"/>
      <c r="J187" s="144">
        <f t="shared" si="30"/>
        <v>0</v>
      </c>
      <c r="K187" s="146"/>
      <c r="L187" s="28"/>
      <c r="M187" s="147" t="s">
        <v>1</v>
      </c>
      <c r="N187" s="148" t="s">
        <v>41</v>
      </c>
      <c r="P187" s="149">
        <f t="shared" si="31"/>
        <v>0</v>
      </c>
      <c r="Q187" s="149">
        <v>1.349E-2</v>
      </c>
      <c r="R187" s="149">
        <f t="shared" si="32"/>
        <v>15.382647</v>
      </c>
      <c r="S187" s="149">
        <v>0</v>
      </c>
      <c r="T187" s="150">
        <f t="shared" si="33"/>
        <v>0</v>
      </c>
      <c r="AR187" s="151" t="s">
        <v>94</v>
      </c>
      <c r="AT187" s="151" t="s">
        <v>222</v>
      </c>
      <c r="AU187" s="151" t="s">
        <v>87</v>
      </c>
      <c r="AY187" s="13" t="s">
        <v>220</v>
      </c>
      <c r="BE187" s="152">
        <f t="shared" si="34"/>
        <v>0</v>
      </c>
      <c r="BF187" s="152">
        <f t="shared" si="35"/>
        <v>0</v>
      </c>
      <c r="BG187" s="152">
        <f t="shared" si="36"/>
        <v>0</v>
      </c>
      <c r="BH187" s="152">
        <f t="shared" si="37"/>
        <v>0</v>
      </c>
      <c r="BI187" s="152">
        <f t="shared" si="38"/>
        <v>0</v>
      </c>
      <c r="BJ187" s="13" t="s">
        <v>87</v>
      </c>
      <c r="BK187" s="152">
        <f t="shared" si="39"/>
        <v>0</v>
      </c>
      <c r="BL187" s="13" t="s">
        <v>94</v>
      </c>
      <c r="BM187" s="151" t="s">
        <v>1455</v>
      </c>
    </row>
    <row r="188" spans="2:65" s="1" customFormat="1" ht="24.25" customHeight="1">
      <c r="B188" s="139"/>
      <c r="C188" s="140" t="s">
        <v>403</v>
      </c>
      <c r="D188" s="140" t="s">
        <v>222</v>
      </c>
      <c r="E188" s="141" t="s">
        <v>556</v>
      </c>
      <c r="F188" s="142" t="s">
        <v>557</v>
      </c>
      <c r="G188" s="143" t="s">
        <v>225</v>
      </c>
      <c r="H188" s="144">
        <v>1225.25</v>
      </c>
      <c r="I188" s="145"/>
      <c r="J188" s="144">
        <f t="shared" si="30"/>
        <v>0</v>
      </c>
      <c r="K188" s="146"/>
      <c r="L188" s="28"/>
      <c r="M188" s="147" t="s">
        <v>1</v>
      </c>
      <c r="N188" s="148" t="s">
        <v>41</v>
      </c>
      <c r="P188" s="149">
        <f t="shared" si="31"/>
        <v>0</v>
      </c>
      <c r="Q188" s="149">
        <v>1.677E-2</v>
      </c>
      <c r="R188" s="149">
        <f t="shared" si="32"/>
        <v>20.547442499999999</v>
      </c>
      <c r="S188" s="149">
        <v>0</v>
      </c>
      <c r="T188" s="150">
        <f t="shared" si="33"/>
        <v>0</v>
      </c>
      <c r="AR188" s="151" t="s">
        <v>94</v>
      </c>
      <c r="AT188" s="151" t="s">
        <v>222</v>
      </c>
      <c r="AU188" s="151" t="s">
        <v>87</v>
      </c>
      <c r="AY188" s="13" t="s">
        <v>220</v>
      </c>
      <c r="BE188" s="152">
        <f t="shared" si="34"/>
        <v>0</v>
      </c>
      <c r="BF188" s="152">
        <f t="shared" si="35"/>
        <v>0</v>
      </c>
      <c r="BG188" s="152">
        <f t="shared" si="36"/>
        <v>0</v>
      </c>
      <c r="BH188" s="152">
        <f t="shared" si="37"/>
        <v>0</v>
      </c>
      <c r="BI188" s="152">
        <f t="shared" si="38"/>
        <v>0</v>
      </c>
      <c r="BJ188" s="13" t="s">
        <v>87</v>
      </c>
      <c r="BK188" s="152">
        <f t="shared" si="39"/>
        <v>0</v>
      </c>
      <c r="BL188" s="13" t="s">
        <v>94</v>
      </c>
      <c r="BM188" s="151" t="s">
        <v>1456</v>
      </c>
    </row>
    <row r="189" spans="2:65" s="1" customFormat="1" ht="33" customHeight="1">
      <c r="B189" s="139"/>
      <c r="C189" s="140" t="s">
        <v>409</v>
      </c>
      <c r="D189" s="140" t="s">
        <v>222</v>
      </c>
      <c r="E189" s="141" t="s">
        <v>562</v>
      </c>
      <c r="F189" s="142" t="s">
        <v>1457</v>
      </c>
      <c r="G189" s="143" t="s">
        <v>225</v>
      </c>
      <c r="H189" s="144">
        <v>177.6</v>
      </c>
      <c r="I189" s="145"/>
      <c r="J189" s="144">
        <f t="shared" si="30"/>
        <v>0</v>
      </c>
      <c r="K189" s="146"/>
      <c r="L189" s="28"/>
      <c r="M189" s="147" t="s">
        <v>1</v>
      </c>
      <c r="N189" s="148" t="s">
        <v>41</v>
      </c>
      <c r="P189" s="149">
        <f t="shared" si="31"/>
        <v>0</v>
      </c>
      <c r="Q189" s="149">
        <v>1.4630000000000001E-2</v>
      </c>
      <c r="R189" s="149">
        <f t="shared" si="32"/>
        <v>2.5982880000000002</v>
      </c>
      <c r="S189" s="149">
        <v>0</v>
      </c>
      <c r="T189" s="150">
        <f t="shared" si="33"/>
        <v>0</v>
      </c>
      <c r="AR189" s="151" t="s">
        <v>94</v>
      </c>
      <c r="AT189" s="151" t="s">
        <v>222</v>
      </c>
      <c r="AU189" s="151" t="s">
        <v>87</v>
      </c>
      <c r="AY189" s="13" t="s">
        <v>220</v>
      </c>
      <c r="BE189" s="152">
        <f t="shared" si="34"/>
        <v>0</v>
      </c>
      <c r="BF189" s="152">
        <f t="shared" si="35"/>
        <v>0</v>
      </c>
      <c r="BG189" s="152">
        <f t="shared" si="36"/>
        <v>0</v>
      </c>
      <c r="BH189" s="152">
        <f t="shared" si="37"/>
        <v>0</v>
      </c>
      <c r="BI189" s="152">
        <f t="shared" si="38"/>
        <v>0</v>
      </c>
      <c r="BJ189" s="13" t="s">
        <v>87</v>
      </c>
      <c r="BK189" s="152">
        <f t="shared" si="39"/>
        <v>0</v>
      </c>
      <c r="BL189" s="13" t="s">
        <v>94</v>
      </c>
      <c r="BM189" s="151" t="s">
        <v>1458</v>
      </c>
    </row>
    <row r="190" spans="2:65" s="1" customFormat="1" ht="24.25" customHeight="1">
      <c r="B190" s="139"/>
      <c r="C190" s="140" t="s">
        <v>413</v>
      </c>
      <c r="D190" s="140" t="s">
        <v>222</v>
      </c>
      <c r="E190" s="141" t="s">
        <v>565</v>
      </c>
      <c r="F190" s="142" t="s">
        <v>566</v>
      </c>
      <c r="G190" s="143" t="s">
        <v>225</v>
      </c>
      <c r="H190" s="144">
        <v>10.7</v>
      </c>
      <c r="I190" s="145"/>
      <c r="J190" s="144">
        <f t="shared" si="30"/>
        <v>0</v>
      </c>
      <c r="K190" s="146"/>
      <c r="L190" s="28"/>
      <c r="M190" s="147" t="s">
        <v>1</v>
      </c>
      <c r="N190" s="148" t="s">
        <v>41</v>
      </c>
      <c r="P190" s="149">
        <f t="shared" si="31"/>
        <v>0</v>
      </c>
      <c r="Q190" s="149">
        <v>3.363E-2</v>
      </c>
      <c r="R190" s="149">
        <f t="shared" si="32"/>
        <v>0.35984099999999997</v>
      </c>
      <c r="S190" s="149">
        <v>0</v>
      </c>
      <c r="T190" s="150">
        <f t="shared" si="33"/>
        <v>0</v>
      </c>
      <c r="AR190" s="151" t="s">
        <v>94</v>
      </c>
      <c r="AT190" s="151" t="s">
        <v>222</v>
      </c>
      <c r="AU190" s="151" t="s">
        <v>87</v>
      </c>
      <c r="AY190" s="13" t="s">
        <v>220</v>
      </c>
      <c r="BE190" s="152">
        <f t="shared" si="34"/>
        <v>0</v>
      </c>
      <c r="BF190" s="152">
        <f t="shared" si="35"/>
        <v>0</v>
      </c>
      <c r="BG190" s="152">
        <f t="shared" si="36"/>
        <v>0</v>
      </c>
      <c r="BH190" s="152">
        <f t="shared" si="37"/>
        <v>0</v>
      </c>
      <c r="BI190" s="152">
        <f t="shared" si="38"/>
        <v>0</v>
      </c>
      <c r="BJ190" s="13" t="s">
        <v>87</v>
      </c>
      <c r="BK190" s="152">
        <f t="shared" si="39"/>
        <v>0</v>
      </c>
      <c r="BL190" s="13" t="s">
        <v>94</v>
      </c>
      <c r="BM190" s="151" t="s">
        <v>1459</v>
      </c>
    </row>
    <row r="191" spans="2:65" s="1" customFormat="1" ht="24.25" customHeight="1">
      <c r="B191" s="139"/>
      <c r="C191" s="140" t="s">
        <v>417</v>
      </c>
      <c r="D191" s="140" t="s">
        <v>222</v>
      </c>
      <c r="E191" s="141" t="s">
        <v>1460</v>
      </c>
      <c r="F191" s="142" t="s">
        <v>1461</v>
      </c>
      <c r="G191" s="143" t="s">
        <v>251</v>
      </c>
      <c r="H191" s="144">
        <v>9.1199999999999992</v>
      </c>
      <c r="I191" s="145"/>
      <c r="J191" s="144">
        <f t="shared" si="30"/>
        <v>0</v>
      </c>
      <c r="K191" s="146"/>
      <c r="L191" s="28"/>
      <c r="M191" s="147" t="s">
        <v>1</v>
      </c>
      <c r="N191" s="148" t="s">
        <v>41</v>
      </c>
      <c r="P191" s="149">
        <f t="shared" si="31"/>
        <v>0</v>
      </c>
      <c r="Q191" s="149">
        <v>0</v>
      </c>
      <c r="R191" s="149">
        <f t="shared" si="32"/>
        <v>0</v>
      </c>
      <c r="S191" s="149">
        <v>0</v>
      </c>
      <c r="T191" s="150">
        <f t="shared" si="33"/>
        <v>0</v>
      </c>
      <c r="AR191" s="151" t="s">
        <v>94</v>
      </c>
      <c r="AT191" s="151" t="s">
        <v>222</v>
      </c>
      <c r="AU191" s="151" t="s">
        <v>87</v>
      </c>
      <c r="AY191" s="13" t="s">
        <v>220</v>
      </c>
      <c r="BE191" s="152">
        <f t="shared" si="34"/>
        <v>0</v>
      </c>
      <c r="BF191" s="152">
        <f t="shared" si="35"/>
        <v>0</v>
      </c>
      <c r="BG191" s="152">
        <f t="shared" si="36"/>
        <v>0</v>
      </c>
      <c r="BH191" s="152">
        <f t="shared" si="37"/>
        <v>0</v>
      </c>
      <c r="BI191" s="152">
        <f t="shared" si="38"/>
        <v>0</v>
      </c>
      <c r="BJ191" s="13" t="s">
        <v>87</v>
      </c>
      <c r="BK191" s="152">
        <f t="shared" si="39"/>
        <v>0</v>
      </c>
      <c r="BL191" s="13" t="s">
        <v>94</v>
      </c>
      <c r="BM191" s="151" t="s">
        <v>1462</v>
      </c>
    </row>
    <row r="192" spans="2:65" s="1" customFormat="1" ht="24.25" customHeight="1">
      <c r="B192" s="139"/>
      <c r="C192" s="140" t="s">
        <v>423</v>
      </c>
      <c r="D192" s="140" t="s">
        <v>222</v>
      </c>
      <c r="E192" s="141" t="s">
        <v>1463</v>
      </c>
      <c r="F192" s="142" t="s">
        <v>1464</v>
      </c>
      <c r="G192" s="143" t="s">
        <v>251</v>
      </c>
      <c r="H192" s="144">
        <v>9.1199999999999992</v>
      </c>
      <c r="I192" s="145"/>
      <c r="J192" s="144">
        <f t="shared" si="30"/>
        <v>0</v>
      </c>
      <c r="K192" s="146"/>
      <c r="L192" s="28"/>
      <c r="M192" s="147" t="s">
        <v>1</v>
      </c>
      <c r="N192" s="148" t="s">
        <v>41</v>
      </c>
      <c r="P192" s="149">
        <f t="shared" si="31"/>
        <v>0</v>
      </c>
      <c r="Q192" s="149">
        <v>2.4407199999999998</v>
      </c>
      <c r="R192" s="149">
        <f t="shared" si="32"/>
        <v>22.259366399999998</v>
      </c>
      <c r="S192" s="149">
        <v>0</v>
      </c>
      <c r="T192" s="150">
        <f t="shared" si="33"/>
        <v>0</v>
      </c>
      <c r="AR192" s="151" t="s">
        <v>94</v>
      </c>
      <c r="AT192" s="151" t="s">
        <v>222</v>
      </c>
      <c r="AU192" s="151" t="s">
        <v>87</v>
      </c>
      <c r="AY192" s="13" t="s">
        <v>220</v>
      </c>
      <c r="BE192" s="152">
        <f t="shared" si="34"/>
        <v>0</v>
      </c>
      <c r="BF192" s="152">
        <f t="shared" si="35"/>
        <v>0</v>
      </c>
      <c r="BG192" s="152">
        <f t="shared" si="36"/>
        <v>0</v>
      </c>
      <c r="BH192" s="152">
        <f t="shared" si="37"/>
        <v>0</v>
      </c>
      <c r="BI192" s="152">
        <f t="shared" si="38"/>
        <v>0</v>
      </c>
      <c r="BJ192" s="13" t="s">
        <v>87</v>
      </c>
      <c r="BK192" s="152">
        <f t="shared" si="39"/>
        <v>0</v>
      </c>
      <c r="BL192" s="13" t="s">
        <v>94</v>
      </c>
      <c r="BM192" s="151" t="s">
        <v>1465</v>
      </c>
    </row>
    <row r="193" spans="2:65" s="11" customFormat="1" ht="22.9" customHeight="1">
      <c r="B193" s="127"/>
      <c r="D193" s="128" t="s">
        <v>74</v>
      </c>
      <c r="E193" s="137" t="s">
        <v>230</v>
      </c>
      <c r="F193" s="137" t="s">
        <v>231</v>
      </c>
      <c r="I193" s="130"/>
      <c r="J193" s="138">
        <f>BK193</f>
        <v>0</v>
      </c>
      <c r="L193" s="127"/>
      <c r="M193" s="132"/>
      <c r="P193" s="133">
        <f>SUM(P194:P200)</f>
        <v>0</v>
      </c>
      <c r="R193" s="133">
        <f>SUM(R194:R200)</f>
        <v>1.5734627999999997</v>
      </c>
      <c r="T193" s="134">
        <f>SUM(T194:T200)</f>
        <v>0</v>
      </c>
      <c r="AR193" s="128" t="s">
        <v>82</v>
      </c>
      <c r="AT193" s="135" t="s">
        <v>74</v>
      </c>
      <c r="AU193" s="135" t="s">
        <v>82</v>
      </c>
      <c r="AY193" s="128" t="s">
        <v>220</v>
      </c>
      <c r="BK193" s="136">
        <f>SUM(BK194:BK200)</f>
        <v>0</v>
      </c>
    </row>
    <row r="194" spans="2:65" s="1" customFormat="1" ht="24.25" customHeight="1">
      <c r="B194" s="139"/>
      <c r="C194" s="140" t="s">
        <v>427</v>
      </c>
      <c r="D194" s="140" t="s">
        <v>222</v>
      </c>
      <c r="E194" s="141" t="s">
        <v>579</v>
      </c>
      <c r="F194" s="142" t="s">
        <v>580</v>
      </c>
      <c r="G194" s="143" t="s">
        <v>225</v>
      </c>
      <c r="H194" s="144">
        <v>177.6</v>
      </c>
      <c r="I194" s="145"/>
      <c r="J194" s="144">
        <f t="shared" ref="J194:J200" si="40">ROUND(I194*H194,2)</f>
        <v>0</v>
      </c>
      <c r="K194" s="146"/>
      <c r="L194" s="28"/>
      <c r="M194" s="147" t="s">
        <v>1</v>
      </c>
      <c r="N194" s="148" t="s">
        <v>41</v>
      </c>
      <c r="P194" s="149">
        <f t="shared" ref="P194:P200" si="41">O194*H194</f>
        <v>0</v>
      </c>
      <c r="Q194" s="149">
        <v>0</v>
      </c>
      <c r="R194" s="149">
        <f t="shared" ref="R194:R200" si="42">Q194*H194</f>
        <v>0</v>
      </c>
      <c r="S194" s="149">
        <v>0</v>
      </c>
      <c r="T194" s="150">
        <f t="shared" ref="T194:T200" si="43">S194*H194</f>
        <v>0</v>
      </c>
      <c r="AR194" s="151" t="s">
        <v>94</v>
      </c>
      <c r="AT194" s="151" t="s">
        <v>222</v>
      </c>
      <c r="AU194" s="151" t="s">
        <v>87</v>
      </c>
      <c r="AY194" s="13" t="s">
        <v>220</v>
      </c>
      <c r="BE194" s="152">
        <f t="shared" ref="BE194:BE200" si="44">IF(N194="základná",J194,0)</f>
        <v>0</v>
      </c>
      <c r="BF194" s="152">
        <f t="shared" ref="BF194:BF200" si="45">IF(N194="znížená",J194,0)</f>
        <v>0</v>
      </c>
      <c r="BG194" s="152">
        <f t="shared" ref="BG194:BG200" si="46">IF(N194="zákl. prenesená",J194,0)</f>
        <v>0</v>
      </c>
      <c r="BH194" s="152">
        <f t="shared" ref="BH194:BH200" si="47">IF(N194="zníž. prenesená",J194,0)</f>
        <v>0</v>
      </c>
      <c r="BI194" s="152">
        <f t="shared" ref="BI194:BI200" si="48">IF(N194="nulová",J194,0)</f>
        <v>0</v>
      </c>
      <c r="BJ194" s="13" t="s">
        <v>87</v>
      </c>
      <c r="BK194" s="152">
        <f t="shared" ref="BK194:BK200" si="49">ROUND(I194*H194,2)</f>
        <v>0</v>
      </c>
      <c r="BL194" s="13" t="s">
        <v>94</v>
      </c>
      <c r="BM194" s="151" t="s">
        <v>1466</v>
      </c>
    </row>
    <row r="195" spans="2:65" s="1" customFormat="1" ht="24.25" customHeight="1">
      <c r="B195" s="139"/>
      <c r="C195" s="140" t="s">
        <v>433</v>
      </c>
      <c r="D195" s="140" t="s">
        <v>222</v>
      </c>
      <c r="E195" s="141" t="s">
        <v>1467</v>
      </c>
      <c r="F195" s="142" t="s">
        <v>1468</v>
      </c>
      <c r="G195" s="143" t="s">
        <v>225</v>
      </c>
      <c r="H195" s="144">
        <v>1332</v>
      </c>
      <c r="I195" s="145"/>
      <c r="J195" s="144">
        <f t="shared" si="40"/>
        <v>0</v>
      </c>
      <c r="K195" s="146"/>
      <c r="L195" s="28"/>
      <c r="M195" s="147" t="s">
        <v>1</v>
      </c>
      <c r="N195" s="148" t="s">
        <v>41</v>
      </c>
      <c r="P195" s="149">
        <f t="shared" si="41"/>
        <v>0</v>
      </c>
      <c r="Q195" s="149">
        <v>0</v>
      </c>
      <c r="R195" s="149">
        <f t="shared" si="42"/>
        <v>0</v>
      </c>
      <c r="S195" s="149">
        <v>0</v>
      </c>
      <c r="T195" s="150">
        <f t="shared" si="43"/>
        <v>0</v>
      </c>
      <c r="AR195" s="151" t="s">
        <v>94</v>
      </c>
      <c r="AT195" s="151" t="s">
        <v>222</v>
      </c>
      <c r="AU195" s="151" t="s">
        <v>87</v>
      </c>
      <c r="AY195" s="13" t="s">
        <v>220</v>
      </c>
      <c r="BE195" s="152">
        <f t="shared" si="44"/>
        <v>0</v>
      </c>
      <c r="BF195" s="152">
        <f t="shared" si="45"/>
        <v>0</v>
      </c>
      <c r="BG195" s="152">
        <f t="shared" si="46"/>
        <v>0</v>
      </c>
      <c r="BH195" s="152">
        <f t="shared" si="47"/>
        <v>0</v>
      </c>
      <c r="BI195" s="152">
        <f t="shared" si="48"/>
        <v>0</v>
      </c>
      <c r="BJ195" s="13" t="s">
        <v>87</v>
      </c>
      <c r="BK195" s="152">
        <f t="shared" si="49"/>
        <v>0</v>
      </c>
      <c r="BL195" s="13" t="s">
        <v>94</v>
      </c>
      <c r="BM195" s="151" t="s">
        <v>1469</v>
      </c>
    </row>
    <row r="196" spans="2:65" s="1" customFormat="1" ht="37.9" customHeight="1">
      <c r="B196" s="139"/>
      <c r="C196" s="140" t="s">
        <v>437</v>
      </c>
      <c r="D196" s="140" t="s">
        <v>222</v>
      </c>
      <c r="E196" s="141" t="s">
        <v>1275</v>
      </c>
      <c r="F196" s="142" t="s">
        <v>1276</v>
      </c>
      <c r="G196" s="143" t="s">
        <v>225</v>
      </c>
      <c r="H196" s="144">
        <v>5328</v>
      </c>
      <c r="I196" s="145"/>
      <c r="J196" s="144">
        <f t="shared" si="40"/>
        <v>0</v>
      </c>
      <c r="K196" s="146"/>
      <c r="L196" s="28"/>
      <c r="M196" s="147" t="s">
        <v>1</v>
      </c>
      <c r="N196" s="148" t="s">
        <v>41</v>
      </c>
      <c r="P196" s="149">
        <f t="shared" si="41"/>
        <v>0</v>
      </c>
      <c r="Q196" s="149">
        <v>0</v>
      </c>
      <c r="R196" s="149">
        <f t="shared" si="42"/>
        <v>0</v>
      </c>
      <c r="S196" s="149">
        <v>0</v>
      </c>
      <c r="T196" s="150">
        <f t="shared" si="43"/>
        <v>0</v>
      </c>
      <c r="AR196" s="151" t="s">
        <v>94</v>
      </c>
      <c r="AT196" s="151" t="s">
        <v>222</v>
      </c>
      <c r="AU196" s="151" t="s">
        <v>87</v>
      </c>
      <c r="AY196" s="13" t="s">
        <v>220</v>
      </c>
      <c r="BE196" s="152">
        <f t="shared" si="44"/>
        <v>0</v>
      </c>
      <c r="BF196" s="152">
        <f t="shared" si="45"/>
        <v>0</v>
      </c>
      <c r="BG196" s="152">
        <f t="shared" si="46"/>
        <v>0</v>
      </c>
      <c r="BH196" s="152">
        <f t="shared" si="47"/>
        <v>0</v>
      </c>
      <c r="BI196" s="152">
        <f t="shared" si="48"/>
        <v>0</v>
      </c>
      <c r="BJ196" s="13" t="s">
        <v>87</v>
      </c>
      <c r="BK196" s="152">
        <f t="shared" si="49"/>
        <v>0</v>
      </c>
      <c r="BL196" s="13" t="s">
        <v>94</v>
      </c>
      <c r="BM196" s="151" t="s">
        <v>1470</v>
      </c>
    </row>
    <row r="197" spans="2:65" s="1" customFormat="1" ht="24.25" customHeight="1">
      <c r="B197" s="139"/>
      <c r="C197" s="140" t="s">
        <v>611</v>
      </c>
      <c r="D197" s="140" t="s">
        <v>222</v>
      </c>
      <c r="E197" s="141" t="s">
        <v>586</v>
      </c>
      <c r="F197" s="142" t="s">
        <v>587</v>
      </c>
      <c r="G197" s="143" t="s">
        <v>225</v>
      </c>
      <c r="H197" s="144">
        <v>987.17</v>
      </c>
      <c r="I197" s="145"/>
      <c r="J197" s="144">
        <f t="shared" si="40"/>
        <v>0</v>
      </c>
      <c r="K197" s="146"/>
      <c r="L197" s="28"/>
      <c r="M197" s="147" t="s">
        <v>1</v>
      </c>
      <c r="N197" s="148" t="s">
        <v>41</v>
      </c>
      <c r="P197" s="149">
        <f t="shared" si="41"/>
        <v>0</v>
      </c>
      <c r="Q197" s="149">
        <v>1.5299999999999999E-3</v>
      </c>
      <c r="R197" s="149">
        <f t="shared" si="42"/>
        <v>1.5103700999999998</v>
      </c>
      <c r="S197" s="149">
        <v>0</v>
      </c>
      <c r="T197" s="150">
        <f t="shared" si="43"/>
        <v>0</v>
      </c>
      <c r="AR197" s="151" t="s">
        <v>94</v>
      </c>
      <c r="AT197" s="151" t="s">
        <v>222</v>
      </c>
      <c r="AU197" s="151" t="s">
        <v>87</v>
      </c>
      <c r="AY197" s="13" t="s">
        <v>220</v>
      </c>
      <c r="BE197" s="152">
        <f t="shared" si="44"/>
        <v>0</v>
      </c>
      <c r="BF197" s="152">
        <f t="shared" si="45"/>
        <v>0</v>
      </c>
      <c r="BG197" s="152">
        <f t="shared" si="46"/>
        <v>0</v>
      </c>
      <c r="BH197" s="152">
        <f t="shared" si="47"/>
        <v>0</v>
      </c>
      <c r="BI197" s="152">
        <f t="shared" si="48"/>
        <v>0</v>
      </c>
      <c r="BJ197" s="13" t="s">
        <v>87</v>
      </c>
      <c r="BK197" s="152">
        <f t="shared" si="49"/>
        <v>0</v>
      </c>
      <c r="BL197" s="13" t="s">
        <v>94</v>
      </c>
      <c r="BM197" s="151" t="s">
        <v>1471</v>
      </c>
    </row>
    <row r="198" spans="2:65" s="1" customFormat="1" ht="16.5" customHeight="1">
      <c r="B198" s="139"/>
      <c r="C198" s="140" t="s">
        <v>616</v>
      </c>
      <c r="D198" s="140" t="s">
        <v>222</v>
      </c>
      <c r="E198" s="141" t="s">
        <v>592</v>
      </c>
      <c r="F198" s="142" t="s">
        <v>593</v>
      </c>
      <c r="G198" s="143" t="s">
        <v>225</v>
      </c>
      <c r="H198" s="144">
        <v>1332</v>
      </c>
      <c r="I198" s="145"/>
      <c r="J198" s="144">
        <f t="shared" si="40"/>
        <v>0</v>
      </c>
      <c r="K198" s="146"/>
      <c r="L198" s="28"/>
      <c r="M198" s="147" t="s">
        <v>1</v>
      </c>
      <c r="N198" s="148" t="s">
        <v>41</v>
      </c>
      <c r="P198" s="149">
        <f t="shared" si="41"/>
        <v>0</v>
      </c>
      <c r="Q198" s="149">
        <v>0</v>
      </c>
      <c r="R198" s="149">
        <f t="shared" si="42"/>
        <v>0</v>
      </c>
      <c r="S198" s="149">
        <v>0</v>
      </c>
      <c r="T198" s="150">
        <f t="shared" si="43"/>
        <v>0</v>
      </c>
      <c r="AR198" s="151" t="s">
        <v>94</v>
      </c>
      <c r="AT198" s="151" t="s">
        <v>222</v>
      </c>
      <c r="AU198" s="151" t="s">
        <v>87</v>
      </c>
      <c r="AY198" s="13" t="s">
        <v>220</v>
      </c>
      <c r="BE198" s="152">
        <f t="shared" si="44"/>
        <v>0</v>
      </c>
      <c r="BF198" s="152">
        <f t="shared" si="45"/>
        <v>0</v>
      </c>
      <c r="BG198" s="152">
        <f t="shared" si="46"/>
        <v>0</v>
      </c>
      <c r="BH198" s="152">
        <f t="shared" si="47"/>
        <v>0</v>
      </c>
      <c r="BI198" s="152">
        <f t="shared" si="48"/>
        <v>0</v>
      </c>
      <c r="BJ198" s="13" t="s">
        <v>87</v>
      </c>
      <c r="BK198" s="152">
        <f t="shared" si="49"/>
        <v>0</v>
      </c>
      <c r="BL198" s="13" t="s">
        <v>94</v>
      </c>
      <c r="BM198" s="151" t="s">
        <v>1472</v>
      </c>
    </row>
    <row r="199" spans="2:65" s="1" customFormat="1" ht="37.9" customHeight="1">
      <c r="B199" s="139"/>
      <c r="C199" s="140" t="s">
        <v>620</v>
      </c>
      <c r="D199" s="140" t="s">
        <v>222</v>
      </c>
      <c r="E199" s="141" t="s">
        <v>1473</v>
      </c>
      <c r="F199" s="142" t="s">
        <v>1474</v>
      </c>
      <c r="G199" s="143" t="s">
        <v>259</v>
      </c>
      <c r="H199" s="144">
        <v>6</v>
      </c>
      <c r="I199" s="145"/>
      <c r="J199" s="144">
        <f t="shared" si="40"/>
        <v>0</v>
      </c>
      <c r="K199" s="146"/>
      <c r="L199" s="28"/>
      <c r="M199" s="147" t="s">
        <v>1</v>
      </c>
      <c r="N199" s="148" t="s">
        <v>41</v>
      </c>
      <c r="P199" s="149">
        <f t="shared" si="41"/>
        <v>0</v>
      </c>
      <c r="Q199" s="149">
        <v>3.2445E-4</v>
      </c>
      <c r="R199" s="149">
        <f t="shared" si="42"/>
        <v>1.9467E-3</v>
      </c>
      <c r="S199" s="149">
        <v>0</v>
      </c>
      <c r="T199" s="150">
        <f t="shared" si="43"/>
        <v>0</v>
      </c>
      <c r="AR199" s="151" t="s">
        <v>94</v>
      </c>
      <c r="AT199" s="151" t="s">
        <v>222</v>
      </c>
      <c r="AU199" s="151" t="s">
        <v>87</v>
      </c>
      <c r="AY199" s="13" t="s">
        <v>220</v>
      </c>
      <c r="BE199" s="152">
        <f t="shared" si="44"/>
        <v>0</v>
      </c>
      <c r="BF199" s="152">
        <f t="shared" si="45"/>
        <v>0</v>
      </c>
      <c r="BG199" s="152">
        <f t="shared" si="46"/>
        <v>0</v>
      </c>
      <c r="BH199" s="152">
        <f t="shared" si="47"/>
        <v>0</v>
      </c>
      <c r="BI199" s="152">
        <f t="shared" si="48"/>
        <v>0</v>
      </c>
      <c r="BJ199" s="13" t="s">
        <v>87</v>
      </c>
      <c r="BK199" s="152">
        <f t="shared" si="49"/>
        <v>0</v>
      </c>
      <c r="BL199" s="13" t="s">
        <v>94</v>
      </c>
      <c r="BM199" s="151" t="s">
        <v>1475</v>
      </c>
    </row>
    <row r="200" spans="2:65" s="1" customFormat="1" ht="37.9" customHeight="1">
      <c r="B200" s="139"/>
      <c r="C200" s="140" t="s">
        <v>624</v>
      </c>
      <c r="D200" s="140" t="s">
        <v>222</v>
      </c>
      <c r="E200" s="141" t="s">
        <v>1476</v>
      </c>
      <c r="F200" s="142" t="s">
        <v>1477</v>
      </c>
      <c r="G200" s="143" t="s">
        <v>259</v>
      </c>
      <c r="H200" s="144">
        <v>72</v>
      </c>
      <c r="I200" s="145"/>
      <c r="J200" s="144">
        <f t="shared" si="40"/>
        <v>0</v>
      </c>
      <c r="K200" s="146"/>
      <c r="L200" s="28"/>
      <c r="M200" s="147" t="s">
        <v>1</v>
      </c>
      <c r="N200" s="148" t="s">
        <v>41</v>
      </c>
      <c r="P200" s="149">
        <f t="shared" si="41"/>
        <v>0</v>
      </c>
      <c r="Q200" s="149">
        <v>8.4924999999999996E-4</v>
      </c>
      <c r="R200" s="149">
        <f t="shared" si="42"/>
        <v>6.1145999999999999E-2</v>
      </c>
      <c r="S200" s="149">
        <v>0</v>
      </c>
      <c r="T200" s="150">
        <f t="shared" si="43"/>
        <v>0</v>
      </c>
      <c r="AR200" s="151" t="s">
        <v>94</v>
      </c>
      <c r="AT200" s="151" t="s">
        <v>222</v>
      </c>
      <c r="AU200" s="151" t="s">
        <v>87</v>
      </c>
      <c r="AY200" s="13" t="s">
        <v>220</v>
      </c>
      <c r="BE200" s="152">
        <f t="shared" si="44"/>
        <v>0</v>
      </c>
      <c r="BF200" s="152">
        <f t="shared" si="45"/>
        <v>0</v>
      </c>
      <c r="BG200" s="152">
        <f t="shared" si="46"/>
        <v>0</v>
      </c>
      <c r="BH200" s="152">
        <f t="shared" si="47"/>
        <v>0</v>
      </c>
      <c r="BI200" s="152">
        <f t="shared" si="48"/>
        <v>0</v>
      </c>
      <c r="BJ200" s="13" t="s">
        <v>87</v>
      </c>
      <c r="BK200" s="152">
        <f t="shared" si="49"/>
        <v>0</v>
      </c>
      <c r="BL200" s="13" t="s">
        <v>94</v>
      </c>
      <c r="BM200" s="151" t="s">
        <v>1478</v>
      </c>
    </row>
    <row r="201" spans="2:65" s="11" customFormat="1" ht="22.9" customHeight="1">
      <c r="B201" s="127"/>
      <c r="D201" s="128" t="s">
        <v>74</v>
      </c>
      <c r="E201" s="137" t="s">
        <v>595</v>
      </c>
      <c r="F201" s="137" t="s">
        <v>596</v>
      </c>
      <c r="I201" s="130"/>
      <c r="J201" s="138">
        <f>BK201</f>
        <v>0</v>
      </c>
      <c r="L201" s="127"/>
      <c r="M201" s="132"/>
      <c r="P201" s="133">
        <f>P202</f>
        <v>0</v>
      </c>
      <c r="R201" s="133">
        <f>R202</f>
        <v>0</v>
      </c>
      <c r="T201" s="134">
        <f>T202</f>
        <v>0</v>
      </c>
      <c r="AR201" s="128" t="s">
        <v>82</v>
      </c>
      <c r="AT201" s="135" t="s">
        <v>74</v>
      </c>
      <c r="AU201" s="135" t="s">
        <v>82</v>
      </c>
      <c r="AY201" s="128" t="s">
        <v>220</v>
      </c>
      <c r="BK201" s="136">
        <f>BK202</f>
        <v>0</v>
      </c>
    </row>
    <row r="202" spans="2:65" s="1" customFormat="1" ht="24.25" customHeight="1">
      <c r="B202" s="139"/>
      <c r="C202" s="140" t="s">
        <v>628</v>
      </c>
      <c r="D202" s="140" t="s">
        <v>222</v>
      </c>
      <c r="E202" s="141" t="s">
        <v>597</v>
      </c>
      <c r="F202" s="142" t="s">
        <v>598</v>
      </c>
      <c r="G202" s="143" t="s">
        <v>304</v>
      </c>
      <c r="H202" s="144">
        <v>252.46</v>
      </c>
      <c r="I202" s="145"/>
      <c r="J202" s="144">
        <f>ROUND(I202*H202,2)</f>
        <v>0</v>
      </c>
      <c r="K202" s="146"/>
      <c r="L202" s="28"/>
      <c r="M202" s="147" t="s">
        <v>1</v>
      </c>
      <c r="N202" s="148" t="s">
        <v>41</v>
      </c>
      <c r="P202" s="149">
        <f>O202*H202</f>
        <v>0</v>
      </c>
      <c r="Q202" s="149">
        <v>0</v>
      </c>
      <c r="R202" s="149">
        <f>Q202*H202</f>
        <v>0</v>
      </c>
      <c r="S202" s="149">
        <v>0</v>
      </c>
      <c r="T202" s="150">
        <f>S202*H202</f>
        <v>0</v>
      </c>
      <c r="AR202" s="151" t="s">
        <v>94</v>
      </c>
      <c r="AT202" s="151" t="s">
        <v>222</v>
      </c>
      <c r="AU202" s="151" t="s">
        <v>87</v>
      </c>
      <c r="AY202" s="13" t="s">
        <v>220</v>
      </c>
      <c r="BE202" s="152">
        <f>IF(N202="základná",J202,0)</f>
        <v>0</v>
      </c>
      <c r="BF202" s="152">
        <f>IF(N202="znížená",J202,0)</f>
        <v>0</v>
      </c>
      <c r="BG202" s="152">
        <f>IF(N202="zákl. prenesená",J202,0)</f>
        <v>0</v>
      </c>
      <c r="BH202" s="152">
        <f>IF(N202="zníž. prenesená",J202,0)</f>
        <v>0</v>
      </c>
      <c r="BI202" s="152">
        <f>IF(N202="nulová",J202,0)</f>
        <v>0</v>
      </c>
      <c r="BJ202" s="13" t="s">
        <v>87</v>
      </c>
      <c r="BK202" s="152">
        <f>ROUND(I202*H202,2)</f>
        <v>0</v>
      </c>
      <c r="BL202" s="13" t="s">
        <v>94</v>
      </c>
      <c r="BM202" s="151" t="s">
        <v>1479</v>
      </c>
    </row>
    <row r="203" spans="2:65" s="11" customFormat="1" ht="25.9" customHeight="1">
      <c r="B203" s="127"/>
      <c r="D203" s="128" t="s">
        <v>74</v>
      </c>
      <c r="E203" s="129" t="s">
        <v>337</v>
      </c>
      <c r="F203" s="129" t="s">
        <v>338</v>
      </c>
      <c r="I203" s="130"/>
      <c r="J203" s="131">
        <f>BK203</f>
        <v>0</v>
      </c>
      <c r="L203" s="127"/>
      <c r="M203" s="132"/>
      <c r="P203" s="133">
        <f>P204+P208+P215+P219+P222+P226+P239+P261+P271+P274</f>
        <v>0</v>
      </c>
      <c r="R203" s="133">
        <f>R204+R208+R215+R219+R222+R226+R239+R261+R271+R274</f>
        <v>24.815609418399998</v>
      </c>
      <c r="T203" s="134">
        <f>T204+T208+T215+T219+T222+T226+T239+T261+T271+T274</f>
        <v>0</v>
      </c>
      <c r="AR203" s="128" t="s">
        <v>87</v>
      </c>
      <c r="AT203" s="135" t="s">
        <v>74</v>
      </c>
      <c r="AU203" s="135" t="s">
        <v>75</v>
      </c>
      <c r="AY203" s="128" t="s">
        <v>220</v>
      </c>
      <c r="BK203" s="136">
        <f>BK204+BK208+BK215+BK219+BK222+BK226+BK239+BK261+BK271+BK274</f>
        <v>0</v>
      </c>
    </row>
    <row r="204" spans="2:65" s="11" customFormat="1" ht="22.9" customHeight="1">
      <c r="B204" s="127"/>
      <c r="D204" s="128" t="s">
        <v>74</v>
      </c>
      <c r="E204" s="137" t="s">
        <v>600</v>
      </c>
      <c r="F204" s="137" t="s">
        <v>601</v>
      </c>
      <c r="I204" s="130"/>
      <c r="J204" s="138">
        <f>BK204</f>
        <v>0</v>
      </c>
      <c r="L204" s="127"/>
      <c r="M204" s="132"/>
      <c r="P204" s="133">
        <f>SUM(P205:P207)</f>
        <v>0</v>
      </c>
      <c r="R204" s="133">
        <f>SUM(R205:R207)</f>
        <v>0.2932825</v>
      </c>
      <c r="T204" s="134">
        <f>SUM(T205:T207)</f>
        <v>0</v>
      </c>
      <c r="AR204" s="128" t="s">
        <v>87</v>
      </c>
      <c r="AT204" s="135" t="s">
        <v>74</v>
      </c>
      <c r="AU204" s="135" t="s">
        <v>82</v>
      </c>
      <c r="AY204" s="128" t="s">
        <v>220</v>
      </c>
      <c r="BK204" s="136">
        <f>SUM(BK205:BK207)</f>
        <v>0</v>
      </c>
    </row>
    <row r="205" spans="2:65" s="1" customFormat="1" ht="24.25" customHeight="1">
      <c r="B205" s="139"/>
      <c r="C205" s="140" t="s">
        <v>632</v>
      </c>
      <c r="D205" s="140" t="s">
        <v>222</v>
      </c>
      <c r="E205" s="141" t="s">
        <v>602</v>
      </c>
      <c r="F205" s="142" t="s">
        <v>603</v>
      </c>
      <c r="G205" s="143" t="s">
        <v>225</v>
      </c>
      <c r="H205" s="144">
        <v>123.75</v>
      </c>
      <c r="I205" s="145"/>
      <c r="J205" s="144">
        <f>ROUND(I205*H205,2)</f>
        <v>0</v>
      </c>
      <c r="K205" s="146"/>
      <c r="L205" s="28"/>
      <c r="M205" s="147" t="s">
        <v>1</v>
      </c>
      <c r="N205" s="148" t="s">
        <v>41</v>
      </c>
      <c r="P205" s="149">
        <f>O205*H205</f>
        <v>0</v>
      </c>
      <c r="Q205" s="149">
        <v>6.9999999999999994E-5</v>
      </c>
      <c r="R205" s="149">
        <f>Q205*H205</f>
        <v>8.6625000000000001E-3</v>
      </c>
      <c r="S205" s="149">
        <v>0</v>
      </c>
      <c r="T205" s="150">
        <f>S205*H205</f>
        <v>0</v>
      </c>
      <c r="AR205" s="151" t="s">
        <v>281</v>
      </c>
      <c r="AT205" s="151" t="s">
        <v>222</v>
      </c>
      <c r="AU205" s="151" t="s">
        <v>87</v>
      </c>
      <c r="AY205" s="13" t="s">
        <v>220</v>
      </c>
      <c r="BE205" s="152">
        <f>IF(N205="základná",J205,0)</f>
        <v>0</v>
      </c>
      <c r="BF205" s="152">
        <f>IF(N205="znížená",J205,0)</f>
        <v>0</v>
      </c>
      <c r="BG205" s="152">
        <f>IF(N205="zákl. prenesená",J205,0)</f>
        <v>0</v>
      </c>
      <c r="BH205" s="152">
        <f>IF(N205="zníž. prenesená",J205,0)</f>
        <v>0</v>
      </c>
      <c r="BI205" s="152">
        <f>IF(N205="nulová",J205,0)</f>
        <v>0</v>
      </c>
      <c r="BJ205" s="13" t="s">
        <v>87</v>
      </c>
      <c r="BK205" s="152">
        <f>ROUND(I205*H205,2)</f>
        <v>0</v>
      </c>
      <c r="BL205" s="13" t="s">
        <v>281</v>
      </c>
      <c r="BM205" s="151" t="s">
        <v>1480</v>
      </c>
    </row>
    <row r="206" spans="2:65" s="1" customFormat="1" ht="37.9" customHeight="1">
      <c r="B206" s="139"/>
      <c r="C206" s="158" t="s">
        <v>636</v>
      </c>
      <c r="D206" s="158" t="s">
        <v>571</v>
      </c>
      <c r="E206" s="159" t="s">
        <v>605</v>
      </c>
      <c r="F206" s="160" t="s">
        <v>606</v>
      </c>
      <c r="G206" s="161" t="s">
        <v>225</v>
      </c>
      <c r="H206" s="162">
        <v>142.31</v>
      </c>
      <c r="I206" s="163"/>
      <c r="J206" s="162">
        <f>ROUND(I206*H206,2)</f>
        <v>0</v>
      </c>
      <c r="K206" s="164"/>
      <c r="L206" s="165"/>
      <c r="M206" s="166" t="s">
        <v>1</v>
      </c>
      <c r="N206" s="167" t="s">
        <v>41</v>
      </c>
      <c r="P206" s="149">
        <f>O206*H206</f>
        <v>0</v>
      </c>
      <c r="Q206" s="149">
        <v>2E-3</v>
      </c>
      <c r="R206" s="149">
        <f>Q206*H206</f>
        <v>0.28461999999999998</v>
      </c>
      <c r="S206" s="149">
        <v>0</v>
      </c>
      <c r="T206" s="150">
        <f>S206*H206</f>
        <v>0</v>
      </c>
      <c r="AR206" s="151" t="s">
        <v>353</v>
      </c>
      <c r="AT206" s="151" t="s">
        <v>571</v>
      </c>
      <c r="AU206" s="151" t="s">
        <v>87</v>
      </c>
      <c r="AY206" s="13" t="s">
        <v>220</v>
      </c>
      <c r="BE206" s="152">
        <f>IF(N206="základná",J206,0)</f>
        <v>0</v>
      </c>
      <c r="BF206" s="152">
        <f>IF(N206="znížená",J206,0)</f>
        <v>0</v>
      </c>
      <c r="BG206" s="152">
        <f>IF(N206="zákl. prenesená",J206,0)</f>
        <v>0</v>
      </c>
      <c r="BH206" s="152">
        <f>IF(N206="zníž. prenesená",J206,0)</f>
        <v>0</v>
      </c>
      <c r="BI206" s="152">
        <f>IF(N206="nulová",J206,0)</f>
        <v>0</v>
      </c>
      <c r="BJ206" s="13" t="s">
        <v>87</v>
      </c>
      <c r="BK206" s="152">
        <f>ROUND(I206*H206,2)</f>
        <v>0</v>
      </c>
      <c r="BL206" s="13" t="s">
        <v>281</v>
      </c>
      <c r="BM206" s="151" t="s">
        <v>1481</v>
      </c>
    </row>
    <row r="207" spans="2:65" s="1" customFormat="1" ht="24.25" customHeight="1">
      <c r="B207" s="139"/>
      <c r="C207" s="140" t="s">
        <v>640</v>
      </c>
      <c r="D207" s="140" t="s">
        <v>222</v>
      </c>
      <c r="E207" s="141" t="s">
        <v>1482</v>
      </c>
      <c r="F207" s="142" t="s">
        <v>1483</v>
      </c>
      <c r="G207" s="143" t="s">
        <v>614</v>
      </c>
      <c r="H207" s="145"/>
      <c r="I207" s="145"/>
      <c r="J207" s="144">
        <f>ROUND(I207*H207,2)</f>
        <v>0</v>
      </c>
      <c r="K207" s="146"/>
      <c r="L207" s="28"/>
      <c r="M207" s="147" t="s">
        <v>1</v>
      </c>
      <c r="N207" s="148" t="s">
        <v>41</v>
      </c>
      <c r="P207" s="149">
        <f>O207*H207</f>
        <v>0</v>
      </c>
      <c r="Q207" s="149">
        <v>0</v>
      </c>
      <c r="R207" s="149">
        <f>Q207*H207</f>
        <v>0</v>
      </c>
      <c r="S207" s="149">
        <v>0</v>
      </c>
      <c r="T207" s="150">
        <f>S207*H207</f>
        <v>0</v>
      </c>
      <c r="AR207" s="151" t="s">
        <v>281</v>
      </c>
      <c r="AT207" s="151" t="s">
        <v>222</v>
      </c>
      <c r="AU207" s="151" t="s">
        <v>87</v>
      </c>
      <c r="AY207" s="13" t="s">
        <v>220</v>
      </c>
      <c r="BE207" s="152">
        <f>IF(N207="základná",J207,0)</f>
        <v>0</v>
      </c>
      <c r="BF207" s="152">
        <f>IF(N207="znížená",J207,0)</f>
        <v>0</v>
      </c>
      <c r="BG207" s="152">
        <f>IF(N207="zákl. prenesená",J207,0)</f>
        <v>0</v>
      </c>
      <c r="BH207" s="152">
        <f>IF(N207="zníž. prenesená",J207,0)</f>
        <v>0</v>
      </c>
      <c r="BI207" s="152">
        <f>IF(N207="nulová",J207,0)</f>
        <v>0</v>
      </c>
      <c r="BJ207" s="13" t="s">
        <v>87</v>
      </c>
      <c r="BK207" s="152">
        <f>ROUND(I207*H207,2)</f>
        <v>0</v>
      </c>
      <c r="BL207" s="13" t="s">
        <v>281</v>
      </c>
      <c r="BM207" s="151" t="s">
        <v>1484</v>
      </c>
    </row>
    <row r="208" spans="2:65" s="11" customFormat="1" ht="22.9" customHeight="1">
      <c r="B208" s="127"/>
      <c r="D208" s="128" t="s">
        <v>74</v>
      </c>
      <c r="E208" s="137" t="s">
        <v>339</v>
      </c>
      <c r="F208" s="137" t="s">
        <v>340</v>
      </c>
      <c r="I208" s="130"/>
      <c r="J208" s="138">
        <f>BK208</f>
        <v>0</v>
      </c>
      <c r="L208" s="127"/>
      <c r="M208" s="132"/>
      <c r="P208" s="133">
        <f>SUM(P209:P214)</f>
        <v>0</v>
      </c>
      <c r="R208" s="133">
        <f>SUM(R209:R214)</f>
        <v>2.5598127749999997</v>
      </c>
      <c r="T208" s="134">
        <f>SUM(T209:T214)</f>
        <v>0</v>
      </c>
      <c r="AR208" s="128" t="s">
        <v>87</v>
      </c>
      <c r="AT208" s="135" t="s">
        <v>74</v>
      </c>
      <c r="AU208" s="135" t="s">
        <v>82</v>
      </c>
      <c r="AY208" s="128" t="s">
        <v>220</v>
      </c>
      <c r="BK208" s="136">
        <f>SUM(BK209:BK214)</f>
        <v>0</v>
      </c>
    </row>
    <row r="209" spans="2:65" s="1" customFormat="1" ht="24.25" customHeight="1">
      <c r="B209" s="139"/>
      <c r="C209" s="140" t="s">
        <v>644</v>
      </c>
      <c r="D209" s="140" t="s">
        <v>222</v>
      </c>
      <c r="E209" s="141" t="s">
        <v>1485</v>
      </c>
      <c r="F209" s="142" t="s">
        <v>1486</v>
      </c>
      <c r="G209" s="143" t="s">
        <v>225</v>
      </c>
      <c r="H209" s="144">
        <v>186.5</v>
      </c>
      <c r="I209" s="145"/>
      <c r="J209" s="144">
        <f t="shared" ref="J209:J214" si="50">ROUND(I209*H209,2)</f>
        <v>0</v>
      </c>
      <c r="K209" s="146"/>
      <c r="L209" s="28"/>
      <c r="M209" s="147" t="s">
        <v>1</v>
      </c>
      <c r="N209" s="148" t="s">
        <v>41</v>
      </c>
      <c r="P209" s="149">
        <f t="shared" ref="P209:P214" si="51">O209*H209</f>
        <v>0</v>
      </c>
      <c r="Q209" s="149">
        <v>5.4494999999999999E-4</v>
      </c>
      <c r="R209" s="149">
        <f t="shared" ref="R209:R214" si="52">Q209*H209</f>
        <v>0.10163317499999999</v>
      </c>
      <c r="S209" s="149">
        <v>0</v>
      </c>
      <c r="T209" s="150">
        <f t="shared" ref="T209:T214" si="53">S209*H209</f>
        <v>0</v>
      </c>
      <c r="AR209" s="151" t="s">
        <v>281</v>
      </c>
      <c r="AT209" s="151" t="s">
        <v>222</v>
      </c>
      <c r="AU209" s="151" t="s">
        <v>87</v>
      </c>
      <c r="AY209" s="13" t="s">
        <v>220</v>
      </c>
      <c r="BE209" s="152">
        <f t="shared" ref="BE209:BE214" si="54">IF(N209="základná",J209,0)</f>
        <v>0</v>
      </c>
      <c r="BF209" s="152">
        <f t="shared" ref="BF209:BF214" si="55">IF(N209="znížená",J209,0)</f>
        <v>0</v>
      </c>
      <c r="BG209" s="152">
        <f t="shared" ref="BG209:BG214" si="56">IF(N209="zákl. prenesená",J209,0)</f>
        <v>0</v>
      </c>
      <c r="BH209" s="152">
        <f t="shared" ref="BH209:BH214" si="57">IF(N209="zníž. prenesená",J209,0)</f>
        <v>0</v>
      </c>
      <c r="BI209" s="152">
        <f t="shared" ref="BI209:BI214" si="58">IF(N209="nulová",J209,0)</f>
        <v>0</v>
      </c>
      <c r="BJ209" s="13" t="s">
        <v>87</v>
      </c>
      <c r="BK209" s="152">
        <f t="shared" ref="BK209:BK214" si="59">ROUND(I209*H209,2)</f>
        <v>0</v>
      </c>
      <c r="BL209" s="13" t="s">
        <v>281</v>
      </c>
      <c r="BM209" s="151" t="s">
        <v>1487</v>
      </c>
    </row>
    <row r="210" spans="2:65" s="1" customFormat="1" ht="24.25" customHeight="1">
      <c r="B210" s="139"/>
      <c r="C210" s="158" t="s">
        <v>648</v>
      </c>
      <c r="D210" s="158" t="s">
        <v>571</v>
      </c>
      <c r="E210" s="159" t="s">
        <v>1488</v>
      </c>
      <c r="F210" s="160" t="s">
        <v>1489</v>
      </c>
      <c r="G210" s="161" t="s">
        <v>225</v>
      </c>
      <c r="H210" s="162">
        <v>214.48</v>
      </c>
      <c r="I210" s="163"/>
      <c r="J210" s="162">
        <f t="shared" si="50"/>
        <v>0</v>
      </c>
      <c r="K210" s="164"/>
      <c r="L210" s="165"/>
      <c r="M210" s="166" t="s">
        <v>1</v>
      </c>
      <c r="N210" s="167" t="s">
        <v>41</v>
      </c>
      <c r="P210" s="149">
        <f t="shared" si="51"/>
        <v>0</v>
      </c>
      <c r="Q210" s="149">
        <v>4.2500000000000003E-3</v>
      </c>
      <c r="R210" s="149">
        <f t="shared" si="52"/>
        <v>0.91154000000000002</v>
      </c>
      <c r="S210" s="149">
        <v>0</v>
      </c>
      <c r="T210" s="150">
        <f t="shared" si="53"/>
        <v>0</v>
      </c>
      <c r="AR210" s="151" t="s">
        <v>353</v>
      </c>
      <c r="AT210" s="151" t="s">
        <v>571</v>
      </c>
      <c r="AU210" s="151" t="s">
        <v>87</v>
      </c>
      <c r="AY210" s="13" t="s">
        <v>220</v>
      </c>
      <c r="BE210" s="152">
        <f t="shared" si="54"/>
        <v>0</v>
      </c>
      <c r="BF210" s="152">
        <f t="shared" si="55"/>
        <v>0</v>
      </c>
      <c r="BG210" s="152">
        <f t="shared" si="56"/>
        <v>0</v>
      </c>
      <c r="BH210" s="152">
        <f t="shared" si="57"/>
        <v>0</v>
      </c>
      <c r="BI210" s="152">
        <f t="shared" si="58"/>
        <v>0</v>
      </c>
      <c r="BJ210" s="13" t="s">
        <v>87</v>
      </c>
      <c r="BK210" s="152">
        <f t="shared" si="59"/>
        <v>0</v>
      </c>
      <c r="BL210" s="13" t="s">
        <v>281</v>
      </c>
      <c r="BM210" s="151" t="s">
        <v>1490</v>
      </c>
    </row>
    <row r="211" spans="2:65" s="1" customFormat="1" ht="33" customHeight="1">
      <c r="B211" s="139"/>
      <c r="C211" s="140" t="s">
        <v>652</v>
      </c>
      <c r="D211" s="140" t="s">
        <v>222</v>
      </c>
      <c r="E211" s="141" t="s">
        <v>1491</v>
      </c>
      <c r="F211" s="142" t="s">
        <v>1492</v>
      </c>
      <c r="G211" s="143" t="s">
        <v>234</v>
      </c>
      <c r="H211" s="144">
        <v>187</v>
      </c>
      <c r="I211" s="145"/>
      <c r="J211" s="144">
        <f t="shared" si="50"/>
        <v>0</v>
      </c>
      <c r="K211" s="146"/>
      <c r="L211" s="28"/>
      <c r="M211" s="147" t="s">
        <v>1</v>
      </c>
      <c r="N211" s="148" t="s">
        <v>41</v>
      </c>
      <c r="P211" s="149">
        <f t="shared" si="51"/>
        <v>0</v>
      </c>
      <c r="Q211" s="149">
        <v>3.0000000000000001E-5</v>
      </c>
      <c r="R211" s="149">
        <f t="shared" si="52"/>
        <v>5.6100000000000004E-3</v>
      </c>
      <c r="S211" s="149">
        <v>0</v>
      </c>
      <c r="T211" s="150">
        <f t="shared" si="53"/>
        <v>0</v>
      </c>
      <c r="AR211" s="151" t="s">
        <v>281</v>
      </c>
      <c r="AT211" s="151" t="s">
        <v>222</v>
      </c>
      <c r="AU211" s="151" t="s">
        <v>87</v>
      </c>
      <c r="AY211" s="13" t="s">
        <v>220</v>
      </c>
      <c r="BE211" s="152">
        <f t="shared" si="54"/>
        <v>0</v>
      </c>
      <c r="BF211" s="152">
        <f t="shared" si="55"/>
        <v>0</v>
      </c>
      <c r="BG211" s="152">
        <f t="shared" si="56"/>
        <v>0</v>
      </c>
      <c r="BH211" s="152">
        <f t="shared" si="57"/>
        <v>0</v>
      </c>
      <c r="BI211" s="152">
        <f t="shared" si="58"/>
        <v>0</v>
      </c>
      <c r="BJ211" s="13" t="s">
        <v>87</v>
      </c>
      <c r="BK211" s="152">
        <f t="shared" si="59"/>
        <v>0</v>
      </c>
      <c r="BL211" s="13" t="s">
        <v>281</v>
      </c>
      <c r="BM211" s="151" t="s">
        <v>1493</v>
      </c>
    </row>
    <row r="212" spans="2:65" s="1" customFormat="1" ht="21.75" customHeight="1">
      <c r="B212" s="139"/>
      <c r="C212" s="158" t="s">
        <v>656</v>
      </c>
      <c r="D212" s="158" t="s">
        <v>571</v>
      </c>
      <c r="E212" s="159" t="s">
        <v>1494</v>
      </c>
      <c r="F212" s="160" t="s">
        <v>1495</v>
      </c>
      <c r="G212" s="161" t="s">
        <v>259</v>
      </c>
      <c r="H212" s="162">
        <v>374</v>
      </c>
      <c r="I212" s="163"/>
      <c r="J212" s="162">
        <f t="shared" si="50"/>
        <v>0</v>
      </c>
      <c r="K212" s="164"/>
      <c r="L212" s="165"/>
      <c r="M212" s="166" t="s">
        <v>1</v>
      </c>
      <c r="N212" s="167" t="s">
        <v>41</v>
      </c>
      <c r="P212" s="149">
        <f t="shared" si="51"/>
        <v>0</v>
      </c>
      <c r="Q212" s="149">
        <v>2.0000000000000001E-4</v>
      </c>
      <c r="R212" s="149">
        <f t="shared" si="52"/>
        <v>7.4800000000000005E-2</v>
      </c>
      <c r="S212" s="149">
        <v>0</v>
      </c>
      <c r="T212" s="150">
        <f t="shared" si="53"/>
        <v>0</v>
      </c>
      <c r="AR212" s="151" t="s">
        <v>353</v>
      </c>
      <c r="AT212" s="151" t="s">
        <v>571</v>
      </c>
      <c r="AU212" s="151" t="s">
        <v>87</v>
      </c>
      <c r="AY212" s="13" t="s">
        <v>220</v>
      </c>
      <c r="BE212" s="152">
        <f t="shared" si="54"/>
        <v>0</v>
      </c>
      <c r="BF212" s="152">
        <f t="shared" si="55"/>
        <v>0</v>
      </c>
      <c r="BG212" s="152">
        <f t="shared" si="56"/>
        <v>0</v>
      </c>
      <c r="BH212" s="152">
        <f t="shared" si="57"/>
        <v>0</v>
      </c>
      <c r="BI212" s="152">
        <f t="shared" si="58"/>
        <v>0</v>
      </c>
      <c r="BJ212" s="13" t="s">
        <v>87</v>
      </c>
      <c r="BK212" s="152">
        <f t="shared" si="59"/>
        <v>0</v>
      </c>
      <c r="BL212" s="13" t="s">
        <v>281</v>
      </c>
      <c r="BM212" s="151" t="s">
        <v>1496</v>
      </c>
    </row>
    <row r="213" spans="2:65" s="1" customFormat="1" ht="16.5" customHeight="1">
      <c r="B213" s="139"/>
      <c r="C213" s="158" t="s">
        <v>662</v>
      </c>
      <c r="D213" s="158" t="s">
        <v>571</v>
      </c>
      <c r="E213" s="159" t="s">
        <v>629</v>
      </c>
      <c r="F213" s="160" t="s">
        <v>630</v>
      </c>
      <c r="G213" s="161" t="s">
        <v>225</v>
      </c>
      <c r="H213" s="162">
        <v>151.47</v>
      </c>
      <c r="I213" s="163"/>
      <c r="J213" s="162">
        <f t="shared" si="50"/>
        <v>0</v>
      </c>
      <c r="K213" s="164"/>
      <c r="L213" s="165"/>
      <c r="M213" s="166" t="s">
        <v>1</v>
      </c>
      <c r="N213" s="167" t="s">
        <v>41</v>
      </c>
      <c r="P213" s="149">
        <f t="shared" si="51"/>
        <v>0</v>
      </c>
      <c r="Q213" s="149">
        <v>9.6799999999999994E-3</v>
      </c>
      <c r="R213" s="149">
        <f t="shared" si="52"/>
        <v>1.4662295999999999</v>
      </c>
      <c r="S213" s="149">
        <v>0</v>
      </c>
      <c r="T213" s="150">
        <f t="shared" si="53"/>
        <v>0</v>
      </c>
      <c r="AR213" s="151" t="s">
        <v>353</v>
      </c>
      <c r="AT213" s="151" t="s">
        <v>571</v>
      </c>
      <c r="AU213" s="151" t="s">
        <v>87</v>
      </c>
      <c r="AY213" s="13" t="s">
        <v>220</v>
      </c>
      <c r="BE213" s="152">
        <f t="shared" si="54"/>
        <v>0</v>
      </c>
      <c r="BF213" s="152">
        <f t="shared" si="55"/>
        <v>0</v>
      </c>
      <c r="BG213" s="152">
        <f t="shared" si="56"/>
        <v>0</v>
      </c>
      <c r="BH213" s="152">
        <f t="shared" si="57"/>
        <v>0</v>
      </c>
      <c r="BI213" s="152">
        <f t="shared" si="58"/>
        <v>0</v>
      </c>
      <c r="BJ213" s="13" t="s">
        <v>87</v>
      </c>
      <c r="BK213" s="152">
        <f t="shared" si="59"/>
        <v>0</v>
      </c>
      <c r="BL213" s="13" t="s">
        <v>281</v>
      </c>
      <c r="BM213" s="151" t="s">
        <v>1497</v>
      </c>
    </row>
    <row r="214" spans="2:65" s="1" customFormat="1" ht="24.25" customHeight="1">
      <c r="B214" s="139"/>
      <c r="C214" s="140" t="s">
        <v>666</v>
      </c>
      <c r="D214" s="140" t="s">
        <v>222</v>
      </c>
      <c r="E214" s="141" t="s">
        <v>1498</v>
      </c>
      <c r="F214" s="142" t="s">
        <v>1499</v>
      </c>
      <c r="G214" s="143" t="s">
        <v>614</v>
      </c>
      <c r="H214" s="145"/>
      <c r="I214" s="145"/>
      <c r="J214" s="144">
        <f t="shared" si="50"/>
        <v>0</v>
      </c>
      <c r="K214" s="146"/>
      <c r="L214" s="28"/>
      <c r="M214" s="147" t="s">
        <v>1</v>
      </c>
      <c r="N214" s="148" t="s">
        <v>41</v>
      </c>
      <c r="P214" s="149">
        <f t="shared" si="51"/>
        <v>0</v>
      </c>
      <c r="Q214" s="149">
        <v>0</v>
      </c>
      <c r="R214" s="149">
        <f t="shared" si="52"/>
        <v>0</v>
      </c>
      <c r="S214" s="149">
        <v>0</v>
      </c>
      <c r="T214" s="150">
        <f t="shared" si="53"/>
        <v>0</v>
      </c>
      <c r="AR214" s="151" t="s">
        <v>281</v>
      </c>
      <c r="AT214" s="151" t="s">
        <v>222</v>
      </c>
      <c r="AU214" s="151" t="s">
        <v>87</v>
      </c>
      <c r="AY214" s="13" t="s">
        <v>220</v>
      </c>
      <c r="BE214" s="152">
        <f t="shared" si="54"/>
        <v>0</v>
      </c>
      <c r="BF214" s="152">
        <f t="shared" si="55"/>
        <v>0</v>
      </c>
      <c r="BG214" s="152">
        <f t="shared" si="56"/>
        <v>0</v>
      </c>
      <c r="BH214" s="152">
        <f t="shared" si="57"/>
        <v>0</v>
      </c>
      <c r="BI214" s="152">
        <f t="shared" si="58"/>
        <v>0</v>
      </c>
      <c r="BJ214" s="13" t="s">
        <v>87</v>
      </c>
      <c r="BK214" s="152">
        <f t="shared" si="59"/>
        <v>0</v>
      </c>
      <c r="BL214" s="13" t="s">
        <v>281</v>
      </c>
      <c r="BM214" s="151" t="s">
        <v>1500</v>
      </c>
    </row>
    <row r="215" spans="2:65" s="11" customFormat="1" ht="22.9" customHeight="1">
      <c r="B215" s="127"/>
      <c r="D215" s="128" t="s">
        <v>74</v>
      </c>
      <c r="E215" s="137" t="s">
        <v>1501</v>
      </c>
      <c r="F215" s="137" t="s">
        <v>1502</v>
      </c>
      <c r="I215" s="130"/>
      <c r="J215" s="138">
        <f>BK215</f>
        <v>0</v>
      </c>
      <c r="L215" s="127"/>
      <c r="M215" s="132"/>
      <c r="P215" s="133">
        <f>SUM(P216:P218)</f>
        <v>0</v>
      </c>
      <c r="R215" s="133">
        <f>SUM(R216:R218)</f>
        <v>0.51817000000000002</v>
      </c>
      <c r="T215" s="134">
        <f>SUM(T216:T218)</f>
        <v>0</v>
      </c>
      <c r="AR215" s="128" t="s">
        <v>87</v>
      </c>
      <c r="AT215" s="135" t="s">
        <v>74</v>
      </c>
      <c r="AU215" s="135" t="s">
        <v>82</v>
      </c>
      <c r="AY215" s="128" t="s">
        <v>220</v>
      </c>
      <c r="BK215" s="136">
        <f>SUM(BK216:BK218)</f>
        <v>0</v>
      </c>
    </row>
    <row r="216" spans="2:65" s="1" customFormat="1" ht="16.5" customHeight="1">
      <c r="B216" s="139"/>
      <c r="C216" s="140" t="s">
        <v>670</v>
      </c>
      <c r="D216" s="140" t="s">
        <v>222</v>
      </c>
      <c r="E216" s="141" t="s">
        <v>1503</v>
      </c>
      <c r="F216" s="142" t="s">
        <v>1504</v>
      </c>
      <c r="G216" s="143" t="s">
        <v>259</v>
      </c>
      <c r="H216" s="144">
        <v>20</v>
      </c>
      <c r="I216" s="145"/>
      <c r="J216" s="144">
        <f>ROUND(I216*H216,2)</f>
        <v>0</v>
      </c>
      <c r="K216" s="146"/>
      <c r="L216" s="28"/>
      <c r="M216" s="147" t="s">
        <v>1</v>
      </c>
      <c r="N216" s="148" t="s">
        <v>41</v>
      </c>
      <c r="P216" s="149">
        <f>O216*H216</f>
        <v>0</v>
      </c>
      <c r="Q216" s="149">
        <v>0</v>
      </c>
      <c r="R216" s="149">
        <f>Q216*H216</f>
        <v>0</v>
      </c>
      <c r="S216" s="149">
        <v>0</v>
      </c>
      <c r="T216" s="150">
        <f>S216*H216</f>
        <v>0</v>
      </c>
      <c r="AR216" s="151" t="s">
        <v>281</v>
      </c>
      <c r="AT216" s="151" t="s">
        <v>222</v>
      </c>
      <c r="AU216" s="151" t="s">
        <v>87</v>
      </c>
      <c r="AY216" s="13" t="s">
        <v>220</v>
      </c>
      <c r="BE216" s="152">
        <f>IF(N216="základná",J216,0)</f>
        <v>0</v>
      </c>
      <c r="BF216" s="152">
        <f>IF(N216="znížená",J216,0)</f>
        <v>0</v>
      </c>
      <c r="BG216" s="152">
        <f>IF(N216="zákl. prenesená",J216,0)</f>
        <v>0</v>
      </c>
      <c r="BH216" s="152">
        <f>IF(N216="zníž. prenesená",J216,0)</f>
        <v>0</v>
      </c>
      <c r="BI216" s="152">
        <f>IF(N216="nulová",J216,0)</f>
        <v>0</v>
      </c>
      <c r="BJ216" s="13" t="s">
        <v>87</v>
      </c>
      <c r="BK216" s="152">
        <f>ROUND(I216*H216,2)</f>
        <v>0</v>
      </c>
      <c r="BL216" s="13" t="s">
        <v>281</v>
      </c>
      <c r="BM216" s="151" t="s">
        <v>1505</v>
      </c>
    </row>
    <row r="217" spans="2:65" s="1" customFormat="1" ht="21.75" customHeight="1">
      <c r="B217" s="139"/>
      <c r="C217" s="158" t="s">
        <v>674</v>
      </c>
      <c r="D217" s="158" t="s">
        <v>571</v>
      </c>
      <c r="E217" s="159" t="s">
        <v>1506</v>
      </c>
      <c r="F217" s="160" t="s">
        <v>1507</v>
      </c>
      <c r="G217" s="161" t="s">
        <v>259</v>
      </c>
      <c r="H217" s="162">
        <v>17</v>
      </c>
      <c r="I217" s="163"/>
      <c r="J217" s="162">
        <f>ROUND(I217*H217,2)</f>
        <v>0</v>
      </c>
      <c r="K217" s="164"/>
      <c r="L217" s="165"/>
      <c r="M217" s="166" t="s">
        <v>1</v>
      </c>
      <c r="N217" s="167" t="s">
        <v>41</v>
      </c>
      <c r="P217" s="149">
        <f>O217*H217</f>
        <v>0</v>
      </c>
      <c r="Q217" s="149">
        <v>2.1319999999999999E-2</v>
      </c>
      <c r="R217" s="149">
        <f>Q217*H217</f>
        <v>0.36243999999999998</v>
      </c>
      <c r="S217" s="149">
        <v>0</v>
      </c>
      <c r="T217" s="150">
        <f>S217*H217</f>
        <v>0</v>
      </c>
      <c r="AR217" s="151" t="s">
        <v>353</v>
      </c>
      <c r="AT217" s="151" t="s">
        <v>571</v>
      </c>
      <c r="AU217" s="151" t="s">
        <v>87</v>
      </c>
      <c r="AY217" s="13" t="s">
        <v>220</v>
      </c>
      <c r="BE217" s="152">
        <f>IF(N217="základná",J217,0)</f>
        <v>0</v>
      </c>
      <c r="BF217" s="152">
        <f>IF(N217="znížená",J217,0)</f>
        <v>0</v>
      </c>
      <c r="BG217" s="152">
        <f>IF(N217="zákl. prenesená",J217,0)</f>
        <v>0</v>
      </c>
      <c r="BH217" s="152">
        <f>IF(N217="zníž. prenesená",J217,0)</f>
        <v>0</v>
      </c>
      <c r="BI217" s="152">
        <f>IF(N217="nulová",J217,0)</f>
        <v>0</v>
      </c>
      <c r="BJ217" s="13" t="s">
        <v>87</v>
      </c>
      <c r="BK217" s="152">
        <f>ROUND(I217*H217,2)</f>
        <v>0</v>
      </c>
      <c r="BL217" s="13" t="s">
        <v>281</v>
      </c>
      <c r="BM217" s="151" t="s">
        <v>1508</v>
      </c>
    </row>
    <row r="218" spans="2:65" s="1" customFormat="1" ht="21.75" customHeight="1">
      <c r="B218" s="139"/>
      <c r="C218" s="158" t="s">
        <v>678</v>
      </c>
      <c r="D218" s="158" t="s">
        <v>571</v>
      </c>
      <c r="E218" s="159" t="s">
        <v>1509</v>
      </c>
      <c r="F218" s="160" t="s">
        <v>1510</v>
      </c>
      <c r="G218" s="161" t="s">
        <v>259</v>
      </c>
      <c r="H218" s="162">
        <v>3</v>
      </c>
      <c r="I218" s="163"/>
      <c r="J218" s="162">
        <f>ROUND(I218*H218,2)</f>
        <v>0</v>
      </c>
      <c r="K218" s="164"/>
      <c r="L218" s="165"/>
      <c r="M218" s="166" t="s">
        <v>1</v>
      </c>
      <c r="N218" s="167" t="s">
        <v>41</v>
      </c>
      <c r="P218" s="149">
        <f>O218*H218</f>
        <v>0</v>
      </c>
      <c r="Q218" s="149">
        <v>5.1909999999999998E-2</v>
      </c>
      <c r="R218" s="149">
        <f>Q218*H218</f>
        <v>0.15572999999999998</v>
      </c>
      <c r="S218" s="149">
        <v>0</v>
      </c>
      <c r="T218" s="150">
        <f>S218*H218</f>
        <v>0</v>
      </c>
      <c r="AR218" s="151" t="s">
        <v>353</v>
      </c>
      <c r="AT218" s="151" t="s">
        <v>571</v>
      </c>
      <c r="AU218" s="151" t="s">
        <v>87</v>
      </c>
      <c r="AY218" s="13" t="s">
        <v>220</v>
      </c>
      <c r="BE218" s="152">
        <f>IF(N218="základná",J218,0)</f>
        <v>0</v>
      </c>
      <c r="BF218" s="152">
        <f>IF(N218="znížená",J218,0)</f>
        <v>0</v>
      </c>
      <c r="BG218" s="152">
        <f>IF(N218="zákl. prenesená",J218,0)</f>
        <v>0</v>
      </c>
      <c r="BH218" s="152">
        <f>IF(N218="zníž. prenesená",J218,0)</f>
        <v>0</v>
      </c>
      <c r="BI218" s="152">
        <f>IF(N218="nulová",J218,0)</f>
        <v>0</v>
      </c>
      <c r="BJ218" s="13" t="s">
        <v>87</v>
      </c>
      <c r="BK218" s="152">
        <f>ROUND(I218*H218,2)</f>
        <v>0</v>
      </c>
      <c r="BL218" s="13" t="s">
        <v>281</v>
      </c>
      <c r="BM218" s="151" t="s">
        <v>1511</v>
      </c>
    </row>
    <row r="219" spans="2:65" s="11" customFormat="1" ht="22.9" customHeight="1">
      <c r="B219" s="127"/>
      <c r="D219" s="128" t="s">
        <v>74</v>
      </c>
      <c r="E219" s="137" t="s">
        <v>369</v>
      </c>
      <c r="F219" s="137" t="s">
        <v>370</v>
      </c>
      <c r="I219" s="130"/>
      <c r="J219" s="138">
        <f>BK219</f>
        <v>0</v>
      </c>
      <c r="L219" s="127"/>
      <c r="M219" s="132"/>
      <c r="P219" s="133">
        <f>SUM(P220:P221)</f>
        <v>0</v>
      </c>
      <c r="R219" s="133">
        <f>SUM(R220:R221)</f>
        <v>1.58484</v>
      </c>
      <c r="T219" s="134">
        <f>SUM(T220:T221)</f>
        <v>0</v>
      </c>
      <c r="AR219" s="128" t="s">
        <v>87</v>
      </c>
      <c r="AT219" s="135" t="s">
        <v>74</v>
      </c>
      <c r="AU219" s="135" t="s">
        <v>82</v>
      </c>
      <c r="AY219" s="128" t="s">
        <v>220</v>
      </c>
      <c r="BK219" s="136">
        <f>SUM(BK220:BK221)</f>
        <v>0</v>
      </c>
    </row>
    <row r="220" spans="2:65" s="1" customFormat="1" ht="37.9" customHeight="1">
      <c r="B220" s="139"/>
      <c r="C220" s="140" t="s">
        <v>682</v>
      </c>
      <c r="D220" s="140" t="s">
        <v>222</v>
      </c>
      <c r="E220" s="141" t="s">
        <v>723</v>
      </c>
      <c r="F220" s="142" t="s">
        <v>724</v>
      </c>
      <c r="G220" s="143" t="s">
        <v>225</v>
      </c>
      <c r="H220" s="144">
        <v>140.5</v>
      </c>
      <c r="I220" s="145"/>
      <c r="J220" s="144">
        <f>ROUND(I220*H220,2)</f>
        <v>0</v>
      </c>
      <c r="K220" s="146"/>
      <c r="L220" s="28"/>
      <c r="M220" s="147" t="s">
        <v>1</v>
      </c>
      <c r="N220" s="148" t="s">
        <v>41</v>
      </c>
      <c r="P220" s="149">
        <f>O220*H220</f>
        <v>0</v>
      </c>
      <c r="Q220" s="149">
        <v>1.128E-2</v>
      </c>
      <c r="R220" s="149">
        <f>Q220*H220</f>
        <v>1.58484</v>
      </c>
      <c r="S220" s="149">
        <v>0</v>
      </c>
      <c r="T220" s="150">
        <f>S220*H220</f>
        <v>0</v>
      </c>
      <c r="AR220" s="151" t="s">
        <v>281</v>
      </c>
      <c r="AT220" s="151" t="s">
        <v>222</v>
      </c>
      <c r="AU220" s="151" t="s">
        <v>87</v>
      </c>
      <c r="AY220" s="13" t="s">
        <v>220</v>
      </c>
      <c r="BE220" s="152">
        <f>IF(N220="základná",J220,0)</f>
        <v>0</v>
      </c>
      <c r="BF220" s="152">
        <f>IF(N220="znížená",J220,0)</f>
        <v>0</v>
      </c>
      <c r="BG220" s="152">
        <f>IF(N220="zákl. prenesená",J220,0)</f>
        <v>0</v>
      </c>
      <c r="BH220" s="152">
        <f>IF(N220="zníž. prenesená",J220,0)</f>
        <v>0</v>
      </c>
      <c r="BI220" s="152">
        <f>IF(N220="nulová",J220,0)</f>
        <v>0</v>
      </c>
      <c r="BJ220" s="13" t="s">
        <v>87</v>
      </c>
      <c r="BK220" s="152">
        <f>ROUND(I220*H220,2)</f>
        <v>0</v>
      </c>
      <c r="BL220" s="13" t="s">
        <v>281</v>
      </c>
      <c r="BM220" s="151" t="s">
        <v>1512</v>
      </c>
    </row>
    <row r="221" spans="2:65" s="1" customFormat="1" ht="24.25" customHeight="1">
      <c r="B221" s="139"/>
      <c r="C221" s="140" t="s">
        <v>686</v>
      </c>
      <c r="D221" s="140" t="s">
        <v>222</v>
      </c>
      <c r="E221" s="141" t="s">
        <v>751</v>
      </c>
      <c r="F221" s="142" t="s">
        <v>752</v>
      </c>
      <c r="G221" s="143" t="s">
        <v>614</v>
      </c>
      <c r="H221" s="145"/>
      <c r="I221" s="145"/>
      <c r="J221" s="144">
        <f>ROUND(I221*H221,2)</f>
        <v>0</v>
      </c>
      <c r="K221" s="146"/>
      <c r="L221" s="28"/>
      <c r="M221" s="147" t="s">
        <v>1</v>
      </c>
      <c r="N221" s="148" t="s">
        <v>41</v>
      </c>
      <c r="P221" s="149">
        <f>O221*H221</f>
        <v>0</v>
      </c>
      <c r="Q221" s="149">
        <v>0</v>
      </c>
      <c r="R221" s="149">
        <f>Q221*H221</f>
        <v>0</v>
      </c>
      <c r="S221" s="149">
        <v>0</v>
      </c>
      <c r="T221" s="150">
        <f>S221*H221</f>
        <v>0</v>
      </c>
      <c r="AR221" s="151" t="s">
        <v>281</v>
      </c>
      <c r="AT221" s="151" t="s">
        <v>222</v>
      </c>
      <c r="AU221" s="151" t="s">
        <v>87</v>
      </c>
      <c r="AY221" s="13" t="s">
        <v>220</v>
      </c>
      <c r="BE221" s="152">
        <f>IF(N221="základná",J221,0)</f>
        <v>0</v>
      </c>
      <c r="BF221" s="152">
        <f>IF(N221="znížená",J221,0)</f>
        <v>0</v>
      </c>
      <c r="BG221" s="152">
        <f>IF(N221="zákl. prenesená",J221,0)</f>
        <v>0</v>
      </c>
      <c r="BH221" s="152">
        <f>IF(N221="zníž. prenesená",J221,0)</f>
        <v>0</v>
      </c>
      <c r="BI221" s="152">
        <f>IF(N221="nulová",J221,0)</f>
        <v>0</v>
      </c>
      <c r="BJ221" s="13" t="s">
        <v>87</v>
      </c>
      <c r="BK221" s="152">
        <f>ROUND(I221*H221,2)</f>
        <v>0</v>
      </c>
      <c r="BL221" s="13" t="s">
        <v>281</v>
      </c>
      <c r="BM221" s="151" t="s">
        <v>1513</v>
      </c>
    </row>
    <row r="222" spans="2:65" s="11" customFormat="1" ht="22.9" customHeight="1">
      <c r="B222" s="127"/>
      <c r="D222" s="128" t="s">
        <v>74</v>
      </c>
      <c r="E222" s="137" t="s">
        <v>375</v>
      </c>
      <c r="F222" s="137" t="s">
        <v>376</v>
      </c>
      <c r="I222" s="130"/>
      <c r="J222" s="138">
        <f>BK222</f>
        <v>0</v>
      </c>
      <c r="L222" s="127"/>
      <c r="M222" s="132"/>
      <c r="P222" s="133">
        <f>SUM(P223:P225)</f>
        <v>0</v>
      </c>
      <c r="R222" s="133">
        <f>SUM(R223:R225)</f>
        <v>0.74788468500000005</v>
      </c>
      <c r="T222" s="134">
        <f>SUM(T223:T225)</f>
        <v>0</v>
      </c>
      <c r="AR222" s="128" t="s">
        <v>87</v>
      </c>
      <c r="AT222" s="135" t="s">
        <v>74</v>
      </c>
      <c r="AU222" s="135" t="s">
        <v>82</v>
      </c>
      <c r="AY222" s="128" t="s">
        <v>220</v>
      </c>
      <c r="BK222" s="136">
        <f>SUM(BK223:BK225)</f>
        <v>0</v>
      </c>
    </row>
    <row r="223" spans="2:65" s="1" customFormat="1" ht="33" customHeight="1">
      <c r="B223" s="139"/>
      <c r="C223" s="140" t="s">
        <v>690</v>
      </c>
      <c r="D223" s="140" t="s">
        <v>222</v>
      </c>
      <c r="E223" s="141" t="s">
        <v>799</v>
      </c>
      <c r="F223" s="142" t="s">
        <v>800</v>
      </c>
      <c r="G223" s="143" t="s">
        <v>234</v>
      </c>
      <c r="H223" s="144">
        <v>95</v>
      </c>
      <c r="I223" s="145"/>
      <c r="J223" s="144">
        <f>ROUND(I223*H223,2)</f>
        <v>0</v>
      </c>
      <c r="K223" s="146"/>
      <c r="L223" s="28"/>
      <c r="M223" s="147" t="s">
        <v>1</v>
      </c>
      <c r="N223" s="148" t="s">
        <v>41</v>
      </c>
      <c r="P223" s="149">
        <f>O223*H223</f>
        <v>0</v>
      </c>
      <c r="Q223" s="149">
        <v>1.1100000000000001E-3</v>
      </c>
      <c r="R223" s="149">
        <f>Q223*H223</f>
        <v>0.10545</v>
      </c>
      <c r="S223" s="149">
        <v>0</v>
      </c>
      <c r="T223" s="150">
        <f>S223*H223</f>
        <v>0</v>
      </c>
      <c r="AR223" s="151" t="s">
        <v>281</v>
      </c>
      <c r="AT223" s="151" t="s">
        <v>222</v>
      </c>
      <c r="AU223" s="151" t="s">
        <v>87</v>
      </c>
      <c r="AY223" s="13" t="s">
        <v>220</v>
      </c>
      <c r="BE223" s="152">
        <f>IF(N223="základná",J223,0)</f>
        <v>0</v>
      </c>
      <c r="BF223" s="152">
        <f>IF(N223="znížená",J223,0)</f>
        <v>0</v>
      </c>
      <c r="BG223" s="152">
        <f>IF(N223="zákl. prenesená",J223,0)</f>
        <v>0</v>
      </c>
      <c r="BH223" s="152">
        <f>IF(N223="zníž. prenesená",J223,0)</f>
        <v>0</v>
      </c>
      <c r="BI223" s="152">
        <f>IF(N223="nulová",J223,0)</f>
        <v>0</v>
      </c>
      <c r="BJ223" s="13" t="s">
        <v>87</v>
      </c>
      <c r="BK223" s="152">
        <f>ROUND(I223*H223,2)</f>
        <v>0</v>
      </c>
      <c r="BL223" s="13" t="s">
        <v>281</v>
      </c>
      <c r="BM223" s="151" t="s">
        <v>1514</v>
      </c>
    </row>
    <row r="224" spans="2:65" s="1" customFormat="1" ht="33" customHeight="1">
      <c r="B224" s="139"/>
      <c r="C224" s="140" t="s">
        <v>694</v>
      </c>
      <c r="D224" s="140" t="s">
        <v>222</v>
      </c>
      <c r="E224" s="141" t="s">
        <v>1515</v>
      </c>
      <c r="F224" s="142" t="s">
        <v>1516</v>
      </c>
      <c r="G224" s="143" t="s">
        <v>234</v>
      </c>
      <c r="H224" s="144">
        <v>186.5</v>
      </c>
      <c r="I224" s="145"/>
      <c r="J224" s="144">
        <f>ROUND(I224*H224,2)</f>
        <v>0</v>
      </c>
      <c r="K224" s="146"/>
      <c r="L224" s="28"/>
      <c r="M224" s="147" t="s">
        <v>1</v>
      </c>
      <c r="N224" s="148" t="s">
        <v>41</v>
      </c>
      <c r="P224" s="149">
        <f>O224*H224</f>
        <v>0</v>
      </c>
      <c r="Q224" s="149">
        <v>3.4446899999999998E-3</v>
      </c>
      <c r="R224" s="149">
        <f>Q224*H224</f>
        <v>0.64243468500000001</v>
      </c>
      <c r="S224" s="149">
        <v>0</v>
      </c>
      <c r="T224" s="150">
        <f>S224*H224</f>
        <v>0</v>
      </c>
      <c r="AR224" s="151" t="s">
        <v>281</v>
      </c>
      <c r="AT224" s="151" t="s">
        <v>222</v>
      </c>
      <c r="AU224" s="151" t="s">
        <v>87</v>
      </c>
      <c r="AY224" s="13" t="s">
        <v>220</v>
      </c>
      <c r="BE224" s="152">
        <f>IF(N224="základná",J224,0)</f>
        <v>0</v>
      </c>
      <c r="BF224" s="152">
        <f>IF(N224="znížená",J224,0)</f>
        <v>0</v>
      </c>
      <c r="BG224" s="152">
        <f>IF(N224="zákl. prenesená",J224,0)</f>
        <v>0</v>
      </c>
      <c r="BH224" s="152">
        <f>IF(N224="zníž. prenesená",J224,0)</f>
        <v>0</v>
      </c>
      <c r="BI224" s="152">
        <f>IF(N224="nulová",J224,0)</f>
        <v>0</v>
      </c>
      <c r="BJ224" s="13" t="s">
        <v>87</v>
      </c>
      <c r="BK224" s="152">
        <f>ROUND(I224*H224,2)</f>
        <v>0</v>
      </c>
      <c r="BL224" s="13" t="s">
        <v>281</v>
      </c>
      <c r="BM224" s="151" t="s">
        <v>1517</v>
      </c>
    </row>
    <row r="225" spans="2:65" s="1" customFormat="1" ht="24.25" customHeight="1">
      <c r="B225" s="139"/>
      <c r="C225" s="140" t="s">
        <v>698</v>
      </c>
      <c r="D225" s="140" t="s">
        <v>222</v>
      </c>
      <c r="E225" s="141" t="s">
        <v>1518</v>
      </c>
      <c r="F225" s="142" t="s">
        <v>1519</v>
      </c>
      <c r="G225" s="143" t="s">
        <v>614</v>
      </c>
      <c r="H225" s="145"/>
      <c r="I225" s="145"/>
      <c r="J225" s="144">
        <f>ROUND(I225*H225,2)</f>
        <v>0</v>
      </c>
      <c r="K225" s="146"/>
      <c r="L225" s="28"/>
      <c r="M225" s="147" t="s">
        <v>1</v>
      </c>
      <c r="N225" s="148" t="s">
        <v>41</v>
      </c>
      <c r="P225" s="149">
        <f>O225*H225</f>
        <v>0</v>
      </c>
      <c r="Q225" s="149">
        <v>0</v>
      </c>
      <c r="R225" s="149">
        <f>Q225*H225</f>
        <v>0</v>
      </c>
      <c r="S225" s="149">
        <v>0</v>
      </c>
      <c r="T225" s="150">
        <f>S225*H225</f>
        <v>0</v>
      </c>
      <c r="AR225" s="151" t="s">
        <v>281</v>
      </c>
      <c r="AT225" s="151" t="s">
        <v>222</v>
      </c>
      <c r="AU225" s="151" t="s">
        <v>87</v>
      </c>
      <c r="AY225" s="13" t="s">
        <v>220</v>
      </c>
      <c r="BE225" s="152">
        <f>IF(N225="základná",J225,0)</f>
        <v>0</v>
      </c>
      <c r="BF225" s="152">
        <f>IF(N225="znížená",J225,0)</f>
        <v>0</v>
      </c>
      <c r="BG225" s="152">
        <f>IF(N225="zákl. prenesená",J225,0)</f>
        <v>0</v>
      </c>
      <c r="BH225" s="152">
        <f>IF(N225="zníž. prenesená",J225,0)</f>
        <v>0</v>
      </c>
      <c r="BI225" s="152">
        <f>IF(N225="nulová",J225,0)</f>
        <v>0</v>
      </c>
      <c r="BJ225" s="13" t="s">
        <v>87</v>
      </c>
      <c r="BK225" s="152">
        <f>ROUND(I225*H225,2)</f>
        <v>0</v>
      </c>
      <c r="BL225" s="13" t="s">
        <v>281</v>
      </c>
      <c r="BM225" s="151" t="s">
        <v>1520</v>
      </c>
    </row>
    <row r="226" spans="2:65" s="11" customFormat="1" ht="22.9" customHeight="1">
      <c r="B226" s="127"/>
      <c r="D226" s="128" t="s">
        <v>74</v>
      </c>
      <c r="E226" s="137" t="s">
        <v>407</v>
      </c>
      <c r="F226" s="137" t="s">
        <v>408</v>
      </c>
      <c r="I226" s="130"/>
      <c r="J226" s="138">
        <f>BK226</f>
        <v>0</v>
      </c>
      <c r="L226" s="127"/>
      <c r="M226" s="132"/>
      <c r="P226" s="133">
        <f>SUM(P227:P238)</f>
        <v>0</v>
      </c>
      <c r="R226" s="133">
        <f>SUM(R227:R238)</f>
        <v>1.2293719999999997</v>
      </c>
      <c r="T226" s="134">
        <f>SUM(T227:T238)</f>
        <v>0</v>
      </c>
      <c r="AR226" s="128" t="s">
        <v>87</v>
      </c>
      <c r="AT226" s="135" t="s">
        <v>74</v>
      </c>
      <c r="AU226" s="135" t="s">
        <v>82</v>
      </c>
      <c r="AY226" s="128" t="s">
        <v>220</v>
      </c>
      <c r="BK226" s="136">
        <f>SUM(BK227:BK238)</f>
        <v>0</v>
      </c>
    </row>
    <row r="227" spans="2:65" s="1" customFormat="1" ht="24.25" customHeight="1">
      <c r="B227" s="139"/>
      <c r="C227" s="140" t="s">
        <v>702</v>
      </c>
      <c r="D227" s="140" t="s">
        <v>222</v>
      </c>
      <c r="E227" s="141" t="s">
        <v>838</v>
      </c>
      <c r="F227" s="142" t="s">
        <v>839</v>
      </c>
      <c r="G227" s="143" t="s">
        <v>234</v>
      </c>
      <c r="H227" s="144">
        <v>125.7</v>
      </c>
      <c r="I227" s="145"/>
      <c r="J227" s="144">
        <f t="shared" ref="J227:J238" si="60">ROUND(I227*H227,2)</f>
        <v>0</v>
      </c>
      <c r="K227" s="146"/>
      <c r="L227" s="28"/>
      <c r="M227" s="147" t="s">
        <v>1</v>
      </c>
      <c r="N227" s="148" t="s">
        <v>41</v>
      </c>
      <c r="P227" s="149">
        <f t="shared" ref="P227:P238" si="61">O227*H227</f>
        <v>0</v>
      </c>
      <c r="Q227" s="149">
        <v>2.2000000000000001E-4</v>
      </c>
      <c r="R227" s="149">
        <f t="shared" ref="R227:R238" si="62">Q227*H227</f>
        <v>2.7654000000000001E-2</v>
      </c>
      <c r="S227" s="149">
        <v>0</v>
      </c>
      <c r="T227" s="150">
        <f t="shared" ref="T227:T238" si="63">S227*H227</f>
        <v>0</v>
      </c>
      <c r="AR227" s="151" t="s">
        <v>281</v>
      </c>
      <c r="AT227" s="151" t="s">
        <v>222</v>
      </c>
      <c r="AU227" s="151" t="s">
        <v>87</v>
      </c>
      <c r="AY227" s="13" t="s">
        <v>220</v>
      </c>
      <c r="BE227" s="152">
        <f t="shared" ref="BE227:BE238" si="64">IF(N227="základná",J227,0)</f>
        <v>0</v>
      </c>
      <c r="BF227" s="152">
        <f t="shared" ref="BF227:BF238" si="65">IF(N227="znížená",J227,0)</f>
        <v>0</v>
      </c>
      <c r="BG227" s="152">
        <f t="shared" ref="BG227:BG238" si="66">IF(N227="zákl. prenesená",J227,0)</f>
        <v>0</v>
      </c>
      <c r="BH227" s="152">
        <f t="shared" ref="BH227:BH238" si="67">IF(N227="zníž. prenesená",J227,0)</f>
        <v>0</v>
      </c>
      <c r="BI227" s="152">
        <f t="shared" ref="BI227:BI238" si="68">IF(N227="nulová",J227,0)</f>
        <v>0</v>
      </c>
      <c r="BJ227" s="13" t="s">
        <v>87</v>
      </c>
      <c r="BK227" s="152">
        <f t="shared" ref="BK227:BK238" si="69">ROUND(I227*H227,2)</f>
        <v>0</v>
      </c>
      <c r="BL227" s="13" t="s">
        <v>281</v>
      </c>
      <c r="BM227" s="151" t="s">
        <v>1521</v>
      </c>
    </row>
    <row r="228" spans="2:65" s="1" customFormat="1" ht="37.9" customHeight="1">
      <c r="B228" s="139"/>
      <c r="C228" s="158" t="s">
        <v>706</v>
      </c>
      <c r="D228" s="158" t="s">
        <v>571</v>
      </c>
      <c r="E228" s="159" t="s">
        <v>842</v>
      </c>
      <c r="F228" s="160" t="s">
        <v>843</v>
      </c>
      <c r="G228" s="161" t="s">
        <v>234</v>
      </c>
      <c r="H228" s="162">
        <v>131.99</v>
      </c>
      <c r="I228" s="163"/>
      <c r="J228" s="162">
        <f t="shared" si="60"/>
        <v>0</v>
      </c>
      <c r="K228" s="164"/>
      <c r="L228" s="165"/>
      <c r="M228" s="166" t="s">
        <v>1</v>
      </c>
      <c r="N228" s="167" t="s">
        <v>41</v>
      </c>
      <c r="P228" s="149">
        <f t="shared" si="61"/>
        <v>0</v>
      </c>
      <c r="Q228" s="149">
        <v>1E-4</v>
      </c>
      <c r="R228" s="149">
        <f t="shared" si="62"/>
        <v>1.3199000000000002E-2</v>
      </c>
      <c r="S228" s="149">
        <v>0</v>
      </c>
      <c r="T228" s="150">
        <f t="shared" si="63"/>
        <v>0</v>
      </c>
      <c r="AR228" s="151" t="s">
        <v>353</v>
      </c>
      <c r="AT228" s="151" t="s">
        <v>571</v>
      </c>
      <c r="AU228" s="151" t="s">
        <v>87</v>
      </c>
      <c r="AY228" s="13" t="s">
        <v>220</v>
      </c>
      <c r="BE228" s="152">
        <f t="shared" si="64"/>
        <v>0</v>
      </c>
      <c r="BF228" s="152">
        <f t="shared" si="65"/>
        <v>0</v>
      </c>
      <c r="BG228" s="152">
        <f t="shared" si="66"/>
        <v>0</v>
      </c>
      <c r="BH228" s="152">
        <f t="shared" si="67"/>
        <v>0</v>
      </c>
      <c r="BI228" s="152">
        <f t="shared" si="68"/>
        <v>0</v>
      </c>
      <c r="BJ228" s="13" t="s">
        <v>87</v>
      </c>
      <c r="BK228" s="152">
        <f t="shared" si="69"/>
        <v>0</v>
      </c>
      <c r="BL228" s="13" t="s">
        <v>281</v>
      </c>
      <c r="BM228" s="151" t="s">
        <v>1522</v>
      </c>
    </row>
    <row r="229" spans="2:65" s="1" customFormat="1" ht="37.9" customHeight="1">
      <c r="B229" s="139"/>
      <c r="C229" s="158" t="s">
        <v>710</v>
      </c>
      <c r="D229" s="158" t="s">
        <v>571</v>
      </c>
      <c r="E229" s="159" t="s">
        <v>846</v>
      </c>
      <c r="F229" s="160" t="s">
        <v>847</v>
      </c>
      <c r="G229" s="161" t="s">
        <v>234</v>
      </c>
      <c r="H229" s="162">
        <v>131.99</v>
      </c>
      <c r="I229" s="163"/>
      <c r="J229" s="162">
        <f t="shared" si="60"/>
        <v>0</v>
      </c>
      <c r="K229" s="164"/>
      <c r="L229" s="165"/>
      <c r="M229" s="166" t="s">
        <v>1</v>
      </c>
      <c r="N229" s="167" t="s">
        <v>41</v>
      </c>
      <c r="P229" s="149">
        <f t="shared" si="61"/>
        <v>0</v>
      </c>
      <c r="Q229" s="149">
        <v>1E-4</v>
      </c>
      <c r="R229" s="149">
        <f t="shared" si="62"/>
        <v>1.3199000000000002E-2</v>
      </c>
      <c r="S229" s="149">
        <v>0</v>
      </c>
      <c r="T229" s="150">
        <f t="shared" si="63"/>
        <v>0</v>
      </c>
      <c r="AR229" s="151" t="s">
        <v>353</v>
      </c>
      <c r="AT229" s="151" t="s">
        <v>571</v>
      </c>
      <c r="AU229" s="151" t="s">
        <v>87</v>
      </c>
      <c r="AY229" s="13" t="s">
        <v>220</v>
      </c>
      <c r="BE229" s="152">
        <f t="shared" si="64"/>
        <v>0</v>
      </c>
      <c r="BF229" s="152">
        <f t="shared" si="65"/>
        <v>0</v>
      </c>
      <c r="BG229" s="152">
        <f t="shared" si="66"/>
        <v>0</v>
      </c>
      <c r="BH229" s="152">
        <f t="shared" si="67"/>
        <v>0</v>
      </c>
      <c r="BI229" s="152">
        <f t="shared" si="68"/>
        <v>0</v>
      </c>
      <c r="BJ229" s="13" t="s">
        <v>87</v>
      </c>
      <c r="BK229" s="152">
        <f t="shared" si="69"/>
        <v>0</v>
      </c>
      <c r="BL229" s="13" t="s">
        <v>281</v>
      </c>
      <c r="BM229" s="151" t="s">
        <v>1523</v>
      </c>
    </row>
    <row r="230" spans="2:65" s="1" customFormat="1" ht="24.25" customHeight="1">
      <c r="B230" s="139"/>
      <c r="C230" s="158" t="s">
        <v>714</v>
      </c>
      <c r="D230" s="158" t="s">
        <v>571</v>
      </c>
      <c r="E230" s="159" t="s">
        <v>850</v>
      </c>
      <c r="F230" s="160" t="s">
        <v>1524</v>
      </c>
      <c r="G230" s="161" t="s">
        <v>225</v>
      </c>
      <c r="H230" s="162">
        <v>47.47</v>
      </c>
      <c r="I230" s="163"/>
      <c r="J230" s="162">
        <f t="shared" si="60"/>
        <v>0</v>
      </c>
      <c r="K230" s="164"/>
      <c r="L230" s="165"/>
      <c r="M230" s="166" t="s">
        <v>1</v>
      </c>
      <c r="N230" s="167" t="s">
        <v>41</v>
      </c>
      <c r="P230" s="149">
        <f t="shared" si="61"/>
        <v>0</v>
      </c>
      <c r="Q230" s="149">
        <v>2.1999999999999999E-2</v>
      </c>
      <c r="R230" s="149">
        <f t="shared" si="62"/>
        <v>1.0443399999999998</v>
      </c>
      <c r="S230" s="149">
        <v>0</v>
      </c>
      <c r="T230" s="150">
        <f t="shared" si="63"/>
        <v>0</v>
      </c>
      <c r="AR230" s="151" t="s">
        <v>353</v>
      </c>
      <c r="AT230" s="151" t="s">
        <v>571</v>
      </c>
      <c r="AU230" s="151" t="s">
        <v>87</v>
      </c>
      <c r="AY230" s="13" t="s">
        <v>220</v>
      </c>
      <c r="BE230" s="152">
        <f t="shared" si="64"/>
        <v>0</v>
      </c>
      <c r="BF230" s="152">
        <f t="shared" si="65"/>
        <v>0</v>
      </c>
      <c r="BG230" s="152">
        <f t="shared" si="66"/>
        <v>0</v>
      </c>
      <c r="BH230" s="152">
        <f t="shared" si="67"/>
        <v>0</v>
      </c>
      <c r="BI230" s="152">
        <f t="shared" si="68"/>
        <v>0</v>
      </c>
      <c r="BJ230" s="13" t="s">
        <v>87</v>
      </c>
      <c r="BK230" s="152">
        <f t="shared" si="69"/>
        <v>0</v>
      </c>
      <c r="BL230" s="13" t="s">
        <v>281</v>
      </c>
      <c r="BM230" s="151" t="s">
        <v>1525</v>
      </c>
    </row>
    <row r="231" spans="2:65" s="1" customFormat="1" ht="24.25" customHeight="1">
      <c r="B231" s="139"/>
      <c r="C231" s="140" t="s">
        <v>880</v>
      </c>
      <c r="D231" s="140" t="s">
        <v>222</v>
      </c>
      <c r="E231" s="141" t="s">
        <v>1526</v>
      </c>
      <c r="F231" s="142" t="s">
        <v>1527</v>
      </c>
      <c r="G231" s="143" t="s">
        <v>259</v>
      </c>
      <c r="H231" s="144">
        <v>6</v>
      </c>
      <c r="I231" s="145"/>
      <c r="J231" s="144">
        <f t="shared" si="60"/>
        <v>0</v>
      </c>
      <c r="K231" s="146"/>
      <c r="L231" s="28"/>
      <c r="M231" s="147" t="s">
        <v>1</v>
      </c>
      <c r="N231" s="148" t="s">
        <v>41</v>
      </c>
      <c r="P231" s="149">
        <f t="shared" si="61"/>
        <v>0</v>
      </c>
      <c r="Q231" s="149">
        <v>0</v>
      </c>
      <c r="R231" s="149">
        <f t="shared" si="62"/>
        <v>0</v>
      </c>
      <c r="S231" s="149">
        <v>0</v>
      </c>
      <c r="T231" s="150">
        <f t="shared" si="63"/>
        <v>0</v>
      </c>
      <c r="AR231" s="151" t="s">
        <v>281</v>
      </c>
      <c r="AT231" s="151" t="s">
        <v>222</v>
      </c>
      <c r="AU231" s="151" t="s">
        <v>87</v>
      </c>
      <c r="AY231" s="13" t="s">
        <v>220</v>
      </c>
      <c r="BE231" s="152">
        <f t="shared" si="64"/>
        <v>0</v>
      </c>
      <c r="BF231" s="152">
        <f t="shared" si="65"/>
        <v>0</v>
      </c>
      <c r="BG231" s="152">
        <f t="shared" si="66"/>
        <v>0</v>
      </c>
      <c r="BH231" s="152">
        <f t="shared" si="67"/>
        <v>0</v>
      </c>
      <c r="BI231" s="152">
        <f t="shared" si="68"/>
        <v>0</v>
      </c>
      <c r="BJ231" s="13" t="s">
        <v>87</v>
      </c>
      <c r="BK231" s="152">
        <f t="shared" si="69"/>
        <v>0</v>
      </c>
      <c r="BL231" s="13" t="s">
        <v>281</v>
      </c>
      <c r="BM231" s="151" t="s">
        <v>1528</v>
      </c>
    </row>
    <row r="232" spans="2:65" s="1" customFormat="1" ht="24.25" customHeight="1">
      <c r="B232" s="139"/>
      <c r="C232" s="158" t="s">
        <v>884</v>
      </c>
      <c r="D232" s="158" t="s">
        <v>571</v>
      </c>
      <c r="E232" s="159" t="s">
        <v>1529</v>
      </c>
      <c r="F232" s="160" t="s">
        <v>1530</v>
      </c>
      <c r="G232" s="161" t="s">
        <v>259</v>
      </c>
      <c r="H232" s="162">
        <v>6</v>
      </c>
      <c r="I232" s="163"/>
      <c r="J232" s="162">
        <f t="shared" si="60"/>
        <v>0</v>
      </c>
      <c r="K232" s="164"/>
      <c r="L232" s="165"/>
      <c r="M232" s="166" t="s">
        <v>1</v>
      </c>
      <c r="N232" s="167" t="s">
        <v>41</v>
      </c>
      <c r="P232" s="149">
        <f t="shared" si="61"/>
        <v>0</v>
      </c>
      <c r="Q232" s="149">
        <v>1E-3</v>
      </c>
      <c r="R232" s="149">
        <f t="shared" si="62"/>
        <v>6.0000000000000001E-3</v>
      </c>
      <c r="S232" s="149">
        <v>0</v>
      </c>
      <c r="T232" s="150">
        <f t="shared" si="63"/>
        <v>0</v>
      </c>
      <c r="AR232" s="151" t="s">
        <v>353</v>
      </c>
      <c r="AT232" s="151" t="s">
        <v>571</v>
      </c>
      <c r="AU232" s="151" t="s">
        <v>87</v>
      </c>
      <c r="AY232" s="13" t="s">
        <v>220</v>
      </c>
      <c r="BE232" s="152">
        <f t="shared" si="64"/>
        <v>0</v>
      </c>
      <c r="BF232" s="152">
        <f t="shared" si="65"/>
        <v>0</v>
      </c>
      <c r="BG232" s="152">
        <f t="shared" si="66"/>
        <v>0</v>
      </c>
      <c r="BH232" s="152">
        <f t="shared" si="67"/>
        <v>0</v>
      </c>
      <c r="BI232" s="152">
        <f t="shared" si="68"/>
        <v>0</v>
      </c>
      <c r="BJ232" s="13" t="s">
        <v>87</v>
      </c>
      <c r="BK232" s="152">
        <f t="shared" si="69"/>
        <v>0</v>
      </c>
      <c r="BL232" s="13" t="s">
        <v>281</v>
      </c>
      <c r="BM232" s="151" t="s">
        <v>1531</v>
      </c>
    </row>
    <row r="233" spans="2:65" s="1" customFormat="1" ht="24.25" customHeight="1">
      <c r="B233" s="139"/>
      <c r="C233" s="140" t="s">
        <v>718</v>
      </c>
      <c r="D233" s="140" t="s">
        <v>222</v>
      </c>
      <c r="E233" s="141" t="s">
        <v>885</v>
      </c>
      <c r="F233" s="142" t="s">
        <v>886</v>
      </c>
      <c r="G233" s="143" t="s">
        <v>259</v>
      </c>
      <c r="H233" s="144">
        <v>1</v>
      </c>
      <c r="I233" s="145"/>
      <c r="J233" s="144">
        <f t="shared" si="60"/>
        <v>0</v>
      </c>
      <c r="K233" s="146"/>
      <c r="L233" s="28"/>
      <c r="M233" s="147" t="s">
        <v>1</v>
      </c>
      <c r="N233" s="148" t="s">
        <v>41</v>
      </c>
      <c r="P233" s="149">
        <f t="shared" si="61"/>
        <v>0</v>
      </c>
      <c r="Q233" s="149">
        <v>2.5999999999999998E-4</v>
      </c>
      <c r="R233" s="149">
        <f t="shared" si="62"/>
        <v>2.5999999999999998E-4</v>
      </c>
      <c r="S233" s="149">
        <v>0</v>
      </c>
      <c r="T233" s="150">
        <f t="shared" si="63"/>
        <v>0</v>
      </c>
      <c r="AR233" s="151" t="s">
        <v>281</v>
      </c>
      <c r="AT233" s="151" t="s">
        <v>222</v>
      </c>
      <c r="AU233" s="151" t="s">
        <v>87</v>
      </c>
      <c r="AY233" s="13" t="s">
        <v>220</v>
      </c>
      <c r="BE233" s="152">
        <f t="shared" si="64"/>
        <v>0</v>
      </c>
      <c r="BF233" s="152">
        <f t="shared" si="65"/>
        <v>0</v>
      </c>
      <c r="BG233" s="152">
        <f t="shared" si="66"/>
        <v>0</v>
      </c>
      <c r="BH233" s="152">
        <f t="shared" si="67"/>
        <v>0</v>
      </c>
      <c r="BI233" s="152">
        <f t="shared" si="68"/>
        <v>0</v>
      </c>
      <c r="BJ233" s="13" t="s">
        <v>87</v>
      </c>
      <c r="BK233" s="152">
        <f t="shared" si="69"/>
        <v>0</v>
      </c>
      <c r="BL233" s="13" t="s">
        <v>281</v>
      </c>
      <c r="BM233" s="151" t="s">
        <v>1532</v>
      </c>
    </row>
    <row r="234" spans="2:65" s="1" customFormat="1" ht="24.25" customHeight="1">
      <c r="B234" s="139"/>
      <c r="C234" s="158" t="s">
        <v>722</v>
      </c>
      <c r="D234" s="158" t="s">
        <v>571</v>
      </c>
      <c r="E234" s="159" t="s">
        <v>889</v>
      </c>
      <c r="F234" s="160" t="s">
        <v>890</v>
      </c>
      <c r="G234" s="161" t="s">
        <v>234</v>
      </c>
      <c r="H234" s="162">
        <v>95</v>
      </c>
      <c r="I234" s="163"/>
      <c r="J234" s="162">
        <f t="shared" si="60"/>
        <v>0</v>
      </c>
      <c r="K234" s="164"/>
      <c r="L234" s="165"/>
      <c r="M234" s="166" t="s">
        <v>1</v>
      </c>
      <c r="N234" s="167" t="s">
        <v>41</v>
      </c>
      <c r="P234" s="149">
        <f t="shared" si="61"/>
        <v>0</v>
      </c>
      <c r="Q234" s="149">
        <v>1.14E-3</v>
      </c>
      <c r="R234" s="149">
        <f t="shared" si="62"/>
        <v>0.10829999999999999</v>
      </c>
      <c r="S234" s="149">
        <v>0</v>
      </c>
      <c r="T234" s="150">
        <f t="shared" si="63"/>
        <v>0</v>
      </c>
      <c r="AR234" s="151" t="s">
        <v>353</v>
      </c>
      <c r="AT234" s="151" t="s">
        <v>571</v>
      </c>
      <c r="AU234" s="151" t="s">
        <v>87</v>
      </c>
      <c r="AY234" s="13" t="s">
        <v>220</v>
      </c>
      <c r="BE234" s="152">
        <f t="shared" si="64"/>
        <v>0</v>
      </c>
      <c r="BF234" s="152">
        <f t="shared" si="65"/>
        <v>0</v>
      </c>
      <c r="BG234" s="152">
        <f t="shared" si="66"/>
        <v>0</v>
      </c>
      <c r="BH234" s="152">
        <f t="shared" si="67"/>
        <v>0</v>
      </c>
      <c r="BI234" s="152">
        <f t="shared" si="68"/>
        <v>0</v>
      </c>
      <c r="BJ234" s="13" t="s">
        <v>87</v>
      </c>
      <c r="BK234" s="152">
        <f t="shared" si="69"/>
        <v>0</v>
      </c>
      <c r="BL234" s="13" t="s">
        <v>281</v>
      </c>
      <c r="BM234" s="151" t="s">
        <v>1533</v>
      </c>
    </row>
    <row r="235" spans="2:65" s="1" customFormat="1" ht="24.25" customHeight="1">
      <c r="B235" s="139"/>
      <c r="C235" s="158" t="s">
        <v>726</v>
      </c>
      <c r="D235" s="158" t="s">
        <v>571</v>
      </c>
      <c r="E235" s="159" t="s">
        <v>893</v>
      </c>
      <c r="F235" s="160" t="s">
        <v>894</v>
      </c>
      <c r="G235" s="161" t="s">
        <v>259</v>
      </c>
      <c r="H235" s="162">
        <v>46</v>
      </c>
      <c r="I235" s="163"/>
      <c r="J235" s="162">
        <f t="shared" si="60"/>
        <v>0</v>
      </c>
      <c r="K235" s="164"/>
      <c r="L235" s="165"/>
      <c r="M235" s="166" t="s">
        <v>1</v>
      </c>
      <c r="N235" s="167" t="s">
        <v>41</v>
      </c>
      <c r="P235" s="149">
        <f t="shared" si="61"/>
        <v>0</v>
      </c>
      <c r="Q235" s="149">
        <v>1E-4</v>
      </c>
      <c r="R235" s="149">
        <f t="shared" si="62"/>
        <v>4.5999999999999999E-3</v>
      </c>
      <c r="S235" s="149">
        <v>0</v>
      </c>
      <c r="T235" s="150">
        <f t="shared" si="63"/>
        <v>0</v>
      </c>
      <c r="AR235" s="151" t="s">
        <v>353</v>
      </c>
      <c r="AT235" s="151" t="s">
        <v>571</v>
      </c>
      <c r="AU235" s="151" t="s">
        <v>87</v>
      </c>
      <c r="AY235" s="13" t="s">
        <v>220</v>
      </c>
      <c r="BE235" s="152">
        <f t="shared" si="64"/>
        <v>0</v>
      </c>
      <c r="BF235" s="152">
        <f t="shared" si="65"/>
        <v>0</v>
      </c>
      <c r="BG235" s="152">
        <f t="shared" si="66"/>
        <v>0</v>
      </c>
      <c r="BH235" s="152">
        <f t="shared" si="67"/>
        <v>0</v>
      </c>
      <c r="BI235" s="152">
        <f t="shared" si="68"/>
        <v>0</v>
      </c>
      <c r="BJ235" s="13" t="s">
        <v>87</v>
      </c>
      <c r="BK235" s="152">
        <f t="shared" si="69"/>
        <v>0</v>
      </c>
      <c r="BL235" s="13" t="s">
        <v>281</v>
      </c>
      <c r="BM235" s="151" t="s">
        <v>1534</v>
      </c>
    </row>
    <row r="236" spans="2:65" s="1" customFormat="1" ht="24.25" customHeight="1">
      <c r="B236" s="139"/>
      <c r="C236" s="140" t="s">
        <v>730</v>
      </c>
      <c r="D236" s="140" t="s">
        <v>222</v>
      </c>
      <c r="E236" s="141" t="s">
        <v>1535</v>
      </c>
      <c r="F236" s="142" t="s">
        <v>1536</v>
      </c>
      <c r="G236" s="143" t="s">
        <v>259</v>
      </c>
      <c r="H236" s="144">
        <v>33</v>
      </c>
      <c r="I236" s="145"/>
      <c r="J236" s="144">
        <f t="shared" si="60"/>
        <v>0</v>
      </c>
      <c r="K236" s="146"/>
      <c r="L236" s="28"/>
      <c r="M236" s="147" t="s">
        <v>1</v>
      </c>
      <c r="N236" s="148" t="s">
        <v>41</v>
      </c>
      <c r="P236" s="149">
        <f t="shared" si="61"/>
        <v>0</v>
      </c>
      <c r="Q236" s="149">
        <v>2.9999999999999997E-4</v>
      </c>
      <c r="R236" s="149">
        <f t="shared" si="62"/>
        <v>9.8999999999999991E-3</v>
      </c>
      <c r="S236" s="149">
        <v>0</v>
      </c>
      <c r="T236" s="150">
        <f t="shared" si="63"/>
        <v>0</v>
      </c>
      <c r="AR236" s="151" t="s">
        <v>281</v>
      </c>
      <c r="AT236" s="151" t="s">
        <v>222</v>
      </c>
      <c r="AU236" s="151" t="s">
        <v>87</v>
      </c>
      <c r="AY236" s="13" t="s">
        <v>220</v>
      </c>
      <c r="BE236" s="152">
        <f t="shared" si="64"/>
        <v>0</v>
      </c>
      <c r="BF236" s="152">
        <f t="shared" si="65"/>
        <v>0</v>
      </c>
      <c r="BG236" s="152">
        <f t="shared" si="66"/>
        <v>0</v>
      </c>
      <c r="BH236" s="152">
        <f t="shared" si="67"/>
        <v>0</v>
      </c>
      <c r="BI236" s="152">
        <f t="shared" si="68"/>
        <v>0</v>
      </c>
      <c r="BJ236" s="13" t="s">
        <v>87</v>
      </c>
      <c r="BK236" s="152">
        <f t="shared" si="69"/>
        <v>0</v>
      </c>
      <c r="BL236" s="13" t="s">
        <v>281</v>
      </c>
      <c r="BM236" s="151" t="s">
        <v>1537</v>
      </c>
    </row>
    <row r="237" spans="2:65" s="1" customFormat="1" ht="24.25" customHeight="1">
      <c r="B237" s="139"/>
      <c r="C237" s="140" t="s">
        <v>734</v>
      </c>
      <c r="D237" s="140" t="s">
        <v>222</v>
      </c>
      <c r="E237" s="141" t="s">
        <v>1538</v>
      </c>
      <c r="F237" s="142" t="s">
        <v>1539</v>
      </c>
      <c r="G237" s="143" t="s">
        <v>259</v>
      </c>
      <c r="H237" s="144">
        <v>6</v>
      </c>
      <c r="I237" s="145"/>
      <c r="J237" s="144">
        <f t="shared" si="60"/>
        <v>0</v>
      </c>
      <c r="K237" s="146"/>
      <c r="L237" s="28"/>
      <c r="M237" s="147" t="s">
        <v>1</v>
      </c>
      <c r="N237" s="148" t="s">
        <v>41</v>
      </c>
      <c r="P237" s="149">
        <f t="shared" si="61"/>
        <v>0</v>
      </c>
      <c r="Q237" s="149">
        <v>3.2000000000000003E-4</v>
      </c>
      <c r="R237" s="149">
        <f t="shared" si="62"/>
        <v>1.9200000000000003E-3</v>
      </c>
      <c r="S237" s="149">
        <v>0</v>
      </c>
      <c r="T237" s="150">
        <f t="shared" si="63"/>
        <v>0</v>
      </c>
      <c r="AR237" s="151" t="s">
        <v>281</v>
      </c>
      <c r="AT237" s="151" t="s">
        <v>222</v>
      </c>
      <c r="AU237" s="151" t="s">
        <v>87</v>
      </c>
      <c r="AY237" s="13" t="s">
        <v>220</v>
      </c>
      <c r="BE237" s="152">
        <f t="shared" si="64"/>
        <v>0</v>
      </c>
      <c r="BF237" s="152">
        <f t="shared" si="65"/>
        <v>0</v>
      </c>
      <c r="BG237" s="152">
        <f t="shared" si="66"/>
        <v>0</v>
      </c>
      <c r="BH237" s="152">
        <f t="shared" si="67"/>
        <v>0</v>
      </c>
      <c r="BI237" s="152">
        <f t="shared" si="68"/>
        <v>0</v>
      </c>
      <c r="BJ237" s="13" t="s">
        <v>87</v>
      </c>
      <c r="BK237" s="152">
        <f t="shared" si="69"/>
        <v>0</v>
      </c>
      <c r="BL237" s="13" t="s">
        <v>281</v>
      </c>
      <c r="BM237" s="151" t="s">
        <v>1540</v>
      </c>
    </row>
    <row r="238" spans="2:65" s="1" customFormat="1" ht="24.25" customHeight="1">
      <c r="B238" s="139"/>
      <c r="C238" s="140" t="s">
        <v>738</v>
      </c>
      <c r="D238" s="140" t="s">
        <v>222</v>
      </c>
      <c r="E238" s="141" t="s">
        <v>1541</v>
      </c>
      <c r="F238" s="142" t="s">
        <v>1542</v>
      </c>
      <c r="G238" s="143" t="s">
        <v>614</v>
      </c>
      <c r="H238" s="145"/>
      <c r="I238" s="145"/>
      <c r="J238" s="144">
        <f t="shared" si="60"/>
        <v>0</v>
      </c>
      <c r="K238" s="146"/>
      <c r="L238" s="28"/>
      <c r="M238" s="147" t="s">
        <v>1</v>
      </c>
      <c r="N238" s="148" t="s">
        <v>41</v>
      </c>
      <c r="P238" s="149">
        <f t="shared" si="61"/>
        <v>0</v>
      </c>
      <c r="Q238" s="149">
        <v>0</v>
      </c>
      <c r="R238" s="149">
        <f t="shared" si="62"/>
        <v>0</v>
      </c>
      <c r="S238" s="149">
        <v>0</v>
      </c>
      <c r="T238" s="150">
        <f t="shared" si="63"/>
        <v>0</v>
      </c>
      <c r="AR238" s="151" t="s">
        <v>281</v>
      </c>
      <c r="AT238" s="151" t="s">
        <v>222</v>
      </c>
      <c r="AU238" s="151" t="s">
        <v>87</v>
      </c>
      <c r="AY238" s="13" t="s">
        <v>220</v>
      </c>
      <c r="BE238" s="152">
        <f t="shared" si="64"/>
        <v>0</v>
      </c>
      <c r="BF238" s="152">
        <f t="shared" si="65"/>
        <v>0</v>
      </c>
      <c r="BG238" s="152">
        <f t="shared" si="66"/>
        <v>0</v>
      </c>
      <c r="BH238" s="152">
        <f t="shared" si="67"/>
        <v>0</v>
      </c>
      <c r="BI238" s="152">
        <f t="shared" si="68"/>
        <v>0</v>
      </c>
      <c r="BJ238" s="13" t="s">
        <v>87</v>
      </c>
      <c r="BK238" s="152">
        <f t="shared" si="69"/>
        <v>0</v>
      </c>
      <c r="BL238" s="13" t="s">
        <v>281</v>
      </c>
      <c r="BM238" s="151" t="s">
        <v>1543</v>
      </c>
    </row>
    <row r="239" spans="2:65" s="11" customFormat="1" ht="22.9" customHeight="1">
      <c r="B239" s="127"/>
      <c r="D239" s="128" t="s">
        <v>74</v>
      </c>
      <c r="E239" s="137" t="s">
        <v>900</v>
      </c>
      <c r="F239" s="137" t="s">
        <v>901</v>
      </c>
      <c r="I239" s="130"/>
      <c r="J239" s="138">
        <f>BK239</f>
        <v>0</v>
      </c>
      <c r="L239" s="127"/>
      <c r="M239" s="132"/>
      <c r="P239" s="133">
        <f>SUM(P240:P260)</f>
        <v>0</v>
      </c>
      <c r="R239" s="133">
        <f>SUM(R240:R260)</f>
        <v>16.97398974</v>
      </c>
      <c r="T239" s="134">
        <f>SUM(T240:T260)</f>
        <v>0</v>
      </c>
      <c r="AR239" s="128" t="s">
        <v>87</v>
      </c>
      <c r="AT239" s="135" t="s">
        <v>74</v>
      </c>
      <c r="AU239" s="135" t="s">
        <v>82</v>
      </c>
      <c r="AY239" s="128" t="s">
        <v>220</v>
      </c>
      <c r="BK239" s="136">
        <f>SUM(BK240:BK260)</f>
        <v>0</v>
      </c>
    </row>
    <row r="240" spans="2:65" s="1" customFormat="1" ht="24.25" customHeight="1">
      <c r="B240" s="139"/>
      <c r="C240" s="140" t="s">
        <v>742</v>
      </c>
      <c r="D240" s="140" t="s">
        <v>222</v>
      </c>
      <c r="E240" s="141" t="s">
        <v>1544</v>
      </c>
      <c r="F240" s="142" t="s">
        <v>1545</v>
      </c>
      <c r="G240" s="143" t="s">
        <v>234</v>
      </c>
      <c r="H240" s="144">
        <v>10.8</v>
      </c>
      <c r="I240" s="145"/>
      <c r="J240" s="144">
        <f t="shared" ref="J240:J260" si="70">ROUND(I240*H240,2)</f>
        <v>0</v>
      </c>
      <c r="K240" s="146"/>
      <c r="L240" s="28"/>
      <c r="M240" s="147" t="s">
        <v>1</v>
      </c>
      <c r="N240" s="148" t="s">
        <v>41</v>
      </c>
      <c r="P240" s="149">
        <f t="shared" ref="P240:P260" si="71">O240*H240</f>
        <v>0</v>
      </c>
      <c r="Q240" s="149">
        <v>0</v>
      </c>
      <c r="R240" s="149">
        <f t="shared" ref="R240:R260" si="72">Q240*H240</f>
        <v>0</v>
      </c>
      <c r="S240" s="149">
        <v>0</v>
      </c>
      <c r="T240" s="150">
        <f t="shared" ref="T240:T260" si="73">S240*H240</f>
        <v>0</v>
      </c>
      <c r="AR240" s="151" t="s">
        <v>281</v>
      </c>
      <c r="AT240" s="151" t="s">
        <v>222</v>
      </c>
      <c r="AU240" s="151" t="s">
        <v>87</v>
      </c>
      <c r="AY240" s="13" t="s">
        <v>220</v>
      </c>
      <c r="BE240" s="152">
        <f t="shared" ref="BE240:BE260" si="74">IF(N240="základná",J240,0)</f>
        <v>0</v>
      </c>
      <c r="BF240" s="152">
        <f t="shared" ref="BF240:BF260" si="75">IF(N240="znížená",J240,0)</f>
        <v>0</v>
      </c>
      <c r="BG240" s="152">
        <f t="shared" ref="BG240:BG260" si="76">IF(N240="zákl. prenesená",J240,0)</f>
        <v>0</v>
      </c>
      <c r="BH240" s="152">
        <f t="shared" ref="BH240:BH260" si="77">IF(N240="zníž. prenesená",J240,0)</f>
        <v>0</v>
      </c>
      <c r="BI240" s="152">
        <f t="shared" ref="BI240:BI260" si="78">IF(N240="nulová",J240,0)</f>
        <v>0</v>
      </c>
      <c r="BJ240" s="13" t="s">
        <v>87</v>
      </c>
      <c r="BK240" s="152">
        <f t="shared" ref="BK240:BK260" si="79">ROUND(I240*H240,2)</f>
        <v>0</v>
      </c>
      <c r="BL240" s="13" t="s">
        <v>281</v>
      </c>
      <c r="BM240" s="151" t="s">
        <v>1546</v>
      </c>
    </row>
    <row r="241" spans="2:65" s="1" customFormat="1" ht="16.5" customHeight="1">
      <c r="B241" s="139"/>
      <c r="C241" s="140" t="s">
        <v>746</v>
      </c>
      <c r="D241" s="140" t="s">
        <v>222</v>
      </c>
      <c r="E241" s="141" t="s">
        <v>1547</v>
      </c>
      <c r="F241" s="142" t="s">
        <v>1548</v>
      </c>
      <c r="G241" s="143" t="s">
        <v>234</v>
      </c>
      <c r="H241" s="144">
        <v>2.8</v>
      </c>
      <c r="I241" s="145"/>
      <c r="J241" s="144">
        <f t="shared" si="70"/>
        <v>0</v>
      </c>
      <c r="K241" s="146"/>
      <c r="L241" s="28"/>
      <c r="M241" s="147" t="s">
        <v>1</v>
      </c>
      <c r="N241" s="148" t="s">
        <v>41</v>
      </c>
      <c r="P241" s="149">
        <f t="shared" si="71"/>
        <v>0</v>
      </c>
      <c r="Q241" s="149">
        <v>1.7240000000000001E-3</v>
      </c>
      <c r="R241" s="149">
        <f t="shared" si="72"/>
        <v>4.8272000000000002E-3</v>
      </c>
      <c r="S241" s="149">
        <v>0</v>
      </c>
      <c r="T241" s="150">
        <f t="shared" si="73"/>
        <v>0</v>
      </c>
      <c r="AR241" s="151" t="s">
        <v>281</v>
      </c>
      <c r="AT241" s="151" t="s">
        <v>222</v>
      </c>
      <c r="AU241" s="151" t="s">
        <v>87</v>
      </c>
      <c r="AY241" s="13" t="s">
        <v>220</v>
      </c>
      <c r="BE241" s="152">
        <f t="shared" si="74"/>
        <v>0</v>
      </c>
      <c r="BF241" s="152">
        <f t="shared" si="75"/>
        <v>0</v>
      </c>
      <c r="BG241" s="152">
        <f t="shared" si="76"/>
        <v>0</v>
      </c>
      <c r="BH241" s="152">
        <f t="shared" si="77"/>
        <v>0</v>
      </c>
      <c r="BI241" s="152">
        <f t="shared" si="78"/>
        <v>0</v>
      </c>
      <c r="BJ241" s="13" t="s">
        <v>87</v>
      </c>
      <c r="BK241" s="152">
        <f t="shared" si="79"/>
        <v>0</v>
      </c>
      <c r="BL241" s="13" t="s">
        <v>281</v>
      </c>
      <c r="BM241" s="151" t="s">
        <v>1549</v>
      </c>
    </row>
    <row r="242" spans="2:65" s="1" customFormat="1" ht="21.75" customHeight="1">
      <c r="B242" s="139"/>
      <c r="C242" s="158" t="s">
        <v>750</v>
      </c>
      <c r="D242" s="158" t="s">
        <v>571</v>
      </c>
      <c r="E242" s="159" t="s">
        <v>1550</v>
      </c>
      <c r="F242" s="160" t="s">
        <v>1551</v>
      </c>
      <c r="G242" s="161" t="s">
        <v>234</v>
      </c>
      <c r="H242" s="162">
        <v>2.8</v>
      </c>
      <c r="I242" s="163"/>
      <c r="J242" s="162">
        <f t="shared" si="70"/>
        <v>0</v>
      </c>
      <c r="K242" s="164"/>
      <c r="L242" s="165"/>
      <c r="M242" s="166" t="s">
        <v>1</v>
      </c>
      <c r="N242" s="167" t="s">
        <v>41</v>
      </c>
      <c r="P242" s="149">
        <f t="shared" si="71"/>
        <v>0</v>
      </c>
      <c r="Q242" s="149">
        <v>1.1999999999999999E-3</v>
      </c>
      <c r="R242" s="149">
        <f t="shared" si="72"/>
        <v>3.3599999999999997E-3</v>
      </c>
      <c r="S242" s="149">
        <v>0</v>
      </c>
      <c r="T242" s="150">
        <f t="shared" si="73"/>
        <v>0</v>
      </c>
      <c r="AR242" s="151" t="s">
        <v>353</v>
      </c>
      <c r="AT242" s="151" t="s">
        <v>571</v>
      </c>
      <c r="AU242" s="151" t="s">
        <v>87</v>
      </c>
      <c r="AY242" s="13" t="s">
        <v>220</v>
      </c>
      <c r="BE242" s="152">
        <f t="shared" si="74"/>
        <v>0</v>
      </c>
      <c r="BF242" s="152">
        <f t="shared" si="75"/>
        <v>0</v>
      </c>
      <c r="BG242" s="152">
        <f t="shared" si="76"/>
        <v>0</v>
      </c>
      <c r="BH242" s="152">
        <f t="shared" si="77"/>
        <v>0</v>
      </c>
      <c r="BI242" s="152">
        <f t="shared" si="78"/>
        <v>0</v>
      </c>
      <c r="BJ242" s="13" t="s">
        <v>87</v>
      </c>
      <c r="BK242" s="152">
        <f t="shared" si="79"/>
        <v>0</v>
      </c>
      <c r="BL242" s="13" t="s">
        <v>281</v>
      </c>
      <c r="BM242" s="151" t="s">
        <v>1552</v>
      </c>
    </row>
    <row r="243" spans="2:65" s="1" customFormat="1" ht="37.9" customHeight="1">
      <c r="B243" s="139"/>
      <c r="C243" s="140" t="s">
        <v>754</v>
      </c>
      <c r="D243" s="140" t="s">
        <v>222</v>
      </c>
      <c r="E243" s="141" t="s">
        <v>1553</v>
      </c>
      <c r="F243" s="142" t="s">
        <v>1554</v>
      </c>
      <c r="G243" s="143" t="s">
        <v>225</v>
      </c>
      <c r="H243" s="144">
        <v>6.63</v>
      </c>
      <c r="I243" s="145"/>
      <c r="J243" s="144">
        <f t="shared" si="70"/>
        <v>0</v>
      </c>
      <c r="K243" s="146"/>
      <c r="L243" s="28"/>
      <c r="M243" s="147" t="s">
        <v>1</v>
      </c>
      <c r="N243" s="148" t="s">
        <v>41</v>
      </c>
      <c r="P243" s="149">
        <f t="shared" si="71"/>
        <v>0</v>
      </c>
      <c r="Q243" s="149">
        <v>6.0999999999999997E-4</v>
      </c>
      <c r="R243" s="149">
        <f t="shared" si="72"/>
        <v>4.0442999999999998E-3</v>
      </c>
      <c r="S243" s="149">
        <v>0</v>
      </c>
      <c r="T243" s="150">
        <f t="shared" si="73"/>
        <v>0</v>
      </c>
      <c r="AR243" s="151" t="s">
        <v>281</v>
      </c>
      <c r="AT243" s="151" t="s">
        <v>222</v>
      </c>
      <c r="AU243" s="151" t="s">
        <v>87</v>
      </c>
      <c r="AY243" s="13" t="s">
        <v>220</v>
      </c>
      <c r="BE243" s="152">
        <f t="shared" si="74"/>
        <v>0</v>
      </c>
      <c r="BF243" s="152">
        <f t="shared" si="75"/>
        <v>0</v>
      </c>
      <c r="BG243" s="152">
        <f t="shared" si="76"/>
        <v>0</v>
      </c>
      <c r="BH243" s="152">
        <f t="shared" si="77"/>
        <v>0</v>
      </c>
      <c r="BI243" s="152">
        <f t="shared" si="78"/>
        <v>0</v>
      </c>
      <c r="BJ243" s="13" t="s">
        <v>87</v>
      </c>
      <c r="BK243" s="152">
        <f t="shared" si="79"/>
        <v>0</v>
      </c>
      <c r="BL243" s="13" t="s">
        <v>281</v>
      </c>
      <c r="BM243" s="151" t="s">
        <v>1555</v>
      </c>
    </row>
    <row r="244" spans="2:65" s="1" customFormat="1" ht="24.25" customHeight="1">
      <c r="B244" s="139"/>
      <c r="C244" s="158" t="s">
        <v>758</v>
      </c>
      <c r="D244" s="158" t="s">
        <v>571</v>
      </c>
      <c r="E244" s="159" t="s">
        <v>1556</v>
      </c>
      <c r="F244" s="160" t="s">
        <v>1557</v>
      </c>
      <c r="G244" s="161" t="s">
        <v>225</v>
      </c>
      <c r="H244" s="162">
        <v>6.63</v>
      </c>
      <c r="I244" s="163"/>
      <c r="J244" s="162">
        <f t="shared" si="70"/>
        <v>0</v>
      </c>
      <c r="K244" s="164"/>
      <c r="L244" s="165"/>
      <c r="M244" s="166" t="s">
        <v>1</v>
      </c>
      <c r="N244" s="167" t="s">
        <v>41</v>
      </c>
      <c r="P244" s="149">
        <f t="shared" si="71"/>
        <v>0</v>
      </c>
      <c r="Q244" s="149">
        <v>2.7E-2</v>
      </c>
      <c r="R244" s="149">
        <f t="shared" si="72"/>
        <v>0.17901</v>
      </c>
      <c r="S244" s="149">
        <v>0</v>
      </c>
      <c r="T244" s="150">
        <f t="shared" si="73"/>
        <v>0</v>
      </c>
      <c r="AR244" s="151" t="s">
        <v>353</v>
      </c>
      <c r="AT244" s="151" t="s">
        <v>571</v>
      </c>
      <c r="AU244" s="151" t="s">
        <v>87</v>
      </c>
      <c r="AY244" s="13" t="s">
        <v>220</v>
      </c>
      <c r="BE244" s="152">
        <f t="shared" si="74"/>
        <v>0</v>
      </c>
      <c r="BF244" s="152">
        <f t="shared" si="75"/>
        <v>0</v>
      </c>
      <c r="BG244" s="152">
        <f t="shared" si="76"/>
        <v>0</v>
      </c>
      <c r="BH244" s="152">
        <f t="shared" si="77"/>
        <v>0</v>
      </c>
      <c r="BI244" s="152">
        <f t="shared" si="78"/>
        <v>0</v>
      </c>
      <c r="BJ244" s="13" t="s">
        <v>87</v>
      </c>
      <c r="BK244" s="152">
        <f t="shared" si="79"/>
        <v>0</v>
      </c>
      <c r="BL244" s="13" t="s">
        <v>281</v>
      </c>
      <c r="BM244" s="151" t="s">
        <v>1558</v>
      </c>
    </row>
    <row r="245" spans="2:65" s="1" customFormat="1" ht="33" customHeight="1">
      <c r="B245" s="139"/>
      <c r="C245" s="140" t="s">
        <v>762</v>
      </c>
      <c r="D245" s="140" t="s">
        <v>222</v>
      </c>
      <c r="E245" s="141" t="s">
        <v>1559</v>
      </c>
      <c r="F245" s="142" t="s">
        <v>1560</v>
      </c>
      <c r="G245" s="143" t="s">
        <v>225</v>
      </c>
      <c r="H245" s="144">
        <v>8.1999999999999993</v>
      </c>
      <c r="I245" s="145"/>
      <c r="J245" s="144">
        <f t="shared" si="70"/>
        <v>0</v>
      </c>
      <c r="K245" s="146"/>
      <c r="L245" s="28"/>
      <c r="M245" s="147" t="s">
        <v>1</v>
      </c>
      <c r="N245" s="148" t="s">
        <v>41</v>
      </c>
      <c r="P245" s="149">
        <f t="shared" si="71"/>
        <v>0</v>
      </c>
      <c r="Q245" s="149">
        <v>0</v>
      </c>
      <c r="R245" s="149">
        <f t="shared" si="72"/>
        <v>0</v>
      </c>
      <c r="S245" s="149">
        <v>0</v>
      </c>
      <c r="T245" s="150">
        <f t="shared" si="73"/>
        <v>0</v>
      </c>
      <c r="AR245" s="151" t="s">
        <v>281</v>
      </c>
      <c r="AT245" s="151" t="s">
        <v>222</v>
      </c>
      <c r="AU245" s="151" t="s">
        <v>87</v>
      </c>
      <c r="AY245" s="13" t="s">
        <v>220</v>
      </c>
      <c r="BE245" s="152">
        <f t="shared" si="74"/>
        <v>0</v>
      </c>
      <c r="BF245" s="152">
        <f t="shared" si="75"/>
        <v>0</v>
      </c>
      <c r="BG245" s="152">
        <f t="shared" si="76"/>
        <v>0</v>
      </c>
      <c r="BH245" s="152">
        <f t="shared" si="77"/>
        <v>0</v>
      </c>
      <c r="BI245" s="152">
        <f t="shared" si="78"/>
        <v>0</v>
      </c>
      <c r="BJ245" s="13" t="s">
        <v>87</v>
      </c>
      <c r="BK245" s="152">
        <f t="shared" si="79"/>
        <v>0</v>
      </c>
      <c r="BL245" s="13" t="s">
        <v>281</v>
      </c>
      <c r="BM245" s="151" t="s">
        <v>1561</v>
      </c>
    </row>
    <row r="246" spans="2:65" s="1" customFormat="1" ht="21.75" customHeight="1">
      <c r="B246" s="139"/>
      <c r="C246" s="140" t="s">
        <v>766</v>
      </c>
      <c r="D246" s="140" t="s">
        <v>222</v>
      </c>
      <c r="E246" s="141" t="s">
        <v>1562</v>
      </c>
      <c r="F246" s="142" t="s">
        <v>1563</v>
      </c>
      <c r="G246" s="143" t="s">
        <v>225</v>
      </c>
      <c r="H246" s="144">
        <v>91.2</v>
      </c>
      <c r="I246" s="145"/>
      <c r="J246" s="144">
        <f t="shared" si="70"/>
        <v>0</v>
      </c>
      <c r="K246" s="146"/>
      <c r="L246" s="28"/>
      <c r="M246" s="147" t="s">
        <v>1</v>
      </c>
      <c r="N246" s="148" t="s">
        <v>41</v>
      </c>
      <c r="P246" s="149">
        <f t="shared" si="71"/>
        <v>0</v>
      </c>
      <c r="Q246" s="149">
        <v>9.0450000000000003E-5</v>
      </c>
      <c r="R246" s="149">
        <f t="shared" si="72"/>
        <v>8.2490400000000009E-3</v>
      </c>
      <c r="S246" s="149">
        <v>0</v>
      </c>
      <c r="T246" s="150">
        <f t="shared" si="73"/>
        <v>0</v>
      </c>
      <c r="AR246" s="151" t="s">
        <v>281</v>
      </c>
      <c r="AT246" s="151" t="s">
        <v>222</v>
      </c>
      <c r="AU246" s="151" t="s">
        <v>87</v>
      </c>
      <c r="AY246" s="13" t="s">
        <v>220</v>
      </c>
      <c r="BE246" s="152">
        <f t="shared" si="74"/>
        <v>0</v>
      </c>
      <c r="BF246" s="152">
        <f t="shared" si="75"/>
        <v>0</v>
      </c>
      <c r="BG246" s="152">
        <f t="shared" si="76"/>
        <v>0</v>
      </c>
      <c r="BH246" s="152">
        <f t="shared" si="77"/>
        <v>0</v>
      </c>
      <c r="BI246" s="152">
        <f t="shared" si="78"/>
        <v>0</v>
      </c>
      <c r="BJ246" s="13" t="s">
        <v>87</v>
      </c>
      <c r="BK246" s="152">
        <f t="shared" si="79"/>
        <v>0</v>
      </c>
      <c r="BL246" s="13" t="s">
        <v>281</v>
      </c>
      <c r="BM246" s="151" t="s">
        <v>1564</v>
      </c>
    </row>
    <row r="247" spans="2:65" s="1" customFormat="1" ht="24.25" customHeight="1">
      <c r="B247" s="139"/>
      <c r="C247" s="158" t="s">
        <v>770</v>
      </c>
      <c r="D247" s="158" t="s">
        <v>571</v>
      </c>
      <c r="E247" s="159" t="s">
        <v>1565</v>
      </c>
      <c r="F247" s="160" t="s">
        <v>1566</v>
      </c>
      <c r="G247" s="161" t="s">
        <v>225</v>
      </c>
      <c r="H247" s="162">
        <v>97.58</v>
      </c>
      <c r="I247" s="163"/>
      <c r="J247" s="162">
        <f t="shared" si="70"/>
        <v>0</v>
      </c>
      <c r="K247" s="164"/>
      <c r="L247" s="165"/>
      <c r="M247" s="166" t="s">
        <v>1</v>
      </c>
      <c r="N247" s="167" t="s">
        <v>41</v>
      </c>
      <c r="P247" s="149">
        <f t="shared" si="71"/>
        <v>0</v>
      </c>
      <c r="Q247" s="149">
        <v>5.7600000000000004E-3</v>
      </c>
      <c r="R247" s="149">
        <f t="shared" si="72"/>
        <v>0.56206080000000003</v>
      </c>
      <c r="S247" s="149">
        <v>0</v>
      </c>
      <c r="T247" s="150">
        <f t="shared" si="73"/>
        <v>0</v>
      </c>
      <c r="AR247" s="151" t="s">
        <v>353</v>
      </c>
      <c r="AT247" s="151" t="s">
        <v>571</v>
      </c>
      <c r="AU247" s="151" t="s">
        <v>87</v>
      </c>
      <c r="AY247" s="13" t="s">
        <v>220</v>
      </c>
      <c r="BE247" s="152">
        <f t="shared" si="74"/>
        <v>0</v>
      </c>
      <c r="BF247" s="152">
        <f t="shared" si="75"/>
        <v>0</v>
      </c>
      <c r="BG247" s="152">
        <f t="shared" si="76"/>
        <v>0</v>
      </c>
      <c r="BH247" s="152">
        <f t="shared" si="77"/>
        <v>0</v>
      </c>
      <c r="BI247" s="152">
        <f t="shared" si="78"/>
        <v>0</v>
      </c>
      <c r="BJ247" s="13" t="s">
        <v>87</v>
      </c>
      <c r="BK247" s="152">
        <f t="shared" si="79"/>
        <v>0</v>
      </c>
      <c r="BL247" s="13" t="s">
        <v>281</v>
      </c>
      <c r="BM247" s="151" t="s">
        <v>1567</v>
      </c>
    </row>
    <row r="248" spans="2:65" s="1" customFormat="1" ht="24.25" customHeight="1">
      <c r="B248" s="139"/>
      <c r="C248" s="140" t="s">
        <v>774</v>
      </c>
      <c r="D248" s="140" t="s">
        <v>222</v>
      </c>
      <c r="E248" s="141" t="s">
        <v>1568</v>
      </c>
      <c r="F248" s="142" t="s">
        <v>1569</v>
      </c>
      <c r="G248" s="143" t="s">
        <v>234</v>
      </c>
      <c r="H248" s="144">
        <v>20</v>
      </c>
      <c r="I248" s="145"/>
      <c r="J248" s="144">
        <f t="shared" si="70"/>
        <v>0</v>
      </c>
      <c r="K248" s="146"/>
      <c r="L248" s="28"/>
      <c r="M248" s="147" t="s">
        <v>1</v>
      </c>
      <c r="N248" s="148" t="s">
        <v>41</v>
      </c>
      <c r="P248" s="149">
        <f t="shared" si="71"/>
        <v>0</v>
      </c>
      <c r="Q248" s="149">
        <v>2.2000000000000001E-4</v>
      </c>
      <c r="R248" s="149">
        <f t="shared" si="72"/>
        <v>4.4000000000000003E-3</v>
      </c>
      <c r="S248" s="149">
        <v>0</v>
      </c>
      <c r="T248" s="150">
        <f t="shared" si="73"/>
        <v>0</v>
      </c>
      <c r="AR248" s="151" t="s">
        <v>281</v>
      </c>
      <c r="AT248" s="151" t="s">
        <v>222</v>
      </c>
      <c r="AU248" s="151" t="s">
        <v>87</v>
      </c>
      <c r="AY248" s="13" t="s">
        <v>220</v>
      </c>
      <c r="BE248" s="152">
        <f t="shared" si="74"/>
        <v>0</v>
      </c>
      <c r="BF248" s="152">
        <f t="shared" si="75"/>
        <v>0</v>
      </c>
      <c r="BG248" s="152">
        <f t="shared" si="76"/>
        <v>0</v>
      </c>
      <c r="BH248" s="152">
        <f t="shared" si="77"/>
        <v>0</v>
      </c>
      <c r="BI248" s="152">
        <f t="shared" si="78"/>
        <v>0</v>
      </c>
      <c r="BJ248" s="13" t="s">
        <v>87</v>
      </c>
      <c r="BK248" s="152">
        <f t="shared" si="79"/>
        <v>0</v>
      </c>
      <c r="BL248" s="13" t="s">
        <v>281</v>
      </c>
      <c r="BM248" s="151" t="s">
        <v>1570</v>
      </c>
    </row>
    <row r="249" spans="2:65" s="1" customFormat="1" ht="37.9" customHeight="1">
      <c r="B249" s="139"/>
      <c r="C249" s="158" t="s">
        <v>778</v>
      </c>
      <c r="D249" s="158" t="s">
        <v>571</v>
      </c>
      <c r="E249" s="159" t="s">
        <v>842</v>
      </c>
      <c r="F249" s="160" t="s">
        <v>843</v>
      </c>
      <c r="G249" s="161" t="s">
        <v>234</v>
      </c>
      <c r="H249" s="162">
        <v>21</v>
      </c>
      <c r="I249" s="163"/>
      <c r="J249" s="162">
        <f t="shared" si="70"/>
        <v>0</v>
      </c>
      <c r="K249" s="164"/>
      <c r="L249" s="165"/>
      <c r="M249" s="166" t="s">
        <v>1</v>
      </c>
      <c r="N249" s="167" t="s">
        <v>41</v>
      </c>
      <c r="P249" s="149">
        <f t="shared" si="71"/>
        <v>0</v>
      </c>
      <c r="Q249" s="149">
        <v>1E-4</v>
      </c>
      <c r="R249" s="149">
        <f t="shared" si="72"/>
        <v>2.1000000000000003E-3</v>
      </c>
      <c r="S249" s="149">
        <v>0</v>
      </c>
      <c r="T249" s="150">
        <f t="shared" si="73"/>
        <v>0</v>
      </c>
      <c r="AR249" s="151" t="s">
        <v>353</v>
      </c>
      <c r="AT249" s="151" t="s">
        <v>571</v>
      </c>
      <c r="AU249" s="151" t="s">
        <v>87</v>
      </c>
      <c r="AY249" s="13" t="s">
        <v>220</v>
      </c>
      <c r="BE249" s="152">
        <f t="shared" si="74"/>
        <v>0</v>
      </c>
      <c r="BF249" s="152">
        <f t="shared" si="75"/>
        <v>0</v>
      </c>
      <c r="BG249" s="152">
        <f t="shared" si="76"/>
        <v>0</v>
      </c>
      <c r="BH249" s="152">
        <f t="shared" si="77"/>
        <v>0</v>
      </c>
      <c r="BI249" s="152">
        <f t="shared" si="78"/>
        <v>0</v>
      </c>
      <c r="BJ249" s="13" t="s">
        <v>87</v>
      </c>
      <c r="BK249" s="152">
        <f t="shared" si="79"/>
        <v>0</v>
      </c>
      <c r="BL249" s="13" t="s">
        <v>281</v>
      </c>
      <c r="BM249" s="151" t="s">
        <v>1571</v>
      </c>
    </row>
    <row r="250" spans="2:65" s="1" customFormat="1" ht="37.9" customHeight="1">
      <c r="B250" s="139"/>
      <c r="C250" s="158" t="s">
        <v>782</v>
      </c>
      <c r="D250" s="158" t="s">
        <v>571</v>
      </c>
      <c r="E250" s="159" t="s">
        <v>846</v>
      </c>
      <c r="F250" s="160" t="s">
        <v>847</v>
      </c>
      <c r="G250" s="161" t="s">
        <v>234</v>
      </c>
      <c r="H250" s="162">
        <v>21</v>
      </c>
      <c r="I250" s="163"/>
      <c r="J250" s="162">
        <f t="shared" si="70"/>
        <v>0</v>
      </c>
      <c r="K250" s="164"/>
      <c r="L250" s="165"/>
      <c r="M250" s="166" t="s">
        <v>1</v>
      </c>
      <c r="N250" s="167" t="s">
        <v>41</v>
      </c>
      <c r="P250" s="149">
        <f t="shared" si="71"/>
        <v>0</v>
      </c>
      <c r="Q250" s="149">
        <v>1E-4</v>
      </c>
      <c r="R250" s="149">
        <f t="shared" si="72"/>
        <v>2.1000000000000003E-3</v>
      </c>
      <c r="S250" s="149">
        <v>0</v>
      </c>
      <c r="T250" s="150">
        <f t="shared" si="73"/>
        <v>0</v>
      </c>
      <c r="AR250" s="151" t="s">
        <v>353</v>
      </c>
      <c r="AT250" s="151" t="s">
        <v>571</v>
      </c>
      <c r="AU250" s="151" t="s">
        <v>87</v>
      </c>
      <c r="AY250" s="13" t="s">
        <v>220</v>
      </c>
      <c r="BE250" s="152">
        <f t="shared" si="74"/>
        <v>0</v>
      </c>
      <c r="BF250" s="152">
        <f t="shared" si="75"/>
        <v>0</v>
      </c>
      <c r="BG250" s="152">
        <f t="shared" si="76"/>
        <v>0</v>
      </c>
      <c r="BH250" s="152">
        <f t="shared" si="77"/>
        <v>0</v>
      </c>
      <c r="BI250" s="152">
        <f t="shared" si="78"/>
        <v>0</v>
      </c>
      <c r="BJ250" s="13" t="s">
        <v>87</v>
      </c>
      <c r="BK250" s="152">
        <f t="shared" si="79"/>
        <v>0</v>
      </c>
      <c r="BL250" s="13" t="s">
        <v>281</v>
      </c>
      <c r="BM250" s="151" t="s">
        <v>1572</v>
      </c>
    </row>
    <row r="251" spans="2:65" s="1" customFormat="1" ht="24.25" customHeight="1">
      <c r="B251" s="139"/>
      <c r="C251" s="158" t="s">
        <v>786</v>
      </c>
      <c r="D251" s="158" t="s">
        <v>571</v>
      </c>
      <c r="E251" s="159" t="s">
        <v>1573</v>
      </c>
      <c r="F251" s="160" t="s">
        <v>1574</v>
      </c>
      <c r="G251" s="161" t="s">
        <v>225</v>
      </c>
      <c r="H251" s="162">
        <v>20</v>
      </c>
      <c r="I251" s="163"/>
      <c r="J251" s="162">
        <f t="shared" si="70"/>
        <v>0</v>
      </c>
      <c r="K251" s="164"/>
      <c r="L251" s="165"/>
      <c r="M251" s="166" t="s">
        <v>1</v>
      </c>
      <c r="N251" s="167" t="s">
        <v>41</v>
      </c>
      <c r="P251" s="149">
        <f t="shared" si="71"/>
        <v>0</v>
      </c>
      <c r="Q251" s="149">
        <v>3.2000000000000001E-2</v>
      </c>
      <c r="R251" s="149">
        <f t="shared" si="72"/>
        <v>0.64</v>
      </c>
      <c r="S251" s="149">
        <v>0</v>
      </c>
      <c r="T251" s="150">
        <f t="shared" si="73"/>
        <v>0</v>
      </c>
      <c r="AR251" s="151" t="s">
        <v>353</v>
      </c>
      <c r="AT251" s="151" t="s">
        <v>571</v>
      </c>
      <c r="AU251" s="151" t="s">
        <v>87</v>
      </c>
      <c r="AY251" s="13" t="s">
        <v>220</v>
      </c>
      <c r="BE251" s="152">
        <f t="shared" si="74"/>
        <v>0</v>
      </c>
      <c r="BF251" s="152">
        <f t="shared" si="75"/>
        <v>0</v>
      </c>
      <c r="BG251" s="152">
        <f t="shared" si="76"/>
        <v>0</v>
      </c>
      <c r="BH251" s="152">
        <f t="shared" si="77"/>
        <v>0</v>
      </c>
      <c r="BI251" s="152">
        <f t="shared" si="78"/>
        <v>0</v>
      </c>
      <c r="BJ251" s="13" t="s">
        <v>87</v>
      </c>
      <c r="BK251" s="152">
        <f t="shared" si="79"/>
        <v>0</v>
      </c>
      <c r="BL251" s="13" t="s">
        <v>281</v>
      </c>
      <c r="BM251" s="151" t="s">
        <v>1575</v>
      </c>
    </row>
    <row r="252" spans="2:65" s="1" customFormat="1" ht="24.25" customHeight="1">
      <c r="B252" s="139"/>
      <c r="C252" s="140" t="s">
        <v>790</v>
      </c>
      <c r="D252" s="140" t="s">
        <v>222</v>
      </c>
      <c r="E252" s="141" t="s">
        <v>1576</v>
      </c>
      <c r="F252" s="142" t="s">
        <v>1577</v>
      </c>
      <c r="G252" s="143" t="s">
        <v>225</v>
      </c>
      <c r="H252" s="144">
        <v>385.02</v>
      </c>
      <c r="I252" s="145"/>
      <c r="J252" s="144">
        <f t="shared" si="70"/>
        <v>0</v>
      </c>
      <c r="K252" s="146"/>
      <c r="L252" s="28"/>
      <c r="M252" s="147" t="s">
        <v>1</v>
      </c>
      <c r="N252" s="148" t="s">
        <v>41</v>
      </c>
      <c r="P252" s="149">
        <f t="shared" si="71"/>
        <v>0</v>
      </c>
      <c r="Q252" s="149">
        <v>2.2000000000000001E-4</v>
      </c>
      <c r="R252" s="149">
        <f t="shared" si="72"/>
        <v>8.4704399999999999E-2</v>
      </c>
      <c r="S252" s="149">
        <v>0</v>
      </c>
      <c r="T252" s="150">
        <f t="shared" si="73"/>
        <v>0</v>
      </c>
      <c r="AR252" s="151" t="s">
        <v>281</v>
      </c>
      <c r="AT252" s="151" t="s">
        <v>222</v>
      </c>
      <c r="AU252" s="151" t="s">
        <v>87</v>
      </c>
      <c r="AY252" s="13" t="s">
        <v>220</v>
      </c>
      <c r="BE252" s="152">
        <f t="shared" si="74"/>
        <v>0</v>
      </c>
      <c r="BF252" s="152">
        <f t="shared" si="75"/>
        <v>0</v>
      </c>
      <c r="BG252" s="152">
        <f t="shared" si="76"/>
        <v>0</v>
      </c>
      <c r="BH252" s="152">
        <f t="shared" si="77"/>
        <v>0</v>
      </c>
      <c r="BI252" s="152">
        <f t="shared" si="78"/>
        <v>0</v>
      </c>
      <c r="BJ252" s="13" t="s">
        <v>87</v>
      </c>
      <c r="BK252" s="152">
        <f t="shared" si="79"/>
        <v>0</v>
      </c>
      <c r="BL252" s="13" t="s">
        <v>281</v>
      </c>
      <c r="BM252" s="151" t="s">
        <v>1578</v>
      </c>
    </row>
    <row r="253" spans="2:65" s="1" customFormat="1" ht="24.25" customHeight="1">
      <c r="B253" s="139"/>
      <c r="C253" s="140" t="s">
        <v>794</v>
      </c>
      <c r="D253" s="140" t="s">
        <v>222</v>
      </c>
      <c r="E253" s="141" t="s">
        <v>1579</v>
      </c>
      <c r="F253" s="142" t="s">
        <v>1580</v>
      </c>
      <c r="G253" s="143" t="s">
        <v>234</v>
      </c>
      <c r="H253" s="144">
        <v>35.799999999999997</v>
      </c>
      <c r="I253" s="145"/>
      <c r="J253" s="144">
        <f t="shared" si="70"/>
        <v>0</v>
      </c>
      <c r="K253" s="146"/>
      <c r="L253" s="28"/>
      <c r="M253" s="147" t="s">
        <v>1</v>
      </c>
      <c r="N253" s="148" t="s">
        <v>41</v>
      </c>
      <c r="P253" s="149">
        <f t="shared" si="71"/>
        <v>0</v>
      </c>
      <c r="Q253" s="149">
        <v>2.2000000000000001E-4</v>
      </c>
      <c r="R253" s="149">
        <f t="shared" si="72"/>
        <v>7.8759999999999993E-3</v>
      </c>
      <c r="S253" s="149">
        <v>0</v>
      </c>
      <c r="T253" s="150">
        <f t="shared" si="73"/>
        <v>0</v>
      </c>
      <c r="AR253" s="151" t="s">
        <v>281</v>
      </c>
      <c r="AT253" s="151" t="s">
        <v>222</v>
      </c>
      <c r="AU253" s="151" t="s">
        <v>87</v>
      </c>
      <c r="AY253" s="13" t="s">
        <v>220</v>
      </c>
      <c r="BE253" s="152">
        <f t="shared" si="74"/>
        <v>0</v>
      </c>
      <c r="BF253" s="152">
        <f t="shared" si="75"/>
        <v>0</v>
      </c>
      <c r="BG253" s="152">
        <f t="shared" si="76"/>
        <v>0</v>
      </c>
      <c r="BH253" s="152">
        <f t="shared" si="77"/>
        <v>0</v>
      </c>
      <c r="BI253" s="152">
        <f t="shared" si="78"/>
        <v>0</v>
      </c>
      <c r="BJ253" s="13" t="s">
        <v>87</v>
      </c>
      <c r="BK253" s="152">
        <f t="shared" si="79"/>
        <v>0</v>
      </c>
      <c r="BL253" s="13" t="s">
        <v>281</v>
      </c>
      <c r="BM253" s="151" t="s">
        <v>1581</v>
      </c>
    </row>
    <row r="254" spans="2:65" s="1" customFormat="1" ht="37.9" customHeight="1">
      <c r="B254" s="139"/>
      <c r="C254" s="158" t="s">
        <v>798</v>
      </c>
      <c r="D254" s="158" t="s">
        <v>571</v>
      </c>
      <c r="E254" s="159" t="s">
        <v>842</v>
      </c>
      <c r="F254" s="160" t="s">
        <v>843</v>
      </c>
      <c r="G254" s="161" t="s">
        <v>234</v>
      </c>
      <c r="H254" s="162">
        <v>37.590000000000003</v>
      </c>
      <c r="I254" s="163"/>
      <c r="J254" s="162">
        <f t="shared" si="70"/>
        <v>0</v>
      </c>
      <c r="K254" s="164"/>
      <c r="L254" s="165"/>
      <c r="M254" s="166" t="s">
        <v>1</v>
      </c>
      <c r="N254" s="167" t="s">
        <v>41</v>
      </c>
      <c r="P254" s="149">
        <f t="shared" si="71"/>
        <v>0</v>
      </c>
      <c r="Q254" s="149">
        <v>1E-4</v>
      </c>
      <c r="R254" s="149">
        <f t="shared" si="72"/>
        <v>3.7590000000000006E-3</v>
      </c>
      <c r="S254" s="149">
        <v>0</v>
      </c>
      <c r="T254" s="150">
        <f t="shared" si="73"/>
        <v>0</v>
      </c>
      <c r="AR254" s="151" t="s">
        <v>353</v>
      </c>
      <c r="AT254" s="151" t="s">
        <v>571</v>
      </c>
      <c r="AU254" s="151" t="s">
        <v>87</v>
      </c>
      <c r="AY254" s="13" t="s">
        <v>220</v>
      </c>
      <c r="BE254" s="152">
        <f t="shared" si="74"/>
        <v>0</v>
      </c>
      <c r="BF254" s="152">
        <f t="shared" si="75"/>
        <v>0</v>
      </c>
      <c r="BG254" s="152">
        <f t="shared" si="76"/>
        <v>0</v>
      </c>
      <c r="BH254" s="152">
        <f t="shared" si="77"/>
        <v>0</v>
      </c>
      <c r="BI254" s="152">
        <f t="shared" si="78"/>
        <v>0</v>
      </c>
      <c r="BJ254" s="13" t="s">
        <v>87</v>
      </c>
      <c r="BK254" s="152">
        <f t="shared" si="79"/>
        <v>0</v>
      </c>
      <c r="BL254" s="13" t="s">
        <v>281</v>
      </c>
      <c r="BM254" s="151" t="s">
        <v>1582</v>
      </c>
    </row>
    <row r="255" spans="2:65" s="1" customFormat="1" ht="37.9" customHeight="1">
      <c r="B255" s="139"/>
      <c r="C255" s="158" t="s">
        <v>802</v>
      </c>
      <c r="D255" s="158" t="s">
        <v>571</v>
      </c>
      <c r="E255" s="159" t="s">
        <v>846</v>
      </c>
      <c r="F255" s="160" t="s">
        <v>847</v>
      </c>
      <c r="G255" s="161" t="s">
        <v>234</v>
      </c>
      <c r="H255" s="162">
        <v>37.590000000000003</v>
      </c>
      <c r="I255" s="163"/>
      <c r="J255" s="162">
        <f t="shared" si="70"/>
        <v>0</v>
      </c>
      <c r="K255" s="164"/>
      <c r="L255" s="165"/>
      <c r="M255" s="166" t="s">
        <v>1</v>
      </c>
      <c r="N255" s="167" t="s">
        <v>41</v>
      </c>
      <c r="P255" s="149">
        <f t="shared" si="71"/>
        <v>0</v>
      </c>
      <c r="Q255" s="149">
        <v>1E-4</v>
      </c>
      <c r="R255" s="149">
        <f t="shared" si="72"/>
        <v>3.7590000000000006E-3</v>
      </c>
      <c r="S255" s="149">
        <v>0</v>
      </c>
      <c r="T255" s="150">
        <f t="shared" si="73"/>
        <v>0</v>
      </c>
      <c r="AR255" s="151" t="s">
        <v>353</v>
      </c>
      <c r="AT255" s="151" t="s">
        <v>571</v>
      </c>
      <c r="AU255" s="151" t="s">
        <v>87</v>
      </c>
      <c r="AY255" s="13" t="s">
        <v>220</v>
      </c>
      <c r="BE255" s="152">
        <f t="shared" si="74"/>
        <v>0</v>
      </c>
      <c r="BF255" s="152">
        <f t="shared" si="75"/>
        <v>0</v>
      </c>
      <c r="BG255" s="152">
        <f t="shared" si="76"/>
        <v>0</v>
      </c>
      <c r="BH255" s="152">
        <f t="shared" si="77"/>
        <v>0</v>
      </c>
      <c r="BI255" s="152">
        <f t="shared" si="78"/>
        <v>0</v>
      </c>
      <c r="BJ255" s="13" t="s">
        <v>87</v>
      </c>
      <c r="BK255" s="152">
        <f t="shared" si="79"/>
        <v>0</v>
      </c>
      <c r="BL255" s="13" t="s">
        <v>281</v>
      </c>
      <c r="BM255" s="151" t="s">
        <v>1583</v>
      </c>
    </row>
    <row r="256" spans="2:65" s="1" customFormat="1" ht="24.25" customHeight="1">
      <c r="B256" s="139"/>
      <c r="C256" s="158" t="s">
        <v>595</v>
      </c>
      <c r="D256" s="158" t="s">
        <v>571</v>
      </c>
      <c r="E256" s="159" t="s">
        <v>1584</v>
      </c>
      <c r="F256" s="160" t="s">
        <v>1585</v>
      </c>
      <c r="G256" s="161" t="s">
        <v>225</v>
      </c>
      <c r="H256" s="162">
        <v>19.260000000000002</v>
      </c>
      <c r="I256" s="163"/>
      <c r="J256" s="162">
        <f t="shared" si="70"/>
        <v>0</v>
      </c>
      <c r="K256" s="164"/>
      <c r="L256" s="165"/>
      <c r="M256" s="166" t="s">
        <v>1</v>
      </c>
      <c r="N256" s="167" t="s">
        <v>41</v>
      </c>
      <c r="P256" s="149">
        <f t="shared" si="71"/>
        <v>0</v>
      </c>
      <c r="Q256" s="149">
        <v>0.4</v>
      </c>
      <c r="R256" s="149">
        <f t="shared" si="72"/>
        <v>7.7040000000000006</v>
      </c>
      <c r="S256" s="149">
        <v>0</v>
      </c>
      <c r="T256" s="150">
        <f t="shared" si="73"/>
        <v>0</v>
      </c>
      <c r="AR256" s="151" t="s">
        <v>353</v>
      </c>
      <c r="AT256" s="151" t="s">
        <v>571</v>
      </c>
      <c r="AU256" s="151" t="s">
        <v>87</v>
      </c>
      <c r="AY256" s="13" t="s">
        <v>220</v>
      </c>
      <c r="BE256" s="152">
        <f t="shared" si="74"/>
        <v>0</v>
      </c>
      <c r="BF256" s="152">
        <f t="shared" si="75"/>
        <v>0</v>
      </c>
      <c r="BG256" s="152">
        <f t="shared" si="76"/>
        <v>0</v>
      </c>
      <c r="BH256" s="152">
        <f t="shared" si="77"/>
        <v>0</v>
      </c>
      <c r="BI256" s="152">
        <f t="shared" si="78"/>
        <v>0</v>
      </c>
      <c r="BJ256" s="13" t="s">
        <v>87</v>
      </c>
      <c r="BK256" s="152">
        <f t="shared" si="79"/>
        <v>0</v>
      </c>
      <c r="BL256" s="13" t="s">
        <v>281</v>
      </c>
      <c r="BM256" s="151" t="s">
        <v>1586</v>
      </c>
    </row>
    <row r="257" spans="2:65" s="1" customFormat="1" ht="24.25" customHeight="1">
      <c r="B257" s="139"/>
      <c r="C257" s="140" t="s">
        <v>809</v>
      </c>
      <c r="D257" s="140" t="s">
        <v>222</v>
      </c>
      <c r="E257" s="141" t="s">
        <v>1587</v>
      </c>
      <c r="F257" s="142" t="s">
        <v>1588</v>
      </c>
      <c r="G257" s="143" t="s">
        <v>574</v>
      </c>
      <c r="H257" s="144">
        <v>7394.8</v>
      </c>
      <c r="I257" s="145"/>
      <c r="J257" s="144">
        <f t="shared" si="70"/>
        <v>0</v>
      </c>
      <c r="K257" s="146"/>
      <c r="L257" s="28"/>
      <c r="M257" s="147" t="s">
        <v>1</v>
      </c>
      <c r="N257" s="148" t="s">
        <v>41</v>
      </c>
      <c r="P257" s="149">
        <f t="shared" si="71"/>
        <v>0</v>
      </c>
      <c r="Q257" s="149">
        <v>5.0000000000000002E-5</v>
      </c>
      <c r="R257" s="149">
        <f t="shared" si="72"/>
        <v>0.36974000000000001</v>
      </c>
      <c r="S257" s="149">
        <v>0</v>
      </c>
      <c r="T257" s="150">
        <f t="shared" si="73"/>
        <v>0</v>
      </c>
      <c r="AR257" s="151" t="s">
        <v>281</v>
      </c>
      <c r="AT257" s="151" t="s">
        <v>222</v>
      </c>
      <c r="AU257" s="151" t="s">
        <v>87</v>
      </c>
      <c r="AY257" s="13" t="s">
        <v>220</v>
      </c>
      <c r="BE257" s="152">
        <f t="shared" si="74"/>
        <v>0</v>
      </c>
      <c r="BF257" s="152">
        <f t="shared" si="75"/>
        <v>0</v>
      </c>
      <c r="BG257" s="152">
        <f t="shared" si="76"/>
        <v>0</v>
      </c>
      <c r="BH257" s="152">
        <f t="shared" si="77"/>
        <v>0</v>
      </c>
      <c r="BI257" s="152">
        <f t="shared" si="78"/>
        <v>0</v>
      </c>
      <c r="BJ257" s="13" t="s">
        <v>87</v>
      </c>
      <c r="BK257" s="152">
        <f t="shared" si="79"/>
        <v>0</v>
      </c>
      <c r="BL257" s="13" t="s">
        <v>281</v>
      </c>
      <c r="BM257" s="151" t="s">
        <v>1589</v>
      </c>
    </row>
    <row r="258" spans="2:65" s="1" customFormat="1" ht="24.25" customHeight="1">
      <c r="B258" s="139"/>
      <c r="C258" s="158" t="s">
        <v>813</v>
      </c>
      <c r="D258" s="158" t="s">
        <v>571</v>
      </c>
      <c r="E258" s="159" t="s">
        <v>1590</v>
      </c>
      <c r="F258" s="160" t="s">
        <v>1591</v>
      </c>
      <c r="G258" s="161" t="s">
        <v>304</v>
      </c>
      <c r="H258" s="162">
        <v>7.39</v>
      </c>
      <c r="I258" s="163"/>
      <c r="J258" s="162">
        <f t="shared" si="70"/>
        <v>0</v>
      </c>
      <c r="K258" s="164"/>
      <c r="L258" s="165"/>
      <c r="M258" s="166" t="s">
        <v>1</v>
      </c>
      <c r="N258" s="167" t="s">
        <v>41</v>
      </c>
      <c r="P258" s="149">
        <f t="shared" si="71"/>
        <v>0</v>
      </c>
      <c r="Q258" s="149">
        <v>1</v>
      </c>
      <c r="R258" s="149">
        <f t="shared" si="72"/>
        <v>7.39</v>
      </c>
      <c r="S258" s="149">
        <v>0</v>
      </c>
      <c r="T258" s="150">
        <f t="shared" si="73"/>
        <v>0</v>
      </c>
      <c r="AR258" s="151" t="s">
        <v>353</v>
      </c>
      <c r="AT258" s="151" t="s">
        <v>571</v>
      </c>
      <c r="AU258" s="151" t="s">
        <v>87</v>
      </c>
      <c r="AY258" s="13" t="s">
        <v>220</v>
      </c>
      <c r="BE258" s="152">
        <f t="shared" si="74"/>
        <v>0</v>
      </c>
      <c r="BF258" s="152">
        <f t="shared" si="75"/>
        <v>0</v>
      </c>
      <c r="BG258" s="152">
        <f t="shared" si="76"/>
        <v>0</v>
      </c>
      <c r="BH258" s="152">
        <f t="shared" si="77"/>
        <v>0</v>
      </c>
      <c r="BI258" s="152">
        <f t="shared" si="78"/>
        <v>0</v>
      </c>
      <c r="BJ258" s="13" t="s">
        <v>87</v>
      </c>
      <c r="BK258" s="152">
        <f t="shared" si="79"/>
        <v>0</v>
      </c>
      <c r="BL258" s="13" t="s">
        <v>281</v>
      </c>
      <c r="BM258" s="151" t="s">
        <v>1592</v>
      </c>
    </row>
    <row r="259" spans="2:65" s="1" customFormat="1" ht="16.5" customHeight="1">
      <c r="B259" s="139"/>
      <c r="C259" s="140" t="s">
        <v>817</v>
      </c>
      <c r="D259" s="140" t="s">
        <v>222</v>
      </c>
      <c r="E259" s="141" t="s">
        <v>1593</v>
      </c>
      <c r="F259" s="142" t="s">
        <v>1594</v>
      </c>
      <c r="G259" s="143" t="s">
        <v>259</v>
      </c>
      <c r="H259" s="144">
        <v>1</v>
      </c>
      <c r="I259" s="145"/>
      <c r="J259" s="144">
        <f t="shared" si="70"/>
        <v>0</v>
      </c>
      <c r="K259" s="146"/>
      <c r="L259" s="28"/>
      <c r="M259" s="147" t="s">
        <v>1</v>
      </c>
      <c r="N259" s="148" t="s">
        <v>41</v>
      </c>
      <c r="P259" s="149">
        <f t="shared" si="71"/>
        <v>0</v>
      </c>
      <c r="Q259" s="149">
        <v>0</v>
      </c>
      <c r="R259" s="149">
        <f t="shared" si="72"/>
        <v>0</v>
      </c>
      <c r="S259" s="149">
        <v>0</v>
      </c>
      <c r="T259" s="150">
        <f t="shared" si="73"/>
        <v>0</v>
      </c>
      <c r="AR259" s="151" t="s">
        <v>281</v>
      </c>
      <c r="AT259" s="151" t="s">
        <v>222</v>
      </c>
      <c r="AU259" s="151" t="s">
        <v>87</v>
      </c>
      <c r="AY259" s="13" t="s">
        <v>220</v>
      </c>
      <c r="BE259" s="152">
        <f t="shared" si="74"/>
        <v>0</v>
      </c>
      <c r="BF259" s="152">
        <f t="shared" si="75"/>
        <v>0</v>
      </c>
      <c r="BG259" s="152">
        <f t="shared" si="76"/>
        <v>0</v>
      </c>
      <c r="BH259" s="152">
        <f t="shared" si="77"/>
        <v>0</v>
      </c>
      <c r="BI259" s="152">
        <f t="shared" si="78"/>
        <v>0</v>
      </c>
      <c r="BJ259" s="13" t="s">
        <v>87</v>
      </c>
      <c r="BK259" s="152">
        <f t="shared" si="79"/>
        <v>0</v>
      </c>
      <c r="BL259" s="13" t="s">
        <v>281</v>
      </c>
      <c r="BM259" s="151" t="s">
        <v>1595</v>
      </c>
    </row>
    <row r="260" spans="2:65" s="1" customFormat="1" ht="24.25" customHeight="1">
      <c r="B260" s="139"/>
      <c r="C260" s="140" t="s">
        <v>821</v>
      </c>
      <c r="D260" s="140" t="s">
        <v>222</v>
      </c>
      <c r="E260" s="141" t="s">
        <v>1596</v>
      </c>
      <c r="F260" s="142" t="s">
        <v>1597</v>
      </c>
      <c r="G260" s="143" t="s">
        <v>614</v>
      </c>
      <c r="H260" s="145"/>
      <c r="I260" s="145"/>
      <c r="J260" s="144">
        <f t="shared" si="70"/>
        <v>0</v>
      </c>
      <c r="K260" s="146"/>
      <c r="L260" s="28"/>
      <c r="M260" s="147" t="s">
        <v>1</v>
      </c>
      <c r="N260" s="148" t="s">
        <v>41</v>
      </c>
      <c r="P260" s="149">
        <f t="shared" si="71"/>
        <v>0</v>
      </c>
      <c r="Q260" s="149">
        <v>0</v>
      </c>
      <c r="R260" s="149">
        <f t="shared" si="72"/>
        <v>0</v>
      </c>
      <c r="S260" s="149">
        <v>0</v>
      </c>
      <c r="T260" s="150">
        <f t="shared" si="73"/>
        <v>0</v>
      </c>
      <c r="AR260" s="151" t="s">
        <v>281</v>
      </c>
      <c r="AT260" s="151" t="s">
        <v>222</v>
      </c>
      <c r="AU260" s="151" t="s">
        <v>87</v>
      </c>
      <c r="AY260" s="13" t="s">
        <v>220</v>
      </c>
      <c r="BE260" s="152">
        <f t="shared" si="74"/>
        <v>0</v>
      </c>
      <c r="BF260" s="152">
        <f t="shared" si="75"/>
        <v>0</v>
      </c>
      <c r="BG260" s="152">
        <f t="shared" si="76"/>
        <v>0</v>
      </c>
      <c r="BH260" s="152">
        <f t="shared" si="77"/>
        <v>0</v>
      </c>
      <c r="BI260" s="152">
        <f t="shared" si="78"/>
        <v>0</v>
      </c>
      <c r="BJ260" s="13" t="s">
        <v>87</v>
      </c>
      <c r="BK260" s="152">
        <f t="shared" si="79"/>
        <v>0</v>
      </c>
      <c r="BL260" s="13" t="s">
        <v>281</v>
      </c>
      <c r="BM260" s="151" t="s">
        <v>1598</v>
      </c>
    </row>
    <row r="261" spans="2:65" s="11" customFormat="1" ht="22.9" customHeight="1">
      <c r="B261" s="127"/>
      <c r="D261" s="128" t="s">
        <v>74</v>
      </c>
      <c r="E261" s="137" t="s">
        <v>1599</v>
      </c>
      <c r="F261" s="137" t="s">
        <v>1600</v>
      </c>
      <c r="I261" s="130"/>
      <c r="J261" s="138">
        <f>BK261</f>
        <v>0</v>
      </c>
      <c r="L261" s="127"/>
      <c r="M261" s="132"/>
      <c r="P261" s="133">
        <f>SUM(P262:P270)</f>
        <v>0</v>
      </c>
      <c r="R261" s="133">
        <f>SUM(R262:R270)</f>
        <v>5.0960000000000005E-2</v>
      </c>
      <c r="T261" s="134">
        <f>SUM(T262:T270)</f>
        <v>0</v>
      </c>
      <c r="AR261" s="128" t="s">
        <v>87</v>
      </c>
      <c r="AT261" s="135" t="s">
        <v>74</v>
      </c>
      <c r="AU261" s="135" t="s">
        <v>82</v>
      </c>
      <c r="AY261" s="128" t="s">
        <v>220</v>
      </c>
      <c r="BK261" s="136">
        <f>SUM(BK262:BK270)</f>
        <v>0</v>
      </c>
    </row>
    <row r="262" spans="2:65" s="1" customFormat="1" ht="16.5" customHeight="1">
      <c r="B262" s="139"/>
      <c r="C262" s="140" t="s">
        <v>825</v>
      </c>
      <c r="D262" s="140" t="s">
        <v>222</v>
      </c>
      <c r="E262" s="141" t="s">
        <v>1601</v>
      </c>
      <c r="F262" s="142" t="s">
        <v>1602</v>
      </c>
      <c r="G262" s="143" t="s">
        <v>259</v>
      </c>
      <c r="H262" s="144">
        <v>17</v>
      </c>
      <c r="I262" s="145"/>
      <c r="J262" s="144">
        <f t="shared" ref="J262:J270" si="80">ROUND(I262*H262,2)</f>
        <v>0</v>
      </c>
      <c r="K262" s="146"/>
      <c r="L262" s="28"/>
      <c r="M262" s="147" t="s">
        <v>1</v>
      </c>
      <c r="N262" s="148" t="s">
        <v>41</v>
      </c>
      <c r="P262" s="149">
        <f t="shared" ref="P262:P270" si="81">O262*H262</f>
        <v>0</v>
      </c>
      <c r="Q262" s="149">
        <v>0</v>
      </c>
      <c r="R262" s="149">
        <f t="shared" ref="R262:R270" si="82">Q262*H262</f>
        <v>0</v>
      </c>
      <c r="S262" s="149">
        <v>0</v>
      </c>
      <c r="T262" s="150">
        <f t="shared" ref="T262:T270" si="83">S262*H262</f>
        <v>0</v>
      </c>
      <c r="AR262" s="151" t="s">
        <v>281</v>
      </c>
      <c r="AT262" s="151" t="s">
        <v>222</v>
      </c>
      <c r="AU262" s="151" t="s">
        <v>87</v>
      </c>
      <c r="AY262" s="13" t="s">
        <v>220</v>
      </c>
      <c r="BE262" s="152">
        <f t="shared" ref="BE262:BE270" si="84">IF(N262="základná",J262,0)</f>
        <v>0</v>
      </c>
      <c r="BF262" s="152">
        <f t="shared" ref="BF262:BF270" si="85">IF(N262="znížená",J262,0)</f>
        <v>0</v>
      </c>
      <c r="BG262" s="152">
        <f t="shared" ref="BG262:BG270" si="86">IF(N262="zákl. prenesená",J262,0)</f>
        <v>0</v>
      </c>
      <c r="BH262" s="152">
        <f t="shared" ref="BH262:BH270" si="87">IF(N262="zníž. prenesená",J262,0)</f>
        <v>0</v>
      </c>
      <c r="BI262" s="152">
        <f t="shared" ref="BI262:BI270" si="88">IF(N262="nulová",J262,0)</f>
        <v>0</v>
      </c>
      <c r="BJ262" s="13" t="s">
        <v>87</v>
      </c>
      <c r="BK262" s="152">
        <f t="shared" ref="BK262:BK270" si="89">ROUND(I262*H262,2)</f>
        <v>0</v>
      </c>
      <c r="BL262" s="13" t="s">
        <v>281</v>
      </c>
      <c r="BM262" s="151" t="s">
        <v>1603</v>
      </c>
    </row>
    <row r="263" spans="2:65" s="1" customFormat="1" ht="24.25" customHeight="1">
      <c r="B263" s="139"/>
      <c r="C263" s="158" t="s">
        <v>829</v>
      </c>
      <c r="D263" s="158" t="s">
        <v>571</v>
      </c>
      <c r="E263" s="159" t="s">
        <v>1604</v>
      </c>
      <c r="F263" s="160" t="s">
        <v>1605</v>
      </c>
      <c r="G263" s="161" t="s">
        <v>259</v>
      </c>
      <c r="H263" s="162">
        <v>1</v>
      </c>
      <c r="I263" s="163"/>
      <c r="J263" s="162">
        <f t="shared" si="80"/>
        <v>0</v>
      </c>
      <c r="K263" s="164"/>
      <c r="L263" s="165"/>
      <c r="M263" s="166" t="s">
        <v>1</v>
      </c>
      <c r="N263" s="167" t="s">
        <v>41</v>
      </c>
      <c r="P263" s="149">
        <f t="shared" si="81"/>
        <v>0</v>
      </c>
      <c r="Q263" s="149">
        <v>1.2200000000000001E-2</v>
      </c>
      <c r="R263" s="149">
        <f t="shared" si="82"/>
        <v>1.2200000000000001E-2</v>
      </c>
      <c r="S263" s="149">
        <v>0</v>
      </c>
      <c r="T263" s="150">
        <f t="shared" si="83"/>
        <v>0</v>
      </c>
      <c r="AR263" s="151" t="s">
        <v>353</v>
      </c>
      <c r="AT263" s="151" t="s">
        <v>571</v>
      </c>
      <c r="AU263" s="151" t="s">
        <v>87</v>
      </c>
      <c r="AY263" s="13" t="s">
        <v>220</v>
      </c>
      <c r="BE263" s="152">
        <f t="shared" si="84"/>
        <v>0</v>
      </c>
      <c r="BF263" s="152">
        <f t="shared" si="85"/>
        <v>0</v>
      </c>
      <c r="BG263" s="152">
        <f t="shared" si="86"/>
        <v>0</v>
      </c>
      <c r="BH263" s="152">
        <f t="shared" si="87"/>
        <v>0</v>
      </c>
      <c r="BI263" s="152">
        <f t="shared" si="88"/>
        <v>0</v>
      </c>
      <c r="BJ263" s="13" t="s">
        <v>87</v>
      </c>
      <c r="BK263" s="152">
        <f t="shared" si="89"/>
        <v>0</v>
      </c>
      <c r="BL263" s="13" t="s">
        <v>281</v>
      </c>
      <c r="BM263" s="151" t="s">
        <v>1606</v>
      </c>
    </row>
    <row r="264" spans="2:65" s="1" customFormat="1" ht="24.25" customHeight="1">
      <c r="B264" s="139"/>
      <c r="C264" s="158" t="s">
        <v>833</v>
      </c>
      <c r="D264" s="158" t="s">
        <v>571</v>
      </c>
      <c r="E264" s="159" t="s">
        <v>1607</v>
      </c>
      <c r="F264" s="160" t="s">
        <v>1608</v>
      </c>
      <c r="G264" s="161" t="s">
        <v>259</v>
      </c>
      <c r="H264" s="162">
        <v>4</v>
      </c>
      <c r="I264" s="163"/>
      <c r="J264" s="162">
        <f t="shared" si="80"/>
        <v>0</v>
      </c>
      <c r="K264" s="164"/>
      <c r="L264" s="165"/>
      <c r="M264" s="166" t="s">
        <v>1</v>
      </c>
      <c r="N264" s="167" t="s">
        <v>41</v>
      </c>
      <c r="P264" s="149">
        <f t="shared" si="81"/>
        <v>0</v>
      </c>
      <c r="Q264" s="149">
        <v>4.0000000000000002E-4</v>
      </c>
      <c r="R264" s="149">
        <f t="shared" si="82"/>
        <v>1.6000000000000001E-3</v>
      </c>
      <c r="S264" s="149">
        <v>0</v>
      </c>
      <c r="T264" s="150">
        <f t="shared" si="83"/>
        <v>0</v>
      </c>
      <c r="AR264" s="151" t="s">
        <v>353</v>
      </c>
      <c r="AT264" s="151" t="s">
        <v>571</v>
      </c>
      <c r="AU264" s="151" t="s">
        <v>87</v>
      </c>
      <c r="AY264" s="13" t="s">
        <v>220</v>
      </c>
      <c r="BE264" s="152">
        <f t="shared" si="84"/>
        <v>0</v>
      </c>
      <c r="BF264" s="152">
        <f t="shared" si="85"/>
        <v>0</v>
      </c>
      <c r="BG264" s="152">
        <f t="shared" si="86"/>
        <v>0</v>
      </c>
      <c r="BH264" s="152">
        <f t="shared" si="87"/>
        <v>0</v>
      </c>
      <c r="BI264" s="152">
        <f t="shared" si="88"/>
        <v>0</v>
      </c>
      <c r="BJ264" s="13" t="s">
        <v>87</v>
      </c>
      <c r="BK264" s="152">
        <f t="shared" si="89"/>
        <v>0</v>
      </c>
      <c r="BL264" s="13" t="s">
        <v>281</v>
      </c>
      <c r="BM264" s="151" t="s">
        <v>1609</v>
      </c>
    </row>
    <row r="265" spans="2:65" s="1" customFormat="1" ht="24.25" customHeight="1">
      <c r="B265" s="139"/>
      <c r="C265" s="158" t="s">
        <v>837</v>
      </c>
      <c r="D265" s="158" t="s">
        <v>571</v>
      </c>
      <c r="E265" s="159" t="s">
        <v>1610</v>
      </c>
      <c r="F265" s="160" t="s">
        <v>1611</v>
      </c>
      <c r="G265" s="161" t="s">
        <v>259</v>
      </c>
      <c r="H265" s="162">
        <v>8</v>
      </c>
      <c r="I265" s="163"/>
      <c r="J265" s="162">
        <f t="shared" si="80"/>
        <v>0</v>
      </c>
      <c r="K265" s="164"/>
      <c r="L265" s="165"/>
      <c r="M265" s="166" t="s">
        <v>1</v>
      </c>
      <c r="N265" s="167" t="s">
        <v>41</v>
      </c>
      <c r="P265" s="149">
        <f t="shared" si="81"/>
        <v>0</v>
      </c>
      <c r="Q265" s="149">
        <v>5.4000000000000001E-4</v>
      </c>
      <c r="R265" s="149">
        <f t="shared" si="82"/>
        <v>4.3200000000000001E-3</v>
      </c>
      <c r="S265" s="149">
        <v>0</v>
      </c>
      <c r="T265" s="150">
        <f t="shared" si="83"/>
        <v>0</v>
      </c>
      <c r="AR265" s="151" t="s">
        <v>353</v>
      </c>
      <c r="AT265" s="151" t="s">
        <v>571</v>
      </c>
      <c r="AU265" s="151" t="s">
        <v>87</v>
      </c>
      <c r="AY265" s="13" t="s">
        <v>220</v>
      </c>
      <c r="BE265" s="152">
        <f t="shared" si="84"/>
        <v>0</v>
      </c>
      <c r="BF265" s="152">
        <f t="shared" si="85"/>
        <v>0</v>
      </c>
      <c r="BG265" s="152">
        <f t="shared" si="86"/>
        <v>0</v>
      </c>
      <c r="BH265" s="152">
        <f t="shared" si="87"/>
        <v>0</v>
      </c>
      <c r="BI265" s="152">
        <f t="shared" si="88"/>
        <v>0</v>
      </c>
      <c r="BJ265" s="13" t="s">
        <v>87</v>
      </c>
      <c r="BK265" s="152">
        <f t="shared" si="89"/>
        <v>0</v>
      </c>
      <c r="BL265" s="13" t="s">
        <v>281</v>
      </c>
      <c r="BM265" s="151" t="s">
        <v>1612</v>
      </c>
    </row>
    <row r="266" spans="2:65" s="1" customFormat="1" ht="24.25" customHeight="1">
      <c r="B266" s="139"/>
      <c r="C266" s="158" t="s">
        <v>841</v>
      </c>
      <c r="D266" s="158" t="s">
        <v>571</v>
      </c>
      <c r="E266" s="159" t="s">
        <v>1613</v>
      </c>
      <c r="F266" s="160" t="s">
        <v>1614</v>
      </c>
      <c r="G266" s="161" t="s">
        <v>259</v>
      </c>
      <c r="H266" s="162">
        <v>1</v>
      </c>
      <c r="I266" s="163"/>
      <c r="J266" s="162">
        <f t="shared" si="80"/>
        <v>0</v>
      </c>
      <c r="K266" s="164"/>
      <c r="L266" s="165"/>
      <c r="M266" s="166" t="s">
        <v>1</v>
      </c>
      <c r="N266" s="167" t="s">
        <v>41</v>
      </c>
      <c r="P266" s="149">
        <f t="shared" si="81"/>
        <v>0</v>
      </c>
      <c r="Q266" s="149">
        <v>1.14E-3</v>
      </c>
      <c r="R266" s="149">
        <f t="shared" si="82"/>
        <v>1.14E-3</v>
      </c>
      <c r="S266" s="149">
        <v>0</v>
      </c>
      <c r="T266" s="150">
        <f t="shared" si="83"/>
        <v>0</v>
      </c>
      <c r="AR266" s="151" t="s">
        <v>353</v>
      </c>
      <c r="AT266" s="151" t="s">
        <v>571</v>
      </c>
      <c r="AU266" s="151" t="s">
        <v>87</v>
      </c>
      <c r="AY266" s="13" t="s">
        <v>220</v>
      </c>
      <c r="BE266" s="152">
        <f t="shared" si="84"/>
        <v>0</v>
      </c>
      <c r="BF266" s="152">
        <f t="shared" si="85"/>
        <v>0</v>
      </c>
      <c r="BG266" s="152">
        <f t="shared" si="86"/>
        <v>0</v>
      </c>
      <c r="BH266" s="152">
        <f t="shared" si="87"/>
        <v>0</v>
      </c>
      <c r="BI266" s="152">
        <f t="shared" si="88"/>
        <v>0</v>
      </c>
      <c r="BJ266" s="13" t="s">
        <v>87</v>
      </c>
      <c r="BK266" s="152">
        <f t="shared" si="89"/>
        <v>0</v>
      </c>
      <c r="BL266" s="13" t="s">
        <v>281</v>
      </c>
      <c r="BM266" s="151" t="s">
        <v>1615</v>
      </c>
    </row>
    <row r="267" spans="2:65" s="1" customFormat="1" ht="24.25" customHeight="1">
      <c r="B267" s="139"/>
      <c r="C267" s="158" t="s">
        <v>845</v>
      </c>
      <c r="D267" s="158" t="s">
        <v>571</v>
      </c>
      <c r="E267" s="159" t="s">
        <v>1616</v>
      </c>
      <c r="F267" s="160" t="s">
        <v>1617</v>
      </c>
      <c r="G267" s="161" t="s">
        <v>259</v>
      </c>
      <c r="H267" s="162">
        <v>1</v>
      </c>
      <c r="I267" s="163"/>
      <c r="J267" s="162">
        <f t="shared" si="80"/>
        <v>0</v>
      </c>
      <c r="K267" s="164"/>
      <c r="L267" s="165"/>
      <c r="M267" s="166" t="s">
        <v>1</v>
      </c>
      <c r="N267" s="167" t="s">
        <v>41</v>
      </c>
      <c r="P267" s="149">
        <f t="shared" si="81"/>
        <v>0</v>
      </c>
      <c r="Q267" s="149">
        <v>5.3E-3</v>
      </c>
      <c r="R267" s="149">
        <f t="shared" si="82"/>
        <v>5.3E-3</v>
      </c>
      <c r="S267" s="149">
        <v>0</v>
      </c>
      <c r="T267" s="150">
        <f t="shared" si="83"/>
        <v>0</v>
      </c>
      <c r="AR267" s="151" t="s">
        <v>353</v>
      </c>
      <c r="AT267" s="151" t="s">
        <v>571</v>
      </c>
      <c r="AU267" s="151" t="s">
        <v>87</v>
      </c>
      <c r="AY267" s="13" t="s">
        <v>220</v>
      </c>
      <c r="BE267" s="152">
        <f t="shared" si="84"/>
        <v>0</v>
      </c>
      <c r="BF267" s="152">
        <f t="shared" si="85"/>
        <v>0</v>
      </c>
      <c r="BG267" s="152">
        <f t="shared" si="86"/>
        <v>0</v>
      </c>
      <c r="BH267" s="152">
        <f t="shared" si="87"/>
        <v>0</v>
      </c>
      <c r="BI267" s="152">
        <f t="shared" si="88"/>
        <v>0</v>
      </c>
      <c r="BJ267" s="13" t="s">
        <v>87</v>
      </c>
      <c r="BK267" s="152">
        <f t="shared" si="89"/>
        <v>0</v>
      </c>
      <c r="BL267" s="13" t="s">
        <v>281</v>
      </c>
      <c r="BM267" s="151" t="s">
        <v>1618</v>
      </c>
    </row>
    <row r="268" spans="2:65" s="1" customFormat="1" ht="24.25" customHeight="1">
      <c r="B268" s="139"/>
      <c r="C268" s="158" t="s">
        <v>849</v>
      </c>
      <c r="D268" s="158" t="s">
        <v>571</v>
      </c>
      <c r="E268" s="159" t="s">
        <v>1619</v>
      </c>
      <c r="F268" s="160" t="s">
        <v>1620</v>
      </c>
      <c r="G268" s="161" t="s">
        <v>259</v>
      </c>
      <c r="H268" s="162">
        <v>1</v>
      </c>
      <c r="I268" s="163"/>
      <c r="J268" s="162">
        <f t="shared" si="80"/>
        <v>0</v>
      </c>
      <c r="K268" s="164"/>
      <c r="L268" s="165"/>
      <c r="M268" s="166" t="s">
        <v>1</v>
      </c>
      <c r="N268" s="167" t="s">
        <v>41</v>
      </c>
      <c r="P268" s="149">
        <f t="shared" si="81"/>
        <v>0</v>
      </c>
      <c r="Q268" s="149">
        <v>6.6E-3</v>
      </c>
      <c r="R268" s="149">
        <f t="shared" si="82"/>
        <v>6.6E-3</v>
      </c>
      <c r="S268" s="149">
        <v>0</v>
      </c>
      <c r="T268" s="150">
        <f t="shared" si="83"/>
        <v>0</v>
      </c>
      <c r="AR268" s="151" t="s">
        <v>353</v>
      </c>
      <c r="AT268" s="151" t="s">
        <v>571</v>
      </c>
      <c r="AU268" s="151" t="s">
        <v>87</v>
      </c>
      <c r="AY268" s="13" t="s">
        <v>220</v>
      </c>
      <c r="BE268" s="152">
        <f t="shared" si="84"/>
        <v>0</v>
      </c>
      <c r="BF268" s="152">
        <f t="shared" si="85"/>
        <v>0</v>
      </c>
      <c r="BG268" s="152">
        <f t="shared" si="86"/>
        <v>0</v>
      </c>
      <c r="BH268" s="152">
        <f t="shared" si="87"/>
        <v>0</v>
      </c>
      <c r="BI268" s="152">
        <f t="shared" si="88"/>
        <v>0</v>
      </c>
      <c r="BJ268" s="13" t="s">
        <v>87</v>
      </c>
      <c r="BK268" s="152">
        <f t="shared" si="89"/>
        <v>0</v>
      </c>
      <c r="BL268" s="13" t="s">
        <v>281</v>
      </c>
      <c r="BM268" s="151" t="s">
        <v>1621</v>
      </c>
    </row>
    <row r="269" spans="2:65" s="1" customFormat="1" ht="24.25" customHeight="1">
      <c r="B269" s="139"/>
      <c r="C269" s="158" t="s">
        <v>853</v>
      </c>
      <c r="D269" s="158" t="s">
        <v>571</v>
      </c>
      <c r="E269" s="159" t="s">
        <v>1622</v>
      </c>
      <c r="F269" s="160" t="s">
        <v>1623</v>
      </c>
      <c r="G269" s="161" t="s">
        <v>259</v>
      </c>
      <c r="H269" s="162">
        <v>1</v>
      </c>
      <c r="I269" s="163"/>
      <c r="J269" s="162">
        <f t="shared" si="80"/>
        <v>0</v>
      </c>
      <c r="K269" s="164"/>
      <c r="L269" s="165"/>
      <c r="M269" s="166" t="s">
        <v>1</v>
      </c>
      <c r="N269" s="167" t="s">
        <v>41</v>
      </c>
      <c r="P269" s="149">
        <f t="shared" si="81"/>
        <v>0</v>
      </c>
      <c r="Q269" s="149">
        <v>1.9800000000000002E-2</v>
      </c>
      <c r="R269" s="149">
        <f t="shared" si="82"/>
        <v>1.9800000000000002E-2</v>
      </c>
      <c r="S269" s="149">
        <v>0</v>
      </c>
      <c r="T269" s="150">
        <f t="shared" si="83"/>
        <v>0</v>
      </c>
      <c r="AR269" s="151" t="s">
        <v>353</v>
      </c>
      <c r="AT269" s="151" t="s">
        <v>571</v>
      </c>
      <c r="AU269" s="151" t="s">
        <v>87</v>
      </c>
      <c r="AY269" s="13" t="s">
        <v>220</v>
      </c>
      <c r="BE269" s="152">
        <f t="shared" si="84"/>
        <v>0</v>
      </c>
      <c r="BF269" s="152">
        <f t="shared" si="85"/>
        <v>0</v>
      </c>
      <c r="BG269" s="152">
        <f t="shared" si="86"/>
        <v>0</v>
      </c>
      <c r="BH269" s="152">
        <f t="shared" si="87"/>
        <v>0</v>
      </c>
      <c r="BI269" s="152">
        <f t="shared" si="88"/>
        <v>0</v>
      </c>
      <c r="BJ269" s="13" t="s">
        <v>87</v>
      </c>
      <c r="BK269" s="152">
        <f t="shared" si="89"/>
        <v>0</v>
      </c>
      <c r="BL269" s="13" t="s">
        <v>281</v>
      </c>
      <c r="BM269" s="151" t="s">
        <v>1624</v>
      </c>
    </row>
    <row r="270" spans="2:65" s="1" customFormat="1" ht="33" customHeight="1">
      <c r="B270" s="139"/>
      <c r="C270" s="140" t="s">
        <v>857</v>
      </c>
      <c r="D270" s="140" t="s">
        <v>222</v>
      </c>
      <c r="E270" s="141" t="s">
        <v>1625</v>
      </c>
      <c r="F270" s="142" t="s">
        <v>1626</v>
      </c>
      <c r="G270" s="143" t="s">
        <v>614</v>
      </c>
      <c r="H270" s="145"/>
      <c r="I270" s="145"/>
      <c r="J270" s="144">
        <f t="shared" si="80"/>
        <v>0</v>
      </c>
      <c r="K270" s="146"/>
      <c r="L270" s="28"/>
      <c r="M270" s="147" t="s">
        <v>1</v>
      </c>
      <c r="N270" s="148" t="s">
        <v>41</v>
      </c>
      <c r="P270" s="149">
        <f t="shared" si="81"/>
        <v>0</v>
      </c>
      <c r="Q270" s="149">
        <v>0</v>
      </c>
      <c r="R270" s="149">
        <f t="shared" si="82"/>
        <v>0</v>
      </c>
      <c r="S270" s="149">
        <v>0</v>
      </c>
      <c r="T270" s="150">
        <f t="shared" si="83"/>
        <v>0</v>
      </c>
      <c r="AR270" s="151" t="s">
        <v>281</v>
      </c>
      <c r="AT270" s="151" t="s">
        <v>222</v>
      </c>
      <c r="AU270" s="151" t="s">
        <v>87</v>
      </c>
      <c r="AY270" s="13" t="s">
        <v>220</v>
      </c>
      <c r="BE270" s="152">
        <f t="shared" si="84"/>
        <v>0</v>
      </c>
      <c r="BF270" s="152">
        <f t="shared" si="85"/>
        <v>0</v>
      </c>
      <c r="BG270" s="152">
        <f t="shared" si="86"/>
        <v>0</v>
      </c>
      <c r="BH270" s="152">
        <f t="shared" si="87"/>
        <v>0</v>
      </c>
      <c r="BI270" s="152">
        <f t="shared" si="88"/>
        <v>0</v>
      </c>
      <c r="BJ270" s="13" t="s">
        <v>87</v>
      </c>
      <c r="BK270" s="152">
        <f t="shared" si="89"/>
        <v>0</v>
      </c>
      <c r="BL270" s="13" t="s">
        <v>281</v>
      </c>
      <c r="BM270" s="151" t="s">
        <v>1627</v>
      </c>
    </row>
    <row r="271" spans="2:65" s="11" customFormat="1" ht="22.9" customHeight="1">
      <c r="B271" s="127"/>
      <c r="D271" s="128" t="s">
        <v>74</v>
      </c>
      <c r="E271" s="137" t="s">
        <v>1002</v>
      </c>
      <c r="F271" s="137" t="s">
        <v>1003</v>
      </c>
      <c r="I271" s="130"/>
      <c r="J271" s="138">
        <f>BK271</f>
        <v>0</v>
      </c>
      <c r="L271" s="127"/>
      <c r="M271" s="132"/>
      <c r="P271" s="133">
        <f>SUM(P272:P273)</f>
        <v>0</v>
      </c>
      <c r="R271" s="133">
        <f>SUM(R272:R273)</f>
        <v>4.0800000000000003E-3</v>
      </c>
      <c r="T271" s="134">
        <f>SUM(T272:T273)</f>
        <v>0</v>
      </c>
      <c r="AR271" s="128" t="s">
        <v>87</v>
      </c>
      <c r="AT271" s="135" t="s">
        <v>74</v>
      </c>
      <c r="AU271" s="135" t="s">
        <v>82</v>
      </c>
      <c r="AY271" s="128" t="s">
        <v>220</v>
      </c>
      <c r="BK271" s="136">
        <f>SUM(BK272:BK273)</f>
        <v>0</v>
      </c>
    </row>
    <row r="272" spans="2:65" s="1" customFormat="1" ht="33" customHeight="1">
      <c r="B272" s="139"/>
      <c r="C272" s="140" t="s">
        <v>861</v>
      </c>
      <c r="D272" s="140" t="s">
        <v>222</v>
      </c>
      <c r="E272" s="141" t="s">
        <v>1005</v>
      </c>
      <c r="F272" s="142" t="s">
        <v>1006</v>
      </c>
      <c r="G272" s="143" t="s">
        <v>225</v>
      </c>
      <c r="H272" s="144">
        <v>25.5</v>
      </c>
      <c r="I272" s="145"/>
      <c r="J272" s="144">
        <f>ROUND(I272*H272,2)</f>
        <v>0</v>
      </c>
      <c r="K272" s="146"/>
      <c r="L272" s="28"/>
      <c r="M272" s="147" t="s">
        <v>1</v>
      </c>
      <c r="N272" s="148" t="s">
        <v>41</v>
      </c>
      <c r="P272" s="149">
        <f>O272*H272</f>
        <v>0</v>
      </c>
      <c r="Q272" s="149">
        <v>0</v>
      </c>
      <c r="R272" s="149">
        <f>Q272*H272</f>
        <v>0</v>
      </c>
      <c r="S272" s="149">
        <v>0</v>
      </c>
      <c r="T272" s="150">
        <f>S272*H272</f>
        <v>0</v>
      </c>
      <c r="AR272" s="151" t="s">
        <v>281</v>
      </c>
      <c r="AT272" s="151" t="s">
        <v>222</v>
      </c>
      <c r="AU272" s="151" t="s">
        <v>87</v>
      </c>
      <c r="AY272" s="13" t="s">
        <v>220</v>
      </c>
      <c r="BE272" s="152">
        <f>IF(N272="základná",J272,0)</f>
        <v>0</v>
      </c>
      <c r="BF272" s="152">
        <f>IF(N272="znížená",J272,0)</f>
        <v>0</v>
      </c>
      <c r="BG272" s="152">
        <f>IF(N272="zákl. prenesená",J272,0)</f>
        <v>0</v>
      </c>
      <c r="BH272" s="152">
        <f>IF(N272="zníž. prenesená",J272,0)</f>
        <v>0</v>
      </c>
      <c r="BI272" s="152">
        <f>IF(N272="nulová",J272,0)</f>
        <v>0</v>
      </c>
      <c r="BJ272" s="13" t="s">
        <v>87</v>
      </c>
      <c r="BK272" s="152">
        <f>ROUND(I272*H272,2)</f>
        <v>0</v>
      </c>
      <c r="BL272" s="13" t="s">
        <v>281</v>
      </c>
      <c r="BM272" s="151" t="s">
        <v>1628</v>
      </c>
    </row>
    <row r="273" spans="2:65" s="1" customFormat="1" ht="24.25" customHeight="1">
      <c r="B273" s="139"/>
      <c r="C273" s="140" t="s">
        <v>865</v>
      </c>
      <c r="D273" s="140" t="s">
        <v>222</v>
      </c>
      <c r="E273" s="141" t="s">
        <v>1009</v>
      </c>
      <c r="F273" s="142" t="s">
        <v>1010</v>
      </c>
      <c r="G273" s="143" t="s">
        <v>225</v>
      </c>
      <c r="H273" s="144">
        <v>25.5</v>
      </c>
      <c r="I273" s="145"/>
      <c r="J273" s="144">
        <f>ROUND(I273*H273,2)</f>
        <v>0</v>
      </c>
      <c r="K273" s="146"/>
      <c r="L273" s="28"/>
      <c r="M273" s="147" t="s">
        <v>1</v>
      </c>
      <c r="N273" s="148" t="s">
        <v>41</v>
      </c>
      <c r="P273" s="149">
        <f>O273*H273</f>
        <v>0</v>
      </c>
      <c r="Q273" s="149">
        <v>1.6000000000000001E-4</v>
      </c>
      <c r="R273" s="149">
        <f>Q273*H273</f>
        <v>4.0800000000000003E-3</v>
      </c>
      <c r="S273" s="149">
        <v>0</v>
      </c>
      <c r="T273" s="150">
        <f>S273*H273</f>
        <v>0</v>
      </c>
      <c r="AR273" s="151" t="s">
        <v>281</v>
      </c>
      <c r="AT273" s="151" t="s">
        <v>222</v>
      </c>
      <c r="AU273" s="151" t="s">
        <v>87</v>
      </c>
      <c r="AY273" s="13" t="s">
        <v>220</v>
      </c>
      <c r="BE273" s="152">
        <f>IF(N273="základná",J273,0)</f>
        <v>0</v>
      </c>
      <c r="BF273" s="152">
        <f>IF(N273="znížená",J273,0)</f>
        <v>0</v>
      </c>
      <c r="BG273" s="152">
        <f>IF(N273="zákl. prenesená",J273,0)</f>
        <v>0</v>
      </c>
      <c r="BH273" s="152">
        <f>IF(N273="zníž. prenesená",J273,0)</f>
        <v>0</v>
      </c>
      <c r="BI273" s="152">
        <f>IF(N273="nulová",J273,0)</f>
        <v>0</v>
      </c>
      <c r="BJ273" s="13" t="s">
        <v>87</v>
      </c>
      <c r="BK273" s="152">
        <f>ROUND(I273*H273,2)</f>
        <v>0</v>
      </c>
      <c r="BL273" s="13" t="s">
        <v>281</v>
      </c>
      <c r="BM273" s="151" t="s">
        <v>1629</v>
      </c>
    </row>
    <row r="274" spans="2:65" s="11" customFormat="1" ht="22.9" customHeight="1">
      <c r="B274" s="127"/>
      <c r="D274" s="128" t="s">
        <v>74</v>
      </c>
      <c r="E274" s="137" t="s">
        <v>1016</v>
      </c>
      <c r="F274" s="137" t="s">
        <v>1017</v>
      </c>
      <c r="I274" s="130"/>
      <c r="J274" s="138">
        <f>BK274</f>
        <v>0</v>
      </c>
      <c r="L274" s="127"/>
      <c r="M274" s="132"/>
      <c r="P274" s="133">
        <f>SUM(P275:P277)</f>
        <v>0</v>
      </c>
      <c r="R274" s="133">
        <f>SUM(R275:R277)</f>
        <v>0.85321771840000005</v>
      </c>
      <c r="T274" s="134">
        <f>SUM(T275:T277)</f>
        <v>0</v>
      </c>
      <c r="AR274" s="128" t="s">
        <v>87</v>
      </c>
      <c r="AT274" s="135" t="s">
        <v>74</v>
      </c>
      <c r="AU274" s="135" t="s">
        <v>82</v>
      </c>
      <c r="AY274" s="128" t="s">
        <v>220</v>
      </c>
      <c r="BK274" s="136">
        <f>SUM(BK275:BK277)</f>
        <v>0</v>
      </c>
    </row>
    <row r="275" spans="2:65" s="1" customFormat="1" ht="24.25" customHeight="1">
      <c r="B275" s="139"/>
      <c r="C275" s="140" t="s">
        <v>869</v>
      </c>
      <c r="D275" s="140" t="s">
        <v>222</v>
      </c>
      <c r="E275" s="141" t="s">
        <v>1019</v>
      </c>
      <c r="F275" s="142" t="s">
        <v>1020</v>
      </c>
      <c r="G275" s="143" t="s">
        <v>225</v>
      </c>
      <c r="H275" s="144">
        <v>2172.08</v>
      </c>
      <c r="I275" s="145"/>
      <c r="J275" s="144">
        <f>ROUND(I275*H275,2)</f>
        <v>0</v>
      </c>
      <c r="K275" s="146"/>
      <c r="L275" s="28"/>
      <c r="M275" s="147" t="s">
        <v>1</v>
      </c>
      <c r="N275" s="148" t="s">
        <v>41</v>
      </c>
      <c r="P275" s="149">
        <f>O275*H275</f>
        <v>0</v>
      </c>
      <c r="Q275" s="149">
        <v>1.2999999999999999E-4</v>
      </c>
      <c r="R275" s="149">
        <f>Q275*H275</f>
        <v>0.28237039999999997</v>
      </c>
      <c r="S275" s="149">
        <v>0</v>
      </c>
      <c r="T275" s="150">
        <f>S275*H275</f>
        <v>0</v>
      </c>
      <c r="AR275" s="151" t="s">
        <v>281</v>
      </c>
      <c r="AT275" s="151" t="s">
        <v>222</v>
      </c>
      <c r="AU275" s="151" t="s">
        <v>87</v>
      </c>
      <c r="AY275" s="13" t="s">
        <v>220</v>
      </c>
      <c r="BE275" s="152">
        <f>IF(N275="základná",J275,0)</f>
        <v>0</v>
      </c>
      <c r="BF275" s="152">
        <f>IF(N275="znížená",J275,0)</f>
        <v>0</v>
      </c>
      <c r="BG275" s="152">
        <f>IF(N275="zákl. prenesená",J275,0)</f>
        <v>0</v>
      </c>
      <c r="BH275" s="152">
        <f>IF(N275="zníž. prenesená",J275,0)</f>
        <v>0</v>
      </c>
      <c r="BI275" s="152">
        <f>IF(N275="nulová",J275,0)</f>
        <v>0</v>
      </c>
      <c r="BJ275" s="13" t="s">
        <v>87</v>
      </c>
      <c r="BK275" s="152">
        <f>ROUND(I275*H275,2)</f>
        <v>0</v>
      </c>
      <c r="BL275" s="13" t="s">
        <v>281</v>
      </c>
      <c r="BM275" s="151" t="s">
        <v>1630</v>
      </c>
    </row>
    <row r="276" spans="2:65" s="1" customFormat="1" ht="24.25" customHeight="1">
      <c r="B276" s="139"/>
      <c r="C276" s="140" t="s">
        <v>873</v>
      </c>
      <c r="D276" s="140" t="s">
        <v>222</v>
      </c>
      <c r="E276" s="141" t="s">
        <v>1023</v>
      </c>
      <c r="F276" s="142" t="s">
        <v>1024</v>
      </c>
      <c r="G276" s="143" t="s">
        <v>225</v>
      </c>
      <c r="H276" s="144">
        <v>452.49</v>
      </c>
      <c r="I276" s="145"/>
      <c r="J276" s="144">
        <f>ROUND(I276*H276,2)</f>
        <v>0</v>
      </c>
      <c r="K276" s="146"/>
      <c r="L276" s="28"/>
      <c r="M276" s="147" t="s">
        <v>1</v>
      </c>
      <c r="N276" s="148" t="s">
        <v>41</v>
      </c>
      <c r="P276" s="149">
        <f>O276*H276</f>
        <v>0</v>
      </c>
      <c r="Q276" s="149">
        <v>1.6000000000000001E-4</v>
      </c>
      <c r="R276" s="149">
        <f>Q276*H276</f>
        <v>7.2398400000000002E-2</v>
      </c>
      <c r="S276" s="149">
        <v>0</v>
      </c>
      <c r="T276" s="150">
        <f>S276*H276</f>
        <v>0</v>
      </c>
      <c r="AR276" s="151" t="s">
        <v>281</v>
      </c>
      <c r="AT276" s="151" t="s">
        <v>222</v>
      </c>
      <c r="AU276" s="151" t="s">
        <v>87</v>
      </c>
      <c r="AY276" s="13" t="s">
        <v>220</v>
      </c>
      <c r="BE276" s="152">
        <f>IF(N276="základná",J276,0)</f>
        <v>0</v>
      </c>
      <c r="BF276" s="152">
        <f>IF(N276="znížená",J276,0)</f>
        <v>0</v>
      </c>
      <c r="BG276" s="152">
        <f>IF(N276="zákl. prenesená",J276,0)</f>
        <v>0</v>
      </c>
      <c r="BH276" s="152">
        <f>IF(N276="zníž. prenesená",J276,0)</f>
        <v>0</v>
      </c>
      <c r="BI276" s="152">
        <f>IF(N276="nulová",J276,0)</f>
        <v>0</v>
      </c>
      <c r="BJ276" s="13" t="s">
        <v>87</v>
      </c>
      <c r="BK276" s="152">
        <f>ROUND(I276*H276,2)</f>
        <v>0</v>
      </c>
      <c r="BL276" s="13" t="s">
        <v>281</v>
      </c>
      <c r="BM276" s="151" t="s">
        <v>1631</v>
      </c>
    </row>
    <row r="277" spans="2:65" s="1" customFormat="1" ht="37.9" customHeight="1">
      <c r="B277" s="139"/>
      <c r="C277" s="140" t="s">
        <v>877</v>
      </c>
      <c r="D277" s="140" t="s">
        <v>222</v>
      </c>
      <c r="E277" s="141" t="s">
        <v>1027</v>
      </c>
      <c r="F277" s="142" t="s">
        <v>1028</v>
      </c>
      <c r="G277" s="143" t="s">
        <v>225</v>
      </c>
      <c r="H277" s="144">
        <v>2172.08</v>
      </c>
      <c r="I277" s="145"/>
      <c r="J277" s="144">
        <f>ROUND(I277*H277,2)</f>
        <v>0</v>
      </c>
      <c r="K277" s="146"/>
      <c r="L277" s="28"/>
      <c r="M277" s="153" t="s">
        <v>1</v>
      </c>
      <c r="N277" s="154" t="s">
        <v>41</v>
      </c>
      <c r="O277" s="155"/>
      <c r="P277" s="156">
        <f>O277*H277</f>
        <v>0</v>
      </c>
      <c r="Q277" s="156">
        <v>2.2948000000000001E-4</v>
      </c>
      <c r="R277" s="156">
        <f>Q277*H277</f>
        <v>0.4984489184</v>
      </c>
      <c r="S277" s="156">
        <v>0</v>
      </c>
      <c r="T277" s="157">
        <f>S277*H277</f>
        <v>0</v>
      </c>
      <c r="AR277" s="151" t="s">
        <v>281</v>
      </c>
      <c r="AT277" s="151" t="s">
        <v>222</v>
      </c>
      <c r="AU277" s="151" t="s">
        <v>87</v>
      </c>
      <c r="AY277" s="13" t="s">
        <v>220</v>
      </c>
      <c r="BE277" s="152">
        <f>IF(N277="základná",J277,0)</f>
        <v>0</v>
      </c>
      <c r="BF277" s="152">
        <f>IF(N277="znížená",J277,0)</f>
        <v>0</v>
      </c>
      <c r="BG277" s="152">
        <f>IF(N277="zákl. prenesená",J277,0)</f>
        <v>0</v>
      </c>
      <c r="BH277" s="152">
        <f>IF(N277="zníž. prenesená",J277,0)</f>
        <v>0</v>
      </c>
      <c r="BI277" s="152">
        <f>IF(N277="nulová",J277,0)</f>
        <v>0</v>
      </c>
      <c r="BJ277" s="13" t="s">
        <v>87</v>
      </c>
      <c r="BK277" s="152">
        <f>ROUND(I277*H277,2)</f>
        <v>0</v>
      </c>
      <c r="BL277" s="13" t="s">
        <v>281</v>
      </c>
      <c r="BM277" s="151" t="s">
        <v>1632</v>
      </c>
    </row>
    <row r="278" spans="2:65" s="1" customFormat="1" ht="7" customHeight="1">
      <c r="B278" s="43"/>
      <c r="C278" s="44"/>
      <c r="D278" s="44"/>
      <c r="E278" s="44"/>
      <c r="F278" s="44"/>
      <c r="G278" s="44"/>
      <c r="H278" s="44"/>
      <c r="I278" s="44"/>
      <c r="J278" s="44"/>
      <c r="K278" s="44"/>
      <c r="L278" s="28"/>
    </row>
  </sheetData>
  <autoFilter ref="C138:K277" xr:uid="{00000000-0009-0000-0000-000007000000}"/>
  <mergeCells count="12">
    <mergeCell ref="E131:H131"/>
    <mergeCell ref="L2:V2"/>
    <mergeCell ref="E85:H85"/>
    <mergeCell ref="E87:H87"/>
    <mergeCell ref="E89:H89"/>
    <mergeCell ref="E127:H127"/>
    <mergeCell ref="E129:H12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44"/>
  <sheetViews>
    <sheetView showGridLines="0" topLeftCell="A121" workbookViewId="0">
      <selection activeCell="V135" sqref="V135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00" t="s">
        <v>5</v>
      </c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3" t="s">
        <v>105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75</v>
      </c>
    </row>
    <row r="4" spans="2:46" ht="25" customHeight="1">
      <c r="B4" s="16"/>
      <c r="D4" s="17" t="s">
        <v>183</v>
      </c>
      <c r="L4" s="16"/>
      <c r="M4" s="92" t="s">
        <v>9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3" t="s">
        <v>14</v>
      </c>
      <c r="L6" s="16"/>
    </row>
    <row r="7" spans="2:46" ht="26.25" customHeight="1">
      <c r="B7" s="16"/>
      <c r="E7" s="224" t="str">
        <f>'Rekapitulácia stavby'!K6</f>
        <v>SOŠ technická Lučenec - novostavba edukačného centra, rekonštrukcia objektu školy a spoločenského objektu</v>
      </c>
      <c r="F7" s="225"/>
      <c r="G7" s="225"/>
      <c r="H7" s="225"/>
      <c r="L7" s="16"/>
    </row>
    <row r="8" spans="2:46" ht="12" customHeight="1">
      <c r="B8" s="16"/>
      <c r="D8" s="23" t="s">
        <v>184</v>
      </c>
      <c r="L8" s="16"/>
    </row>
    <row r="9" spans="2:46" s="1" customFormat="1" ht="16.5" customHeight="1">
      <c r="B9" s="28"/>
      <c r="E9" s="224" t="s">
        <v>1257</v>
      </c>
      <c r="F9" s="223"/>
      <c r="G9" s="223"/>
      <c r="H9" s="223"/>
      <c r="L9" s="28"/>
    </row>
    <row r="10" spans="2:46" s="1" customFormat="1" ht="12" customHeight="1">
      <c r="B10" s="28"/>
      <c r="D10" s="23" t="s">
        <v>186</v>
      </c>
      <c r="L10" s="28"/>
    </row>
    <row r="11" spans="2:46" s="1" customFormat="1" ht="16.5" customHeight="1">
      <c r="B11" s="28"/>
      <c r="E11" s="218" t="s">
        <v>1633</v>
      </c>
      <c r="F11" s="223"/>
      <c r="G11" s="223"/>
      <c r="H11" s="223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16</v>
      </c>
      <c r="F13" s="21" t="s">
        <v>1</v>
      </c>
      <c r="I13" s="23" t="s">
        <v>17</v>
      </c>
      <c r="J13" s="21" t="s">
        <v>1</v>
      </c>
      <c r="L13" s="28"/>
    </row>
    <row r="14" spans="2:46" s="1" customFormat="1" ht="12" customHeight="1">
      <c r="B14" s="28"/>
      <c r="D14" s="23" t="s">
        <v>18</v>
      </c>
      <c r="F14" s="21" t="s">
        <v>19</v>
      </c>
      <c r="I14" s="23" t="s">
        <v>20</v>
      </c>
      <c r="J14" s="51" t="str">
        <f>'Rekapitulácia stavby'!AN8</f>
        <v>30. 9. 2024</v>
      </c>
      <c r="L14" s="28"/>
    </row>
    <row r="15" spans="2:46" s="1" customFormat="1" ht="10.9" customHeight="1">
      <c r="B15" s="28"/>
      <c r="L15" s="28"/>
    </row>
    <row r="16" spans="2:46" s="1" customFormat="1" ht="12" customHeight="1">
      <c r="B16" s="28"/>
      <c r="D16" s="23" t="s">
        <v>22</v>
      </c>
      <c r="I16" s="23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23" t="s">
        <v>25</v>
      </c>
      <c r="J17" s="21" t="s">
        <v>1</v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26</v>
      </c>
      <c r="I19" s="23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26" t="str">
        <f>'Rekapitulácia stavby'!E14</f>
        <v>Vyplň údaj</v>
      </c>
      <c r="F20" s="181"/>
      <c r="G20" s="181"/>
      <c r="H20" s="181"/>
      <c r="I20" s="23" t="s">
        <v>25</v>
      </c>
      <c r="J20" s="24" t="str">
        <f>'Rekapitulácia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28</v>
      </c>
      <c r="I22" s="23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30</v>
      </c>
      <c r="I23" s="23" t="s">
        <v>25</v>
      </c>
      <c r="J23" s="21" t="s">
        <v>1</v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23</v>
      </c>
      <c r="J25" s="21" t="str">
        <f>IF('Rekapitulácia stavby'!AN19="","",'Rekapitulácia stavby'!AN19)</f>
        <v/>
      </c>
      <c r="L25" s="28"/>
    </row>
    <row r="26" spans="2:12" s="1" customFormat="1" ht="18" customHeight="1">
      <c r="B26" s="28"/>
      <c r="E26" s="21" t="str">
        <f>IF('Rekapitulácia stavby'!E20="","",'Rekapitulácia stavby'!E20)</f>
        <v xml:space="preserve"> </v>
      </c>
      <c r="I26" s="23" t="s">
        <v>25</v>
      </c>
      <c r="J26" s="21" t="str">
        <f>IF('Rekapitulácia stavby'!AN20="","",'Rekapitulácia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33</v>
      </c>
      <c r="L28" s="28"/>
    </row>
    <row r="29" spans="2:12" s="7" customFormat="1" ht="131.25" customHeight="1">
      <c r="B29" s="93"/>
      <c r="E29" s="186" t="s">
        <v>34</v>
      </c>
      <c r="F29" s="186"/>
      <c r="G29" s="186"/>
      <c r="H29" s="186"/>
      <c r="L29" s="93"/>
    </row>
    <row r="30" spans="2:12" s="1" customFormat="1" ht="7" customHeight="1">
      <c r="B30" s="28"/>
      <c r="L30" s="28"/>
    </row>
    <row r="31" spans="2:12" s="1" customFormat="1" ht="7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25.4" customHeight="1">
      <c r="B32" s="28"/>
      <c r="D32" s="94" t="s">
        <v>35</v>
      </c>
      <c r="J32" s="65">
        <f>ROUND(J123, 2)</f>
        <v>0</v>
      </c>
      <c r="L32" s="28"/>
    </row>
    <row r="33" spans="2:12" s="1" customFormat="1" ht="7" customHeight="1">
      <c r="B33" s="28"/>
      <c r="D33" s="52"/>
      <c r="E33" s="52"/>
      <c r="F33" s="52"/>
      <c r="G33" s="52"/>
      <c r="H33" s="52"/>
      <c r="I33" s="52"/>
      <c r="J33" s="52"/>
      <c r="K33" s="52"/>
      <c r="L33" s="28"/>
    </row>
    <row r="34" spans="2:12" s="1" customFormat="1" ht="14.5" customHeight="1">
      <c r="B34" s="28"/>
      <c r="F34" s="31" t="s">
        <v>37</v>
      </c>
      <c r="I34" s="31" t="s">
        <v>36</v>
      </c>
      <c r="J34" s="31" t="s">
        <v>38</v>
      </c>
      <c r="L34" s="28"/>
    </row>
    <row r="35" spans="2:12" s="1" customFormat="1" ht="14.5" customHeight="1">
      <c r="B35" s="28"/>
      <c r="D35" s="54" t="s">
        <v>39</v>
      </c>
      <c r="E35" s="33" t="s">
        <v>40</v>
      </c>
      <c r="F35" s="95">
        <f>ROUND((SUM(BE123:BE138)),  2)</f>
        <v>0</v>
      </c>
      <c r="G35" s="96"/>
      <c r="H35" s="96"/>
      <c r="I35" s="97">
        <v>0.23</v>
      </c>
      <c r="J35" s="95">
        <f>ROUND(((SUM(BE123:BE138))*I35),  2)</f>
        <v>0</v>
      </c>
      <c r="L35" s="28"/>
    </row>
    <row r="36" spans="2:12" s="1" customFormat="1" ht="14.5" customHeight="1">
      <c r="B36" s="28"/>
      <c r="E36" s="33" t="s">
        <v>41</v>
      </c>
      <c r="F36" s="95">
        <f>ROUND((SUM(BF123:BF138)),  2)</f>
        <v>0</v>
      </c>
      <c r="G36" s="96"/>
      <c r="H36" s="96"/>
      <c r="I36" s="97">
        <v>0.23</v>
      </c>
      <c r="J36" s="95">
        <f>ROUND(((SUM(BF123:BF138))*I36),  2)</f>
        <v>0</v>
      </c>
      <c r="L36" s="28"/>
    </row>
    <row r="37" spans="2:12" s="1" customFormat="1" ht="14.5" hidden="1" customHeight="1">
      <c r="B37" s="28"/>
      <c r="E37" s="23" t="s">
        <v>42</v>
      </c>
      <c r="F37" s="85">
        <f>ROUND((SUM(BG123:BG138)),  2)</f>
        <v>0</v>
      </c>
      <c r="I37" s="98">
        <v>0.23</v>
      </c>
      <c r="J37" s="85">
        <f>0</f>
        <v>0</v>
      </c>
      <c r="L37" s="28"/>
    </row>
    <row r="38" spans="2:12" s="1" customFormat="1" ht="14.5" hidden="1" customHeight="1">
      <c r="B38" s="28"/>
      <c r="E38" s="23" t="s">
        <v>43</v>
      </c>
      <c r="F38" s="85">
        <f>ROUND((SUM(BH123:BH138)),  2)</f>
        <v>0</v>
      </c>
      <c r="I38" s="98">
        <v>0.23</v>
      </c>
      <c r="J38" s="85">
        <f>0</f>
        <v>0</v>
      </c>
      <c r="L38" s="28"/>
    </row>
    <row r="39" spans="2:12" s="1" customFormat="1" ht="14.5" hidden="1" customHeight="1">
      <c r="B39" s="28"/>
      <c r="E39" s="33" t="s">
        <v>44</v>
      </c>
      <c r="F39" s="95">
        <f>ROUND((SUM(BI123:BI138)),  2)</f>
        <v>0</v>
      </c>
      <c r="G39" s="96"/>
      <c r="H39" s="96"/>
      <c r="I39" s="97">
        <v>0</v>
      </c>
      <c r="J39" s="95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4" customHeight="1">
      <c r="B41" s="28"/>
      <c r="C41" s="99"/>
      <c r="D41" s="100" t="s">
        <v>45</v>
      </c>
      <c r="E41" s="56"/>
      <c r="F41" s="56"/>
      <c r="G41" s="101" t="s">
        <v>46</v>
      </c>
      <c r="H41" s="102" t="s">
        <v>47</v>
      </c>
      <c r="I41" s="56"/>
      <c r="J41" s="103">
        <f>SUM(J32:J39)</f>
        <v>0</v>
      </c>
      <c r="K41" s="104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8"/>
      <c r="D61" s="42" t="s">
        <v>50</v>
      </c>
      <c r="E61" s="30"/>
      <c r="F61" s="105" t="s">
        <v>51</v>
      </c>
      <c r="G61" s="42" t="s">
        <v>50</v>
      </c>
      <c r="H61" s="30"/>
      <c r="I61" s="30"/>
      <c r="J61" s="106" t="s">
        <v>51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8"/>
      <c r="D76" s="42" t="s">
        <v>50</v>
      </c>
      <c r="E76" s="30"/>
      <c r="F76" s="105" t="s">
        <v>51</v>
      </c>
      <c r="G76" s="42" t="s">
        <v>50</v>
      </c>
      <c r="H76" s="30"/>
      <c r="I76" s="30"/>
      <c r="J76" s="106" t="s">
        <v>51</v>
      </c>
      <c r="K76" s="30"/>
      <c r="L76" s="28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12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12" s="1" customFormat="1" ht="25" customHeight="1">
      <c r="B82" s="28"/>
      <c r="C82" s="17" t="s">
        <v>188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14</v>
      </c>
      <c r="L84" s="28"/>
    </row>
    <row r="85" spans="2:12" s="1" customFormat="1" ht="26.25" customHeight="1">
      <c r="B85" s="28"/>
      <c r="E85" s="224" t="str">
        <f>E7</f>
        <v>SOŠ technická Lučenec - novostavba edukačného centra, rekonštrukcia objektu školy a spoločenského objektu</v>
      </c>
      <c r="F85" s="225"/>
      <c r="G85" s="225"/>
      <c r="H85" s="225"/>
      <c r="L85" s="28"/>
    </row>
    <row r="86" spans="2:12" ht="12" customHeight="1">
      <c r="B86" s="16"/>
      <c r="C86" s="23" t="s">
        <v>184</v>
      </c>
      <c r="L86" s="16"/>
    </row>
    <row r="87" spans="2:12" s="1" customFormat="1" ht="16.5" customHeight="1">
      <c r="B87" s="28"/>
      <c r="E87" s="224" t="s">
        <v>1257</v>
      </c>
      <c r="F87" s="223"/>
      <c r="G87" s="223"/>
      <c r="H87" s="223"/>
      <c r="L87" s="28"/>
    </row>
    <row r="88" spans="2:12" s="1" customFormat="1" ht="12" customHeight="1">
      <c r="B88" s="28"/>
      <c r="C88" s="23" t="s">
        <v>186</v>
      </c>
      <c r="L88" s="28"/>
    </row>
    <row r="89" spans="2:12" s="1" customFormat="1" ht="16.5" customHeight="1">
      <c r="B89" s="28"/>
      <c r="E89" s="218" t="str">
        <f>E11</f>
        <v>3 - Vykurovanie</v>
      </c>
      <c r="F89" s="223"/>
      <c r="G89" s="223"/>
      <c r="H89" s="223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18</v>
      </c>
      <c r="F91" s="21" t="str">
        <f>F14</f>
        <v>SOŠ Technická,Dukelských Hrdinov 2, 984 01 Lučenec</v>
      </c>
      <c r="I91" s="23" t="s">
        <v>20</v>
      </c>
      <c r="J91" s="51" t="str">
        <f>IF(J14="","",J14)</f>
        <v>30. 9. 2024</v>
      </c>
      <c r="L91" s="28"/>
    </row>
    <row r="92" spans="2:12" s="1" customFormat="1" ht="7" customHeight="1">
      <c r="B92" s="28"/>
      <c r="L92" s="28"/>
    </row>
    <row r="93" spans="2:12" s="1" customFormat="1" ht="40.15" customHeight="1">
      <c r="B93" s="28"/>
      <c r="C93" s="23" t="s">
        <v>22</v>
      </c>
      <c r="F93" s="21" t="str">
        <f>E17</f>
        <v>BBSK, Námestie SNP 23/23, 974 01 BB</v>
      </c>
      <c r="I93" s="23" t="s">
        <v>28</v>
      </c>
      <c r="J93" s="26" t="str">
        <f>E23</f>
        <v>Ing. Ladislav Chatrnúch,Sládkovičova 2052/50A Šala</v>
      </c>
      <c r="L93" s="28"/>
    </row>
    <row r="94" spans="2:12" s="1" customFormat="1" ht="15.25" customHeight="1">
      <c r="B94" s="28"/>
      <c r="C94" s="23" t="s">
        <v>26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4" customHeight="1">
      <c r="B95" s="28"/>
      <c r="L95" s="28"/>
    </row>
    <row r="96" spans="2:12" s="1" customFormat="1" ht="29.25" customHeight="1">
      <c r="B96" s="28"/>
      <c r="C96" s="107" t="s">
        <v>189</v>
      </c>
      <c r="D96" s="99"/>
      <c r="E96" s="99"/>
      <c r="F96" s="99"/>
      <c r="G96" s="99"/>
      <c r="H96" s="99"/>
      <c r="I96" s="99"/>
      <c r="J96" s="108" t="s">
        <v>190</v>
      </c>
      <c r="K96" s="99"/>
      <c r="L96" s="28"/>
    </row>
    <row r="97" spans="2:47" s="1" customFormat="1" ht="10.4" customHeight="1">
      <c r="B97" s="28"/>
      <c r="L97" s="28"/>
    </row>
    <row r="98" spans="2:47" s="1" customFormat="1" ht="22.9" customHeight="1">
      <c r="B98" s="28"/>
      <c r="C98" s="109" t="s">
        <v>191</v>
      </c>
      <c r="J98" s="65">
        <f>J123</f>
        <v>0</v>
      </c>
      <c r="L98" s="28"/>
      <c r="AU98" s="13" t="s">
        <v>192</v>
      </c>
    </row>
    <row r="99" spans="2:47" s="8" customFormat="1" ht="25" customHeight="1">
      <c r="B99" s="110"/>
      <c r="D99" s="111" t="s">
        <v>1037</v>
      </c>
      <c r="E99" s="112"/>
      <c r="F99" s="112"/>
      <c r="G99" s="112"/>
      <c r="H99" s="112"/>
      <c r="I99" s="112"/>
      <c r="J99" s="113">
        <f>J124</f>
        <v>0</v>
      </c>
      <c r="L99" s="110"/>
    </row>
    <row r="100" spans="2:47" s="9" customFormat="1" ht="19.899999999999999" customHeight="1">
      <c r="B100" s="114"/>
      <c r="D100" s="115" t="s">
        <v>1104</v>
      </c>
      <c r="E100" s="116"/>
      <c r="F100" s="116"/>
      <c r="G100" s="116"/>
      <c r="H100" s="116"/>
      <c r="I100" s="116"/>
      <c r="J100" s="117">
        <f>J125</f>
        <v>0</v>
      </c>
      <c r="L100" s="114"/>
    </row>
    <row r="101" spans="2:47" s="9" customFormat="1" ht="19.899999999999999" customHeight="1">
      <c r="B101" s="114"/>
      <c r="D101" s="115" t="s">
        <v>1105</v>
      </c>
      <c r="E101" s="116"/>
      <c r="F101" s="116"/>
      <c r="G101" s="116"/>
      <c r="H101" s="116"/>
      <c r="I101" s="116"/>
      <c r="J101" s="117">
        <f>J134</f>
        <v>0</v>
      </c>
      <c r="L101" s="114"/>
    </row>
    <row r="102" spans="2:47" s="1" customFormat="1" ht="21.75" customHeight="1">
      <c r="B102" s="28"/>
      <c r="L102" s="28"/>
    </row>
    <row r="103" spans="2:47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47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47" s="1" customFormat="1" ht="25" customHeight="1">
      <c r="B108" s="28"/>
      <c r="C108" s="17" t="s">
        <v>206</v>
      </c>
      <c r="L108" s="28"/>
    </row>
    <row r="109" spans="2:47" s="1" customFormat="1" ht="7" customHeight="1">
      <c r="B109" s="28"/>
      <c r="L109" s="28"/>
    </row>
    <row r="110" spans="2:47" s="1" customFormat="1" ht="12" customHeight="1">
      <c r="B110" s="28"/>
      <c r="C110" s="23" t="s">
        <v>14</v>
      </c>
      <c r="L110" s="28"/>
    </row>
    <row r="111" spans="2:47" s="1" customFormat="1" ht="26.25" customHeight="1">
      <c r="B111" s="28"/>
      <c r="E111" s="224" t="str">
        <f>E7</f>
        <v>SOŠ technická Lučenec - novostavba edukačného centra, rekonštrukcia objektu školy a spoločenského objektu</v>
      </c>
      <c r="F111" s="225"/>
      <c r="G111" s="225"/>
      <c r="H111" s="225"/>
      <c r="L111" s="28"/>
    </row>
    <row r="112" spans="2:47" ht="12" customHeight="1">
      <c r="B112" s="16"/>
      <c r="C112" s="23" t="s">
        <v>184</v>
      </c>
      <c r="L112" s="16"/>
    </row>
    <row r="113" spans="2:65" s="1" customFormat="1" ht="16.5" customHeight="1">
      <c r="B113" s="28"/>
      <c r="E113" s="224" t="s">
        <v>1257</v>
      </c>
      <c r="F113" s="223"/>
      <c r="G113" s="223"/>
      <c r="H113" s="223"/>
      <c r="L113" s="28"/>
    </row>
    <row r="114" spans="2:65" s="1" customFormat="1" ht="12" customHeight="1">
      <c r="B114" s="28"/>
      <c r="C114" s="23" t="s">
        <v>186</v>
      </c>
      <c r="L114" s="28"/>
    </row>
    <row r="115" spans="2:65" s="1" customFormat="1" ht="16.5" customHeight="1">
      <c r="B115" s="28"/>
      <c r="E115" s="218" t="str">
        <f>E11</f>
        <v>3 - Vykurovanie</v>
      </c>
      <c r="F115" s="223"/>
      <c r="G115" s="223"/>
      <c r="H115" s="223"/>
      <c r="L115" s="28"/>
    </row>
    <row r="116" spans="2:65" s="1" customFormat="1" ht="7" customHeight="1">
      <c r="B116" s="28"/>
      <c r="L116" s="28"/>
    </row>
    <row r="117" spans="2:65" s="1" customFormat="1" ht="12" customHeight="1">
      <c r="B117" s="28"/>
      <c r="C117" s="23" t="s">
        <v>18</v>
      </c>
      <c r="F117" s="21" t="str">
        <f>F14</f>
        <v>SOŠ Technická,Dukelských Hrdinov 2, 984 01 Lučenec</v>
      </c>
      <c r="I117" s="23" t="s">
        <v>20</v>
      </c>
      <c r="J117" s="51" t="str">
        <f>IF(J14="","",J14)</f>
        <v>30. 9. 2024</v>
      </c>
      <c r="L117" s="28"/>
    </row>
    <row r="118" spans="2:65" s="1" customFormat="1" ht="7" customHeight="1">
      <c r="B118" s="28"/>
      <c r="L118" s="28"/>
    </row>
    <row r="119" spans="2:65" s="1" customFormat="1" ht="40.15" customHeight="1">
      <c r="B119" s="28"/>
      <c r="C119" s="23" t="s">
        <v>22</v>
      </c>
      <c r="F119" s="21" t="str">
        <f>E17</f>
        <v>BBSK, Námestie SNP 23/23, 974 01 BB</v>
      </c>
      <c r="I119" s="23" t="s">
        <v>28</v>
      </c>
      <c r="J119" s="26" t="str">
        <f>E23</f>
        <v>Ing. Ladislav Chatrnúch,Sládkovičova 2052/50A Šala</v>
      </c>
      <c r="L119" s="28"/>
    </row>
    <row r="120" spans="2:65" s="1" customFormat="1" ht="15.25" customHeight="1">
      <c r="B120" s="28"/>
      <c r="C120" s="23" t="s">
        <v>26</v>
      </c>
      <c r="F120" s="21" t="str">
        <f>IF(E20="","",E20)</f>
        <v>Vyplň údaj</v>
      </c>
      <c r="I120" s="23" t="s">
        <v>31</v>
      </c>
      <c r="J120" s="26" t="str">
        <f>E26</f>
        <v xml:space="preserve"> </v>
      </c>
      <c r="L120" s="28"/>
    </row>
    <row r="121" spans="2:65" s="1" customFormat="1" ht="10.4" customHeight="1">
      <c r="B121" s="28"/>
      <c r="L121" s="28"/>
    </row>
    <row r="122" spans="2:65" s="10" customFormat="1" ht="29.25" customHeight="1">
      <c r="B122" s="118"/>
      <c r="C122" s="119" t="s">
        <v>207</v>
      </c>
      <c r="D122" s="120" t="s">
        <v>60</v>
      </c>
      <c r="E122" s="120" t="s">
        <v>56</v>
      </c>
      <c r="F122" s="120" t="s">
        <v>57</v>
      </c>
      <c r="G122" s="120" t="s">
        <v>208</v>
      </c>
      <c r="H122" s="120" t="s">
        <v>209</v>
      </c>
      <c r="I122" s="120" t="s">
        <v>210</v>
      </c>
      <c r="J122" s="121" t="s">
        <v>190</v>
      </c>
      <c r="K122" s="122" t="s">
        <v>211</v>
      </c>
      <c r="L122" s="118"/>
      <c r="M122" s="58" t="s">
        <v>1</v>
      </c>
      <c r="N122" s="59" t="s">
        <v>39</v>
      </c>
      <c r="O122" s="59" t="s">
        <v>212</v>
      </c>
      <c r="P122" s="59" t="s">
        <v>213</v>
      </c>
      <c r="Q122" s="59" t="s">
        <v>214</v>
      </c>
      <c r="R122" s="59" t="s">
        <v>215</v>
      </c>
      <c r="S122" s="59" t="s">
        <v>216</v>
      </c>
      <c r="T122" s="60" t="s">
        <v>217</v>
      </c>
    </row>
    <row r="123" spans="2:65" s="1" customFormat="1" ht="22.9" customHeight="1">
      <c r="B123" s="28"/>
      <c r="C123" s="63" t="s">
        <v>191</v>
      </c>
      <c r="J123" s="123">
        <f>BK123</f>
        <v>0</v>
      </c>
      <c r="L123" s="28"/>
      <c r="M123" s="61"/>
      <c r="N123" s="52"/>
      <c r="O123" s="52"/>
      <c r="P123" s="124">
        <f>P124</f>
        <v>0</v>
      </c>
      <c r="Q123" s="52"/>
      <c r="R123" s="124">
        <f>R124</f>
        <v>0</v>
      </c>
      <c r="S123" s="52"/>
      <c r="T123" s="125">
        <f>T124</f>
        <v>0</v>
      </c>
      <c r="AT123" s="13" t="s">
        <v>74</v>
      </c>
      <c r="AU123" s="13" t="s">
        <v>192</v>
      </c>
      <c r="BK123" s="126">
        <f>BK124</f>
        <v>0</v>
      </c>
    </row>
    <row r="124" spans="2:65" s="11" customFormat="1" ht="25.9" customHeight="1">
      <c r="B124" s="127"/>
      <c r="D124" s="128" t="s">
        <v>74</v>
      </c>
      <c r="E124" s="129" t="s">
        <v>337</v>
      </c>
      <c r="F124" s="129" t="s">
        <v>337</v>
      </c>
      <c r="I124" s="130"/>
      <c r="J124" s="131">
        <f>BK124</f>
        <v>0</v>
      </c>
      <c r="L124" s="127"/>
      <c r="M124" s="132"/>
      <c r="P124" s="133">
        <f>P125+P132</f>
        <v>0</v>
      </c>
      <c r="R124" s="133">
        <f>R125+R132</f>
        <v>0</v>
      </c>
      <c r="T124" s="134">
        <f>T125+T132</f>
        <v>0</v>
      </c>
      <c r="AR124" s="128" t="s">
        <v>87</v>
      </c>
      <c r="AT124" s="135" t="s">
        <v>74</v>
      </c>
      <c r="AU124" s="135" t="s">
        <v>75</v>
      </c>
      <c r="AY124" s="128" t="s">
        <v>220</v>
      </c>
      <c r="BK124" s="136">
        <f>BK125+BK132</f>
        <v>0</v>
      </c>
    </row>
    <row r="125" spans="2:65" s="11" customFormat="1" ht="22.9" customHeight="1">
      <c r="B125" s="127"/>
      <c r="D125" s="128" t="s">
        <v>74</v>
      </c>
      <c r="E125" s="137" t="s">
        <v>1110</v>
      </c>
      <c r="F125" s="137" t="s">
        <v>1111</v>
      </c>
      <c r="I125" s="130"/>
      <c r="J125" s="138">
        <f>BK125</f>
        <v>0</v>
      </c>
      <c r="L125" s="127"/>
      <c r="M125" s="132"/>
      <c r="P125" s="133">
        <f>SUM(P126:P131)</f>
        <v>0</v>
      </c>
      <c r="R125" s="133">
        <f>SUM(R126:R131)</f>
        <v>0</v>
      </c>
      <c r="T125" s="134">
        <f>SUM(T126:T131)</f>
        <v>0</v>
      </c>
      <c r="AR125" s="128" t="s">
        <v>82</v>
      </c>
      <c r="AT125" s="135" t="s">
        <v>74</v>
      </c>
      <c r="AU125" s="135" t="s">
        <v>82</v>
      </c>
      <c r="AY125" s="128" t="s">
        <v>220</v>
      </c>
      <c r="BK125" s="136">
        <f>SUM(BK126:BK131)</f>
        <v>0</v>
      </c>
    </row>
    <row r="126" spans="2:65" s="1" customFormat="1" ht="37.9" customHeight="1">
      <c r="B126" s="139"/>
      <c r="C126" s="158" t="s">
        <v>82</v>
      </c>
      <c r="D126" s="158" t="s">
        <v>571</v>
      </c>
      <c r="E126" s="159" t="s">
        <v>1112</v>
      </c>
      <c r="F126" s="160" t="s">
        <v>1113</v>
      </c>
      <c r="G126" s="161" t="s">
        <v>259</v>
      </c>
      <c r="H126" s="162">
        <v>6</v>
      </c>
      <c r="I126" s="163"/>
      <c r="J126" s="162">
        <f t="shared" ref="J126:J133" si="0">ROUND(I126*H126,2)</f>
        <v>0</v>
      </c>
      <c r="K126" s="164"/>
      <c r="L126" s="165"/>
      <c r="M126" s="166" t="s">
        <v>1</v>
      </c>
      <c r="N126" s="167" t="s">
        <v>41</v>
      </c>
      <c r="P126" s="149">
        <f t="shared" ref="P126:P127" si="1">O126*H126</f>
        <v>0</v>
      </c>
      <c r="Q126" s="149">
        <v>0</v>
      </c>
      <c r="R126" s="149">
        <f t="shared" ref="R126:R127" si="2">Q126*H126</f>
        <v>0</v>
      </c>
      <c r="S126" s="149">
        <v>0</v>
      </c>
      <c r="T126" s="150">
        <f t="shared" ref="T126:T127" si="3">S126*H126</f>
        <v>0</v>
      </c>
      <c r="AR126" s="151" t="s">
        <v>248</v>
      </c>
      <c r="AT126" s="151" t="s">
        <v>571</v>
      </c>
      <c r="AU126" s="151" t="s">
        <v>87</v>
      </c>
      <c r="AY126" s="13" t="s">
        <v>220</v>
      </c>
      <c r="BE126" s="152">
        <f t="shared" ref="BE126:BE127" si="4">IF(N126="základná",J126,0)</f>
        <v>0</v>
      </c>
      <c r="BF126" s="152">
        <f t="shared" ref="BF126:BF127" si="5">IF(N126="znížená",J126,0)</f>
        <v>0</v>
      </c>
      <c r="BG126" s="152">
        <f t="shared" ref="BG126:BG127" si="6">IF(N126="zákl. prenesená",J126,0)</f>
        <v>0</v>
      </c>
      <c r="BH126" s="152">
        <f t="shared" ref="BH126:BH127" si="7">IF(N126="zníž. prenesená",J126,0)</f>
        <v>0</v>
      </c>
      <c r="BI126" s="152">
        <f t="shared" ref="BI126:BI127" si="8">IF(N126="nulová",J126,0)</f>
        <v>0</v>
      </c>
      <c r="BJ126" s="13" t="s">
        <v>87</v>
      </c>
      <c r="BK126" s="152">
        <f t="shared" ref="BK126:BK127" si="9">ROUND(I126*H126,2)</f>
        <v>0</v>
      </c>
      <c r="BL126" s="13" t="s">
        <v>94</v>
      </c>
      <c r="BM126" s="151" t="s">
        <v>87</v>
      </c>
    </row>
    <row r="127" spans="2:65" s="1" customFormat="1" ht="37.9" customHeight="1">
      <c r="B127" s="139"/>
      <c r="C127" s="158" t="s">
        <v>87</v>
      </c>
      <c r="D127" s="158" t="s">
        <v>571</v>
      </c>
      <c r="E127" s="159" t="s">
        <v>1114</v>
      </c>
      <c r="F127" s="160" t="s">
        <v>1151</v>
      </c>
      <c r="G127" s="161" t="s">
        <v>259</v>
      </c>
      <c r="H127" s="162">
        <v>2</v>
      </c>
      <c r="I127" s="163"/>
      <c r="J127" s="162">
        <f t="shared" si="0"/>
        <v>0</v>
      </c>
      <c r="K127" s="164"/>
      <c r="L127" s="165"/>
      <c r="M127" s="166" t="s">
        <v>1</v>
      </c>
      <c r="N127" s="167" t="s">
        <v>41</v>
      </c>
      <c r="P127" s="149">
        <f t="shared" si="1"/>
        <v>0</v>
      </c>
      <c r="Q127" s="149">
        <v>0</v>
      </c>
      <c r="R127" s="149">
        <f t="shared" si="2"/>
        <v>0</v>
      </c>
      <c r="S127" s="149">
        <v>0</v>
      </c>
      <c r="T127" s="150">
        <f t="shared" si="3"/>
        <v>0</v>
      </c>
      <c r="AR127" s="151" t="s">
        <v>248</v>
      </c>
      <c r="AT127" s="151" t="s">
        <v>571</v>
      </c>
      <c r="AU127" s="151" t="s">
        <v>87</v>
      </c>
      <c r="AY127" s="13" t="s">
        <v>220</v>
      </c>
      <c r="BE127" s="152">
        <f t="shared" si="4"/>
        <v>0</v>
      </c>
      <c r="BF127" s="152">
        <f t="shared" si="5"/>
        <v>0</v>
      </c>
      <c r="BG127" s="152">
        <f t="shared" si="6"/>
        <v>0</v>
      </c>
      <c r="BH127" s="152">
        <f t="shared" si="7"/>
        <v>0</v>
      </c>
      <c r="BI127" s="152">
        <f t="shared" si="8"/>
        <v>0</v>
      </c>
      <c r="BJ127" s="13" t="s">
        <v>87</v>
      </c>
      <c r="BK127" s="152">
        <f t="shared" si="9"/>
        <v>0</v>
      </c>
      <c r="BL127" s="13" t="s">
        <v>94</v>
      </c>
      <c r="BM127" s="151" t="s">
        <v>94</v>
      </c>
    </row>
    <row r="128" spans="2:65" s="1" customFormat="1" ht="24.25" customHeight="1">
      <c r="B128" s="139"/>
      <c r="C128" s="158">
        <v>3</v>
      </c>
      <c r="D128" s="158" t="s">
        <v>222</v>
      </c>
      <c r="E128" s="159" t="s">
        <v>4697</v>
      </c>
      <c r="F128" s="160" t="s">
        <v>4698</v>
      </c>
      <c r="G128" s="161" t="s">
        <v>259</v>
      </c>
      <c r="H128" s="162">
        <v>8</v>
      </c>
      <c r="I128" s="160"/>
      <c r="J128" s="144">
        <f t="shared" si="0"/>
        <v>0</v>
      </c>
      <c r="K128" s="146"/>
      <c r="L128" s="28"/>
      <c r="M128" s="147" t="s">
        <v>1</v>
      </c>
      <c r="N128" s="148" t="s">
        <v>41</v>
      </c>
      <c r="P128" s="149">
        <f>O128*H129</f>
        <v>0</v>
      </c>
      <c r="Q128" s="149">
        <v>0</v>
      </c>
      <c r="R128" s="149">
        <f>Q128*H129</f>
        <v>0</v>
      </c>
      <c r="S128" s="149">
        <v>0</v>
      </c>
      <c r="T128" s="150">
        <f>S128*H129</f>
        <v>0</v>
      </c>
      <c r="AR128" s="151" t="s">
        <v>94</v>
      </c>
      <c r="AT128" s="151" t="s">
        <v>222</v>
      </c>
      <c r="AU128" s="151" t="s">
        <v>87</v>
      </c>
      <c r="AY128" s="13" t="s">
        <v>220</v>
      </c>
      <c r="BE128" s="152">
        <f>IF(N128="základná",J129,0)</f>
        <v>0</v>
      </c>
      <c r="BF128" s="152">
        <f>IF(N128="znížená",J129,0)</f>
        <v>0</v>
      </c>
      <c r="BG128" s="152">
        <f>IF(N128="zákl. prenesená",J129,0)</f>
        <v>0</v>
      </c>
      <c r="BH128" s="152">
        <f>IF(N128="zníž. prenesená",J129,0)</f>
        <v>0</v>
      </c>
      <c r="BI128" s="152">
        <f>IF(N128="nulová",J129,0)</f>
        <v>0</v>
      </c>
      <c r="BJ128" s="13" t="s">
        <v>87</v>
      </c>
      <c r="BK128" s="152">
        <f>ROUND(I129*H129,2)</f>
        <v>0</v>
      </c>
      <c r="BL128" s="13" t="s">
        <v>94</v>
      </c>
      <c r="BM128" s="151" t="s">
        <v>124</v>
      </c>
    </row>
    <row r="129" spans="2:65" s="1" customFormat="1" ht="21.75" customHeight="1">
      <c r="B129" s="139"/>
      <c r="C129" s="140">
        <v>4</v>
      </c>
      <c r="D129" s="140" t="s">
        <v>222</v>
      </c>
      <c r="E129" s="141" t="s">
        <v>1127</v>
      </c>
      <c r="F129" s="142" t="s">
        <v>4699</v>
      </c>
      <c r="G129" s="143" t="s">
        <v>259</v>
      </c>
      <c r="H129" s="144">
        <v>8</v>
      </c>
      <c r="I129" s="145"/>
      <c r="J129" s="144">
        <f t="shared" si="0"/>
        <v>0</v>
      </c>
      <c r="K129" s="146"/>
      <c r="L129" s="28"/>
      <c r="M129" s="147" t="s">
        <v>1</v>
      </c>
      <c r="N129" s="148" t="s">
        <v>41</v>
      </c>
      <c r="P129" s="149">
        <f>O129*H130</f>
        <v>0</v>
      </c>
      <c r="Q129" s="149">
        <v>0</v>
      </c>
      <c r="R129" s="149">
        <f>Q129*H130</f>
        <v>0</v>
      </c>
      <c r="S129" s="149">
        <v>0</v>
      </c>
      <c r="T129" s="150">
        <f>S129*H130</f>
        <v>0</v>
      </c>
      <c r="AR129" s="151" t="s">
        <v>94</v>
      </c>
      <c r="AT129" s="151" t="s">
        <v>222</v>
      </c>
      <c r="AU129" s="151" t="s">
        <v>87</v>
      </c>
      <c r="AY129" s="13" t="s">
        <v>220</v>
      </c>
      <c r="BE129" s="152">
        <f>IF(N129="základná",J130,0)</f>
        <v>0</v>
      </c>
      <c r="BF129" s="152">
        <f>IF(N129="znížená",J130,0)</f>
        <v>0</v>
      </c>
      <c r="BG129" s="152">
        <f>IF(N129="zákl. prenesená",J130,0)</f>
        <v>0</v>
      </c>
      <c r="BH129" s="152">
        <f>IF(N129="zníž. prenesená",J130,0)</f>
        <v>0</v>
      </c>
      <c r="BI129" s="152">
        <f>IF(N129="nulová",J130,0)</f>
        <v>0</v>
      </c>
      <c r="BJ129" s="13" t="s">
        <v>87</v>
      </c>
      <c r="BK129" s="152">
        <f>ROUND(I130*H130,2)</f>
        <v>0</v>
      </c>
      <c r="BL129" s="13" t="s">
        <v>94</v>
      </c>
      <c r="BM129" s="151" t="s">
        <v>248</v>
      </c>
    </row>
    <row r="130" spans="2:65" s="1" customFormat="1" ht="16.5" customHeight="1">
      <c r="B130" s="139"/>
      <c r="C130" s="140">
        <v>5</v>
      </c>
      <c r="D130" s="140" t="s">
        <v>222</v>
      </c>
      <c r="E130" s="141" t="s">
        <v>1121</v>
      </c>
      <c r="F130" s="142" t="s">
        <v>1122</v>
      </c>
      <c r="G130" s="143" t="s">
        <v>259</v>
      </c>
      <c r="H130" s="144">
        <v>8</v>
      </c>
      <c r="I130" s="145"/>
      <c r="J130" s="144">
        <f t="shared" si="0"/>
        <v>0</v>
      </c>
      <c r="K130" s="164"/>
      <c r="L130" s="165"/>
      <c r="M130" s="166" t="s">
        <v>1</v>
      </c>
      <c r="N130" s="167" t="s">
        <v>41</v>
      </c>
      <c r="P130" s="149">
        <f>O130*H131</f>
        <v>0</v>
      </c>
      <c r="Q130" s="149">
        <v>0</v>
      </c>
      <c r="R130" s="149">
        <f>Q130*H131</f>
        <v>0</v>
      </c>
      <c r="S130" s="149">
        <v>0</v>
      </c>
      <c r="T130" s="150">
        <f>S130*H131</f>
        <v>0</v>
      </c>
      <c r="AR130" s="151" t="s">
        <v>248</v>
      </c>
      <c r="AT130" s="151" t="s">
        <v>571</v>
      </c>
      <c r="AU130" s="151" t="s">
        <v>87</v>
      </c>
      <c r="AY130" s="13" t="s">
        <v>220</v>
      </c>
      <c r="BE130" s="152">
        <f>IF(N130="základná",J131,0)</f>
        <v>0</v>
      </c>
      <c r="BF130" s="152">
        <f>IF(N130="znížená",J131,0)</f>
        <v>0</v>
      </c>
      <c r="BG130" s="152">
        <f>IF(N130="zákl. prenesená",J131,0)</f>
        <v>0</v>
      </c>
      <c r="BH130" s="152">
        <f>IF(N130="zníž. prenesená",J131,0)</f>
        <v>0</v>
      </c>
      <c r="BI130" s="152">
        <f>IF(N130="nulová",J131,0)</f>
        <v>0</v>
      </c>
      <c r="BJ130" s="13" t="s">
        <v>87</v>
      </c>
      <c r="BK130" s="152">
        <f>ROUND(I131*H131,2)</f>
        <v>0</v>
      </c>
      <c r="BL130" s="13" t="s">
        <v>94</v>
      </c>
      <c r="BM130" s="151" t="s">
        <v>256</v>
      </c>
    </row>
    <row r="131" spans="2:65" s="1" customFormat="1" ht="16.5" customHeight="1">
      <c r="B131" s="139"/>
      <c r="C131" s="158">
        <v>6</v>
      </c>
      <c r="D131" s="158" t="s">
        <v>571</v>
      </c>
      <c r="E131" s="159" t="s">
        <v>1123</v>
      </c>
      <c r="F131" s="160" t="s">
        <v>1124</v>
      </c>
      <c r="G131" s="161" t="s">
        <v>259</v>
      </c>
      <c r="H131" s="162">
        <v>8</v>
      </c>
      <c r="I131" s="163"/>
      <c r="J131" s="162">
        <f t="shared" si="0"/>
        <v>0</v>
      </c>
      <c r="K131" s="164"/>
      <c r="L131" s="165"/>
      <c r="M131" s="166" t="s">
        <v>1</v>
      </c>
      <c r="N131" s="167" t="s">
        <v>41</v>
      </c>
      <c r="P131" s="149">
        <f>O131*H133</f>
        <v>0</v>
      </c>
      <c r="Q131" s="149">
        <v>0</v>
      </c>
      <c r="R131" s="149">
        <f>Q131*H133</f>
        <v>0</v>
      </c>
      <c r="S131" s="149">
        <v>0</v>
      </c>
      <c r="T131" s="150">
        <f>S131*H133</f>
        <v>0</v>
      </c>
      <c r="AR131" s="151" t="s">
        <v>248</v>
      </c>
      <c r="AT131" s="151" t="s">
        <v>571</v>
      </c>
      <c r="AU131" s="151" t="s">
        <v>87</v>
      </c>
      <c r="AY131" s="13" t="s">
        <v>220</v>
      </c>
      <c r="BE131" s="152">
        <f>IF(N131="základná",J133,0)</f>
        <v>0</v>
      </c>
      <c r="BF131" s="152">
        <f>IF(N131="znížená",J133,0)</f>
        <v>0</v>
      </c>
      <c r="BG131" s="152">
        <f>IF(N131="zákl. prenesená",J133,0)</f>
        <v>0</v>
      </c>
      <c r="BH131" s="152">
        <f>IF(N131="zníž. prenesená",J133,0)</f>
        <v>0</v>
      </c>
      <c r="BI131" s="152">
        <f>IF(N131="nulová",J133,0)</f>
        <v>0</v>
      </c>
      <c r="BJ131" s="13" t="s">
        <v>87</v>
      </c>
      <c r="BK131" s="152">
        <f>ROUND(I133*H133,2)</f>
        <v>0</v>
      </c>
      <c r="BL131" s="13" t="s">
        <v>94</v>
      </c>
      <c r="BM131" s="151" t="s">
        <v>265</v>
      </c>
    </row>
    <row r="132" spans="2:65" s="11" customFormat="1" ht="22.9" customHeight="1">
      <c r="B132" s="127"/>
      <c r="C132" s="158">
        <v>7</v>
      </c>
      <c r="D132" s="140" t="s">
        <v>222</v>
      </c>
      <c r="E132" s="141" t="s">
        <v>4692</v>
      </c>
      <c r="F132" s="142" t="s">
        <v>4693</v>
      </c>
      <c r="G132" s="143" t="s">
        <v>259</v>
      </c>
      <c r="H132" s="162">
        <v>16</v>
      </c>
      <c r="I132" s="163"/>
      <c r="J132" s="162">
        <f t="shared" si="0"/>
        <v>0</v>
      </c>
      <c r="L132" s="127"/>
      <c r="M132" s="132"/>
      <c r="P132" s="133">
        <f>SUM(P133:P138)</f>
        <v>0</v>
      </c>
      <c r="R132" s="133">
        <f>SUM(R133:R138)</f>
        <v>0</v>
      </c>
      <c r="T132" s="134">
        <f>SUM(T133:T138)</f>
        <v>0</v>
      </c>
      <c r="AR132" s="128" t="s">
        <v>82</v>
      </c>
      <c r="AT132" s="135" t="s">
        <v>74</v>
      </c>
      <c r="AU132" s="135" t="s">
        <v>82</v>
      </c>
      <c r="AY132" s="128" t="s">
        <v>220</v>
      </c>
      <c r="BK132" s="136">
        <f>SUM(BK133:BK138)</f>
        <v>0</v>
      </c>
    </row>
    <row r="133" spans="2:65" s="1" customFormat="1" ht="24.25" customHeight="1">
      <c r="B133" s="139"/>
      <c r="C133" s="158">
        <v>8</v>
      </c>
      <c r="D133" s="158" t="s">
        <v>571</v>
      </c>
      <c r="E133" s="159" t="s">
        <v>1125</v>
      </c>
      <c r="F133" s="160" t="s">
        <v>1126</v>
      </c>
      <c r="G133" s="161" t="s">
        <v>259</v>
      </c>
      <c r="H133" s="162">
        <v>16</v>
      </c>
      <c r="I133" s="163"/>
      <c r="J133" s="162">
        <f t="shared" si="0"/>
        <v>0</v>
      </c>
      <c r="K133" s="164"/>
      <c r="L133" s="165"/>
      <c r="M133" s="166" t="s">
        <v>1</v>
      </c>
      <c r="N133" s="167" t="s">
        <v>41</v>
      </c>
      <c r="P133" s="149">
        <f>O133*H135</f>
        <v>0</v>
      </c>
      <c r="Q133" s="149">
        <v>0</v>
      </c>
      <c r="R133" s="149">
        <f>Q133*H135</f>
        <v>0</v>
      </c>
      <c r="S133" s="149">
        <v>0</v>
      </c>
      <c r="T133" s="150">
        <f>S133*H135</f>
        <v>0</v>
      </c>
      <c r="AR133" s="151" t="s">
        <v>248</v>
      </c>
      <c r="AT133" s="151" t="s">
        <v>571</v>
      </c>
      <c r="AU133" s="151" t="s">
        <v>87</v>
      </c>
      <c r="AY133" s="13" t="s">
        <v>220</v>
      </c>
      <c r="BE133" s="152">
        <f>IF(N133="základná",J135,0)</f>
        <v>0</v>
      </c>
      <c r="BF133" s="152">
        <f>IF(N133="znížená",J135,0)</f>
        <v>0</v>
      </c>
      <c r="BG133" s="152">
        <f>IF(N133="zákl. prenesená",J135,0)</f>
        <v>0</v>
      </c>
      <c r="BH133" s="152">
        <f>IF(N133="zníž. prenesená",J135,0)</f>
        <v>0</v>
      </c>
      <c r="BI133" s="152">
        <f>IF(N133="nulová",J135,0)</f>
        <v>0</v>
      </c>
      <c r="BJ133" s="13" t="s">
        <v>87</v>
      </c>
      <c r="BK133" s="152">
        <f t="shared" ref="BK133:BK137" si="10">ROUND(I135*H135,2)</f>
        <v>0</v>
      </c>
      <c r="BL133" s="13" t="s">
        <v>94</v>
      </c>
      <c r="BM133" s="151" t="s">
        <v>273</v>
      </c>
    </row>
    <row r="134" spans="2:65" s="1" customFormat="1" ht="16.5" customHeight="1">
      <c r="B134" s="139"/>
      <c r="C134" s="11"/>
      <c r="D134" s="128" t="s">
        <v>74</v>
      </c>
      <c r="E134" s="137" t="s">
        <v>1128</v>
      </c>
      <c r="F134" s="137" t="s">
        <v>1129</v>
      </c>
      <c r="G134" s="11"/>
      <c r="H134" s="11"/>
      <c r="I134" s="130"/>
      <c r="J134" s="138">
        <f>BK132</f>
        <v>0</v>
      </c>
      <c r="K134" s="164"/>
      <c r="L134" s="165"/>
      <c r="M134" s="166" t="s">
        <v>1</v>
      </c>
      <c r="N134" s="167" t="s">
        <v>41</v>
      </c>
      <c r="P134" s="149">
        <f>O134*H136</f>
        <v>0</v>
      </c>
      <c r="Q134" s="149">
        <v>0</v>
      </c>
      <c r="R134" s="149">
        <f>Q134*H136</f>
        <v>0</v>
      </c>
      <c r="S134" s="149">
        <v>0</v>
      </c>
      <c r="T134" s="150">
        <f>S134*H136</f>
        <v>0</v>
      </c>
      <c r="AR134" s="151" t="s">
        <v>248</v>
      </c>
      <c r="AT134" s="151" t="s">
        <v>571</v>
      </c>
      <c r="AU134" s="151" t="s">
        <v>87</v>
      </c>
      <c r="AY134" s="13" t="s">
        <v>220</v>
      </c>
      <c r="BE134" s="152">
        <f>IF(N134="základná",J136,0)</f>
        <v>0</v>
      </c>
      <c r="BF134" s="152">
        <f>IF(N134="znížená",J136,0)</f>
        <v>0</v>
      </c>
      <c r="BG134" s="152">
        <f>IF(N134="zákl. prenesená",J136,0)</f>
        <v>0</v>
      </c>
      <c r="BH134" s="152">
        <f>IF(N134="zníž. prenesená",J136,0)</f>
        <v>0</v>
      </c>
      <c r="BI134" s="152">
        <f>IF(N134="nulová",J136,0)</f>
        <v>0</v>
      </c>
      <c r="BJ134" s="13" t="s">
        <v>87</v>
      </c>
      <c r="BK134" s="152">
        <f t="shared" si="10"/>
        <v>0</v>
      </c>
      <c r="BL134" s="13" t="s">
        <v>94</v>
      </c>
      <c r="BM134" s="151" t="s">
        <v>281</v>
      </c>
    </row>
    <row r="135" spans="2:65" s="1" customFormat="1" ht="24.25" customHeight="1">
      <c r="B135" s="139"/>
      <c r="C135" s="158">
        <v>9</v>
      </c>
      <c r="D135" s="158" t="s">
        <v>571</v>
      </c>
      <c r="E135" s="159" t="s">
        <v>1130</v>
      </c>
      <c r="F135" s="160" t="s">
        <v>1131</v>
      </c>
      <c r="G135" s="161" t="s">
        <v>234</v>
      </c>
      <c r="H135" s="162">
        <v>3</v>
      </c>
      <c r="I135" s="163"/>
      <c r="J135" s="162">
        <f t="shared" ref="J135:J143" si="11">ROUND(I135*H135,2)</f>
        <v>0</v>
      </c>
      <c r="K135" s="146"/>
      <c r="L135" s="28"/>
      <c r="M135" s="147" t="s">
        <v>1</v>
      </c>
      <c r="N135" s="148" t="s">
        <v>41</v>
      </c>
      <c r="P135" s="149">
        <f>O135*H137</f>
        <v>0</v>
      </c>
      <c r="Q135" s="149">
        <v>0</v>
      </c>
      <c r="R135" s="149">
        <f>Q135*H137</f>
        <v>0</v>
      </c>
      <c r="S135" s="149">
        <v>0</v>
      </c>
      <c r="T135" s="150">
        <f>S135*H137</f>
        <v>0</v>
      </c>
      <c r="AR135" s="151" t="s">
        <v>94</v>
      </c>
      <c r="AT135" s="151" t="s">
        <v>222</v>
      </c>
      <c r="AU135" s="151" t="s">
        <v>87</v>
      </c>
      <c r="AY135" s="13" t="s">
        <v>220</v>
      </c>
      <c r="BE135" s="152">
        <f>IF(N135="základná",J137,0)</f>
        <v>0</v>
      </c>
      <c r="BF135" s="152">
        <f>IF(N135="znížená",J137,0)</f>
        <v>0</v>
      </c>
      <c r="BG135" s="152">
        <f>IF(N135="zákl. prenesená",J137,0)</f>
        <v>0</v>
      </c>
      <c r="BH135" s="152">
        <f>IF(N135="zníž. prenesená",J137,0)</f>
        <v>0</v>
      </c>
      <c r="BI135" s="152">
        <f>IF(N135="nulová",J137,0)</f>
        <v>0</v>
      </c>
      <c r="BJ135" s="13" t="s">
        <v>87</v>
      </c>
      <c r="BK135" s="152">
        <f t="shared" si="10"/>
        <v>0</v>
      </c>
      <c r="BL135" s="13" t="s">
        <v>94</v>
      </c>
      <c r="BM135" s="151" t="s">
        <v>289</v>
      </c>
    </row>
    <row r="136" spans="2:65" s="1" customFormat="1" ht="16.5" customHeight="1">
      <c r="B136" s="139"/>
      <c r="C136" s="158">
        <v>10</v>
      </c>
      <c r="D136" s="158" t="s">
        <v>571</v>
      </c>
      <c r="E136" s="159" t="s">
        <v>1132</v>
      </c>
      <c r="F136" s="160" t="s">
        <v>1133</v>
      </c>
      <c r="G136" s="161" t="s">
        <v>1058</v>
      </c>
      <c r="H136" s="162">
        <v>1</v>
      </c>
      <c r="I136" s="163"/>
      <c r="J136" s="162">
        <f t="shared" si="11"/>
        <v>0</v>
      </c>
      <c r="K136" s="146"/>
      <c r="L136" s="28"/>
      <c r="M136" s="147" t="s">
        <v>1</v>
      </c>
      <c r="N136" s="148" t="s">
        <v>41</v>
      </c>
      <c r="P136" s="149">
        <f>O136*H138</f>
        <v>0</v>
      </c>
      <c r="Q136" s="149">
        <v>0</v>
      </c>
      <c r="R136" s="149">
        <f>Q136*H138</f>
        <v>0</v>
      </c>
      <c r="S136" s="149">
        <v>0</v>
      </c>
      <c r="T136" s="150">
        <f>S136*H138</f>
        <v>0</v>
      </c>
      <c r="AR136" s="151" t="s">
        <v>94</v>
      </c>
      <c r="AT136" s="151" t="s">
        <v>222</v>
      </c>
      <c r="AU136" s="151" t="s">
        <v>87</v>
      </c>
      <c r="AY136" s="13" t="s">
        <v>220</v>
      </c>
      <c r="BE136" s="152">
        <f>IF(N136="základná",J138,0)</f>
        <v>0</v>
      </c>
      <c r="BF136" s="152">
        <f>IF(N136="znížená",J138,0)</f>
        <v>0</v>
      </c>
      <c r="BG136" s="152">
        <f>IF(N136="zákl. prenesená",J138,0)</f>
        <v>0</v>
      </c>
      <c r="BH136" s="152">
        <f>IF(N136="zníž. prenesená",J138,0)</f>
        <v>0</v>
      </c>
      <c r="BI136" s="152">
        <f>IF(N136="nulová",J138,0)</f>
        <v>0</v>
      </c>
      <c r="BJ136" s="13" t="s">
        <v>87</v>
      </c>
      <c r="BK136" s="152">
        <f t="shared" si="10"/>
        <v>0</v>
      </c>
      <c r="BL136" s="13" t="s">
        <v>94</v>
      </c>
      <c r="BM136" s="151" t="s">
        <v>297</v>
      </c>
    </row>
    <row r="137" spans="2:65" s="1" customFormat="1" ht="33" customHeight="1">
      <c r="B137" s="139"/>
      <c r="C137" s="140">
        <v>11</v>
      </c>
      <c r="D137" s="140" t="s">
        <v>222</v>
      </c>
      <c r="E137" s="141" t="s">
        <v>1134</v>
      </c>
      <c r="F137" s="142" t="s">
        <v>1135</v>
      </c>
      <c r="G137" s="143" t="s">
        <v>1136</v>
      </c>
      <c r="H137" s="144">
        <v>1</v>
      </c>
      <c r="I137" s="145"/>
      <c r="J137" s="144">
        <f t="shared" si="11"/>
        <v>0</v>
      </c>
      <c r="K137" s="146"/>
      <c r="L137" s="28"/>
      <c r="M137" s="147" t="s">
        <v>1</v>
      </c>
      <c r="N137" s="148" t="s">
        <v>41</v>
      </c>
      <c r="P137" s="149">
        <f>O137*H139</f>
        <v>0</v>
      </c>
      <c r="Q137" s="149">
        <v>0</v>
      </c>
      <c r="R137" s="149">
        <f>Q137*H139</f>
        <v>0</v>
      </c>
      <c r="S137" s="149">
        <v>0</v>
      </c>
      <c r="T137" s="150">
        <f>S137*H139</f>
        <v>0</v>
      </c>
      <c r="AR137" s="151" t="s">
        <v>94</v>
      </c>
      <c r="AT137" s="151" t="s">
        <v>222</v>
      </c>
      <c r="AU137" s="151" t="s">
        <v>87</v>
      </c>
      <c r="AY137" s="13" t="s">
        <v>220</v>
      </c>
      <c r="BE137" s="152">
        <f>IF(N137="základná",J139,0)</f>
        <v>0</v>
      </c>
      <c r="BF137" s="152">
        <f>IF(N137="znížená",J139,0)</f>
        <v>0</v>
      </c>
      <c r="BG137" s="152">
        <f>IF(N137="zákl. prenesená",J139,0)</f>
        <v>0</v>
      </c>
      <c r="BH137" s="152">
        <f>IF(N137="zníž. prenesená",J139,0)</f>
        <v>0</v>
      </c>
      <c r="BI137" s="152">
        <f>IF(N137="nulová",J139,0)</f>
        <v>0</v>
      </c>
      <c r="BJ137" s="13" t="s">
        <v>87</v>
      </c>
      <c r="BK137" s="152">
        <f t="shared" si="10"/>
        <v>0</v>
      </c>
      <c r="BL137" s="13" t="s">
        <v>94</v>
      </c>
      <c r="BM137" s="151" t="s">
        <v>306</v>
      </c>
    </row>
    <row r="138" spans="2:65" s="1" customFormat="1" ht="37.9" customHeight="1">
      <c r="B138" s="139"/>
      <c r="C138" s="140">
        <v>12</v>
      </c>
      <c r="D138" s="140" t="s">
        <v>222</v>
      </c>
      <c r="E138" s="141" t="s">
        <v>1137</v>
      </c>
      <c r="F138" s="142" t="s">
        <v>1138</v>
      </c>
      <c r="G138" s="143" t="s">
        <v>1136</v>
      </c>
      <c r="H138" s="144">
        <v>1</v>
      </c>
      <c r="I138" s="145"/>
      <c r="J138" s="144">
        <f t="shared" si="11"/>
        <v>0</v>
      </c>
      <c r="K138" s="164"/>
      <c r="L138" s="165"/>
      <c r="M138" s="168" t="s">
        <v>1</v>
      </c>
      <c r="N138" s="169" t="s">
        <v>41</v>
      </c>
      <c r="O138" s="155"/>
      <c r="P138" s="156">
        <f>O138*H143</f>
        <v>0</v>
      </c>
      <c r="Q138" s="156">
        <v>0</v>
      </c>
      <c r="R138" s="156">
        <f>Q138*H143</f>
        <v>0</v>
      </c>
      <c r="S138" s="156">
        <v>0</v>
      </c>
      <c r="T138" s="157">
        <f>S138*H143</f>
        <v>0</v>
      </c>
      <c r="AR138" s="151" t="s">
        <v>248</v>
      </c>
      <c r="AT138" s="151" t="s">
        <v>571</v>
      </c>
      <c r="AU138" s="151" t="s">
        <v>87</v>
      </c>
      <c r="AY138" s="13" t="s">
        <v>220</v>
      </c>
      <c r="BE138" s="152">
        <f>IF(N138="základná",J143,0)</f>
        <v>0</v>
      </c>
      <c r="BF138" s="152">
        <f>IF(N138="znížená",J143,0)</f>
        <v>0</v>
      </c>
      <c r="BG138" s="152">
        <f>IF(N138="zákl. prenesená",J143,0)</f>
        <v>0</v>
      </c>
      <c r="BH138" s="152">
        <f>IF(N138="zníž. prenesená",J143,0)</f>
        <v>0</v>
      </c>
      <c r="BI138" s="152">
        <f>IF(N138="nulová",J143,0)</f>
        <v>0</v>
      </c>
      <c r="BJ138" s="13" t="s">
        <v>87</v>
      </c>
      <c r="BK138" s="152">
        <f>ROUND(I143*H143,2)</f>
        <v>0</v>
      </c>
      <c r="BL138" s="13" t="s">
        <v>94</v>
      </c>
      <c r="BM138" s="151" t="s">
        <v>313</v>
      </c>
    </row>
    <row r="139" spans="2:65" s="1" customFormat="1" ht="24" customHeight="1">
      <c r="B139" s="43"/>
      <c r="C139" s="140">
        <v>13</v>
      </c>
      <c r="D139" s="140" t="s">
        <v>222</v>
      </c>
      <c r="E139" s="141" t="s">
        <v>1139</v>
      </c>
      <c r="F139" s="142" t="s">
        <v>1140</v>
      </c>
      <c r="G139" s="143" t="s">
        <v>1136</v>
      </c>
      <c r="H139" s="144">
        <v>1</v>
      </c>
      <c r="I139" s="145"/>
      <c r="J139" s="144">
        <f t="shared" si="11"/>
        <v>0</v>
      </c>
      <c r="K139" s="44"/>
      <c r="L139" s="28"/>
    </row>
    <row r="140" spans="2:65" ht="36.75" customHeight="1">
      <c r="C140" s="140">
        <v>14</v>
      </c>
      <c r="D140" s="158" t="s">
        <v>571</v>
      </c>
      <c r="E140" s="159" t="s">
        <v>4689</v>
      </c>
      <c r="F140" s="160" t="s">
        <v>311</v>
      </c>
      <c r="G140" s="161" t="s">
        <v>304</v>
      </c>
      <c r="H140" s="144">
        <v>3.9E-2</v>
      </c>
      <c r="I140" s="145"/>
      <c r="J140" s="144">
        <v>0</v>
      </c>
    </row>
    <row r="141" spans="2:65" ht="12">
      <c r="C141" s="140">
        <v>15</v>
      </c>
      <c r="D141" s="158" t="s">
        <v>571</v>
      </c>
      <c r="E141" s="159" t="s">
        <v>4690</v>
      </c>
      <c r="F141" s="160" t="s">
        <v>4688</v>
      </c>
      <c r="G141" s="161" t="s">
        <v>304</v>
      </c>
      <c r="H141" s="144">
        <v>3.9E-2</v>
      </c>
      <c r="I141" s="145"/>
      <c r="J141" s="144">
        <v>0</v>
      </c>
    </row>
    <row r="142" spans="2:65" ht="24">
      <c r="C142" s="140">
        <v>16</v>
      </c>
      <c r="D142" s="158" t="s">
        <v>571</v>
      </c>
      <c r="E142" s="159" t="s">
        <v>4691</v>
      </c>
      <c r="F142" s="160" t="s">
        <v>4687</v>
      </c>
      <c r="G142" s="161" t="s">
        <v>304</v>
      </c>
      <c r="H142" s="144">
        <v>3.9E-2</v>
      </c>
      <c r="I142" s="145"/>
      <c r="J142" s="144">
        <v>0</v>
      </c>
    </row>
    <row r="143" spans="2:65" ht="36">
      <c r="C143" s="158">
        <v>17</v>
      </c>
      <c r="D143" s="158" t="s">
        <v>571</v>
      </c>
      <c r="E143" s="159" t="s">
        <v>1141</v>
      </c>
      <c r="F143" s="160" t="s">
        <v>1142</v>
      </c>
      <c r="G143" s="161" t="s">
        <v>1136</v>
      </c>
      <c r="H143" s="162">
        <v>1</v>
      </c>
      <c r="I143" s="163"/>
      <c r="J143" s="162">
        <f t="shared" si="11"/>
        <v>0</v>
      </c>
    </row>
    <row r="144" spans="2:65">
      <c r="C144" s="44"/>
      <c r="D144" s="44"/>
      <c r="E144" s="44"/>
      <c r="F144" s="44"/>
      <c r="G144" s="44"/>
      <c r="H144" s="44"/>
      <c r="I144" s="44"/>
      <c r="J144" s="44"/>
    </row>
  </sheetData>
  <autoFilter ref="C122:K138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34</vt:i4>
      </vt:variant>
      <vt:variant>
        <vt:lpstr>Pomenované rozsahy</vt:lpstr>
      </vt:variant>
      <vt:variant>
        <vt:i4>68</vt:i4>
      </vt:variant>
    </vt:vector>
  </HeadingPairs>
  <TitlesOfParts>
    <vt:vector size="102" baseType="lpstr">
      <vt:lpstr>Rekapitulácia stavby</vt:lpstr>
      <vt:lpstr>1 - Búracie práce</vt:lpstr>
      <vt:lpstr>2 - Nový stav</vt:lpstr>
      <vt:lpstr>3 - Zdravotechnika</vt:lpstr>
      <vt:lpstr>4 - Vykurovanie</vt:lpstr>
      <vt:lpstr>5 - Elektroinštalácia</vt:lpstr>
      <vt:lpstr>1 - Búracie práce_01</vt:lpstr>
      <vt:lpstr>2 - Nový stav_01</vt:lpstr>
      <vt:lpstr>3 - Vykurovanie</vt:lpstr>
      <vt:lpstr>4 - Elektroinštalácia</vt:lpstr>
      <vt:lpstr>1 - Architektúra a statika</vt:lpstr>
      <vt:lpstr>2 - Zdravotechnika</vt:lpstr>
      <vt:lpstr>3.1 - Zdroj tepla a chlad...</vt:lpstr>
      <vt:lpstr>3.2 - Odovzdávací systém</vt:lpstr>
      <vt:lpstr>4 - Vzduchotechnika</vt:lpstr>
      <vt:lpstr>5 - FVZ</vt:lpstr>
      <vt:lpstr>6.1 - Elektroinštalácia a...</vt:lpstr>
      <vt:lpstr>6.2 - SENZOMATIC systém</vt:lpstr>
      <vt:lpstr>7.1 - Asanácia a búracie ...</vt:lpstr>
      <vt:lpstr>7.2 - Mlátové chodníky a ...</vt:lpstr>
      <vt:lpstr>7.3 - Krajinná architektúra</vt:lpstr>
      <vt:lpstr>7.4 - Návrh mobiliáru</vt:lpstr>
      <vt:lpstr>D - SO 104</vt:lpstr>
      <vt:lpstr>E.1 - Búracie práca</vt:lpstr>
      <vt:lpstr>E.2 - Nový stav</vt:lpstr>
      <vt:lpstr>E.3 - Elektroinštalácia</vt:lpstr>
      <vt:lpstr>F - SO 102 - debarierizácia</vt:lpstr>
      <vt:lpstr>G - SO 103 - debarierizácia</vt:lpstr>
      <vt:lpstr>H.1 - Búracie práce</vt:lpstr>
      <vt:lpstr>H.2 - Nový stav</vt:lpstr>
      <vt:lpstr>I.1 - Stavebné úpravy</vt:lpstr>
      <vt:lpstr>I.2 - Elektroinštalácia</vt:lpstr>
      <vt:lpstr>I.3 - Vzduchotechnika</vt:lpstr>
      <vt:lpstr>I.4 - Zdravotechnika</vt:lpstr>
      <vt:lpstr>'1 - Architektúra a statika'!Názvy_tlače</vt:lpstr>
      <vt:lpstr>'1 - Búracie práce'!Názvy_tlače</vt:lpstr>
      <vt:lpstr>'1 - Búracie práce_01'!Názvy_tlače</vt:lpstr>
      <vt:lpstr>'2 - Nový stav'!Názvy_tlače</vt:lpstr>
      <vt:lpstr>'2 - Nový stav_01'!Názvy_tlače</vt:lpstr>
      <vt:lpstr>'2 - Zdravotechnika'!Názvy_tlače</vt:lpstr>
      <vt:lpstr>'3 - Vykurovanie'!Názvy_tlače</vt:lpstr>
      <vt:lpstr>'3 - Zdravotechnika'!Názvy_tlače</vt:lpstr>
      <vt:lpstr>'3.1 - Zdroj tepla a chlad...'!Názvy_tlače</vt:lpstr>
      <vt:lpstr>'3.2 - Odovzdávací systém'!Názvy_tlače</vt:lpstr>
      <vt:lpstr>'4 - Elektroinštalácia'!Názvy_tlače</vt:lpstr>
      <vt:lpstr>'4 - Vykurovanie'!Názvy_tlače</vt:lpstr>
      <vt:lpstr>'4 - Vzduchotechnika'!Názvy_tlače</vt:lpstr>
      <vt:lpstr>'5 - Elektroinštalácia'!Názvy_tlače</vt:lpstr>
      <vt:lpstr>'5 - FVZ'!Názvy_tlače</vt:lpstr>
      <vt:lpstr>'6.1 - Elektroinštalácia a...'!Názvy_tlače</vt:lpstr>
      <vt:lpstr>'6.2 - SENZOMATIC systém'!Názvy_tlače</vt:lpstr>
      <vt:lpstr>'7.1 - Asanácia a búracie ...'!Názvy_tlače</vt:lpstr>
      <vt:lpstr>'7.2 - Mlátové chodníky a ...'!Názvy_tlače</vt:lpstr>
      <vt:lpstr>'7.3 - Krajinná architektúra'!Názvy_tlače</vt:lpstr>
      <vt:lpstr>'7.4 - Návrh mobiliáru'!Názvy_tlače</vt:lpstr>
      <vt:lpstr>'D - SO 104'!Názvy_tlače</vt:lpstr>
      <vt:lpstr>'E.1 - Búracie práca'!Názvy_tlače</vt:lpstr>
      <vt:lpstr>'E.2 - Nový stav'!Názvy_tlače</vt:lpstr>
      <vt:lpstr>'E.3 - Elektroinštalácia'!Názvy_tlače</vt:lpstr>
      <vt:lpstr>'F - SO 102 - debarierizácia'!Názvy_tlače</vt:lpstr>
      <vt:lpstr>'G - SO 103 - debarierizácia'!Názvy_tlače</vt:lpstr>
      <vt:lpstr>'H.1 - Búracie práce'!Názvy_tlače</vt:lpstr>
      <vt:lpstr>'H.2 - Nový stav'!Názvy_tlače</vt:lpstr>
      <vt:lpstr>'I.1 - Stavebné úpravy'!Názvy_tlače</vt:lpstr>
      <vt:lpstr>'I.2 - Elektroinštalácia'!Názvy_tlače</vt:lpstr>
      <vt:lpstr>'I.3 - Vzduchotechnika'!Názvy_tlače</vt:lpstr>
      <vt:lpstr>'I.4 - Zdravotechnika'!Názvy_tlače</vt:lpstr>
      <vt:lpstr>'Rekapitulácia stavby'!Názvy_tlače</vt:lpstr>
      <vt:lpstr>'1 - Architektúra a statika'!Oblasť_tlače</vt:lpstr>
      <vt:lpstr>'1 - Búracie práce'!Oblasť_tlače</vt:lpstr>
      <vt:lpstr>'1 - Búracie práce_01'!Oblasť_tlače</vt:lpstr>
      <vt:lpstr>'2 - Nový stav'!Oblasť_tlače</vt:lpstr>
      <vt:lpstr>'2 - Nový stav_01'!Oblasť_tlače</vt:lpstr>
      <vt:lpstr>'2 - Zdravotechnika'!Oblasť_tlače</vt:lpstr>
      <vt:lpstr>'3 - Vykurovanie'!Oblasť_tlače</vt:lpstr>
      <vt:lpstr>'3 - Zdravotechnika'!Oblasť_tlače</vt:lpstr>
      <vt:lpstr>'3.1 - Zdroj tepla a chlad...'!Oblasť_tlače</vt:lpstr>
      <vt:lpstr>'3.2 - Odovzdávací systém'!Oblasť_tlače</vt:lpstr>
      <vt:lpstr>'4 - Elektroinštalácia'!Oblasť_tlače</vt:lpstr>
      <vt:lpstr>'4 - Vykurovanie'!Oblasť_tlače</vt:lpstr>
      <vt:lpstr>'4 - Vzduchotechnika'!Oblasť_tlače</vt:lpstr>
      <vt:lpstr>'5 - Elektroinštalácia'!Oblasť_tlače</vt:lpstr>
      <vt:lpstr>'5 - FVZ'!Oblasť_tlače</vt:lpstr>
      <vt:lpstr>'6.1 - Elektroinštalácia a...'!Oblasť_tlače</vt:lpstr>
      <vt:lpstr>'6.2 - SENZOMATIC systém'!Oblasť_tlače</vt:lpstr>
      <vt:lpstr>'7.1 - Asanácia a búracie ...'!Oblasť_tlače</vt:lpstr>
      <vt:lpstr>'7.2 - Mlátové chodníky a ...'!Oblasť_tlače</vt:lpstr>
      <vt:lpstr>'7.3 - Krajinná architektúra'!Oblasť_tlače</vt:lpstr>
      <vt:lpstr>'7.4 - Návrh mobiliáru'!Oblasť_tlače</vt:lpstr>
      <vt:lpstr>'D - SO 104'!Oblasť_tlače</vt:lpstr>
      <vt:lpstr>'E.1 - Búracie práca'!Oblasť_tlače</vt:lpstr>
      <vt:lpstr>'E.2 - Nový stav'!Oblasť_tlače</vt:lpstr>
      <vt:lpstr>'E.3 - Elektroinštalácia'!Oblasť_tlače</vt:lpstr>
      <vt:lpstr>'F - SO 102 - debarierizácia'!Oblasť_tlače</vt:lpstr>
      <vt:lpstr>'G - SO 103 - debarierizácia'!Oblasť_tlače</vt:lpstr>
      <vt:lpstr>'H.1 - Búracie práce'!Oblasť_tlače</vt:lpstr>
      <vt:lpstr>'H.2 - Nový stav'!Oblasť_tlače</vt:lpstr>
      <vt:lpstr>'I.1 - Stavebné úpravy'!Oblasť_tlače</vt:lpstr>
      <vt:lpstr>'I.2 - Elektroinštalácia'!Oblasť_tlače</vt:lpstr>
      <vt:lpstr>'I.3 - Vzduchotechnika'!Oblasť_tlače</vt:lpstr>
      <vt:lpstr>'I.4 - Zdravotechnika'!Oblasť_tlače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Sapák</dc:creator>
  <cp:lastModifiedBy>VISIA s.r.o.</cp:lastModifiedBy>
  <cp:lastPrinted>2025-08-15T09:23:03Z</cp:lastPrinted>
  <dcterms:created xsi:type="dcterms:W3CDTF">2025-08-06T17:18:43Z</dcterms:created>
  <dcterms:modified xsi:type="dcterms:W3CDTF">2025-08-15T11:14:24Z</dcterms:modified>
</cp:coreProperties>
</file>