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juraj_simo_bratislava_sk/Documents/Documents/Živé námestie Dubravka VP ČZ z RD/Zverejnenie FINAL doklady 08.07.25/"/>
    </mc:Choice>
  </mc:AlternateContent>
  <xr:revisionPtr revIDLastSave="149" documentId="8_{448D8E4B-3113-40E0-9B19-FD276D019AE5}" xr6:coauthVersionLast="47" xr6:coauthVersionMax="47" xr10:uidLastSave="{6AD6D4A5-E5AD-46C7-A22F-C0A9E9F571A8}"/>
  <bookViews>
    <workbookView xWindow="-120" yWindow="-120" windowWidth="29040" windowHeight="15840" xr2:uid="{00000000-000D-0000-FFFF-FFFF00000000}"/>
  </bookViews>
  <sheets>
    <sheet name="Rekapitulácia stavby" sheetId="1" r:id="rId1"/>
    <sheet name="SO 01 - Revitalizácia spe..." sheetId="2" r:id="rId2"/>
    <sheet name="SO 02 - Revitalizácia spe..." sheetId="3" r:id="rId3"/>
    <sheet name="SO 03 - Vodný prvok" sheetId="4" r:id="rId4"/>
    <sheet name="VP 01 - Fontána - ZTI" sheetId="5" r:id="rId5"/>
    <sheet name="SO 04 - Vodovodné a kanal..." sheetId="6" r:id="rId6"/>
    <sheet name="SO 05 - Prekládka kanaliz..." sheetId="7" r:id="rId7"/>
    <sheet name="SO 06 - Prekládka vodovodu" sheetId="8" r:id="rId8"/>
    <sheet name="SO 07 - Rekonštrukcia VŠ ..." sheetId="9" r:id="rId9"/>
    <sheet name="SO 08 - Dažďové záhrady" sheetId="10" r:id="rId10"/>
    <sheet name="SO 09 -  Nová elektrická ..." sheetId="11" r:id="rId11"/>
    <sheet name="SO 10 - Verejné osvetlenie" sheetId="12" r:id="rId12"/>
    <sheet name="SO 11a - Sadové úpravy" sheetId="13" r:id="rId13"/>
    <sheet name="SO 11b - Sadové úpravy - ..." sheetId="14" r:id="rId14"/>
    <sheet name="SO 12 - Mobiliár a drobná..." sheetId="15" r:id="rId15"/>
    <sheet name="SO 13 - Predajný stánok -..." sheetId="16" r:id="rId16"/>
  </sheets>
  <definedNames>
    <definedName name="_xlnm._FilterDatabase" localSheetId="1" hidden="1">'SO 01 - Revitalizácia spe...'!$C$135:$L$650</definedName>
    <definedName name="_xlnm._FilterDatabase" localSheetId="2" hidden="1">'SO 02 - Revitalizácia spe...'!$C$132:$L$496</definedName>
    <definedName name="_xlnm._FilterDatabase" localSheetId="3" hidden="1">'SO 03 - Vodný prvok'!$C$128:$L$410</definedName>
    <definedName name="_xlnm._FilterDatabase" localSheetId="5" hidden="1">'SO 04 - Vodovodné a kanal...'!$C$128:$L$163</definedName>
    <definedName name="_xlnm._FilterDatabase" localSheetId="6" hidden="1">'SO 05 - Prekládka kanaliz...'!$C$128:$L$151</definedName>
    <definedName name="_xlnm._FilterDatabase" localSheetId="7" hidden="1">'SO 06 - Prekládka vodovodu'!$C$128:$L$152</definedName>
    <definedName name="_xlnm._FilterDatabase" localSheetId="8" hidden="1">'SO 07 - Rekonštrukcia VŠ ...'!$C$128:$L$157</definedName>
    <definedName name="_xlnm._FilterDatabase" localSheetId="9" hidden="1">'SO 08 - Dažďové záhrady'!$C$124:$L$189</definedName>
    <definedName name="_xlnm._FilterDatabase" localSheetId="10" hidden="1">'SO 09 -  Nová elektrická ...'!$C$126:$L$152</definedName>
    <definedName name="_xlnm._FilterDatabase" localSheetId="11" hidden="1">'SO 10 - Verejné osvetlenie'!$C$126:$L$166</definedName>
    <definedName name="_xlnm._FilterDatabase" localSheetId="12" hidden="1">'SO 11a - Sadové úpravy'!$C$125:$L$192</definedName>
    <definedName name="_xlnm._FilterDatabase" localSheetId="13" hidden="1">'SO 11b - Sadové úpravy - ...'!$C$135:$L$262</definedName>
    <definedName name="_xlnm._FilterDatabase" localSheetId="14" hidden="1">'SO 12 - Mobiliár a drobná...'!$C$125:$L$203</definedName>
    <definedName name="_xlnm._FilterDatabase" localSheetId="15" hidden="1">'SO 13 - Predajný stánok -...'!$C$128:$L$229</definedName>
    <definedName name="_xlnm._FilterDatabase" localSheetId="4" hidden="1">'VP 01 - Fontána - ZTI'!$C$134:$L$287</definedName>
    <definedName name="_xlnm.Print_Titles" localSheetId="0">'Rekapitulácia stavby'!$92:$92</definedName>
    <definedName name="_xlnm.Print_Titles" localSheetId="1">'SO 01 - Revitalizácia spe...'!$135:$135</definedName>
    <definedName name="_xlnm.Print_Titles" localSheetId="2">'SO 02 - Revitalizácia spe...'!$132:$132</definedName>
    <definedName name="_xlnm.Print_Titles" localSheetId="3">'SO 03 - Vodný prvok'!$128:$128</definedName>
    <definedName name="_xlnm.Print_Titles" localSheetId="5">'SO 04 - Vodovodné a kanal...'!$128:$128</definedName>
    <definedName name="_xlnm.Print_Titles" localSheetId="6">'SO 05 - Prekládka kanaliz...'!$128:$128</definedName>
    <definedName name="_xlnm.Print_Titles" localSheetId="7">'SO 06 - Prekládka vodovodu'!$128:$128</definedName>
    <definedName name="_xlnm.Print_Titles" localSheetId="8">'SO 07 - Rekonštrukcia VŠ ...'!$128:$128</definedName>
    <definedName name="_xlnm.Print_Titles" localSheetId="9">'SO 08 - Dažďové záhrady'!$124:$124</definedName>
    <definedName name="_xlnm.Print_Titles" localSheetId="10">'SO 09 -  Nová elektrická ...'!$126:$126</definedName>
    <definedName name="_xlnm.Print_Titles" localSheetId="11">'SO 10 - Verejné osvetlenie'!$126:$126</definedName>
    <definedName name="_xlnm.Print_Titles" localSheetId="12">'SO 11a - Sadové úpravy'!$125:$125</definedName>
    <definedName name="_xlnm.Print_Titles" localSheetId="13">'SO 11b - Sadové úpravy - ...'!$135:$135</definedName>
    <definedName name="_xlnm.Print_Titles" localSheetId="14">'SO 12 - Mobiliár a drobná...'!$125:$125</definedName>
    <definedName name="_xlnm.Print_Titles" localSheetId="15">'SO 13 - Predajný stánok -...'!$128:$128</definedName>
    <definedName name="_xlnm.Print_Titles" localSheetId="4">'VP 01 - Fontána - ZTI'!$134:$134</definedName>
    <definedName name="_xlnm.Print_Area" localSheetId="0">'Rekapitulácia stavby'!$D$4:$AO$76,'Rekapitulácia stavby'!$C$82:$AQ$110</definedName>
    <definedName name="_xlnm.Print_Area" localSheetId="1">'SO 01 - Revitalizácia spe...'!$C$4:$K$76,'SO 01 - Revitalizácia spe...'!$C$82:$K$117,'SO 01 - Revitalizácia spe...'!$C$123:$K$650</definedName>
    <definedName name="_xlnm.Print_Area" localSheetId="2">'SO 02 - Revitalizácia spe...'!$C$4:$K$76,'SO 02 - Revitalizácia spe...'!$C$82:$K$114,'SO 02 - Revitalizácia spe...'!$C$120:$K$496</definedName>
    <definedName name="_xlnm.Print_Area" localSheetId="3">'SO 03 - Vodný prvok'!$C$4:$K$76,'SO 03 - Vodný prvok'!$C$82:$K$110,'SO 03 - Vodný prvok'!$C$116:$K$410</definedName>
    <definedName name="_xlnm.Print_Area" localSheetId="5">'SO 04 - Vodovodné a kanal...'!$C$4:$K$76,'SO 04 - Vodovodné a kanal...'!$C$82:$K$110,'SO 04 - Vodovodné a kanal...'!$C$116:$K$163</definedName>
    <definedName name="_xlnm.Print_Area" localSheetId="6">'SO 05 - Prekládka kanaliz...'!$C$4:$K$76,'SO 05 - Prekládka kanaliz...'!$C$82:$K$110,'SO 05 - Prekládka kanaliz...'!$C$116:$K$151</definedName>
    <definedName name="_xlnm.Print_Area" localSheetId="7">'SO 06 - Prekládka vodovodu'!$C$4:$K$76,'SO 06 - Prekládka vodovodu'!$C$82:$K$110,'SO 06 - Prekládka vodovodu'!$C$116:$K$152</definedName>
    <definedName name="_xlnm.Print_Area" localSheetId="8">'SO 07 - Rekonštrukcia VŠ ...'!$C$4:$K$76,'SO 07 - Rekonštrukcia VŠ ...'!$C$82:$K$110,'SO 07 - Rekonštrukcia VŠ ...'!$C$116:$K$157</definedName>
    <definedName name="_xlnm.Print_Area" localSheetId="9">'SO 08 - Dažďové záhrady'!$C$4:$K$76,'SO 08 - Dažďové záhrady'!$C$82:$K$106,'SO 08 - Dažďové záhrady'!$C$112:$K$189</definedName>
    <definedName name="_xlnm.Print_Area" localSheetId="10">'SO 09 -  Nová elektrická ...'!$C$4:$K$76,'SO 09 -  Nová elektrická ...'!$C$82:$K$108,'SO 09 -  Nová elektrická ...'!$C$114:$K$152</definedName>
    <definedName name="_xlnm.Print_Area" localSheetId="11">'SO 10 - Verejné osvetlenie'!$C$4:$K$76,'SO 10 - Verejné osvetlenie'!$C$82:$K$108,'SO 10 - Verejné osvetlenie'!$C$114:$K$166</definedName>
    <definedName name="_xlnm.Print_Area" localSheetId="12">'SO 11a - Sadové úpravy'!$C$4:$K$76,'SO 11a - Sadové úpravy'!$C$82:$K$107,'SO 11a - Sadové úpravy'!$C$113:$K$192</definedName>
    <definedName name="_xlnm.Print_Area" localSheetId="13">'SO 11b - Sadové úpravy - ...'!$C$4:$K$76,'SO 11b - Sadové úpravy - ...'!$C$82:$K$117,'SO 11b - Sadové úpravy - ...'!$C$123:$K$262</definedName>
    <definedName name="_xlnm.Print_Area" localSheetId="14">'SO 12 - Mobiliár a drobná...'!$C$4:$K$76,'SO 12 - Mobiliár a drobná...'!$C$82:$K$107,'SO 12 - Mobiliár a drobná...'!$C$113:$K$203</definedName>
    <definedName name="_xlnm.Print_Area" localSheetId="15">'SO 13 - Predajný stánok -...'!$C$4:$K$76,'SO 13 - Predajný stánok -...'!$C$82:$K$110,'SO 13 - Predajný stánok -...'!$C$116:$K$229</definedName>
    <definedName name="_xlnm.Print_Area" localSheetId="4">'VP 01 - Fontána - ZTI'!$C$4:$K$76,'VP 01 - Fontána - ZTI'!$C$82:$K$116,'VP 01 - Fontána - ZTI'!$C$122:$K$287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7" i="7" l="1"/>
  <c r="K132" i="4"/>
  <c r="K328" i="4"/>
  <c r="K319" i="4" s="1"/>
  <c r="K623" i="2"/>
  <c r="K599" i="2"/>
  <c r="K563" i="2"/>
  <c r="K560" i="2"/>
  <c r="K407" i="2"/>
  <c r="K357" i="2"/>
  <c r="K309" i="2"/>
  <c r="K273" i="2"/>
  <c r="K221" i="2"/>
  <c r="K135" i="3"/>
  <c r="K465" i="3"/>
  <c r="K464" i="3" s="1"/>
  <c r="K462" i="3"/>
  <c r="K355" i="3"/>
  <c r="K349" i="3"/>
  <c r="K274" i="3"/>
  <c r="K230" i="3"/>
  <c r="K408" i="4"/>
  <c r="K185" i="4"/>
  <c r="K131" i="4"/>
  <c r="K161" i="6"/>
  <c r="K162" i="6"/>
  <c r="K159" i="6"/>
  <c r="K141" i="6"/>
  <c r="K131" i="6"/>
  <c r="K129" i="7"/>
  <c r="K130" i="7"/>
  <c r="K149" i="7"/>
  <c r="K150" i="7"/>
  <c r="K147" i="7"/>
  <c r="K142" i="7"/>
  <c r="K140" i="7"/>
  <c r="K131" i="7"/>
  <c r="K150" i="8"/>
  <c r="K151" i="8"/>
  <c r="K148" i="8"/>
  <c r="K140" i="8"/>
  <c r="K131" i="8"/>
  <c r="K131" i="9"/>
  <c r="K153" i="9"/>
  <c r="K155" i="9"/>
  <c r="K156" i="9"/>
  <c r="K162" i="10"/>
  <c r="K148" i="11"/>
  <c r="K146" i="11"/>
  <c r="K137" i="11"/>
  <c r="K129" i="11"/>
  <c r="K128" i="11" s="1"/>
  <c r="K127" i="11" s="1"/>
  <c r="K158" i="12"/>
  <c r="K138" i="14"/>
  <c r="K170" i="14"/>
  <c r="K248" i="14"/>
  <c r="K202" i="15"/>
  <c r="K642" i="2"/>
  <c r="K633" i="2"/>
  <c r="K624" i="2"/>
  <c r="K622" i="2"/>
  <c r="K611" i="2"/>
  <c r="K600" i="2"/>
  <c r="K598" i="2"/>
  <c r="K594" i="2"/>
  <c r="K588" i="2"/>
  <c r="K582" i="2"/>
  <c r="K576" i="2"/>
  <c r="K570" i="2"/>
  <c r="K564" i="2"/>
  <c r="K561" i="2"/>
  <c r="K556" i="2"/>
  <c r="K550" i="2"/>
  <c r="K545" i="2"/>
  <c r="K544" i="2"/>
  <c r="K538" i="2"/>
  <c r="K533" i="2"/>
  <c r="K529" i="2"/>
  <c r="K438" i="2" s="1"/>
  <c r="K524" i="2"/>
  <c r="K520" i="2"/>
  <c r="K516" i="2"/>
  <c r="K512" i="2"/>
  <c r="K504" i="2"/>
  <c r="K500" i="2"/>
  <c r="K496" i="2"/>
  <c r="K492" i="2"/>
  <c r="K488" i="2"/>
  <c r="K484" i="2"/>
  <c r="K480" i="2"/>
  <c r="K476" i="2"/>
  <c r="K471" i="2"/>
  <c r="K466" i="2"/>
  <c r="K461" i="2"/>
  <c r="K455" i="2"/>
  <c r="K450" i="2"/>
  <c r="K446" i="2"/>
  <c r="K439" i="2"/>
  <c r="K433" i="2"/>
  <c r="K429" i="2"/>
  <c r="K424" i="2"/>
  <c r="K419" i="2"/>
  <c r="K414" i="2"/>
  <c r="K413" i="2" s="1"/>
  <c r="K408" i="2"/>
  <c r="K400" i="2"/>
  <c r="K394" i="2"/>
  <c r="K390" i="2"/>
  <c r="K384" i="2"/>
  <c r="K379" i="2"/>
  <c r="K375" i="2"/>
  <c r="K369" i="2"/>
  <c r="K363" i="2"/>
  <c r="K358" i="2"/>
  <c r="K347" i="2"/>
  <c r="K337" i="2"/>
  <c r="K330" i="2"/>
  <c r="K321" i="2"/>
  <c r="K310" i="2"/>
  <c r="K302" i="2"/>
  <c r="K295" i="2"/>
  <c r="K288" i="2"/>
  <c r="K281" i="2"/>
  <c r="K274" i="2"/>
  <c r="K266" i="2"/>
  <c r="K255" i="2"/>
  <c r="K244" i="2"/>
  <c r="K233" i="2"/>
  <c r="K222" i="2"/>
  <c r="K216" i="2"/>
  <c r="K212" i="2"/>
  <c r="K208" i="2"/>
  <c r="K203" i="2"/>
  <c r="K199" i="2"/>
  <c r="K195" i="2"/>
  <c r="K185" i="2"/>
  <c r="K175" i="2"/>
  <c r="K169" i="2"/>
  <c r="K163" i="2"/>
  <c r="K147" i="2"/>
  <c r="K143" i="2"/>
  <c r="K139" i="2"/>
  <c r="K496" i="3"/>
  <c r="K490" i="3"/>
  <c r="K484" i="3"/>
  <c r="K478" i="3"/>
  <c r="K472" i="3"/>
  <c r="K466" i="3"/>
  <c r="K463" i="3"/>
  <c r="K461" i="3"/>
  <c r="K460" i="3"/>
  <c r="K459" i="3"/>
  <c r="K457" i="3"/>
  <c r="K456" i="3"/>
  <c r="K451" i="3"/>
  <c r="K447" i="3"/>
  <c r="K442" i="3"/>
  <c r="K437" i="3"/>
  <c r="K433" i="3"/>
  <c r="K429" i="3"/>
  <c r="K425" i="3"/>
  <c r="K421" i="3"/>
  <c r="K417" i="3"/>
  <c r="K413" i="3"/>
  <c r="K409" i="3"/>
  <c r="K405" i="3"/>
  <c r="K401" i="3"/>
  <c r="K397" i="3"/>
  <c r="K389" i="3"/>
  <c r="K382" i="3"/>
  <c r="K376" i="3"/>
  <c r="K371" i="3"/>
  <c r="K366" i="3"/>
  <c r="K361" i="3"/>
  <c r="K356" i="3"/>
  <c r="K350" i="3"/>
  <c r="K344" i="3"/>
  <c r="K307" i="3" s="1"/>
  <c r="K340" i="3"/>
  <c r="K336" i="3"/>
  <c r="K330" i="3"/>
  <c r="K324" i="3"/>
  <c r="K320" i="3"/>
  <c r="K316" i="3"/>
  <c r="K312" i="3"/>
  <c r="K308" i="3"/>
  <c r="K301" i="3"/>
  <c r="K295" i="3"/>
  <c r="K288" i="3"/>
  <c r="K281" i="3"/>
  <c r="K275" i="3"/>
  <c r="K267" i="3"/>
  <c r="K257" i="3"/>
  <c r="K247" i="3"/>
  <c r="K237" i="3"/>
  <c r="K231" i="3"/>
  <c r="K225" i="3"/>
  <c r="K221" i="3"/>
  <c r="K217" i="3"/>
  <c r="K212" i="3"/>
  <c r="K208" i="3"/>
  <c r="K204" i="3"/>
  <c r="K196" i="3"/>
  <c r="K188" i="3"/>
  <c r="K176" i="3"/>
  <c r="K164" i="3"/>
  <c r="K160" i="3"/>
  <c r="K156" i="3"/>
  <c r="K148" i="3"/>
  <c r="K144" i="3"/>
  <c r="K136" i="3"/>
  <c r="K410" i="4"/>
  <c r="K409" i="4"/>
  <c r="K404" i="4"/>
  <c r="K400" i="4"/>
  <c r="K396" i="4"/>
  <c r="K392" i="4"/>
  <c r="K388" i="4"/>
  <c r="K384" i="4"/>
  <c r="K373" i="4"/>
  <c r="K364" i="4"/>
  <c r="K355" i="4"/>
  <c r="K346" i="4"/>
  <c r="K337" i="4"/>
  <c r="K324" i="4"/>
  <c r="K320" i="4"/>
  <c r="K315" i="4"/>
  <c r="K258" i="4" s="1"/>
  <c r="K311" i="4"/>
  <c r="K301" i="4"/>
  <c r="K287" i="4"/>
  <c r="K273" i="4"/>
  <c r="K259" i="4"/>
  <c r="K252" i="4"/>
  <c r="K246" i="4"/>
  <c r="K240" i="4"/>
  <c r="K234" i="4"/>
  <c r="K229" i="4"/>
  <c r="K220" i="4"/>
  <c r="K212" i="4"/>
  <c r="K204" i="4"/>
  <c r="K195" i="4"/>
  <c r="K186" i="4"/>
  <c r="K179" i="4"/>
  <c r="K173" i="4"/>
  <c r="K168" i="4"/>
  <c r="K163" i="4"/>
  <c r="K157" i="4"/>
  <c r="K152" i="4"/>
  <c r="K148" i="4"/>
  <c r="K140" i="4"/>
  <c r="K287" i="5"/>
  <c r="K286" i="5"/>
  <c r="K277" i="5"/>
  <c r="K278" i="5"/>
  <c r="K279" i="5"/>
  <c r="K280" i="5"/>
  <c r="K281" i="5"/>
  <c r="K282" i="5"/>
  <c r="K283" i="5"/>
  <c r="K276" i="5"/>
  <c r="K274" i="5"/>
  <c r="K273" i="5" s="1"/>
  <c r="K267" i="5"/>
  <c r="K268" i="5"/>
  <c r="K269" i="5"/>
  <c r="K270" i="5"/>
  <c r="K271" i="5"/>
  <c r="K272" i="5"/>
  <c r="K266" i="5"/>
  <c r="K262" i="5"/>
  <c r="K261" i="5" s="1"/>
  <c r="K258" i="5"/>
  <c r="K257" i="5"/>
  <c r="K256" i="5"/>
  <c r="K253" i="5"/>
  <c r="K250" i="5"/>
  <c r="K247" i="5"/>
  <c r="K246" i="5"/>
  <c r="K242" i="5"/>
  <c r="K239" i="5"/>
  <c r="K238" i="5"/>
  <c r="K235" i="5"/>
  <c r="K232" i="5"/>
  <c r="K229" i="5"/>
  <c r="K226" i="5"/>
  <c r="K223" i="5"/>
  <c r="K220" i="5"/>
  <c r="K219" i="5"/>
  <c r="K218" i="5"/>
  <c r="K210" i="5"/>
  <c r="K202" i="5"/>
  <c r="K201" i="5"/>
  <c r="K193" i="5"/>
  <c r="K187" i="5"/>
  <c r="K186" i="5"/>
  <c r="K181" i="5"/>
  <c r="K180" i="5" s="1"/>
  <c r="K177" i="5"/>
  <c r="K170" i="5"/>
  <c r="K165" i="5"/>
  <c r="K162" i="5"/>
  <c r="K161" i="5"/>
  <c r="K157" i="5"/>
  <c r="K154" i="5"/>
  <c r="K150" i="5"/>
  <c r="K146" i="5"/>
  <c r="K143" i="5"/>
  <c r="K138" i="5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63" i="6"/>
  <c r="K160" i="6"/>
  <c r="K144" i="6"/>
  <c r="K142" i="6"/>
  <c r="K133" i="6"/>
  <c r="K134" i="6"/>
  <c r="K135" i="6"/>
  <c r="K136" i="6"/>
  <c r="K137" i="6"/>
  <c r="K138" i="6"/>
  <c r="K139" i="6"/>
  <c r="K140" i="6"/>
  <c r="K132" i="6"/>
  <c r="K144" i="7"/>
  <c r="K145" i="7"/>
  <c r="K146" i="7"/>
  <c r="K133" i="7"/>
  <c r="K134" i="7"/>
  <c r="K135" i="7"/>
  <c r="K136" i="7"/>
  <c r="K137" i="7"/>
  <c r="K138" i="7"/>
  <c r="K139" i="7"/>
  <c r="K132" i="7"/>
  <c r="K143" i="7"/>
  <c r="K148" i="7"/>
  <c r="K151" i="7"/>
  <c r="K152" i="8"/>
  <c r="K149" i="8"/>
  <c r="K144" i="8"/>
  <c r="K145" i="8"/>
  <c r="K146" i="8"/>
  <c r="K142" i="8" s="1"/>
  <c r="K130" i="8" s="1"/>
  <c r="K129" i="8" s="1"/>
  <c r="K147" i="8"/>
  <c r="K143" i="8"/>
  <c r="K141" i="8"/>
  <c r="K133" i="8"/>
  <c r="K134" i="8"/>
  <c r="K135" i="8"/>
  <c r="K136" i="8"/>
  <c r="K137" i="8"/>
  <c r="K138" i="8"/>
  <c r="K139" i="8"/>
  <c r="K132" i="8"/>
  <c r="K157" i="9"/>
  <c r="K154" i="9"/>
  <c r="K144" i="9"/>
  <c r="K145" i="9"/>
  <c r="K146" i="9"/>
  <c r="K147" i="9"/>
  <c r="K148" i="9"/>
  <c r="K149" i="9"/>
  <c r="K150" i="9"/>
  <c r="K151" i="9"/>
  <c r="K152" i="9"/>
  <c r="K143" i="9"/>
  <c r="K133" i="9"/>
  <c r="K134" i="9"/>
  <c r="K135" i="9"/>
  <c r="K136" i="9"/>
  <c r="K137" i="9"/>
  <c r="K138" i="9"/>
  <c r="K139" i="9"/>
  <c r="K140" i="9"/>
  <c r="K141" i="9"/>
  <c r="K132" i="9"/>
  <c r="K164" i="10"/>
  <c r="K165" i="10"/>
  <c r="K166" i="10"/>
  <c r="K167" i="10"/>
  <c r="K168" i="10"/>
  <c r="K169" i="10"/>
  <c r="K170" i="10"/>
  <c r="K171" i="10"/>
  <c r="K172" i="10"/>
  <c r="K173" i="10"/>
  <c r="K174" i="10"/>
  <c r="K175" i="10"/>
  <c r="K176" i="10"/>
  <c r="K177" i="10"/>
  <c r="K178" i="10"/>
  <c r="K179" i="10"/>
  <c r="K180" i="10"/>
  <c r="K181" i="10"/>
  <c r="K182" i="10"/>
  <c r="K183" i="10"/>
  <c r="K184" i="10"/>
  <c r="K185" i="10"/>
  <c r="K186" i="10"/>
  <c r="K187" i="10"/>
  <c r="K188" i="10"/>
  <c r="K189" i="10"/>
  <c r="K163" i="10"/>
  <c r="K157" i="10"/>
  <c r="K153" i="10"/>
  <c r="K149" i="10"/>
  <c r="K144" i="10"/>
  <c r="K140" i="10"/>
  <c r="K127" i="10" s="1"/>
  <c r="K136" i="10"/>
  <c r="K132" i="10"/>
  <c r="K128" i="10"/>
  <c r="K150" i="11"/>
  <c r="K151" i="11"/>
  <c r="K152" i="11"/>
  <c r="K149" i="11"/>
  <c r="K147" i="11"/>
  <c r="K139" i="11"/>
  <c r="K140" i="11"/>
  <c r="K141" i="11"/>
  <c r="K142" i="11"/>
  <c r="K143" i="11"/>
  <c r="K144" i="11"/>
  <c r="K145" i="11"/>
  <c r="K138" i="11"/>
  <c r="K131" i="11"/>
  <c r="K132" i="11"/>
  <c r="K133" i="11"/>
  <c r="K134" i="11"/>
  <c r="K135" i="11"/>
  <c r="K136" i="11"/>
  <c r="K130" i="11"/>
  <c r="K162" i="12"/>
  <c r="K163" i="12"/>
  <c r="K164" i="12"/>
  <c r="K165" i="12"/>
  <c r="K166" i="12"/>
  <c r="K160" i="12" s="1"/>
  <c r="K161" i="12"/>
  <c r="K159" i="12"/>
  <c r="K150" i="12"/>
  <c r="K151" i="12"/>
  <c r="K152" i="12"/>
  <c r="K153" i="12"/>
  <c r="K154" i="12"/>
  <c r="K155" i="12"/>
  <c r="K156" i="12"/>
  <c r="K157" i="12"/>
  <c r="K149" i="12"/>
  <c r="K131" i="12"/>
  <c r="K132" i="12"/>
  <c r="K133" i="12"/>
  <c r="K134" i="12"/>
  <c r="K135" i="12"/>
  <c r="K136" i="12"/>
  <c r="K137" i="12"/>
  <c r="K138" i="12"/>
  <c r="K139" i="12"/>
  <c r="K140" i="12"/>
  <c r="K141" i="12"/>
  <c r="K142" i="12"/>
  <c r="K143" i="12"/>
  <c r="K144" i="12"/>
  <c r="K145" i="12"/>
  <c r="K146" i="12"/>
  <c r="K147" i="12"/>
  <c r="K130" i="12"/>
  <c r="K190" i="13"/>
  <c r="K191" i="13"/>
  <c r="K192" i="13"/>
  <c r="K180" i="13"/>
  <c r="K181" i="13"/>
  <c r="K182" i="13"/>
  <c r="K183" i="13"/>
  <c r="K184" i="13"/>
  <c r="K185" i="13"/>
  <c r="K186" i="13"/>
  <c r="K187" i="13"/>
  <c r="K188" i="13"/>
  <c r="K189" i="13"/>
  <c r="K171" i="13"/>
  <c r="K172" i="13"/>
  <c r="K174" i="13"/>
  <c r="K175" i="13"/>
  <c r="K176" i="13"/>
  <c r="K177" i="13"/>
  <c r="K178" i="13"/>
  <c r="K179" i="13"/>
  <c r="K173" i="13"/>
  <c r="K166" i="13"/>
  <c r="K167" i="13"/>
  <c r="K168" i="13"/>
  <c r="K169" i="13"/>
  <c r="K170" i="13"/>
  <c r="K165" i="13"/>
  <c r="K160" i="13"/>
  <c r="K155" i="13"/>
  <c r="K154" i="13"/>
  <c r="K153" i="13"/>
  <c r="K151" i="13"/>
  <c r="K150" i="13"/>
  <c r="K145" i="13"/>
  <c r="K141" i="13"/>
  <c r="K137" i="13"/>
  <c r="K133" i="13"/>
  <c r="K129" i="13"/>
  <c r="K262" i="14"/>
  <c r="K256" i="14"/>
  <c r="K257" i="14"/>
  <c r="K258" i="14"/>
  <c r="K259" i="14"/>
  <c r="K255" i="14"/>
  <c r="K254" i="14" s="1"/>
  <c r="K250" i="14"/>
  <c r="K251" i="14"/>
  <c r="K252" i="14"/>
  <c r="K253" i="14"/>
  <c r="K240" i="14"/>
  <c r="K241" i="14"/>
  <c r="K242" i="14"/>
  <c r="K238" i="14" s="1"/>
  <c r="K243" i="14"/>
  <c r="K244" i="14"/>
  <c r="K245" i="14"/>
  <c r="K246" i="14"/>
  <c r="K239" i="14"/>
  <c r="K249" i="14"/>
  <c r="K247" i="14"/>
  <c r="K237" i="14"/>
  <c r="K226" i="14"/>
  <c r="K227" i="14"/>
  <c r="K224" i="14" s="1"/>
  <c r="K228" i="14"/>
  <c r="K229" i="14"/>
  <c r="K230" i="14"/>
  <c r="K231" i="14"/>
  <c r="K232" i="14"/>
  <c r="K233" i="14"/>
  <c r="K234" i="14"/>
  <c r="K235" i="14"/>
  <c r="K236" i="14"/>
  <c r="K225" i="14"/>
  <c r="K223" i="14"/>
  <c r="K218" i="14"/>
  <c r="K216" i="14" s="1"/>
  <c r="K219" i="14"/>
  <c r="K220" i="14"/>
  <c r="K221" i="14"/>
  <c r="K222" i="14"/>
  <c r="K217" i="14"/>
  <c r="K215" i="14"/>
  <c r="K208" i="14"/>
  <c r="K209" i="14"/>
  <c r="K210" i="14"/>
  <c r="K211" i="14"/>
  <c r="K212" i="14"/>
  <c r="K213" i="14"/>
  <c r="K214" i="14"/>
  <c r="K207" i="14"/>
  <c r="K206" i="14" s="1"/>
  <c r="K205" i="14"/>
  <c r="K194" i="14"/>
  <c r="K195" i="14"/>
  <c r="K196" i="14"/>
  <c r="K197" i="14"/>
  <c r="K198" i="14"/>
  <c r="K199" i="14"/>
  <c r="K200" i="14"/>
  <c r="K201" i="14"/>
  <c r="K202" i="14"/>
  <c r="K203" i="14"/>
  <c r="K204" i="14"/>
  <c r="K193" i="14"/>
  <c r="K192" i="14" s="1"/>
  <c r="K191" i="14"/>
  <c r="K175" i="14"/>
  <c r="K176" i="14"/>
  <c r="K177" i="14"/>
  <c r="K178" i="14"/>
  <c r="K179" i="14"/>
  <c r="K180" i="14"/>
  <c r="K181" i="14"/>
  <c r="K182" i="14"/>
  <c r="K183" i="14"/>
  <c r="K184" i="14"/>
  <c r="K185" i="14"/>
  <c r="K186" i="14"/>
  <c r="K187" i="14"/>
  <c r="K188" i="14"/>
  <c r="K189" i="14"/>
  <c r="K190" i="14"/>
  <c r="K174" i="14"/>
  <c r="K173" i="14" s="1"/>
  <c r="K171" i="14"/>
  <c r="K165" i="14"/>
  <c r="K161" i="14"/>
  <c r="K152" i="14" s="1"/>
  <c r="K137" i="14" s="1"/>
  <c r="K157" i="14"/>
  <c r="K153" i="14"/>
  <c r="K148" i="14"/>
  <c r="K143" i="14"/>
  <c r="K139" i="14"/>
  <c r="K203" i="15"/>
  <c r="K198" i="15"/>
  <c r="K194" i="15"/>
  <c r="K190" i="15"/>
  <c r="K186" i="15"/>
  <c r="K182" i="15"/>
  <c r="K178" i="15"/>
  <c r="K174" i="15"/>
  <c r="K170" i="15"/>
  <c r="K165" i="15"/>
  <c r="K161" i="15"/>
  <c r="K153" i="15"/>
  <c r="K145" i="15"/>
  <c r="K137" i="15"/>
  <c r="K129" i="15"/>
  <c r="K185" i="16"/>
  <c r="K206" i="16"/>
  <c r="K225" i="16"/>
  <c r="K224" i="16" s="1"/>
  <c r="K220" i="16"/>
  <c r="K219" i="16" s="1"/>
  <c r="K215" i="16"/>
  <c r="K211" i="16"/>
  <c r="K207" i="16"/>
  <c r="K202" i="16"/>
  <c r="K198" i="16"/>
  <c r="K194" i="16"/>
  <c r="K190" i="16"/>
  <c r="K186" i="16"/>
  <c r="K183" i="16"/>
  <c r="K182" i="16"/>
  <c r="K180" i="16"/>
  <c r="K179" i="16"/>
  <c r="K177" i="16"/>
  <c r="K176" i="16"/>
  <c r="K171" i="16"/>
  <c r="K166" i="16"/>
  <c r="K162" i="16"/>
  <c r="K158" i="16"/>
  <c r="K153" i="16"/>
  <c r="K149" i="16"/>
  <c r="K145" i="16"/>
  <c r="K141" i="16"/>
  <c r="K136" i="16"/>
  <c r="K132" i="16"/>
  <c r="K131" i="16" s="1"/>
  <c r="K130" i="16" s="1"/>
  <c r="K129" i="12" l="1"/>
  <c r="K128" i="12" s="1"/>
  <c r="K127" i="12" s="1"/>
  <c r="K126" i="10"/>
  <c r="K125" i="10" s="1"/>
  <c r="K138" i="2"/>
  <c r="K137" i="2" s="1"/>
  <c r="K184" i="16"/>
  <c r="K129" i="16" s="1"/>
  <c r="K128" i="15"/>
  <c r="K148" i="12"/>
  <c r="K142" i="9"/>
  <c r="K130" i="9" s="1"/>
  <c r="K129" i="9" s="1"/>
  <c r="K143" i="6"/>
  <c r="K130" i="6" s="1"/>
  <c r="K129" i="6" s="1"/>
  <c r="K383" i="4"/>
  <c r="K130" i="4" s="1"/>
  <c r="K129" i="4" s="1"/>
  <c r="K370" i="3"/>
  <c r="K134" i="3" s="1"/>
  <c r="K133" i="3" s="1"/>
  <c r="K562" i="2"/>
  <c r="K137" i="5"/>
  <c r="K185" i="5"/>
  <c r="K265" i="5"/>
  <c r="K285" i="5"/>
  <c r="K284" i="5" s="1"/>
  <c r="K275" i="5"/>
  <c r="K245" i="5"/>
  <c r="K169" i="15"/>
  <c r="K127" i="15" l="1"/>
  <c r="K126" i="15" s="1"/>
  <c r="K136" i="5"/>
  <c r="K136" i="2"/>
  <c r="K39" i="16" l="1"/>
  <c r="K38" i="16"/>
  <c r="AY109" i="1" s="1"/>
  <c r="K37" i="16"/>
  <c r="AX109" i="1" s="1"/>
  <c r="BJ225" i="16"/>
  <c r="BI225" i="16"/>
  <c r="BH225" i="16"/>
  <c r="BF225" i="16"/>
  <c r="U225" i="16"/>
  <c r="U224" i="16" s="1"/>
  <c r="S225" i="16"/>
  <c r="S224" i="16" s="1"/>
  <c r="Q225" i="16"/>
  <c r="Q224" i="16" s="1"/>
  <c r="BJ220" i="16"/>
  <c r="BI220" i="16"/>
  <c r="BH220" i="16"/>
  <c r="BF220" i="16"/>
  <c r="U220" i="16"/>
  <c r="U219" i="16" s="1"/>
  <c r="S220" i="16"/>
  <c r="S219" i="16" s="1"/>
  <c r="Q220" i="16"/>
  <c r="Q219" i="16" s="1"/>
  <c r="BJ215" i="16"/>
  <c r="BI215" i="16"/>
  <c r="BH215" i="16"/>
  <c r="BF215" i="16"/>
  <c r="U215" i="16"/>
  <c r="S215" i="16"/>
  <c r="Q215" i="16"/>
  <c r="BJ211" i="16"/>
  <c r="BI211" i="16"/>
  <c r="BH211" i="16"/>
  <c r="BF211" i="16"/>
  <c r="U211" i="16"/>
  <c r="S211" i="16"/>
  <c r="Q211" i="16"/>
  <c r="BJ207" i="16"/>
  <c r="BI207" i="16"/>
  <c r="BH207" i="16"/>
  <c r="BF207" i="16"/>
  <c r="U207" i="16"/>
  <c r="S207" i="16"/>
  <c r="Q207" i="16"/>
  <c r="BJ202" i="16"/>
  <c r="BI202" i="16"/>
  <c r="BH202" i="16"/>
  <c r="BF202" i="16"/>
  <c r="U202" i="16"/>
  <c r="S202" i="16"/>
  <c r="Q202" i="16"/>
  <c r="BJ198" i="16"/>
  <c r="BI198" i="16"/>
  <c r="BH198" i="16"/>
  <c r="BF198" i="16"/>
  <c r="U198" i="16"/>
  <c r="S198" i="16"/>
  <c r="Q198" i="16"/>
  <c r="BJ194" i="16"/>
  <c r="BI194" i="16"/>
  <c r="BH194" i="16"/>
  <c r="BF194" i="16"/>
  <c r="U194" i="16"/>
  <c r="S194" i="16"/>
  <c r="Q194" i="16"/>
  <c r="BJ190" i="16"/>
  <c r="BI190" i="16"/>
  <c r="BH190" i="16"/>
  <c r="BF190" i="16"/>
  <c r="U190" i="16"/>
  <c r="S190" i="16"/>
  <c r="Q190" i="16"/>
  <c r="BJ186" i="16"/>
  <c r="BI186" i="16"/>
  <c r="BH186" i="16"/>
  <c r="BF186" i="16"/>
  <c r="U186" i="16"/>
  <c r="S186" i="16"/>
  <c r="Q186" i="16"/>
  <c r="BJ183" i="16"/>
  <c r="BI183" i="16"/>
  <c r="BH183" i="16"/>
  <c r="BF183" i="16"/>
  <c r="U183" i="16"/>
  <c r="S183" i="16"/>
  <c r="Q183" i="16"/>
  <c r="BJ182" i="16"/>
  <c r="BI182" i="16"/>
  <c r="BH182" i="16"/>
  <c r="BF182" i="16"/>
  <c r="U182" i="16"/>
  <c r="S182" i="16"/>
  <c r="Q182" i="16"/>
  <c r="BJ180" i="16"/>
  <c r="BI180" i="16"/>
  <c r="BH180" i="16"/>
  <c r="BF180" i="16"/>
  <c r="U180" i="16"/>
  <c r="S180" i="16"/>
  <c r="Q180" i="16"/>
  <c r="BJ179" i="16"/>
  <c r="BI179" i="16"/>
  <c r="BH179" i="16"/>
  <c r="BF179" i="16"/>
  <c r="U179" i="16"/>
  <c r="S179" i="16"/>
  <c r="Q179" i="16"/>
  <c r="BJ177" i="16"/>
  <c r="BI177" i="16"/>
  <c r="BH177" i="16"/>
  <c r="BF177" i="16"/>
  <c r="U177" i="16"/>
  <c r="S177" i="16"/>
  <c r="Q177" i="16"/>
  <c r="BJ176" i="16"/>
  <c r="BI176" i="16"/>
  <c r="BH176" i="16"/>
  <c r="BF176" i="16"/>
  <c r="U176" i="16"/>
  <c r="S176" i="16"/>
  <c r="Q176" i="16"/>
  <c r="BJ171" i="16"/>
  <c r="BI171" i="16"/>
  <c r="BH171" i="16"/>
  <c r="BF171" i="16"/>
  <c r="U171" i="16"/>
  <c r="S171" i="16"/>
  <c r="Q171" i="16"/>
  <c r="BJ166" i="16"/>
  <c r="BI166" i="16"/>
  <c r="BH166" i="16"/>
  <c r="BF166" i="16"/>
  <c r="U166" i="16"/>
  <c r="S166" i="16"/>
  <c r="Q166" i="16"/>
  <c r="BJ162" i="16"/>
  <c r="BI162" i="16"/>
  <c r="BH162" i="16"/>
  <c r="BF162" i="16"/>
  <c r="U162" i="16"/>
  <c r="S162" i="16"/>
  <c r="Q162" i="16"/>
  <c r="BJ158" i="16"/>
  <c r="BI158" i="16"/>
  <c r="BH158" i="16"/>
  <c r="BF158" i="16"/>
  <c r="U158" i="16"/>
  <c r="S158" i="16"/>
  <c r="Q158" i="16"/>
  <c r="BJ153" i="16"/>
  <c r="BI153" i="16"/>
  <c r="BH153" i="16"/>
  <c r="BF153" i="16"/>
  <c r="U153" i="16"/>
  <c r="S153" i="16"/>
  <c r="Q153" i="16"/>
  <c r="BJ149" i="16"/>
  <c r="BI149" i="16"/>
  <c r="BH149" i="16"/>
  <c r="BF149" i="16"/>
  <c r="U149" i="16"/>
  <c r="S149" i="16"/>
  <c r="Q149" i="16"/>
  <c r="BJ145" i="16"/>
  <c r="BI145" i="16"/>
  <c r="BH145" i="16"/>
  <c r="BF145" i="16"/>
  <c r="U145" i="16"/>
  <c r="S145" i="16"/>
  <c r="Q145" i="16"/>
  <c r="BJ141" i="16"/>
  <c r="BI141" i="16"/>
  <c r="BH141" i="16"/>
  <c r="BF141" i="16"/>
  <c r="U141" i="16"/>
  <c r="S141" i="16"/>
  <c r="Q141" i="16"/>
  <c r="BJ136" i="16"/>
  <c r="BI136" i="16"/>
  <c r="BH136" i="16"/>
  <c r="BF136" i="16"/>
  <c r="U136" i="16"/>
  <c r="S136" i="16"/>
  <c r="Q136" i="16"/>
  <c r="BJ132" i="16"/>
  <c r="BI132" i="16"/>
  <c r="BH132" i="16"/>
  <c r="BF132" i="16"/>
  <c r="U132" i="16"/>
  <c r="S132" i="16"/>
  <c r="Q132" i="16"/>
  <c r="F126" i="16"/>
  <c r="K125" i="16"/>
  <c r="F125" i="16"/>
  <c r="F123" i="16"/>
  <c r="E121" i="16"/>
  <c r="BJ108" i="16"/>
  <c r="BI108" i="16"/>
  <c r="BH108" i="16"/>
  <c r="BG108" i="16"/>
  <c r="BF108" i="16"/>
  <c r="BJ107" i="16"/>
  <c r="BI107" i="16"/>
  <c r="BH107" i="16"/>
  <c r="BF107" i="16"/>
  <c r="F92" i="16"/>
  <c r="F89" i="16"/>
  <c r="E87" i="16"/>
  <c r="K24" i="16"/>
  <c r="E24" i="16"/>
  <c r="K126" i="16" s="1"/>
  <c r="K23" i="16"/>
  <c r="K12" i="16"/>
  <c r="K123" i="16" s="1"/>
  <c r="E7" i="16"/>
  <c r="E85" i="16" s="1"/>
  <c r="K39" i="15"/>
  <c r="K38" i="15"/>
  <c r="AY108" i="1"/>
  <c r="K37" i="15"/>
  <c r="AX108" i="1" s="1"/>
  <c r="BJ203" i="15"/>
  <c r="BI203" i="15"/>
  <c r="BH203" i="15"/>
  <c r="BF203" i="15"/>
  <c r="U203" i="15"/>
  <c r="U202" i="15" s="1"/>
  <c r="S203" i="15"/>
  <c r="S202" i="15" s="1"/>
  <c r="Q203" i="15"/>
  <c r="Q202" i="15" s="1"/>
  <c r="BJ198" i="15"/>
  <c r="BI198" i="15"/>
  <c r="BH198" i="15"/>
  <c r="BF198" i="15"/>
  <c r="U198" i="15"/>
  <c r="S198" i="15"/>
  <c r="Q198" i="15"/>
  <c r="BJ194" i="15"/>
  <c r="BI194" i="15"/>
  <c r="BH194" i="15"/>
  <c r="BF194" i="15"/>
  <c r="U194" i="15"/>
  <c r="S194" i="15"/>
  <c r="Q194" i="15"/>
  <c r="BJ190" i="15"/>
  <c r="BI190" i="15"/>
  <c r="BH190" i="15"/>
  <c r="BF190" i="15"/>
  <c r="U190" i="15"/>
  <c r="S190" i="15"/>
  <c r="Q190" i="15"/>
  <c r="BJ186" i="15"/>
  <c r="BI186" i="15"/>
  <c r="BH186" i="15"/>
  <c r="BF186" i="15"/>
  <c r="U186" i="15"/>
  <c r="S186" i="15"/>
  <c r="Q186" i="15"/>
  <c r="BJ182" i="15"/>
  <c r="BI182" i="15"/>
  <c r="BH182" i="15"/>
  <c r="BF182" i="15"/>
  <c r="U182" i="15"/>
  <c r="S182" i="15"/>
  <c r="Q182" i="15"/>
  <c r="BJ178" i="15"/>
  <c r="BI178" i="15"/>
  <c r="BH178" i="15"/>
  <c r="BF178" i="15"/>
  <c r="U178" i="15"/>
  <c r="S178" i="15"/>
  <c r="Q178" i="15"/>
  <c r="BJ174" i="15"/>
  <c r="BI174" i="15"/>
  <c r="BH174" i="15"/>
  <c r="BF174" i="15"/>
  <c r="U174" i="15"/>
  <c r="S174" i="15"/>
  <c r="Q174" i="15"/>
  <c r="BJ170" i="15"/>
  <c r="BI170" i="15"/>
  <c r="BH170" i="15"/>
  <c r="BF170" i="15"/>
  <c r="U170" i="15"/>
  <c r="S170" i="15"/>
  <c r="Q170" i="15"/>
  <c r="BJ165" i="15"/>
  <c r="BI165" i="15"/>
  <c r="BH165" i="15"/>
  <c r="BF165" i="15"/>
  <c r="U165" i="15"/>
  <c r="S165" i="15"/>
  <c r="Q165" i="15"/>
  <c r="BJ161" i="15"/>
  <c r="BI161" i="15"/>
  <c r="BH161" i="15"/>
  <c r="BF161" i="15"/>
  <c r="U161" i="15"/>
  <c r="S161" i="15"/>
  <c r="Q161" i="15"/>
  <c r="BJ153" i="15"/>
  <c r="BI153" i="15"/>
  <c r="BH153" i="15"/>
  <c r="BF153" i="15"/>
  <c r="U153" i="15"/>
  <c r="S153" i="15"/>
  <c r="Q153" i="15"/>
  <c r="BJ145" i="15"/>
  <c r="BI145" i="15"/>
  <c r="BH145" i="15"/>
  <c r="BF145" i="15"/>
  <c r="U145" i="15"/>
  <c r="S145" i="15"/>
  <c r="Q145" i="15"/>
  <c r="BJ137" i="15"/>
  <c r="BI137" i="15"/>
  <c r="BH137" i="15"/>
  <c r="BF137" i="15"/>
  <c r="U137" i="15"/>
  <c r="S137" i="15"/>
  <c r="Q137" i="15"/>
  <c r="BJ129" i="15"/>
  <c r="BI129" i="15"/>
  <c r="BH129" i="15"/>
  <c r="BF129" i="15"/>
  <c r="U129" i="15"/>
  <c r="S129" i="15"/>
  <c r="Q129" i="15"/>
  <c r="F123" i="15"/>
  <c r="K122" i="15"/>
  <c r="F122" i="15"/>
  <c r="F120" i="15"/>
  <c r="E118" i="15"/>
  <c r="BJ105" i="15"/>
  <c r="BI105" i="15"/>
  <c r="BH105" i="15"/>
  <c r="BG105" i="15"/>
  <c r="BF105" i="15"/>
  <c r="BJ104" i="15"/>
  <c r="BI104" i="15"/>
  <c r="BH104" i="15"/>
  <c r="BF104" i="15"/>
  <c r="F92" i="15"/>
  <c r="F89" i="15"/>
  <c r="E87" i="15"/>
  <c r="K24" i="15"/>
  <c r="E24" i="15"/>
  <c r="K92" i="15" s="1"/>
  <c r="K23" i="15"/>
  <c r="K12" i="15"/>
  <c r="K120" i="15" s="1"/>
  <c r="E7" i="15"/>
  <c r="E116" i="15" s="1"/>
  <c r="K39" i="14"/>
  <c r="K38" i="14"/>
  <c r="AY107" i="1"/>
  <c r="K37" i="14"/>
  <c r="AX107" i="1" s="1"/>
  <c r="BJ262" i="14"/>
  <c r="BI262" i="14"/>
  <c r="BH262" i="14"/>
  <c r="BF262" i="14"/>
  <c r="U262" i="14"/>
  <c r="S262" i="14"/>
  <c r="Q262" i="14"/>
  <c r="BJ261" i="14"/>
  <c r="BI261" i="14"/>
  <c r="BH261" i="14"/>
  <c r="BF261" i="14"/>
  <c r="U261" i="14"/>
  <c r="S261" i="14"/>
  <c r="Q261" i="14"/>
  <c r="BJ259" i="14"/>
  <c r="BI259" i="14"/>
  <c r="BH259" i="14"/>
  <c r="BF259" i="14"/>
  <c r="U259" i="14"/>
  <c r="S259" i="14"/>
  <c r="Q259" i="14"/>
  <c r="BJ258" i="14"/>
  <c r="BI258" i="14"/>
  <c r="BH258" i="14"/>
  <c r="BF258" i="14"/>
  <c r="U258" i="14"/>
  <c r="S258" i="14"/>
  <c r="Q258" i="14"/>
  <c r="BJ257" i="14"/>
  <c r="BI257" i="14"/>
  <c r="BH257" i="14"/>
  <c r="BF257" i="14"/>
  <c r="U257" i="14"/>
  <c r="S257" i="14"/>
  <c r="Q257" i="14"/>
  <c r="BJ256" i="14"/>
  <c r="BI256" i="14"/>
  <c r="BH256" i="14"/>
  <c r="BF256" i="14"/>
  <c r="U256" i="14"/>
  <c r="S256" i="14"/>
  <c r="Q256" i="14"/>
  <c r="BJ255" i="14"/>
  <c r="BI255" i="14"/>
  <c r="BH255" i="14"/>
  <c r="BF255" i="14"/>
  <c r="U255" i="14"/>
  <c r="S255" i="14"/>
  <c r="Q255" i="14"/>
  <c r="BJ253" i="14"/>
  <c r="BI253" i="14"/>
  <c r="BH253" i="14"/>
  <c r="BF253" i="14"/>
  <c r="U253" i="14"/>
  <c r="S253" i="14"/>
  <c r="Q253" i="14"/>
  <c r="BJ252" i="14"/>
  <c r="BI252" i="14"/>
  <c r="BH252" i="14"/>
  <c r="BF252" i="14"/>
  <c r="U252" i="14"/>
  <c r="S252" i="14"/>
  <c r="Q252" i="14"/>
  <c r="BJ251" i="14"/>
  <c r="BI251" i="14"/>
  <c r="BH251" i="14"/>
  <c r="BF251" i="14"/>
  <c r="U251" i="14"/>
  <c r="S251" i="14"/>
  <c r="Q251" i="14"/>
  <c r="BJ250" i="14"/>
  <c r="BI250" i="14"/>
  <c r="BH250" i="14"/>
  <c r="BF250" i="14"/>
  <c r="U250" i="14"/>
  <c r="S250" i="14"/>
  <c r="Q250" i="14"/>
  <c r="BJ249" i="14"/>
  <c r="BI249" i="14"/>
  <c r="BH249" i="14"/>
  <c r="BF249" i="14"/>
  <c r="U249" i="14"/>
  <c r="S249" i="14"/>
  <c r="Q249" i="14"/>
  <c r="BJ247" i="14"/>
  <c r="BI247" i="14"/>
  <c r="BH247" i="14"/>
  <c r="BF247" i="14"/>
  <c r="U247" i="14"/>
  <c r="S247" i="14"/>
  <c r="Q247" i="14"/>
  <c r="BJ246" i="14"/>
  <c r="BI246" i="14"/>
  <c r="BH246" i="14"/>
  <c r="BF246" i="14"/>
  <c r="U246" i="14"/>
  <c r="S246" i="14"/>
  <c r="Q246" i="14"/>
  <c r="BJ245" i="14"/>
  <c r="BI245" i="14"/>
  <c r="BH245" i="14"/>
  <c r="BF245" i="14"/>
  <c r="U245" i="14"/>
  <c r="S245" i="14"/>
  <c r="Q245" i="14"/>
  <c r="BJ244" i="14"/>
  <c r="BI244" i="14"/>
  <c r="BH244" i="14"/>
  <c r="BF244" i="14"/>
  <c r="U244" i="14"/>
  <c r="S244" i="14"/>
  <c r="Q244" i="14"/>
  <c r="BJ243" i="14"/>
  <c r="BI243" i="14"/>
  <c r="BH243" i="14"/>
  <c r="BF243" i="14"/>
  <c r="U243" i="14"/>
  <c r="S243" i="14"/>
  <c r="Q243" i="14"/>
  <c r="BJ242" i="14"/>
  <c r="BI242" i="14"/>
  <c r="BH242" i="14"/>
  <c r="BF242" i="14"/>
  <c r="U242" i="14"/>
  <c r="S242" i="14"/>
  <c r="Q242" i="14"/>
  <c r="BJ241" i="14"/>
  <c r="BI241" i="14"/>
  <c r="BH241" i="14"/>
  <c r="BF241" i="14"/>
  <c r="U241" i="14"/>
  <c r="S241" i="14"/>
  <c r="Q241" i="14"/>
  <c r="BJ240" i="14"/>
  <c r="BI240" i="14"/>
  <c r="BH240" i="14"/>
  <c r="BF240" i="14"/>
  <c r="U240" i="14"/>
  <c r="S240" i="14"/>
  <c r="Q240" i="14"/>
  <c r="BJ239" i="14"/>
  <c r="BI239" i="14"/>
  <c r="BH239" i="14"/>
  <c r="BF239" i="14"/>
  <c r="U239" i="14"/>
  <c r="S239" i="14"/>
  <c r="Q239" i="14"/>
  <c r="BJ237" i="14"/>
  <c r="BI237" i="14"/>
  <c r="BH237" i="14"/>
  <c r="BF237" i="14"/>
  <c r="U237" i="14"/>
  <c r="S237" i="14"/>
  <c r="Q237" i="14"/>
  <c r="BJ236" i="14"/>
  <c r="BI236" i="14"/>
  <c r="BH236" i="14"/>
  <c r="BF236" i="14"/>
  <c r="U236" i="14"/>
  <c r="S236" i="14"/>
  <c r="Q236" i="14"/>
  <c r="BJ235" i="14"/>
  <c r="BI235" i="14"/>
  <c r="BH235" i="14"/>
  <c r="BF235" i="14"/>
  <c r="U235" i="14"/>
  <c r="S235" i="14"/>
  <c r="Q235" i="14"/>
  <c r="BJ234" i="14"/>
  <c r="BI234" i="14"/>
  <c r="BH234" i="14"/>
  <c r="BF234" i="14"/>
  <c r="U234" i="14"/>
  <c r="S234" i="14"/>
  <c r="Q234" i="14"/>
  <c r="BJ233" i="14"/>
  <c r="BI233" i="14"/>
  <c r="BH233" i="14"/>
  <c r="BF233" i="14"/>
  <c r="U233" i="14"/>
  <c r="S233" i="14"/>
  <c r="Q233" i="14"/>
  <c r="BJ232" i="14"/>
  <c r="BI232" i="14"/>
  <c r="BH232" i="14"/>
  <c r="BF232" i="14"/>
  <c r="U232" i="14"/>
  <c r="S232" i="14"/>
  <c r="Q232" i="14"/>
  <c r="BJ231" i="14"/>
  <c r="BI231" i="14"/>
  <c r="BH231" i="14"/>
  <c r="BF231" i="14"/>
  <c r="U231" i="14"/>
  <c r="S231" i="14"/>
  <c r="Q231" i="14"/>
  <c r="BJ230" i="14"/>
  <c r="BI230" i="14"/>
  <c r="BH230" i="14"/>
  <c r="BF230" i="14"/>
  <c r="U230" i="14"/>
  <c r="S230" i="14"/>
  <c r="Q230" i="14"/>
  <c r="BJ229" i="14"/>
  <c r="BI229" i="14"/>
  <c r="BH229" i="14"/>
  <c r="BF229" i="14"/>
  <c r="U229" i="14"/>
  <c r="S229" i="14"/>
  <c r="Q229" i="14"/>
  <c r="BJ228" i="14"/>
  <c r="BI228" i="14"/>
  <c r="BH228" i="14"/>
  <c r="BF228" i="14"/>
  <c r="U228" i="14"/>
  <c r="S228" i="14"/>
  <c r="Q228" i="14"/>
  <c r="BJ227" i="14"/>
  <c r="BI227" i="14"/>
  <c r="BH227" i="14"/>
  <c r="BF227" i="14"/>
  <c r="U227" i="14"/>
  <c r="S227" i="14"/>
  <c r="Q227" i="14"/>
  <c r="BJ226" i="14"/>
  <c r="BI226" i="14"/>
  <c r="BH226" i="14"/>
  <c r="BF226" i="14"/>
  <c r="U226" i="14"/>
  <c r="S226" i="14"/>
  <c r="Q226" i="14"/>
  <c r="BJ225" i="14"/>
  <c r="BI225" i="14"/>
  <c r="BH225" i="14"/>
  <c r="BF225" i="14"/>
  <c r="U225" i="14"/>
  <c r="S225" i="14"/>
  <c r="Q225" i="14"/>
  <c r="BJ223" i="14"/>
  <c r="BI223" i="14"/>
  <c r="BH223" i="14"/>
  <c r="BF223" i="14"/>
  <c r="U223" i="14"/>
  <c r="S223" i="14"/>
  <c r="Q223" i="14"/>
  <c r="BJ222" i="14"/>
  <c r="BI222" i="14"/>
  <c r="BH222" i="14"/>
  <c r="BF222" i="14"/>
  <c r="U222" i="14"/>
  <c r="S222" i="14"/>
  <c r="Q222" i="14"/>
  <c r="BJ221" i="14"/>
  <c r="BI221" i="14"/>
  <c r="BH221" i="14"/>
  <c r="BF221" i="14"/>
  <c r="U221" i="14"/>
  <c r="S221" i="14"/>
  <c r="Q221" i="14"/>
  <c r="BJ220" i="14"/>
  <c r="BI220" i="14"/>
  <c r="BH220" i="14"/>
  <c r="BF220" i="14"/>
  <c r="U220" i="14"/>
  <c r="S220" i="14"/>
  <c r="Q220" i="14"/>
  <c r="BJ219" i="14"/>
  <c r="BI219" i="14"/>
  <c r="BH219" i="14"/>
  <c r="BF219" i="14"/>
  <c r="U219" i="14"/>
  <c r="S219" i="14"/>
  <c r="Q219" i="14"/>
  <c r="BJ218" i="14"/>
  <c r="BI218" i="14"/>
  <c r="BH218" i="14"/>
  <c r="BF218" i="14"/>
  <c r="U218" i="14"/>
  <c r="S218" i="14"/>
  <c r="Q218" i="14"/>
  <c r="BJ217" i="14"/>
  <c r="BI217" i="14"/>
  <c r="BH217" i="14"/>
  <c r="BF217" i="14"/>
  <c r="U217" i="14"/>
  <c r="S217" i="14"/>
  <c r="Q217" i="14"/>
  <c r="BJ215" i="14"/>
  <c r="BI215" i="14"/>
  <c r="BH215" i="14"/>
  <c r="BF215" i="14"/>
  <c r="U215" i="14"/>
  <c r="S215" i="14"/>
  <c r="Q215" i="14"/>
  <c r="BJ214" i="14"/>
  <c r="BI214" i="14"/>
  <c r="BH214" i="14"/>
  <c r="BF214" i="14"/>
  <c r="U214" i="14"/>
  <c r="S214" i="14"/>
  <c r="Q214" i="14"/>
  <c r="BJ213" i="14"/>
  <c r="BI213" i="14"/>
  <c r="BH213" i="14"/>
  <c r="BF213" i="14"/>
  <c r="U213" i="14"/>
  <c r="S213" i="14"/>
  <c r="Q213" i="14"/>
  <c r="BJ212" i="14"/>
  <c r="BI212" i="14"/>
  <c r="BH212" i="14"/>
  <c r="BF212" i="14"/>
  <c r="U212" i="14"/>
  <c r="S212" i="14"/>
  <c r="Q212" i="14"/>
  <c r="BJ211" i="14"/>
  <c r="BI211" i="14"/>
  <c r="BH211" i="14"/>
  <c r="BF211" i="14"/>
  <c r="U211" i="14"/>
  <c r="S211" i="14"/>
  <c r="Q211" i="14"/>
  <c r="BJ210" i="14"/>
  <c r="BI210" i="14"/>
  <c r="BH210" i="14"/>
  <c r="BF210" i="14"/>
  <c r="U210" i="14"/>
  <c r="S210" i="14"/>
  <c r="Q210" i="14"/>
  <c r="BJ209" i="14"/>
  <c r="BI209" i="14"/>
  <c r="BH209" i="14"/>
  <c r="BF209" i="14"/>
  <c r="U209" i="14"/>
  <c r="S209" i="14"/>
  <c r="Q209" i="14"/>
  <c r="BJ208" i="14"/>
  <c r="BI208" i="14"/>
  <c r="BH208" i="14"/>
  <c r="BF208" i="14"/>
  <c r="U208" i="14"/>
  <c r="S208" i="14"/>
  <c r="Q208" i="14"/>
  <c r="BJ207" i="14"/>
  <c r="BI207" i="14"/>
  <c r="BH207" i="14"/>
  <c r="BF207" i="14"/>
  <c r="U207" i="14"/>
  <c r="S207" i="14"/>
  <c r="Q207" i="14"/>
  <c r="BJ205" i="14"/>
  <c r="BI205" i="14"/>
  <c r="BH205" i="14"/>
  <c r="BF205" i="14"/>
  <c r="U205" i="14"/>
  <c r="S205" i="14"/>
  <c r="Q205" i="14"/>
  <c r="BJ204" i="14"/>
  <c r="BI204" i="14"/>
  <c r="BH204" i="14"/>
  <c r="BF204" i="14"/>
  <c r="U204" i="14"/>
  <c r="S204" i="14"/>
  <c r="Q204" i="14"/>
  <c r="BJ203" i="14"/>
  <c r="BI203" i="14"/>
  <c r="BH203" i="14"/>
  <c r="BF203" i="14"/>
  <c r="U203" i="14"/>
  <c r="S203" i="14"/>
  <c r="Q203" i="14"/>
  <c r="BJ202" i="14"/>
  <c r="BI202" i="14"/>
  <c r="BH202" i="14"/>
  <c r="BF202" i="14"/>
  <c r="U202" i="14"/>
  <c r="S202" i="14"/>
  <c r="Q202" i="14"/>
  <c r="BJ201" i="14"/>
  <c r="BI201" i="14"/>
  <c r="BH201" i="14"/>
  <c r="BF201" i="14"/>
  <c r="U201" i="14"/>
  <c r="S201" i="14"/>
  <c r="Q201" i="14"/>
  <c r="BJ200" i="14"/>
  <c r="BI200" i="14"/>
  <c r="BH200" i="14"/>
  <c r="BF200" i="14"/>
  <c r="U200" i="14"/>
  <c r="S200" i="14"/>
  <c r="Q200" i="14"/>
  <c r="BJ199" i="14"/>
  <c r="BI199" i="14"/>
  <c r="BH199" i="14"/>
  <c r="BF199" i="14"/>
  <c r="U199" i="14"/>
  <c r="S199" i="14"/>
  <c r="Q199" i="14"/>
  <c r="BJ198" i="14"/>
  <c r="BI198" i="14"/>
  <c r="BH198" i="14"/>
  <c r="BF198" i="14"/>
  <c r="U198" i="14"/>
  <c r="S198" i="14"/>
  <c r="Q198" i="14"/>
  <c r="BJ197" i="14"/>
  <c r="BI197" i="14"/>
  <c r="BH197" i="14"/>
  <c r="BF197" i="14"/>
  <c r="U197" i="14"/>
  <c r="S197" i="14"/>
  <c r="Q197" i="14"/>
  <c r="BJ196" i="14"/>
  <c r="BI196" i="14"/>
  <c r="BH196" i="14"/>
  <c r="BF196" i="14"/>
  <c r="U196" i="14"/>
  <c r="S196" i="14"/>
  <c r="Q196" i="14"/>
  <c r="BJ195" i="14"/>
  <c r="BI195" i="14"/>
  <c r="BH195" i="14"/>
  <c r="BF195" i="14"/>
  <c r="U195" i="14"/>
  <c r="S195" i="14"/>
  <c r="Q195" i="14"/>
  <c r="BJ194" i="14"/>
  <c r="BI194" i="14"/>
  <c r="BH194" i="14"/>
  <c r="BF194" i="14"/>
  <c r="U194" i="14"/>
  <c r="S194" i="14"/>
  <c r="Q194" i="14"/>
  <c r="BJ193" i="14"/>
  <c r="BI193" i="14"/>
  <c r="BH193" i="14"/>
  <c r="BF193" i="14"/>
  <c r="U193" i="14"/>
  <c r="S193" i="14"/>
  <c r="Q193" i="14"/>
  <c r="BJ191" i="14"/>
  <c r="BI191" i="14"/>
  <c r="BH191" i="14"/>
  <c r="BF191" i="14"/>
  <c r="U191" i="14"/>
  <c r="S191" i="14"/>
  <c r="Q191" i="14"/>
  <c r="BJ190" i="14"/>
  <c r="BI190" i="14"/>
  <c r="BH190" i="14"/>
  <c r="BF190" i="14"/>
  <c r="U190" i="14"/>
  <c r="S190" i="14"/>
  <c r="Q190" i="14"/>
  <c r="BJ189" i="14"/>
  <c r="BI189" i="14"/>
  <c r="BH189" i="14"/>
  <c r="BF189" i="14"/>
  <c r="U189" i="14"/>
  <c r="S189" i="14"/>
  <c r="Q189" i="14"/>
  <c r="BJ188" i="14"/>
  <c r="BI188" i="14"/>
  <c r="BH188" i="14"/>
  <c r="BF188" i="14"/>
  <c r="U188" i="14"/>
  <c r="S188" i="14"/>
  <c r="Q188" i="14"/>
  <c r="BJ187" i="14"/>
  <c r="BI187" i="14"/>
  <c r="BH187" i="14"/>
  <c r="BF187" i="14"/>
  <c r="U187" i="14"/>
  <c r="S187" i="14"/>
  <c r="Q187" i="14"/>
  <c r="BJ186" i="14"/>
  <c r="BI186" i="14"/>
  <c r="BH186" i="14"/>
  <c r="BF186" i="14"/>
  <c r="U186" i="14"/>
  <c r="S186" i="14"/>
  <c r="Q186" i="14"/>
  <c r="BJ185" i="14"/>
  <c r="BI185" i="14"/>
  <c r="BH185" i="14"/>
  <c r="BF185" i="14"/>
  <c r="U185" i="14"/>
  <c r="S185" i="14"/>
  <c r="Q185" i="14"/>
  <c r="BJ184" i="14"/>
  <c r="BI184" i="14"/>
  <c r="BH184" i="14"/>
  <c r="BF184" i="14"/>
  <c r="U184" i="14"/>
  <c r="S184" i="14"/>
  <c r="Q184" i="14"/>
  <c r="BJ183" i="14"/>
  <c r="BI183" i="14"/>
  <c r="BH183" i="14"/>
  <c r="BF183" i="14"/>
  <c r="U183" i="14"/>
  <c r="S183" i="14"/>
  <c r="Q183" i="14"/>
  <c r="BJ182" i="14"/>
  <c r="BI182" i="14"/>
  <c r="BH182" i="14"/>
  <c r="BF182" i="14"/>
  <c r="U182" i="14"/>
  <c r="S182" i="14"/>
  <c r="Q182" i="14"/>
  <c r="BJ181" i="14"/>
  <c r="BI181" i="14"/>
  <c r="BH181" i="14"/>
  <c r="BF181" i="14"/>
  <c r="U181" i="14"/>
  <c r="S181" i="14"/>
  <c r="Q181" i="14"/>
  <c r="BJ180" i="14"/>
  <c r="BI180" i="14"/>
  <c r="BH180" i="14"/>
  <c r="BF180" i="14"/>
  <c r="U180" i="14"/>
  <c r="S180" i="14"/>
  <c r="Q180" i="14"/>
  <c r="BJ179" i="14"/>
  <c r="BI179" i="14"/>
  <c r="BH179" i="14"/>
  <c r="BF179" i="14"/>
  <c r="U179" i="14"/>
  <c r="S179" i="14"/>
  <c r="Q179" i="14"/>
  <c r="BJ178" i="14"/>
  <c r="BI178" i="14"/>
  <c r="BH178" i="14"/>
  <c r="BF178" i="14"/>
  <c r="U178" i="14"/>
  <c r="S178" i="14"/>
  <c r="Q178" i="14"/>
  <c r="BJ177" i="14"/>
  <c r="BI177" i="14"/>
  <c r="BH177" i="14"/>
  <c r="BF177" i="14"/>
  <c r="U177" i="14"/>
  <c r="S177" i="14"/>
  <c r="Q177" i="14"/>
  <c r="BJ176" i="14"/>
  <c r="BI176" i="14"/>
  <c r="BH176" i="14"/>
  <c r="BF176" i="14"/>
  <c r="U176" i="14"/>
  <c r="S176" i="14"/>
  <c r="Q176" i="14"/>
  <c r="BJ175" i="14"/>
  <c r="BI175" i="14"/>
  <c r="BH175" i="14"/>
  <c r="BF175" i="14"/>
  <c r="U175" i="14"/>
  <c r="S175" i="14"/>
  <c r="Q175" i="14"/>
  <c r="BJ174" i="14"/>
  <c r="BI174" i="14"/>
  <c r="BH174" i="14"/>
  <c r="BF174" i="14"/>
  <c r="U174" i="14"/>
  <c r="S174" i="14"/>
  <c r="Q174" i="14"/>
  <c r="BJ171" i="14"/>
  <c r="BI171" i="14"/>
  <c r="BH171" i="14"/>
  <c r="BF171" i="14"/>
  <c r="U171" i="14"/>
  <c r="U170" i="14"/>
  <c r="S171" i="14"/>
  <c r="S170" i="14" s="1"/>
  <c r="Q171" i="14"/>
  <c r="Q170" i="14" s="1"/>
  <c r="BJ165" i="14"/>
  <c r="BI165" i="14"/>
  <c r="BH165" i="14"/>
  <c r="BF165" i="14"/>
  <c r="U165" i="14"/>
  <c r="S165" i="14"/>
  <c r="Q165" i="14"/>
  <c r="BJ161" i="14"/>
  <c r="BI161" i="14"/>
  <c r="BH161" i="14"/>
  <c r="BF161" i="14"/>
  <c r="U161" i="14"/>
  <c r="S161" i="14"/>
  <c r="Q161" i="14"/>
  <c r="BJ157" i="14"/>
  <c r="BI157" i="14"/>
  <c r="BH157" i="14"/>
  <c r="BF157" i="14"/>
  <c r="U157" i="14"/>
  <c r="S157" i="14"/>
  <c r="Q157" i="14"/>
  <c r="BJ153" i="14"/>
  <c r="BI153" i="14"/>
  <c r="BH153" i="14"/>
  <c r="BF153" i="14"/>
  <c r="U153" i="14"/>
  <c r="S153" i="14"/>
  <c r="Q153" i="14"/>
  <c r="BJ148" i="14"/>
  <c r="BI148" i="14"/>
  <c r="BH148" i="14"/>
  <c r="BF148" i="14"/>
  <c r="U148" i="14"/>
  <c r="S148" i="14"/>
  <c r="Q148" i="14"/>
  <c r="BJ143" i="14"/>
  <c r="BI143" i="14"/>
  <c r="BH143" i="14"/>
  <c r="BF143" i="14"/>
  <c r="U143" i="14"/>
  <c r="S143" i="14"/>
  <c r="Q143" i="14"/>
  <c r="BJ139" i="14"/>
  <c r="BI139" i="14"/>
  <c r="BH139" i="14"/>
  <c r="BF139" i="14"/>
  <c r="U139" i="14"/>
  <c r="S139" i="14"/>
  <c r="Q139" i="14"/>
  <c r="F133" i="14"/>
  <c r="K132" i="14"/>
  <c r="F132" i="14"/>
  <c r="F130" i="14"/>
  <c r="E128" i="14"/>
  <c r="BJ115" i="14"/>
  <c r="BI115" i="14"/>
  <c r="BH115" i="14"/>
  <c r="BG115" i="14"/>
  <c r="BF115" i="14"/>
  <c r="BJ114" i="14"/>
  <c r="BI114" i="14"/>
  <c r="BH114" i="14"/>
  <c r="BF114" i="14"/>
  <c r="F92" i="14"/>
  <c r="F89" i="14"/>
  <c r="E87" i="14"/>
  <c r="K24" i="14"/>
  <c r="E24" i="14"/>
  <c r="K92" i="14"/>
  <c r="K23" i="14"/>
  <c r="K12" i="14"/>
  <c r="K130" i="14" s="1"/>
  <c r="E7" i="14"/>
  <c r="E85" i="14" s="1"/>
  <c r="K39" i="13"/>
  <c r="K38" i="13"/>
  <c r="AY106" i="1" s="1"/>
  <c r="K37" i="13"/>
  <c r="AX106" i="1" s="1"/>
  <c r="BJ192" i="13"/>
  <c r="BI192" i="13"/>
  <c r="BH192" i="13"/>
  <c r="BF192" i="13"/>
  <c r="U192" i="13"/>
  <c r="S192" i="13"/>
  <c r="Q192" i="13"/>
  <c r="BJ191" i="13"/>
  <c r="BI191" i="13"/>
  <c r="BH191" i="13"/>
  <c r="BF191" i="13"/>
  <c r="U191" i="13"/>
  <c r="S191" i="13"/>
  <c r="Q191" i="13"/>
  <c r="BJ190" i="13"/>
  <c r="BI190" i="13"/>
  <c r="BH190" i="13"/>
  <c r="BF190" i="13"/>
  <c r="U190" i="13"/>
  <c r="S190" i="13"/>
  <c r="Q190" i="13"/>
  <c r="BJ189" i="13"/>
  <c r="BI189" i="13"/>
  <c r="BH189" i="13"/>
  <c r="BF189" i="13"/>
  <c r="U189" i="13"/>
  <c r="S189" i="13"/>
  <c r="Q189" i="13"/>
  <c r="BJ188" i="13"/>
  <c r="BI188" i="13"/>
  <c r="BH188" i="13"/>
  <c r="BF188" i="13"/>
  <c r="U188" i="13"/>
  <c r="S188" i="13"/>
  <c r="Q188" i="13"/>
  <c r="BJ187" i="13"/>
  <c r="BI187" i="13"/>
  <c r="BH187" i="13"/>
  <c r="BF187" i="13"/>
  <c r="U187" i="13"/>
  <c r="S187" i="13"/>
  <c r="Q187" i="13"/>
  <c r="BJ186" i="13"/>
  <c r="BI186" i="13"/>
  <c r="BH186" i="13"/>
  <c r="BF186" i="13"/>
  <c r="U186" i="13"/>
  <c r="S186" i="13"/>
  <c r="Q186" i="13"/>
  <c r="BJ185" i="13"/>
  <c r="BI185" i="13"/>
  <c r="BH185" i="13"/>
  <c r="BF185" i="13"/>
  <c r="U185" i="13"/>
  <c r="S185" i="13"/>
  <c r="Q185" i="13"/>
  <c r="BJ184" i="13"/>
  <c r="BI184" i="13"/>
  <c r="BH184" i="13"/>
  <c r="BF184" i="13"/>
  <c r="U184" i="13"/>
  <c r="S184" i="13"/>
  <c r="Q184" i="13"/>
  <c r="BJ183" i="13"/>
  <c r="BI183" i="13"/>
  <c r="BH183" i="13"/>
  <c r="BF183" i="13"/>
  <c r="U183" i="13"/>
  <c r="S183" i="13"/>
  <c r="Q183" i="13"/>
  <c r="BJ182" i="13"/>
  <c r="BI182" i="13"/>
  <c r="BH182" i="13"/>
  <c r="BF182" i="13"/>
  <c r="U182" i="13"/>
  <c r="S182" i="13"/>
  <c r="Q182" i="13"/>
  <c r="BJ181" i="13"/>
  <c r="BI181" i="13"/>
  <c r="BH181" i="13"/>
  <c r="BF181" i="13"/>
  <c r="U181" i="13"/>
  <c r="S181" i="13"/>
  <c r="Q181" i="13"/>
  <c r="BJ180" i="13"/>
  <c r="BI180" i="13"/>
  <c r="BH180" i="13"/>
  <c r="BF180" i="13"/>
  <c r="U180" i="13"/>
  <c r="S180" i="13"/>
  <c r="Q180" i="13"/>
  <c r="BJ179" i="13"/>
  <c r="BI179" i="13"/>
  <c r="BH179" i="13"/>
  <c r="BF179" i="13"/>
  <c r="U179" i="13"/>
  <c r="S179" i="13"/>
  <c r="Q179" i="13"/>
  <c r="BJ178" i="13"/>
  <c r="BI178" i="13"/>
  <c r="BH178" i="13"/>
  <c r="BF178" i="13"/>
  <c r="U178" i="13"/>
  <c r="S178" i="13"/>
  <c r="Q178" i="13"/>
  <c r="BJ177" i="13"/>
  <c r="BI177" i="13"/>
  <c r="BH177" i="13"/>
  <c r="BF177" i="13"/>
  <c r="U177" i="13"/>
  <c r="S177" i="13"/>
  <c r="Q177" i="13"/>
  <c r="BJ176" i="13"/>
  <c r="BI176" i="13"/>
  <c r="BH176" i="13"/>
  <c r="BF176" i="13"/>
  <c r="U176" i="13"/>
  <c r="S176" i="13"/>
  <c r="Q176" i="13"/>
  <c r="BJ175" i="13"/>
  <c r="BI175" i="13"/>
  <c r="BH175" i="13"/>
  <c r="BF175" i="13"/>
  <c r="U175" i="13"/>
  <c r="S175" i="13"/>
  <c r="Q175" i="13"/>
  <c r="BJ174" i="13"/>
  <c r="BI174" i="13"/>
  <c r="BH174" i="13"/>
  <c r="BF174" i="13"/>
  <c r="U174" i="13"/>
  <c r="S174" i="13"/>
  <c r="Q174" i="13"/>
  <c r="BJ173" i="13"/>
  <c r="BI173" i="13"/>
  <c r="BH173" i="13"/>
  <c r="BF173" i="13"/>
  <c r="U173" i="13"/>
  <c r="S173" i="13"/>
  <c r="Q173" i="13"/>
  <c r="BJ172" i="13"/>
  <c r="BI172" i="13"/>
  <c r="BH172" i="13"/>
  <c r="BF172" i="13"/>
  <c r="U172" i="13"/>
  <c r="S172" i="13"/>
  <c r="Q172" i="13"/>
  <c r="BJ171" i="13"/>
  <c r="BI171" i="13"/>
  <c r="BH171" i="13"/>
  <c r="BF171" i="13"/>
  <c r="U171" i="13"/>
  <c r="S171" i="13"/>
  <c r="Q171" i="13"/>
  <c r="BJ170" i="13"/>
  <c r="BI170" i="13"/>
  <c r="BH170" i="13"/>
  <c r="BF170" i="13"/>
  <c r="U170" i="13"/>
  <c r="S170" i="13"/>
  <c r="Q170" i="13"/>
  <c r="BJ169" i="13"/>
  <c r="BI169" i="13"/>
  <c r="BH169" i="13"/>
  <c r="BF169" i="13"/>
  <c r="U169" i="13"/>
  <c r="S169" i="13"/>
  <c r="Q169" i="13"/>
  <c r="BJ168" i="13"/>
  <c r="BI168" i="13"/>
  <c r="BH168" i="13"/>
  <c r="BF168" i="13"/>
  <c r="U168" i="13"/>
  <c r="S168" i="13"/>
  <c r="Q168" i="13"/>
  <c r="BJ167" i="13"/>
  <c r="BI167" i="13"/>
  <c r="BH167" i="13"/>
  <c r="BF167" i="13"/>
  <c r="U167" i="13"/>
  <c r="S167" i="13"/>
  <c r="Q167" i="13"/>
  <c r="BJ166" i="13"/>
  <c r="BI166" i="13"/>
  <c r="BH166" i="13"/>
  <c r="BF166" i="13"/>
  <c r="U166" i="13"/>
  <c r="S166" i="13"/>
  <c r="Q166" i="13"/>
  <c r="BJ165" i="13"/>
  <c r="BI165" i="13"/>
  <c r="BH165" i="13"/>
  <c r="BF165" i="13"/>
  <c r="U165" i="13"/>
  <c r="S165" i="13"/>
  <c r="Q165" i="13"/>
  <c r="BJ160" i="13"/>
  <c r="BI160" i="13"/>
  <c r="BH160" i="13"/>
  <c r="BF160" i="13"/>
  <c r="U160" i="13"/>
  <c r="S160" i="13"/>
  <c r="Q160" i="13"/>
  <c r="BJ155" i="13"/>
  <c r="BI155" i="13"/>
  <c r="BH155" i="13"/>
  <c r="BF155" i="13"/>
  <c r="U155" i="13"/>
  <c r="S155" i="13"/>
  <c r="Q155" i="13"/>
  <c r="BJ154" i="13"/>
  <c r="BI154" i="13"/>
  <c r="BH154" i="13"/>
  <c r="BF154" i="13"/>
  <c r="U154" i="13"/>
  <c r="S154" i="13"/>
  <c r="Q154" i="13"/>
  <c r="BJ153" i="13"/>
  <c r="BI153" i="13"/>
  <c r="BH153" i="13"/>
  <c r="BF153" i="13"/>
  <c r="U153" i="13"/>
  <c r="S153" i="13"/>
  <c r="Q153" i="13"/>
  <c r="BJ151" i="13"/>
  <c r="BI151" i="13"/>
  <c r="BH151" i="13"/>
  <c r="BF151" i="13"/>
  <c r="U151" i="13"/>
  <c r="S151" i="13"/>
  <c r="Q151" i="13"/>
  <c r="BJ150" i="13"/>
  <c r="BI150" i="13"/>
  <c r="BH150" i="13"/>
  <c r="BF150" i="13"/>
  <c r="U150" i="13"/>
  <c r="S150" i="13"/>
  <c r="Q150" i="13"/>
  <c r="BJ145" i="13"/>
  <c r="BI145" i="13"/>
  <c r="BH145" i="13"/>
  <c r="BF145" i="13"/>
  <c r="U145" i="13"/>
  <c r="S145" i="13"/>
  <c r="Q145" i="13"/>
  <c r="BJ141" i="13"/>
  <c r="BI141" i="13"/>
  <c r="BH141" i="13"/>
  <c r="BF141" i="13"/>
  <c r="U141" i="13"/>
  <c r="S141" i="13"/>
  <c r="Q141" i="13"/>
  <c r="BJ137" i="13"/>
  <c r="BI137" i="13"/>
  <c r="BH137" i="13"/>
  <c r="BF137" i="13"/>
  <c r="U137" i="13"/>
  <c r="S137" i="13"/>
  <c r="Q137" i="13"/>
  <c r="BJ133" i="13"/>
  <c r="BI133" i="13"/>
  <c r="BH133" i="13"/>
  <c r="BF133" i="13"/>
  <c r="U133" i="13"/>
  <c r="S133" i="13"/>
  <c r="Q133" i="13"/>
  <c r="BJ129" i="13"/>
  <c r="BI129" i="13"/>
  <c r="BH129" i="13"/>
  <c r="BF129" i="13"/>
  <c r="U129" i="13"/>
  <c r="S129" i="13"/>
  <c r="Q129" i="13"/>
  <c r="F123" i="13"/>
  <c r="K122" i="13"/>
  <c r="F122" i="13"/>
  <c r="F120" i="13"/>
  <c r="E118" i="13"/>
  <c r="BJ105" i="13"/>
  <c r="BI105" i="13"/>
  <c r="BH105" i="13"/>
  <c r="BG105" i="13"/>
  <c r="BF105" i="13"/>
  <c r="BJ104" i="13"/>
  <c r="BI104" i="13"/>
  <c r="BH104" i="13"/>
  <c r="BF104" i="13"/>
  <c r="F92" i="13"/>
  <c r="F89" i="13"/>
  <c r="E87" i="13"/>
  <c r="K24" i="13"/>
  <c r="E24" i="13"/>
  <c r="K92" i="13" s="1"/>
  <c r="K23" i="13"/>
  <c r="K12" i="13"/>
  <c r="K120" i="13" s="1"/>
  <c r="E7" i="13"/>
  <c r="E85" i="13" s="1"/>
  <c r="K39" i="12"/>
  <c r="K38" i="12"/>
  <c r="AY105" i="1" s="1"/>
  <c r="K37" i="12"/>
  <c r="AX105" i="1" s="1"/>
  <c r="BJ166" i="12"/>
  <c r="BI166" i="12"/>
  <c r="BH166" i="12"/>
  <c r="BF166" i="12"/>
  <c r="U166" i="12"/>
  <c r="S166" i="12"/>
  <c r="Q166" i="12"/>
  <c r="BJ165" i="12"/>
  <c r="BI165" i="12"/>
  <c r="BH165" i="12"/>
  <c r="BF165" i="12"/>
  <c r="U165" i="12"/>
  <c r="S165" i="12"/>
  <c r="Q165" i="12"/>
  <c r="BJ164" i="12"/>
  <c r="BI164" i="12"/>
  <c r="BH164" i="12"/>
  <c r="BF164" i="12"/>
  <c r="U164" i="12"/>
  <c r="S164" i="12"/>
  <c r="Q164" i="12"/>
  <c r="BJ163" i="12"/>
  <c r="BI163" i="12"/>
  <c r="BH163" i="12"/>
  <c r="BF163" i="12"/>
  <c r="U163" i="12"/>
  <c r="S163" i="12"/>
  <c r="Q163" i="12"/>
  <c r="BJ162" i="12"/>
  <c r="BI162" i="12"/>
  <c r="BH162" i="12"/>
  <c r="BF162" i="12"/>
  <c r="U162" i="12"/>
  <c r="S162" i="12"/>
  <c r="Q162" i="12"/>
  <c r="BJ161" i="12"/>
  <c r="BI161" i="12"/>
  <c r="BH161" i="12"/>
  <c r="BF161" i="12"/>
  <c r="U161" i="12"/>
  <c r="S161" i="12"/>
  <c r="Q161" i="12"/>
  <c r="BJ159" i="12"/>
  <c r="BI159" i="12"/>
  <c r="BH159" i="12"/>
  <c r="BF159" i="12"/>
  <c r="U159" i="12"/>
  <c r="U158" i="12" s="1"/>
  <c r="S159" i="12"/>
  <c r="S158" i="12" s="1"/>
  <c r="Q159" i="12"/>
  <c r="Q158" i="12" s="1"/>
  <c r="BJ157" i="12"/>
  <c r="BI157" i="12"/>
  <c r="BH157" i="12"/>
  <c r="BF157" i="12"/>
  <c r="U157" i="12"/>
  <c r="S157" i="12"/>
  <c r="Q157" i="12"/>
  <c r="BJ156" i="12"/>
  <c r="BI156" i="12"/>
  <c r="BH156" i="12"/>
  <c r="BF156" i="12"/>
  <c r="U156" i="12"/>
  <c r="S156" i="12"/>
  <c r="Q156" i="12"/>
  <c r="BJ155" i="12"/>
  <c r="BI155" i="12"/>
  <c r="BH155" i="12"/>
  <c r="BF155" i="12"/>
  <c r="U155" i="12"/>
  <c r="S155" i="12"/>
  <c r="Q155" i="12"/>
  <c r="BJ154" i="12"/>
  <c r="BI154" i="12"/>
  <c r="BH154" i="12"/>
  <c r="BF154" i="12"/>
  <c r="U154" i="12"/>
  <c r="S154" i="12"/>
  <c r="Q154" i="12"/>
  <c r="BJ153" i="12"/>
  <c r="BI153" i="12"/>
  <c r="BH153" i="12"/>
  <c r="BF153" i="12"/>
  <c r="U153" i="12"/>
  <c r="S153" i="12"/>
  <c r="Q153" i="12"/>
  <c r="BJ152" i="12"/>
  <c r="BI152" i="12"/>
  <c r="BH152" i="12"/>
  <c r="BF152" i="12"/>
  <c r="U152" i="12"/>
  <c r="S152" i="12"/>
  <c r="Q152" i="12"/>
  <c r="BJ151" i="12"/>
  <c r="BI151" i="12"/>
  <c r="BH151" i="12"/>
  <c r="BF151" i="12"/>
  <c r="U151" i="12"/>
  <c r="S151" i="12"/>
  <c r="Q151" i="12"/>
  <c r="BJ150" i="12"/>
  <c r="BI150" i="12"/>
  <c r="BH150" i="12"/>
  <c r="BF150" i="12"/>
  <c r="U150" i="12"/>
  <c r="S150" i="12"/>
  <c r="Q150" i="12"/>
  <c r="BJ149" i="12"/>
  <c r="BI149" i="12"/>
  <c r="BH149" i="12"/>
  <c r="BF149" i="12"/>
  <c r="U149" i="12"/>
  <c r="S149" i="12"/>
  <c r="Q149" i="12"/>
  <c r="BJ147" i="12"/>
  <c r="BI147" i="12"/>
  <c r="BH147" i="12"/>
  <c r="BF147" i="12"/>
  <c r="U147" i="12"/>
  <c r="S147" i="12"/>
  <c r="Q147" i="12"/>
  <c r="BJ146" i="12"/>
  <c r="BI146" i="12"/>
  <c r="BH146" i="12"/>
  <c r="BF146" i="12"/>
  <c r="U146" i="12"/>
  <c r="S146" i="12"/>
  <c r="Q146" i="12"/>
  <c r="BJ145" i="12"/>
  <c r="BI145" i="12"/>
  <c r="BH145" i="12"/>
  <c r="BF145" i="12"/>
  <c r="U145" i="12"/>
  <c r="S145" i="12"/>
  <c r="Q145" i="12"/>
  <c r="BJ144" i="12"/>
  <c r="BI144" i="12"/>
  <c r="BH144" i="12"/>
  <c r="BF144" i="12"/>
  <c r="U144" i="12"/>
  <c r="S144" i="12"/>
  <c r="Q144" i="12"/>
  <c r="BJ143" i="12"/>
  <c r="BI143" i="12"/>
  <c r="BH143" i="12"/>
  <c r="BF143" i="12"/>
  <c r="U143" i="12"/>
  <c r="S143" i="12"/>
  <c r="Q143" i="12"/>
  <c r="BJ142" i="12"/>
  <c r="BI142" i="12"/>
  <c r="BH142" i="12"/>
  <c r="BF142" i="12"/>
  <c r="U142" i="12"/>
  <c r="S142" i="12"/>
  <c r="Q142" i="12"/>
  <c r="BJ141" i="12"/>
  <c r="BI141" i="12"/>
  <c r="BH141" i="12"/>
  <c r="BF141" i="12"/>
  <c r="U141" i="12"/>
  <c r="S141" i="12"/>
  <c r="Q141" i="12"/>
  <c r="BJ140" i="12"/>
  <c r="BI140" i="12"/>
  <c r="BH140" i="12"/>
  <c r="BF140" i="12"/>
  <c r="U140" i="12"/>
  <c r="S140" i="12"/>
  <c r="Q140" i="12"/>
  <c r="BJ139" i="12"/>
  <c r="BI139" i="12"/>
  <c r="BH139" i="12"/>
  <c r="BF139" i="12"/>
  <c r="U139" i="12"/>
  <c r="S139" i="12"/>
  <c r="Q139" i="12"/>
  <c r="BJ138" i="12"/>
  <c r="BI138" i="12"/>
  <c r="BH138" i="12"/>
  <c r="BF138" i="12"/>
  <c r="U138" i="12"/>
  <c r="S138" i="12"/>
  <c r="Q138" i="12"/>
  <c r="BJ137" i="12"/>
  <c r="BI137" i="12"/>
  <c r="BH137" i="12"/>
  <c r="BF137" i="12"/>
  <c r="U137" i="12"/>
  <c r="S137" i="12"/>
  <c r="Q137" i="12"/>
  <c r="BJ136" i="12"/>
  <c r="BI136" i="12"/>
  <c r="BH136" i="12"/>
  <c r="BF136" i="12"/>
  <c r="U136" i="12"/>
  <c r="S136" i="12"/>
  <c r="Q136" i="12"/>
  <c r="BJ135" i="12"/>
  <c r="BI135" i="12"/>
  <c r="BH135" i="12"/>
  <c r="BF135" i="12"/>
  <c r="U135" i="12"/>
  <c r="S135" i="12"/>
  <c r="Q135" i="12"/>
  <c r="BJ134" i="12"/>
  <c r="BI134" i="12"/>
  <c r="BH134" i="12"/>
  <c r="BF134" i="12"/>
  <c r="U134" i="12"/>
  <c r="S134" i="12"/>
  <c r="Q134" i="12"/>
  <c r="BJ133" i="12"/>
  <c r="BI133" i="12"/>
  <c r="BH133" i="12"/>
  <c r="BF133" i="12"/>
  <c r="U133" i="12"/>
  <c r="S133" i="12"/>
  <c r="Q133" i="12"/>
  <c r="BJ132" i="12"/>
  <c r="BI132" i="12"/>
  <c r="BH132" i="12"/>
  <c r="BF132" i="12"/>
  <c r="U132" i="12"/>
  <c r="S132" i="12"/>
  <c r="Q132" i="12"/>
  <c r="BJ131" i="12"/>
  <c r="BI131" i="12"/>
  <c r="BH131" i="12"/>
  <c r="BF131" i="12"/>
  <c r="U131" i="12"/>
  <c r="S131" i="12"/>
  <c r="Q131" i="12"/>
  <c r="BJ130" i="12"/>
  <c r="BI130" i="12"/>
  <c r="BH130" i="12"/>
  <c r="BF130" i="12"/>
  <c r="U130" i="12"/>
  <c r="S130" i="12"/>
  <c r="Q130" i="12"/>
  <c r="F124" i="12"/>
  <c r="K123" i="12"/>
  <c r="F123" i="12"/>
  <c r="F121" i="12"/>
  <c r="E119" i="12"/>
  <c r="BJ106" i="12"/>
  <c r="BI106" i="12"/>
  <c r="BH106" i="12"/>
  <c r="BG106" i="12"/>
  <c r="BF106" i="12"/>
  <c r="BJ105" i="12"/>
  <c r="BI105" i="12"/>
  <c r="BH105" i="12"/>
  <c r="BF105" i="12"/>
  <c r="F92" i="12"/>
  <c r="F89" i="12"/>
  <c r="E87" i="12"/>
  <c r="K24" i="12"/>
  <c r="E24" i="12"/>
  <c r="K92" i="12" s="1"/>
  <c r="K23" i="12"/>
  <c r="K12" i="12"/>
  <c r="K89" i="12" s="1"/>
  <c r="E7" i="12"/>
  <c r="E117" i="12"/>
  <c r="K39" i="11"/>
  <c r="K38" i="11"/>
  <c r="AY104" i="1"/>
  <c r="K37" i="11"/>
  <c r="AX104" i="1"/>
  <c r="BJ152" i="11"/>
  <c r="BI152" i="11"/>
  <c r="BH152" i="11"/>
  <c r="BF152" i="11"/>
  <c r="U152" i="11"/>
  <c r="S152" i="11"/>
  <c r="Q152" i="11"/>
  <c r="BJ151" i="11"/>
  <c r="BI151" i="11"/>
  <c r="BH151" i="11"/>
  <c r="BF151" i="11"/>
  <c r="U151" i="11"/>
  <c r="S151" i="11"/>
  <c r="Q151" i="11"/>
  <c r="BJ150" i="11"/>
  <c r="BI150" i="11"/>
  <c r="BH150" i="11"/>
  <c r="BF150" i="11"/>
  <c r="U150" i="11"/>
  <c r="S150" i="11"/>
  <c r="Q150" i="11"/>
  <c r="BJ149" i="11"/>
  <c r="BI149" i="11"/>
  <c r="BH149" i="11"/>
  <c r="BF149" i="11"/>
  <c r="U149" i="11"/>
  <c r="S149" i="11"/>
  <c r="Q149" i="11"/>
  <c r="BJ147" i="11"/>
  <c r="BI147" i="11"/>
  <c r="BH147" i="11"/>
  <c r="BF147" i="11"/>
  <c r="U147" i="11"/>
  <c r="U146" i="11"/>
  <c r="S147" i="11"/>
  <c r="S146" i="11"/>
  <c r="Q147" i="11"/>
  <c r="Q146" i="11" s="1"/>
  <c r="BJ145" i="11"/>
  <c r="BI145" i="11"/>
  <c r="BH145" i="11"/>
  <c r="BF145" i="11"/>
  <c r="U145" i="11"/>
  <c r="S145" i="11"/>
  <c r="Q145" i="11"/>
  <c r="BJ144" i="11"/>
  <c r="BI144" i="11"/>
  <c r="BH144" i="11"/>
  <c r="BF144" i="11"/>
  <c r="U144" i="11"/>
  <c r="S144" i="11"/>
  <c r="Q144" i="11"/>
  <c r="BJ143" i="11"/>
  <c r="BI143" i="11"/>
  <c r="BH143" i="11"/>
  <c r="BF143" i="11"/>
  <c r="U143" i="11"/>
  <c r="S143" i="11"/>
  <c r="Q143" i="11"/>
  <c r="BJ142" i="11"/>
  <c r="BI142" i="11"/>
  <c r="BH142" i="11"/>
  <c r="BF142" i="11"/>
  <c r="U142" i="11"/>
  <c r="S142" i="11"/>
  <c r="Q142" i="11"/>
  <c r="BJ141" i="11"/>
  <c r="BI141" i="11"/>
  <c r="BH141" i="11"/>
  <c r="BF141" i="11"/>
  <c r="U141" i="11"/>
  <c r="S141" i="11"/>
  <c r="Q141" i="11"/>
  <c r="BJ140" i="11"/>
  <c r="BI140" i="11"/>
  <c r="BH140" i="11"/>
  <c r="BF140" i="11"/>
  <c r="U140" i="11"/>
  <c r="S140" i="11"/>
  <c r="Q140" i="11"/>
  <c r="BJ139" i="11"/>
  <c r="BI139" i="11"/>
  <c r="BH139" i="11"/>
  <c r="BF139" i="11"/>
  <c r="U139" i="11"/>
  <c r="S139" i="11"/>
  <c r="Q139" i="11"/>
  <c r="BJ138" i="11"/>
  <c r="BI138" i="11"/>
  <c r="BH138" i="11"/>
  <c r="BF138" i="11"/>
  <c r="U138" i="11"/>
  <c r="S138" i="11"/>
  <c r="Q138" i="11"/>
  <c r="BJ136" i="11"/>
  <c r="BI136" i="11"/>
  <c r="BH136" i="11"/>
  <c r="BF136" i="11"/>
  <c r="U136" i="11"/>
  <c r="S136" i="11"/>
  <c r="Q136" i="11"/>
  <c r="BJ135" i="11"/>
  <c r="BI135" i="11"/>
  <c r="BH135" i="11"/>
  <c r="BF135" i="11"/>
  <c r="U135" i="11"/>
  <c r="S135" i="11"/>
  <c r="Q135" i="11"/>
  <c r="BJ134" i="11"/>
  <c r="BI134" i="11"/>
  <c r="BH134" i="11"/>
  <c r="BF134" i="11"/>
  <c r="U134" i="11"/>
  <c r="S134" i="11"/>
  <c r="Q134" i="11"/>
  <c r="BJ133" i="11"/>
  <c r="BI133" i="11"/>
  <c r="BH133" i="11"/>
  <c r="BF133" i="11"/>
  <c r="U133" i="11"/>
  <c r="S133" i="11"/>
  <c r="Q133" i="11"/>
  <c r="BJ132" i="11"/>
  <c r="BI132" i="11"/>
  <c r="BH132" i="11"/>
  <c r="BF132" i="11"/>
  <c r="U132" i="11"/>
  <c r="S132" i="11"/>
  <c r="Q132" i="11"/>
  <c r="BJ131" i="11"/>
  <c r="BI131" i="11"/>
  <c r="BH131" i="11"/>
  <c r="BF131" i="11"/>
  <c r="U131" i="11"/>
  <c r="S131" i="11"/>
  <c r="Q131" i="11"/>
  <c r="BJ130" i="11"/>
  <c r="BI130" i="11"/>
  <c r="BH130" i="11"/>
  <c r="BF130" i="11"/>
  <c r="U130" i="11"/>
  <c r="S130" i="11"/>
  <c r="Q130" i="11"/>
  <c r="F124" i="11"/>
  <c r="K123" i="11"/>
  <c r="F123" i="11"/>
  <c r="F121" i="11"/>
  <c r="E119" i="11"/>
  <c r="BJ106" i="11"/>
  <c r="BI106" i="11"/>
  <c r="BH106" i="11"/>
  <c r="BG106" i="11"/>
  <c r="BF106" i="11"/>
  <c r="BJ105" i="11"/>
  <c r="BI105" i="11"/>
  <c r="BH105" i="11"/>
  <c r="BF105" i="11"/>
  <c r="F92" i="11"/>
  <c r="F89" i="11"/>
  <c r="E87" i="11"/>
  <c r="K24" i="11"/>
  <c r="E24" i="11"/>
  <c r="K92" i="11" s="1"/>
  <c r="K23" i="11"/>
  <c r="K12" i="11"/>
  <c r="K121" i="11" s="1"/>
  <c r="E7" i="11"/>
  <c r="E117" i="11" s="1"/>
  <c r="K39" i="10"/>
  <c r="K38" i="10"/>
  <c r="AY103" i="1" s="1"/>
  <c r="K37" i="10"/>
  <c r="AX103" i="1" s="1"/>
  <c r="BJ189" i="10"/>
  <c r="BI189" i="10"/>
  <c r="BH189" i="10"/>
  <c r="BF189" i="10"/>
  <c r="U189" i="10"/>
  <c r="S189" i="10"/>
  <c r="Q189" i="10"/>
  <c r="BJ188" i="10"/>
  <c r="BI188" i="10"/>
  <c r="BH188" i="10"/>
  <c r="BF188" i="10"/>
  <c r="U188" i="10"/>
  <c r="S188" i="10"/>
  <c r="Q188" i="10"/>
  <c r="BJ187" i="10"/>
  <c r="BI187" i="10"/>
  <c r="BH187" i="10"/>
  <c r="BF187" i="10"/>
  <c r="U187" i="10"/>
  <c r="S187" i="10"/>
  <c r="Q187" i="10"/>
  <c r="BJ186" i="10"/>
  <c r="BI186" i="10"/>
  <c r="BH186" i="10"/>
  <c r="BF186" i="10"/>
  <c r="U186" i="10"/>
  <c r="S186" i="10"/>
  <c r="Q186" i="10"/>
  <c r="BJ185" i="10"/>
  <c r="BI185" i="10"/>
  <c r="BH185" i="10"/>
  <c r="BF185" i="10"/>
  <c r="U185" i="10"/>
  <c r="S185" i="10"/>
  <c r="Q185" i="10"/>
  <c r="BJ184" i="10"/>
  <c r="BI184" i="10"/>
  <c r="BH184" i="10"/>
  <c r="BF184" i="10"/>
  <c r="U184" i="10"/>
  <c r="S184" i="10"/>
  <c r="Q184" i="10"/>
  <c r="BJ183" i="10"/>
  <c r="BI183" i="10"/>
  <c r="BH183" i="10"/>
  <c r="BF183" i="10"/>
  <c r="U183" i="10"/>
  <c r="S183" i="10"/>
  <c r="Q183" i="10"/>
  <c r="BJ182" i="10"/>
  <c r="BI182" i="10"/>
  <c r="BH182" i="10"/>
  <c r="BF182" i="10"/>
  <c r="U182" i="10"/>
  <c r="S182" i="10"/>
  <c r="Q182" i="10"/>
  <c r="BJ181" i="10"/>
  <c r="BI181" i="10"/>
  <c r="BH181" i="10"/>
  <c r="BF181" i="10"/>
  <c r="U181" i="10"/>
  <c r="S181" i="10"/>
  <c r="Q181" i="10"/>
  <c r="BJ180" i="10"/>
  <c r="BI180" i="10"/>
  <c r="BH180" i="10"/>
  <c r="BF180" i="10"/>
  <c r="U180" i="10"/>
  <c r="S180" i="10"/>
  <c r="Q180" i="10"/>
  <c r="BJ179" i="10"/>
  <c r="BI179" i="10"/>
  <c r="BH179" i="10"/>
  <c r="BF179" i="10"/>
  <c r="U179" i="10"/>
  <c r="S179" i="10"/>
  <c r="Q179" i="10"/>
  <c r="BJ178" i="10"/>
  <c r="BI178" i="10"/>
  <c r="BH178" i="10"/>
  <c r="BF178" i="10"/>
  <c r="U178" i="10"/>
  <c r="S178" i="10"/>
  <c r="Q178" i="10"/>
  <c r="BJ177" i="10"/>
  <c r="BI177" i="10"/>
  <c r="BH177" i="10"/>
  <c r="BF177" i="10"/>
  <c r="U177" i="10"/>
  <c r="S177" i="10"/>
  <c r="Q177" i="10"/>
  <c r="BJ176" i="10"/>
  <c r="BI176" i="10"/>
  <c r="BH176" i="10"/>
  <c r="BF176" i="10"/>
  <c r="U176" i="10"/>
  <c r="S176" i="10"/>
  <c r="Q176" i="10"/>
  <c r="BJ175" i="10"/>
  <c r="BI175" i="10"/>
  <c r="BH175" i="10"/>
  <c r="BF175" i="10"/>
  <c r="U175" i="10"/>
  <c r="S175" i="10"/>
  <c r="Q175" i="10"/>
  <c r="BJ174" i="10"/>
  <c r="BI174" i="10"/>
  <c r="BH174" i="10"/>
  <c r="BF174" i="10"/>
  <c r="U174" i="10"/>
  <c r="S174" i="10"/>
  <c r="Q174" i="10"/>
  <c r="BJ173" i="10"/>
  <c r="BI173" i="10"/>
  <c r="BH173" i="10"/>
  <c r="BF173" i="10"/>
  <c r="U173" i="10"/>
  <c r="S173" i="10"/>
  <c r="Q173" i="10"/>
  <c r="BJ172" i="10"/>
  <c r="BI172" i="10"/>
  <c r="BH172" i="10"/>
  <c r="BF172" i="10"/>
  <c r="U172" i="10"/>
  <c r="S172" i="10"/>
  <c r="Q172" i="10"/>
  <c r="BJ171" i="10"/>
  <c r="BI171" i="10"/>
  <c r="BH171" i="10"/>
  <c r="BF171" i="10"/>
  <c r="U171" i="10"/>
  <c r="S171" i="10"/>
  <c r="Q171" i="10"/>
  <c r="BJ170" i="10"/>
  <c r="BI170" i="10"/>
  <c r="BH170" i="10"/>
  <c r="BF170" i="10"/>
  <c r="U170" i="10"/>
  <c r="S170" i="10"/>
  <c r="Q170" i="10"/>
  <c r="BJ169" i="10"/>
  <c r="BI169" i="10"/>
  <c r="BH169" i="10"/>
  <c r="BF169" i="10"/>
  <c r="U169" i="10"/>
  <c r="S169" i="10"/>
  <c r="Q169" i="10"/>
  <c r="BJ168" i="10"/>
  <c r="BI168" i="10"/>
  <c r="BH168" i="10"/>
  <c r="BF168" i="10"/>
  <c r="U168" i="10"/>
  <c r="S168" i="10"/>
  <c r="Q168" i="10"/>
  <c r="BJ167" i="10"/>
  <c r="BI167" i="10"/>
  <c r="BH167" i="10"/>
  <c r="BF167" i="10"/>
  <c r="U167" i="10"/>
  <c r="S167" i="10"/>
  <c r="Q167" i="10"/>
  <c r="BJ166" i="10"/>
  <c r="BI166" i="10"/>
  <c r="BH166" i="10"/>
  <c r="BF166" i="10"/>
  <c r="U166" i="10"/>
  <c r="S166" i="10"/>
  <c r="Q166" i="10"/>
  <c r="BJ165" i="10"/>
  <c r="BI165" i="10"/>
  <c r="BH165" i="10"/>
  <c r="BF165" i="10"/>
  <c r="U165" i="10"/>
  <c r="S165" i="10"/>
  <c r="Q165" i="10"/>
  <c r="BJ164" i="10"/>
  <c r="BI164" i="10"/>
  <c r="BH164" i="10"/>
  <c r="BF164" i="10"/>
  <c r="U164" i="10"/>
  <c r="S164" i="10"/>
  <c r="Q164" i="10"/>
  <c r="BJ163" i="10"/>
  <c r="BI163" i="10"/>
  <c r="BH163" i="10"/>
  <c r="BF163" i="10"/>
  <c r="U163" i="10"/>
  <c r="S163" i="10"/>
  <c r="Q163" i="10"/>
  <c r="BJ157" i="10"/>
  <c r="BI157" i="10"/>
  <c r="BH157" i="10"/>
  <c r="BF157" i="10"/>
  <c r="U157" i="10"/>
  <c r="S157" i="10"/>
  <c r="Q157" i="10"/>
  <c r="BJ153" i="10"/>
  <c r="BI153" i="10"/>
  <c r="BH153" i="10"/>
  <c r="BF153" i="10"/>
  <c r="U153" i="10"/>
  <c r="S153" i="10"/>
  <c r="Q153" i="10"/>
  <c r="BJ149" i="10"/>
  <c r="BI149" i="10"/>
  <c r="BH149" i="10"/>
  <c r="BF149" i="10"/>
  <c r="U149" i="10"/>
  <c r="S149" i="10"/>
  <c r="Q149" i="10"/>
  <c r="BJ144" i="10"/>
  <c r="BI144" i="10"/>
  <c r="BH144" i="10"/>
  <c r="BF144" i="10"/>
  <c r="U144" i="10"/>
  <c r="S144" i="10"/>
  <c r="Q144" i="10"/>
  <c r="BJ140" i="10"/>
  <c r="BI140" i="10"/>
  <c r="BH140" i="10"/>
  <c r="BF140" i="10"/>
  <c r="U140" i="10"/>
  <c r="S140" i="10"/>
  <c r="Q140" i="10"/>
  <c r="BJ136" i="10"/>
  <c r="BI136" i="10"/>
  <c r="BH136" i="10"/>
  <c r="BF136" i="10"/>
  <c r="U136" i="10"/>
  <c r="S136" i="10"/>
  <c r="Q136" i="10"/>
  <c r="BJ132" i="10"/>
  <c r="BI132" i="10"/>
  <c r="BH132" i="10"/>
  <c r="BF132" i="10"/>
  <c r="U132" i="10"/>
  <c r="S132" i="10"/>
  <c r="Q132" i="10"/>
  <c r="BJ128" i="10"/>
  <c r="BI128" i="10"/>
  <c r="BH128" i="10"/>
  <c r="BF128" i="10"/>
  <c r="U128" i="10"/>
  <c r="S128" i="10"/>
  <c r="Q128" i="10"/>
  <c r="F122" i="10"/>
  <c r="K121" i="10"/>
  <c r="F121" i="10"/>
  <c r="F119" i="10"/>
  <c r="E117" i="10"/>
  <c r="BJ104" i="10"/>
  <c r="BI104" i="10"/>
  <c r="BH104" i="10"/>
  <c r="BG104" i="10"/>
  <c r="BF104" i="10"/>
  <c r="BJ103" i="10"/>
  <c r="BI103" i="10"/>
  <c r="BH103" i="10"/>
  <c r="BF103" i="10"/>
  <c r="F92" i="10"/>
  <c r="F89" i="10"/>
  <c r="E87" i="10"/>
  <c r="K24" i="10"/>
  <c r="E24" i="10"/>
  <c r="K92" i="10" s="1"/>
  <c r="K23" i="10"/>
  <c r="K12" i="10"/>
  <c r="K119" i="10" s="1"/>
  <c r="E7" i="10"/>
  <c r="E115" i="10" s="1"/>
  <c r="K39" i="9"/>
  <c r="K38" i="9"/>
  <c r="AY102" i="1" s="1"/>
  <c r="K37" i="9"/>
  <c r="AX102" i="1"/>
  <c r="BJ157" i="9"/>
  <c r="BI157" i="9"/>
  <c r="BH157" i="9"/>
  <c r="BF157" i="9"/>
  <c r="U157" i="9"/>
  <c r="U156" i="9" s="1"/>
  <c r="U155" i="9" s="1"/>
  <c r="S157" i="9"/>
  <c r="S156" i="9"/>
  <c r="S155" i="9" s="1"/>
  <c r="Q157" i="9"/>
  <c r="Q156" i="9"/>
  <c r="Q155" i="9" s="1"/>
  <c r="BJ154" i="9"/>
  <c r="BI154" i="9"/>
  <c r="BH154" i="9"/>
  <c r="BF154" i="9"/>
  <c r="U154" i="9"/>
  <c r="U153" i="9" s="1"/>
  <c r="S154" i="9"/>
  <c r="S153" i="9"/>
  <c r="Q154" i="9"/>
  <c r="Q153" i="9" s="1"/>
  <c r="BJ152" i="9"/>
  <c r="BI152" i="9"/>
  <c r="BH152" i="9"/>
  <c r="BF152" i="9"/>
  <c r="U152" i="9"/>
  <c r="S152" i="9"/>
  <c r="Q152" i="9"/>
  <c r="BJ151" i="9"/>
  <c r="BI151" i="9"/>
  <c r="BH151" i="9"/>
  <c r="BF151" i="9"/>
  <c r="U151" i="9"/>
  <c r="S151" i="9"/>
  <c r="Q151" i="9"/>
  <c r="BJ150" i="9"/>
  <c r="BI150" i="9"/>
  <c r="BH150" i="9"/>
  <c r="BF150" i="9"/>
  <c r="U150" i="9"/>
  <c r="S150" i="9"/>
  <c r="Q150" i="9"/>
  <c r="BJ149" i="9"/>
  <c r="BI149" i="9"/>
  <c r="BH149" i="9"/>
  <c r="BF149" i="9"/>
  <c r="U149" i="9"/>
  <c r="S149" i="9"/>
  <c r="Q149" i="9"/>
  <c r="BJ148" i="9"/>
  <c r="BI148" i="9"/>
  <c r="BH148" i="9"/>
  <c r="BF148" i="9"/>
  <c r="U148" i="9"/>
  <c r="S148" i="9"/>
  <c r="Q148" i="9"/>
  <c r="BJ147" i="9"/>
  <c r="BI147" i="9"/>
  <c r="BH147" i="9"/>
  <c r="BF147" i="9"/>
  <c r="U147" i="9"/>
  <c r="S147" i="9"/>
  <c r="Q147" i="9"/>
  <c r="BJ146" i="9"/>
  <c r="BI146" i="9"/>
  <c r="BH146" i="9"/>
  <c r="BF146" i="9"/>
  <c r="U146" i="9"/>
  <c r="S146" i="9"/>
  <c r="Q146" i="9"/>
  <c r="BJ145" i="9"/>
  <c r="BI145" i="9"/>
  <c r="BH145" i="9"/>
  <c r="BF145" i="9"/>
  <c r="U145" i="9"/>
  <c r="S145" i="9"/>
  <c r="Q145" i="9"/>
  <c r="BJ144" i="9"/>
  <c r="BI144" i="9"/>
  <c r="BH144" i="9"/>
  <c r="BF144" i="9"/>
  <c r="U144" i="9"/>
  <c r="S144" i="9"/>
  <c r="Q144" i="9"/>
  <c r="BJ143" i="9"/>
  <c r="BI143" i="9"/>
  <c r="BH143" i="9"/>
  <c r="BF143" i="9"/>
  <c r="U143" i="9"/>
  <c r="S143" i="9"/>
  <c r="Q143" i="9"/>
  <c r="BJ141" i="9"/>
  <c r="BI141" i="9"/>
  <c r="BH141" i="9"/>
  <c r="BF141" i="9"/>
  <c r="U141" i="9"/>
  <c r="U140" i="9"/>
  <c r="S141" i="9"/>
  <c r="S140" i="9"/>
  <c r="Q141" i="9"/>
  <c r="Q140" i="9" s="1"/>
  <c r="BJ139" i="9"/>
  <c r="BI139" i="9"/>
  <c r="BH139" i="9"/>
  <c r="BF139" i="9"/>
  <c r="U139" i="9"/>
  <c r="S139" i="9"/>
  <c r="Q139" i="9"/>
  <c r="BJ138" i="9"/>
  <c r="BI138" i="9"/>
  <c r="BH138" i="9"/>
  <c r="BF138" i="9"/>
  <c r="U138" i="9"/>
  <c r="S138" i="9"/>
  <c r="Q138" i="9"/>
  <c r="BJ137" i="9"/>
  <c r="BI137" i="9"/>
  <c r="BH137" i="9"/>
  <c r="BF137" i="9"/>
  <c r="U137" i="9"/>
  <c r="S137" i="9"/>
  <c r="Q137" i="9"/>
  <c r="BJ136" i="9"/>
  <c r="BI136" i="9"/>
  <c r="BH136" i="9"/>
  <c r="BF136" i="9"/>
  <c r="U136" i="9"/>
  <c r="S136" i="9"/>
  <c r="Q136" i="9"/>
  <c r="BJ135" i="9"/>
  <c r="BI135" i="9"/>
  <c r="BH135" i="9"/>
  <c r="BF135" i="9"/>
  <c r="U135" i="9"/>
  <c r="S135" i="9"/>
  <c r="Q135" i="9"/>
  <c r="BJ134" i="9"/>
  <c r="BI134" i="9"/>
  <c r="BH134" i="9"/>
  <c r="BF134" i="9"/>
  <c r="U134" i="9"/>
  <c r="S134" i="9"/>
  <c r="Q134" i="9"/>
  <c r="BJ133" i="9"/>
  <c r="BI133" i="9"/>
  <c r="BH133" i="9"/>
  <c r="BF133" i="9"/>
  <c r="U133" i="9"/>
  <c r="S133" i="9"/>
  <c r="Q133" i="9"/>
  <c r="BJ132" i="9"/>
  <c r="BI132" i="9"/>
  <c r="BH132" i="9"/>
  <c r="BF132" i="9"/>
  <c r="U132" i="9"/>
  <c r="S132" i="9"/>
  <c r="Q132" i="9"/>
  <c r="F126" i="9"/>
  <c r="K125" i="9"/>
  <c r="F125" i="9"/>
  <c r="F123" i="9"/>
  <c r="E121" i="9"/>
  <c r="BJ108" i="9"/>
  <c r="BI108" i="9"/>
  <c r="BH108" i="9"/>
  <c r="BG108" i="9"/>
  <c r="BF108" i="9"/>
  <c r="BJ107" i="9"/>
  <c r="BI107" i="9"/>
  <c r="BH107" i="9"/>
  <c r="BF107" i="9"/>
  <c r="F92" i="9"/>
  <c r="F89" i="9"/>
  <c r="E87" i="9"/>
  <c r="K24" i="9"/>
  <c r="E24" i="9"/>
  <c r="K92" i="9" s="1"/>
  <c r="K23" i="9"/>
  <c r="K12" i="9"/>
  <c r="K123" i="9" s="1"/>
  <c r="E7" i="9"/>
  <c r="E85" i="9" s="1"/>
  <c r="K39" i="8"/>
  <c r="K38" i="8"/>
  <c r="AY101" i="1" s="1"/>
  <c r="K37" i="8"/>
  <c r="AX101" i="1" s="1"/>
  <c r="BJ152" i="8"/>
  <c r="BI152" i="8"/>
  <c r="BH152" i="8"/>
  <c r="BF152" i="8"/>
  <c r="U152" i="8"/>
  <c r="U151" i="8" s="1"/>
  <c r="U150" i="8" s="1"/>
  <c r="S152" i="8"/>
  <c r="S151" i="8" s="1"/>
  <c r="S150" i="8" s="1"/>
  <c r="Q152" i="8"/>
  <c r="Q151" i="8"/>
  <c r="Q150" i="8" s="1"/>
  <c r="BJ149" i="8"/>
  <c r="BI149" i="8"/>
  <c r="BH149" i="8"/>
  <c r="BF149" i="8"/>
  <c r="U149" i="8"/>
  <c r="U148" i="8" s="1"/>
  <c r="S149" i="8"/>
  <c r="S148" i="8" s="1"/>
  <c r="Q149" i="8"/>
  <c r="Q148" i="8" s="1"/>
  <c r="BJ147" i="8"/>
  <c r="BI147" i="8"/>
  <c r="BH147" i="8"/>
  <c r="BF147" i="8"/>
  <c r="U147" i="8"/>
  <c r="S147" i="8"/>
  <c r="Q147" i="8"/>
  <c r="BJ146" i="8"/>
  <c r="BI146" i="8"/>
  <c r="BH146" i="8"/>
  <c r="BF146" i="8"/>
  <c r="U146" i="8"/>
  <c r="S146" i="8"/>
  <c r="Q146" i="8"/>
  <c r="BJ145" i="8"/>
  <c r="BI145" i="8"/>
  <c r="BH145" i="8"/>
  <c r="BF145" i="8"/>
  <c r="U145" i="8"/>
  <c r="S145" i="8"/>
  <c r="Q145" i="8"/>
  <c r="BJ144" i="8"/>
  <c r="BI144" i="8"/>
  <c r="BH144" i="8"/>
  <c r="BF144" i="8"/>
  <c r="U144" i="8"/>
  <c r="S144" i="8"/>
  <c r="Q144" i="8"/>
  <c r="BJ143" i="8"/>
  <c r="BI143" i="8"/>
  <c r="BH143" i="8"/>
  <c r="BF143" i="8"/>
  <c r="U143" i="8"/>
  <c r="S143" i="8"/>
  <c r="Q143" i="8"/>
  <c r="BJ141" i="8"/>
  <c r="BI141" i="8"/>
  <c r="BH141" i="8"/>
  <c r="BF141" i="8"/>
  <c r="U141" i="8"/>
  <c r="U140" i="8" s="1"/>
  <c r="S141" i="8"/>
  <c r="S140" i="8" s="1"/>
  <c r="Q141" i="8"/>
  <c r="Q140" i="8" s="1"/>
  <c r="BJ139" i="8"/>
  <c r="BI139" i="8"/>
  <c r="BH139" i="8"/>
  <c r="BF139" i="8"/>
  <c r="U139" i="8"/>
  <c r="S139" i="8"/>
  <c r="Q139" i="8"/>
  <c r="BJ138" i="8"/>
  <c r="BI138" i="8"/>
  <c r="BH138" i="8"/>
  <c r="BF138" i="8"/>
  <c r="U138" i="8"/>
  <c r="S138" i="8"/>
  <c r="Q138" i="8"/>
  <c r="BJ137" i="8"/>
  <c r="BI137" i="8"/>
  <c r="BH137" i="8"/>
  <c r="BF137" i="8"/>
  <c r="U137" i="8"/>
  <c r="S137" i="8"/>
  <c r="Q137" i="8"/>
  <c r="BJ136" i="8"/>
  <c r="BI136" i="8"/>
  <c r="BH136" i="8"/>
  <c r="BF136" i="8"/>
  <c r="U136" i="8"/>
  <c r="S136" i="8"/>
  <c r="Q136" i="8"/>
  <c r="BJ135" i="8"/>
  <c r="BI135" i="8"/>
  <c r="BH135" i="8"/>
  <c r="BF135" i="8"/>
  <c r="U135" i="8"/>
  <c r="S135" i="8"/>
  <c r="Q135" i="8"/>
  <c r="BJ134" i="8"/>
  <c r="BI134" i="8"/>
  <c r="BH134" i="8"/>
  <c r="BF134" i="8"/>
  <c r="U134" i="8"/>
  <c r="S134" i="8"/>
  <c r="Q134" i="8"/>
  <c r="BJ133" i="8"/>
  <c r="BI133" i="8"/>
  <c r="BH133" i="8"/>
  <c r="BF133" i="8"/>
  <c r="U133" i="8"/>
  <c r="S133" i="8"/>
  <c r="Q133" i="8"/>
  <c r="BJ132" i="8"/>
  <c r="BI132" i="8"/>
  <c r="BH132" i="8"/>
  <c r="BF132" i="8"/>
  <c r="U132" i="8"/>
  <c r="S132" i="8"/>
  <c r="Q132" i="8"/>
  <c r="F126" i="8"/>
  <c r="K125" i="8"/>
  <c r="F125" i="8"/>
  <c r="F123" i="8"/>
  <c r="E121" i="8"/>
  <c r="BJ108" i="8"/>
  <c r="BI108" i="8"/>
  <c r="BH108" i="8"/>
  <c r="BG108" i="8"/>
  <c r="BF108" i="8"/>
  <c r="BJ107" i="8"/>
  <c r="BI107" i="8"/>
  <c r="BH107" i="8"/>
  <c r="BF107" i="8"/>
  <c r="F92" i="8"/>
  <c r="F89" i="8"/>
  <c r="E87" i="8"/>
  <c r="K24" i="8"/>
  <c r="E24" i="8"/>
  <c r="K126" i="8" s="1"/>
  <c r="K23" i="8"/>
  <c r="K12" i="8"/>
  <c r="K123" i="8" s="1"/>
  <c r="E7" i="8"/>
  <c r="E85" i="8" s="1"/>
  <c r="K39" i="7"/>
  <c r="K38" i="7"/>
  <c r="AY100" i="1" s="1"/>
  <c r="K37" i="7"/>
  <c r="AX100" i="1"/>
  <c r="BJ151" i="7"/>
  <c r="BI151" i="7"/>
  <c r="BH151" i="7"/>
  <c r="BF151" i="7"/>
  <c r="U151" i="7"/>
  <c r="U150" i="7" s="1"/>
  <c r="U149" i="7" s="1"/>
  <c r="S151" i="7"/>
  <c r="S150" i="7" s="1"/>
  <c r="S149" i="7" s="1"/>
  <c r="Q151" i="7"/>
  <c r="Q150" i="7" s="1"/>
  <c r="Q149" i="7" s="1"/>
  <c r="BJ148" i="7"/>
  <c r="BI148" i="7"/>
  <c r="BH148" i="7"/>
  <c r="BF148" i="7"/>
  <c r="U148" i="7"/>
  <c r="U147" i="7" s="1"/>
  <c r="S148" i="7"/>
  <c r="S147" i="7" s="1"/>
  <c r="Q148" i="7"/>
  <c r="Q147" i="7" s="1"/>
  <c r="BJ146" i="7"/>
  <c r="BI146" i="7"/>
  <c r="BH146" i="7"/>
  <c r="BF146" i="7"/>
  <c r="U146" i="7"/>
  <c r="S146" i="7"/>
  <c r="Q146" i="7"/>
  <c r="BJ145" i="7"/>
  <c r="BI145" i="7"/>
  <c r="BH145" i="7"/>
  <c r="BF145" i="7"/>
  <c r="U145" i="7"/>
  <c r="S145" i="7"/>
  <c r="Q145" i="7"/>
  <c r="BJ144" i="7"/>
  <c r="BI144" i="7"/>
  <c r="BH144" i="7"/>
  <c r="BF144" i="7"/>
  <c r="U144" i="7"/>
  <c r="S144" i="7"/>
  <c r="Q144" i="7"/>
  <c r="BJ143" i="7"/>
  <c r="BI143" i="7"/>
  <c r="BH143" i="7"/>
  <c r="BF143" i="7"/>
  <c r="U143" i="7"/>
  <c r="S143" i="7"/>
  <c r="Q143" i="7"/>
  <c r="BJ141" i="7"/>
  <c r="BI141" i="7"/>
  <c r="BH141" i="7"/>
  <c r="BF141" i="7"/>
  <c r="U141" i="7"/>
  <c r="U140" i="7" s="1"/>
  <c r="S141" i="7"/>
  <c r="S140" i="7" s="1"/>
  <c r="Q141" i="7"/>
  <c r="Q140" i="7" s="1"/>
  <c r="BJ139" i="7"/>
  <c r="BI139" i="7"/>
  <c r="BH139" i="7"/>
  <c r="BF139" i="7"/>
  <c r="U139" i="7"/>
  <c r="S139" i="7"/>
  <c r="Q139" i="7"/>
  <c r="BJ138" i="7"/>
  <c r="BI138" i="7"/>
  <c r="BH138" i="7"/>
  <c r="BF138" i="7"/>
  <c r="U138" i="7"/>
  <c r="S138" i="7"/>
  <c r="Q138" i="7"/>
  <c r="BJ137" i="7"/>
  <c r="BI137" i="7"/>
  <c r="BH137" i="7"/>
  <c r="BF137" i="7"/>
  <c r="U137" i="7"/>
  <c r="S137" i="7"/>
  <c r="Q137" i="7"/>
  <c r="BJ136" i="7"/>
  <c r="BI136" i="7"/>
  <c r="BH136" i="7"/>
  <c r="BF136" i="7"/>
  <c r="U136" i="7"/>
  <c r="S136" i="7"/>
  <c r="Q136" i="7"/>
  <c r="BJ135" i="7"/>
  <c r="BI135" i="7"/>
  <c r="BH135" i="7"/>
  <c r="BF135" i="7"/>
  <c r="U135" i="7"/>
  <c r="S135" i="7"/>
  <c r="Q135" i="7"/>
  <c r="BJ134" i="7"/>
  <c r="BI134" i="7"/>
  <c r="BH134" i="7"/>
  <c r="BF134" i="7"/>
  <c r="U134" i="7"/>
  <c r="S134" i="7"/>
  <c r="Q134" i="7"/>
  <c r="BJ133" i="7"/>
  <c r="BI133" i="7"/>
  <c r="BH133" i="7"/>
  <c r="BF133" i="7"/>
  <c r="U133" i="7"/>
  <c r="S133" i="7"/>
  <c r="Q133" i="7"/>
  <c r="BJ132" i="7"/>
  <c r="BI132" i="7"/>
  <c r="BH132" i="7"/>
  <c r="BF132" i="7"/>
  <c r="U132" i="7"/>
  <c r="S132" i="7"/>
  <c r="Q132" i="7"/>
  <c r="F126" i="7"/>
  <c r="K125" i="7"/>
  <c r="F125" i="7"/>
  <c r="F123" i="7"/>
  <c r="E121" i="7"/>
  <c r="BJ108" i="7"/>
  <c r="BI108" i="7"/>
  <c r="BH108" i="7"/>
  <c r="BG108" i="7"/>
  <c r="BF108" i="7"/>
  <c r="BJ107" i="7"/>
  <c r="BI107" i="7"/>
  <c r="BH107" i="7"/>
  <c r="BG107" i="7"/>
  <c r="BF107" i="7"/>
  <c r="F92" i="7"/>
  <c r="F89" i="7"/>
  <c r="E87" i="7"/>
  <c r="K24" i="7"/>
  <c r="E24" i="7"/>
  <c r="K92" i="7" s="1"/>
  <c r="K23" i="7"/>
  <c r="K12" i="7"/>
  <c r="K123" i="7"/>
  <c r="E7" i="7"/>
  <c r="E119" i="7" s="1"/>
  <c r="K39" i="6"/>
  <c r="K38" i="6"/>
  <c r="AY99" i="1"/>
  <c r="K37" i="6"/>
  <c r="AX99" i="1" s="1"/>
  <c r="BJ163" i="6"/>
  <c r="BI163" i="6"/>
  <c r="BH163" i="6"/>
  <c r="BF163" i="6"/>
  <c r="U163" i="6"/>
  <c r="U162" i="6" s="1"/>
  <c r="U161" i="6" s="1"/>
  <c r="S163" i="6"/>
  <c r="S162" i="6" s="1"/>
  <c r="S161" i="6" s="1"/>
  <c r="Q163" i="6"/>
  <c r="Q162" i="6" s="1"/>
  <c r="Q161" i="6" s="1"/>
  <c r="BJ160" i="6"/>
  <c r="BI160" i="6"/>
  <c r="BH160" i="6"/>
  <c r="BF160" i="6"/>
  <c r="U160" i="6"/>
  <c r="U159" i="6" s="1"/>
  <c r="S160" i="6"/>
  <c r="S159" i="6" s="1"/>
  <c r="Q160" i="6"/>
  <c r="Q159" i="6" s="1"/>
  <c r="BJ158" i="6"/>
  <c r="BI158" i="6"/>
  <c r="BH158" i="6"/>
  <c r="BF158" i="6"/>
  <c r="U158" i="6"/>
  <c r="S158" i="6"/>
  <c r="Q158" i="6"/>
  <c r="BJ157" i="6"/>
  <c r="BI157" i="6"/>
  <c r="BH157" i="6"/>
  <c r="BF157" i="6"/>
  <c r="U157" i="6"/>
  <c r="S157" i="6"/>
  <c r="Q157" i="6"/>
  <c r="BJ156" i="6"/>
  <c r="BI156" i="6"/>
  <c r="BH156" i="6"/>
  <c r="BF156" i="6"/>
  <c r="U156" i="6"/>
  <c r="S156" i="6"/>
  <c r="Q156" i="6"/>
  <c r="BJ155" i="6"/>
  <c r="BI155" i="6"/>
  <c r="BH155" i="6"/>
  <c r="BF155" i="6"/>
  <c r="U155" i="6"/>
  <c r="S155" i="6"/>
  <c r="Q155" i="6"/>
  <c r="BJ154" i="6"/>
  <c r="BI154" i="6"/>
  <c r="BH154" i="6"/>
  <c r="BF154" i="6"/>
  <c r="U154" i="6"/>
  <c r="S154" i="6"/>
  <c r="Q154" i="6"/>
  <c r="BJ153" i="6"/>
  <c r="BI153" i="6"/>
  <c r="BH153" i="6"/>
  <c r="BF153" i="6"/>
  <c r="U153" i="6"/>
  <c r="S153" i="6"/>
  <c r="Q153" i="6"/>
  <c r="BJ152" i="6"/>
  <c r="BI152" i="6"/>
  <c r="BH152" i="6"/>
  <c r="BF152" i="6"/>
  <c r="U152" i="6"/>
  <c r="S152" i="6"/>
  <c r="Q152" i="6"/>
  <c r="BJ151" i="6"/>
  <c r="BI151" i="6"/>
  <c r="BH151" i="6"/>
  <c r="BF151" i="6"/>
  <c r="U151" i="6"/>
  <c r="S151" i="6"/>
  <c r="Q151" i="6"/>
  <c r="BJ150" i="6"/>
  <c r="BI150" i="6"/>
  <c r="BH150" i="6"/>
  <c r="BF150" i="6"/>
  <c r="U150" i="6"/>
  <c r="S150" i="6"/>
  <c r="Q150" i="6"/>
  <c r="BJ149" i="6"/>
  <c r="BI149" i="6"/>
  <c r="BH149" i="6"/>
  <c r="BF149" i="6"/>
  <c r="U149" i="6"/>
  <c r="S149" i="6"/>
  <c r="Q149" i="6"/>
  <c r="BJ148" i="6"/>
  <c r="BI148" i="6"/>
  <c r="BH148" i="6"/>
  <c r="BF148" i="6"/>
  <c r="U148" i="6"/>
  <c r="S148" i="6"/>
  <c r="Q148" i="6"/>
  <c r="BJ147" i="6"/>
  <c r="BI147" i="6"/>
  <c r="BH147" i="6"/>
  <c r="BF147" i="6"/>
  <c r="U147" i="6"/>
  <c r="S147" i="6"/>
  <c r="Q147" i="6"/>
  <c r="BJ146" i="6"/>
  <c r="BI146" i="6"/>
  <c r="BH146" i="6"/>
  <c r="BF146" i="6"/>
  <c r="U146" i="6"/>
  <c r="S146" i="6"/>
  <c r="Q146" i="6"/>
  <c r="BJ145" i="6"/>
  <c r="BI145" i="6"/>
  <c r="BH145" i="6"/>
  <c r="BF145" i="6"/>
  <c r="U145" i="6"/>
  <c r="S145" i="6"/>
  <c r="Q145" i="6"/>
  <c r="BJ144" i="6"/>
  <c r="BI144" i="6"/>
  <c r="BH144" i="6"/>
  <c r="BF144" i="6"/>
  <c r="U144" i="6"/>
  <c r="S144" i="6"/>
  <c r="Q144" i="6"/>
  <c r="BJ142" i="6"/>
  <c r="BI142" i="6"/>
  <c r="BH142" i="6"/>
  <c r="BF142" i="6"/>
  <c r="U142" i="6"/>
  <c r="U141" i="6" s="1"/>
  <c r="S142" i="6"/>
  <c r="S141" i="6" s="1"/>
  <c r="Q142" i="6"/>
  <c r="Q141" i="6" s="1"/>
  <c r="BJ140" i="6"/>
  <c r="BI140" i="6"/>
  <c r="BH140" i="6"/>
  <c r="BF140" i="6"/>
  <c r="U140" i="6"/>
  <c r="S140" i="6"/>
  <c r="Q140" i="6"/>
  <c r="BJ139" i="6"/>
  <c r="BI139" i="6"/>
  <c r="BH139" i="6"/>
  <c r="BF139" i="6"/>
  <c r="U139" i="6"/>
  <c r="S139" i="6"/>
  <c r="Q139" i="6"/>
  <c r="BJ138" i="6"/>
  <c r="BI138" i="6"/>
  <c r="BH138" i="6"/>
  <c r="BF138" i="6"/>
  <c r="U138" i="6"/>
  <c r="S138" i="6"/>
  <c r="Q138" i="6"/>
  <c r="BJ137" i="6"/>
  <c r="BI137" i="6"/>
  <c r="BH137" i="6"/>
  <c r="BF137" i="6"/>
  <c r="U137" i="6"/>
  <c r="S137" i="6"/>
  <c r="Q137" i="6"/>
  <c r="BJ136" i="6"/>
  <c r="BI136" i="6"/>
  <c r="BH136" i="6"/>
  <c r="BF136" i="6"/>
  <c r="U136" i="6"/>
  <c r="S136" i="6"/>
  <c r="Q136" i="6"/>
  <c r="BJ135" i="6"/>
  <c r="BI135" i="6"/>
  <c r="BH135" i="6"/>
  <c r="BF135" i="6"/>
  <c r="U135" i="6"/>
  <c r="S135" i="6"/>
  <c r="Q135" i="6"/>
  <c r="BJ134" i="6"/>
  <c r="BI134" i="6"/>
  <c r="BH134" i="6"/>
  <c r="BF134" i="6"/>
  <c r="U134" i="6"/>
  <c r="S134" i="6"/>
  <c r="Q134" i="6"/>
  <c r="BJ133" i="6"/>
  <c r="BI133" i="6"/>
  <c r="BH133" i="6"/>
  <c r="BF133" i="6"/>
  <c r="U133" i="6"/>
  <c r="S133" i="6"/>
  <c r="Q133" i="6"/>
  <c r="BJ132" i="6"/>
  <c r="BI132" i="6"/>
  <c r="BH132" i="6"/>
  <c r="BF132" i="6"/>
  <c r="U132" i="6"/>
  <c r="S132" i="6"/>
  <c r="Q132" i="6"/>
  <c r="F126" i="6"/>
  <c r="K125" i="6"/>
  <c r="F125" i="6"/>
  <c r="F123" i="6"/>
  <c r="E121" i="6"/>
  <c r="BJ108" i="6"/>
  <c r="BI108" i="6"/>
  <c r="BH108" i="6"/>
  <c r="BG108" i="6"/>
  <c r="BF108" i="6"/>
  <c r="BJ107" i="6"/>
  <c r="BI107" i="6"/>
  <c r="BH107" i="6"/>
  <c r="BF107" i="6"/>
  <c r="F92" i="6"/>
  <c r="F89" i="6"/>
  <c r="E87" i="6"/>
  <c r="K24" i="6"/>
  <c r="E24" i="6"/>
  <c r="K126" i="6" s="1"/>
  <c r="K23" i="6"/>
  <c r="K12" i="6"/>
  <c r="K89" i="6" s="1"/>
  <c r="E7" i="6"/>
  <c r="E85" i="6" s="1"/>
  <c r="K264" i="5"/>
  <c r="K39" i="5"/>
  <c r="K38" i="5"/>
  <c r="AY98" i="1" s="1"/>
  <c r="K37" i="5"/>
  <c r="AX98" i="1" s="1"/>
  <c r="BJ287" i="5"/>
  <c r="BI287" i="5"/>
  <c r="BH287" i="5"/>
  <c r="BF287" i="5"/>
  <c r="U287" i="5"/>
  <c r="S287" i="5"/>
  <c r="Q287" i="5"/>
  <c r="BJ286" i="5"/>
  <c r="BI286" i="5"/>
  <c r="BH286" i="5"/>
  <c r="BF286" i="5"/>
  <c r="U286" i="5"/>
  <c r="S286" i="5"/>
  <c r="Q286" i="5"/>
  <c r="BJ283" i="5"/>
  <c r="BI283" i="5"/>
  <c r="BH283" i="5"/>
  <c r="BF283" i="5"/>
  <c r="U283" i="5"/>
  <c r="S283" i="5"/>
  <c r="Q283" i="5"/>
  <c r="BJ282" i="5"/>
  <c r="BI282" i="5"/>
  <c r="BH282" i="5"/>
  <c r="BF282" i="5"/>
  <c r="U282" i="5"/>
  <c r="S282" i="5"/>
  <c r="Q282" i="5"/>
  <c r="BJ281" i="5"/>
  <c r="BI281" i="5"/>
  <c r="BH281" i="5"/>
  <c r="BF281" i="5"/>
  <c r="U281" i="5"/>
  <c r="S281" i="5"/>
  <c r="Q281" i="5"/>
  <c r="BJ280" i="5"/>
  <c r="BI280" i="5"/>
  <c r="BH280" i="5"/>
  <c r="BF280" i="5"/>
  <c r="U280" i="5"/>
  <c r="S280" i="5"/>
  <c r="Q280" i="5"/>
  <c r="BJ279" i="5"/>
  <c r="BI279" i="5"/>
  <c r="BH279" i="5"/>
  <c r="BF279" i="5"/>
  <c r="U279" i="5"/>
  <c r="S279" i="5"/>
  <c r="Q279" i="5"/>
  <c r="BJ278" i="5"/>
  <c r="BI278" i="5"/>
  <c r="BH278" i="5"/>
  <c r="BF278" i="5"/>
  <c r="U278" i="5"/>
  <c r="S278" i="5"/>
  <c r="Q278" i="5"/>
  <c r="BJ277" i="5"/>
  <c r="BI277" i="5"/>
  <c r="BH277" i="5"/>
  <c r="BF277" i="5"/>
  <c r="U277" i="5"/>
  <c r="S277" i="5"/>
  <c r="Q277" i="5"/>
  <c r="BJ276" i="5"/>
  <c r="BI276" i="5"/>
  <c r="BH276" i="5"/>
  <c r="BF276" i="5"/>
  <c r="U276" i="5"/>
  <c r="S276" i="5"/>
  <c r="Q276" i="5"/>
  <c r="BJ274" i="5"/>
  <c r="BI274" i="5"/>
  <c r="BH274" i="5"/>
  <c r="BF274" i="5"/>
  <c r="U274" i="5"/>
  <c r="U273" i="5" s="1"/>
  <c r="S274" i="5"/>
  <c r="S273" i="5" s="1"/>
  <c r="Q274" i="5"/>
  <c r="Q273" i="5" s="1"/>
  <c r="BJ272" i="5"/>
  <c r="BI272" i="5"/>
  <c r="BH272" i="5"/>
  <c r="BF272" i="5"/>
  <c r="U272" i="5"/>
  <c r="S272" i="5"/>
  <c r="Q272" i="5"/>
  <c r="BJ271" i="5"/>
  <c r="BI271" i="5"/>
  <c r="BH271" i="5"/>
  <c r="BF271" i="5"/>
  <c r="U271" i="5"/>
  <c r="S271" i="5"/>
  <c r="Q271" i="5"/>
  <c r="BJ270" i="5"/>
  <c r="BI270" i="5"/>
  <c r="BH270" i="5"/>
  <c r="BF270" i="5"/>
  <c r="U270" i="5"/>
  <c r="S270" i="5"/>
  <c r="Q270" i="5"/>
  <c r="BJ269" i="5"/>
  <c r="BI269" i="5"/>
  <c r="BH269" i="5"/>
  <c r="BF269" i="5"/>
  <c r="U269" i="5"/>
  <c r="S269" i="5"/>
  <c r="Q269" i="5"/>
  <c r="BJ268" i="5"/>
  <c r="BI268" i="5"/>
  <c r="BH268" i="5"/>
  <c r="BF268" i="5"/>
  <c r="U268" i="5"/>
  <c r="S268" i="5"/>
  <c r="Q268" i="5"/>
  <c r="BJ267" i="5"/>
  <c r="BI267" i="5"/>
  <c r="BH267" i="5"/>
  <c r="BF267" i="5"/>
  <c r="U267" i="5"/>
  <c r="S267" i="5"/>
  <c r="Q267" i="5"/>
  <c r="BJ266" i="5"/>
  <c r="BI266" i="5"/>
  <c r="BH266" i="5"/>
  <c r="BF266" i="5"/>
  <c r="U266" i="5"/>
  <c r="S266" i="5"/>
  <c r="Q266" i="5"/>
  <c r="BJ262" i="5"/>
  <c r="BI262" i="5"/>
  <c r="BH262" i="5"/>
  <c r="BF262" i="5"/>
  <c r="U262" i="5"/>
  <c r="U261" i="5" s="1"/>
  <c r="S262" i="5"/>
  <c r="S261" i="5" s="1"/>
  <c r="Q262" i="5"/>
  <c r="Q261" i="5" s="1"/>
  <c r="BJ258" i="5"/>
  <c r="BI258" i="5"/>
  <c r="BH258" i="5"/>
  <c r="BF258" i="5"/>
  <c r="U258" i="5"/>
  <c r="S258" i="5"/>
  <c r="Q258" i="5"/>
  <c r="BJ257" i="5"/>
  <c r="BI257" i="5"/>
  <c r="BH257" i="5"/>
  <c r="BF257" i="5"/>
  <c r="U257" i="5"/>
  <c r="S257" i="5"/>
  <c r="Q257" i="5"/>
  <c r="BJ256" i="5"/>
  <c r="BI256" i="5"/>
  <c r="BH256" i="5"/>
  <c r="BF256" i="5"/>
  <c r="U256" i="5"/>
  <c r="S256" i="5"/>
  <c r="Q256" i="5"/>
  <c r="BJ253" i="5"/>
  <c r="BI253" i="5"/>
  <c r="BH253" i="5"/>
  <c r="BF253" i="5"/>
  <c r="U253" i="5"/>
  <c r="S253" i="5"/>
  <c r="Q253" i="5"/>
  <c r="BJ250" i="5"/>
  <c r="BI250" i="5"/>
  <c r="BH250" i="5"/>
  <c r="BF250" i="5"/>
  <c r="U250" i="5"/>
  <c r="S250" i="5"/>
  <c r="Q250" i="5"/>
  <c r="BJ247" i="5"/>
  <c r="BI247" i="5"/>
  <c r="BH247" i="5"/>
  <c r="BF247" i="5"/>
  <c r="U247" i="5"/>
  <c r="S247" i="5"/>
  <c r="Q247" i="5"/>
  <c r="BJ246" i="5"/>
  <c r="BI246" i="5"/>
  <c r="BH246" i="5"/>
  <c r="BF246" i="5"/>
  <c r="U246" i="5"/>
  <c r="S246" i="5"/>
  <c r="Q246" i="5"/>
  <c r="BJ242" i="5"/>
  <c r="BI242" i="5"/>
  <c r="BH242" i="5"/>
  <c r="BF242" i="5"/>
  <c r="U242" i="5"/>
  <c r="S242" i="5"/>
  <c r="Q242" i="5"/>
  <c r="BJ239" i="5"/>
  <c r="BI239" i="5"/>
  <c r="BH239" i="5"/>
  <c r="BF239" i="5"/>
  <c r="U239" i="5"/>
  <c r="S239" i="5"/>
  <c r="Q239" i="5"/>
  <c r="BJ238" i="5"/>
  <c r="BI238" i="5"/>
  <c r="BH238" i="5"/>
  <c r="BF238" i="5"/>
  <c r="U238" i="5"/>
  <c r="S238" i="5"/>
  <c r="Q238" i="5"/>
  <c r="BJ235" i="5"/>
  <c r="BI235" i="5"/>
  <c r="BH235" i="5"/>
  <c r="BF235" i="5"/>
  <c r="U235" i="5"/>
  <c r="S235" i="5"/>
  <c r="Q235" i="5"/>
  <c r="BJ232" i="5"/>
  <c r="BI232" i="5"/>
  <c r="BH232" i="5"/>
  <c r="BF232" i="5"/>
  <c r="U232" i="5"/>
  <c r="S232" i="5"/>
  <c r="Q232" i="5"/>
  <c r="BJ229" i="5"/>
  <c r="BI229" i="5"/>
  <c r="BH229" i="5"/>
  <c r="BF229" i="5"/>
  <c r="U229" i="5"/>
  <c r="S229" i="5"/>
  <c r="Q229" i="5"/>
  <c r="BJ226" i="5"/>
  <c r="BI226" i="5"/>
  <c r="BH226" i="5"/>
  <c r="BF226" i="5"/>
  <c r="U226" i="5"/>
  <c r="S226" i="5"/>
  <c r="Q226" i="5"/>
  <c r="BJ223" i="5"/>
  <c r="BI223" i="5"/>
  <c r="BH223" i="5"/>
  <c r="BF223" i="5"/>
  <c r="U223" i="5"/>
  <c r="S223" i="5"/>
  <c r="Q223" i="5"/>
  <c r="BJ220" i="5"/>
  <c r="BI220" i="5"/>
  <c r="BH220" i="5"/>
  <c r="BF220" i="5"/>
  <c r="U220" i="5"/>
  <c r="S220" i="5"/>
  <c r="Q220" i="5"/>
  <c r="BJ219" i="5"/>
  <c r="BI219" i="5"/>
  <c r="BH219" i="5"/>
  <c r="BF219" i="5"/>
  <c r="U219" i="5"/>
  <c r="S219" i="5"/>
  <c r="Q219" i="5"/>
  <c r="BJ218" i="5"/>
  <c r="BI218" i="5"/>
  <c r="BH218" i="5"/>
  <c r="BF218" i="5"/>
  <c r="U218" i="5"/>
  <c r="S218" i="5"/>
  <c r="Q218" i="5"/>
  <c r="BJ210" i="5"/>
  <c r="BI210" i="5"/>
  <c r="BH210" i="5"/>
  <c r="BF210" i="5"/>
  <c r="U210" i="5"/>
  <c r="S210" i="5"/>
  <c r="Q210" i="5"/>
  <c r="BJ202" i="5"/>
  <c r="BI202" i="5"/>
  <c r="BH202" i="5"/>
  <c r="BF202" i="5"/>
  <c r="U202" i="5"/>
  <c r="S202" i="5"/>
  <c r="Q202" i="5"/>
  <c r="BJ201" i="5"/>
  <c r="BI201" i="5"/>
  <c r="BH201" i="5"/>
  <c r="BF201" i="5"/>
  <c r="U201" i="5"/>
  <c r="S201" i="5"/>
  <c r="Q201" i="5"/>
  <c r="BJ193" i="5"/>
  <c r="BI193" i="5"/>
  <c r="BH193" i="5"/>
  <c r="BF193" i="5"/>
  <c r="U193" i="5"/>
  <c r="S193" i="5"/>
  <c r="Q193" i="5"/>
  <c r="BJ187" i="5"/>
  <c r="BI187" i="5"/>
  <c r="BH187" i="5"/>
  <c r="BF187" i="5"/>
  <c r="U187" i="5"/>
  <c r="S187" i="5"/>
  <c r="Q187" i="5"/>
  <c r="BJ186" i="5"/>
  <c r="BI186" i="5"/>
  <c r="BH186" i="5"/>
  <c r="BF186" i="5"/>
  <c r="U186" i="5"/>
  <c r="S186" i="5"/>
  <c r="Q186" i="5"/>
  <c r="BJ181" i="5"/>
  <c r="BI181" i="5"/>
  <c r="BH181" i="5"/>
  <c r="BF181" i="5"/>
  <c r="U181" i="5"/>
  <c r="U180" i="5" s="1"/>
  <c r="S181" i="5"/>
  <c r="S180" i="5" s="1"/>
  <c r="Q181" i="5"/>
  <c r="Q180" i="5" s="1"/>
  <c r="BJ177" i="5"/>
  <c r="BI177" i="5"/>
  <c r="BH177" i="5"/>
  <c r="BF177" i="5"/>
  <c r="U177" i="5"/>
  <c r="S177" i="5"/>
  <c r="Q177" i="5"/>
  <c r="BJ170" i="5"/>
  <c r="BI170" i="5"/>
  <c r="BH170" i="5"/>
  <c r="BF170" i="5"/>
  <c r="U170" i="5"/>
  <c r="S170" i="5"/>
  <c r="Q170" i="5"/>
  <c r="BJ165" i="5"/>
  <c r="BI165" i="5"/>
  <c r="BH165" i="5"/>
  <c r="BF165" i="5"/>
  <c r="U165" i="5"/>
  <c r="S165" i="5"/>
  <c r="Q165" i="5"/>
  <c r="BJ162" i="5"/>
  <c r="BI162" i="5"/>
  <c r="BH162" i="5"/>
  <c r="BF162" i="5"/>
  <c r="U162" i="5"/>
  <c r="S162" i="5"/>
  <c r="Q162" i="5"/>
  <c r="BJ161" i="5"/>
  <c r="BI161" i="5"/>
  <c r="BH161" i="5"/>
  <c r="BF161" i="5"/>
  <c r="U161" i="5"/>
  <c r="S161" i="5"/>
  <c r="Q161" i="5"/>
  <c r="BJ157" i="5"/>
  <c r="BI157" i="5"/>
  <c r="BH157" i="5"/>
  <c r="BF157" i="5"/>
  <c r="U157" i="5"/>
  <c r="S157" i="5"/>
  <c r="Q157" i="5"/>
  <c r="BJ154" i="5"/>
  <c r="BI154" i="5"/>
  <c r="BH154" i="5"/>
  <c r="BF154" i="5"/>
  <c r="U154" i="5"/>
  <c r="S154" i="5"/>
  <c r="Q154" i="5"/>
  <c r="BJ150" i="5"/>
  <c r="BI150" i="5"/>
  <c r="BH150" i="5"/>
  <c r="BF150" i="5"/>
  <c r="U150" i="5"/>
  <c r="S150" i="5"/>
  <c r="Q150" i="5"/>
  <c r="BJ146" i="5"/>
  <c r="BI146" i="5"/>
  <c r="BH146" i="5"/>
  <c r="BF146" i="5"/>
  <c r="U146" i="5"/>
  <c r="S146" i="5"/>
  <c r="Q146" i="5"/>
  <c r="BJ143" i="5"/>
  <c r="BI143" i="5"/>
  <c r="BH143" i="5"/>
  <c r="BF143" i="5"/>
  <c r="U143" i="5"/>
  <c r="S143" i="5"/>
  <c r="Q143" i="5"/>
  <c r="BJ138" i="5"/>
  <c r="BI138" i="5"/>
  <c r="BH138" i="5"/>
  <c r="BF138" i="5"/>
  <c r="U138" i="5"/>
  <c r="S138" i="5"/>
  <c r="Q138" i="5"/>
  <c r="F132" i="5"/>
  <c r="K131" i="5"/>
  <c r="F131" i="5"/>
  <c r="F129" i="5"/>
  <c r="E127" i="5"/>
  <c r="F92" i="5"/>
  <c r="F89" i="5"/>
  <c r="E87" i="5"/>
  <c r="K24" i="5"/>
  <c r="E24" i="5"/>
  <c r="K132" i="5" s="1"/>
  <c r="K23" i="5"/>
  <c r="K12" i="5"/>
  <c r="K129" i="5" s="1"/>
  <c r="E7" i="5"/>
  <c r="E125" i="5" s="1"/>
  <c r="K39" i="4"/>
  <c r="K38" i="4"/>
  <c r="AY97" i="1" s="1"/>
  <c r="K37" i="4"/>
  <c r="AX97" i="1" s="1"/>
  <c r="BJ410" i="4"/>
  <c r="BI410" i="4"/>
  <c r="BH410" i="4"/>
  <c r="BF410" i="4"/>
  <c r="U410" i="4"/>
  <c r="S410" i="4"/>
  <c r="Q410" i="4"/>
  <c r="BJ409" i="4"/>
  <c r="BI409" i="4"/>
  <c r="BH409" i="4"/>
  <c r="BF409" i="4"/>
  <c r="U409" i="4"/>
  <c r="S409" i="4"/>
  <c r="Q409" i="4"/>
  <c r="BJ404" i="4"/>
  <c r="BI404" i="4"/>
  <c r="BH404" i="4"/>
  <c r="BF404" i="4"/>
  <c r="U404" i="4"/>
  <c r="S404" i="4"/>
  <c r="Q404" i="4"/>
  <c r="BJ400" i="4"/>
  <c r="BI400" i="4"/>
  <c r="BH400" i="4"/>
  <c r="BF400" i="4"/>
  <c r="U400" i="4"/>
  <c r="S400" i="4"/>
  <c r="Q400" i="4"/>
  <c r="BJ396" i="4"/>
  <c r="BI396" i="4"/>
  <c r="BH396" i="4"/>
  <c r="BF396" i="4"/>
  <c r="U396" i="4"/>
  <c r="S396" i="4"/>
  <c r="Q396" i="4"/>
  <c r="BJ392" i="4"/>
  <c r="BI392" i="4"/>
  <c r="BH392" i="4"/>
  <c r="BF392" i="4"/>
  <c r="U392" i="4"/>
  <c r="S392" i="4"/>
  <c r="Q392" i="4"/>
  <c r="BJ388" i="4"/>
  <c r="BI388" i="4"/>
  <c r="BH388" i="4"/>
  <c r="BF388" i="4"/>
  <c r="U388" i="4"/>
  <c r="S388" i="4"/>
  <c r="Q388" i="4"/>
  <c r="BJ384" i="4"/>
  <c r="BI384" i="4"/>
  <c r="BH384" i="4"/>
  <c r="BF384" i="4"/>
  <c r="U384" i="4"/>
  <c r="S384" i="4"/>
  <c r="Q384" i="4"/>
  <c r="BJ373" i="4"/>
  <c r="BI373" i="4"/>
  <c r="BH373" i="4"/>
  <c r="BF373" i="4"/>
  <c r="U373" i="4"/>
  <c r="S373" i="4"/>
  <c r="Q373" i="4"/>
  <c r="BJ364" i="4"/>
  <c r="BI364" i="4"/>
  <c r="BH364" i="4"/>
  <c r="BF364" i="4"/>
  <c r="U364" i="4"/>
  <c r="S364" i="4"/>
  <c r="Q364" i="4"/>
  <c r="BJ355" i="4"/>
  <c r="BI355" i="4"/>
  <c r="BH355" i="4"/>
  <c r="BF355" i="4"/>
  <c r="U355" i="4"/>
  <c r="S355" i="4"/>
  <c r="Q355" i="4"/>
  <c r="BJ346" i="4"/>
  <c r="BI346" i="4"/>
  <c r="BH346" i="4"/>
  <c r="BF346" i="4"/>
  <c r="U346" i="4"/>
  <c r="S346" i="4"/>
  <c r="Q346" i="4"/>
  <c r="BJ337" i="4"/>
  <c r="BI337" i="4"/>
  <c r="BH337" i="4"/>
  <c r="BF337" i="4"/>
  <c r="U337" i="4"/>
  <c r="S337" i="4"/>
  <c r="Q337" i="4"/>
  <c r="BJ328" i="4"/>
  <c r="BI328" i="4"/>
  <c r="BH328" i="4"/>
  <c r="BF328" i="4"/>
  <c r="U328" i="4"/>
  <c r="S328" i="4"/>
  <c r="Q328" i="4"/>
  <c r="BJ324" i="4"/>
  <c r="BI324" i="4"/>
  <c r="BH324" i="4"/>
  <c r="BF324" i="4"/>
  <c r="U324" i="4"/>
  <c r="S324" i="4"/>
  <c r="Q324" i="4"/>
  <c r="BJ320" i="4"/>
  <c r="BI320" i="4"/>
  <c r="BH320" i="4"/>
  <c r="BF320" i="4"/>
  <c r="U320" i="4"/>
  <c r="S320" i="4"/>
  <c r="Q320" i="4"/>
  <c r="BJ315" i="4"/>
  <c r="BI315" i="4"/>
  <c r="BH315" i="4"/>
  <c r="BF315" i="4"/>
  <c r="U315" i="4"/>
  <c r="S315" i="4"/>
  <c r="Q315" i="4"/>
  <c r="BJ311" i="4"/>
  <c r="BI311" i="4"/>
  <c r="BH311" i="4"/>
  <c r="BF311" i="4"/>
  <c r="U311" i="4"/>
  <c r="S311" i="4"/>
  <c r="Q311" i="4"/>
  <c r="BJ301" i="4"/>
  <c r="BI301" i="4"/>
  <c r="BH301" i="4"/>
  <c r="BF301" i="4"/>
  <c r="U301" i="4"/>
  <c r="S301" i="4"/>
  <c r="Q301" i="4"/>
  <c r="BJ287" i="4"/>
  <c r="BI287" i="4"/>
  <c r="BH287" i="4"/>
  <c r="BF287" i="4"/>
  <c r="U287" i="4"/>
  <c r="S287" i="4"/>
  <c r="Q287" i="4"/>
  <c r="BJ273" i="4"/>
  <c r="BI273" i="4"/>
  <c r="BH273" i="4"/>
  <c r="BF273" i="4"/>
  <c r="U273" i="4"/>
  <c r="S273" i="4"/>
  <c r="Q273" i="4"/>
  <c r="BJ259" i="4"/>
  <c r="BI259" i="4"/>
  <c r="BH259" i="4"/>
  <c r="BF259" i="4"/>
  <c r="U259" i="4"/>
  <c r="S259" i="4"/>
  <c r="Q259" i="4"/>
  <c r="BJ252" i="4"/>
  <c r="BI252" i="4"/>
  <c r="BH252" i="4"/>
  <c r="BF252" i="4"/>
  <c r="U252" i="4"/>
  <c r="S252" i="4"/>
  <c r="Q252" i="4"/>
  <c r="BJ246" i="4"/>
  <c r="BI246" i="4"/>
  <c r="BH246" i="4"/>
  <c r="BF246" i="4"/>
  <c r="U246" i="4"/>
  <c r="S246" i="4"/>
  <c r="Q246" i="4"/>
  <c r="BJ240" i="4"/>
  <c r="BI240" i="4"/>
  <c r="BH240" i="4"/>
  <c r="BF240" i="4"/>
  <c r="U240" i="4"/>
  <c r="S240" i="4"/>
  <c r="Q240" i="4"/>
  <c r="BJ234" i="4"/>
  <c r="BI234" i="4"/>
  <c r="BH234" i="4"/>
  <c r="BF234" i="4"/>
  <c r="U234" i="4"/>
  <c r="S234" i="4"/>
  <c r="Q234" i="4"/>
  <c r="BJ229" i="4"/>
  <c r="BI229" i="4"/>
  <c r="BH229" i="4"/>
  <c r="BF229" i="4"/>
  <c r="U229" i="4"/>
  <c r="S229" i="4"/>
  <c r="Q229" i="4"/>
  <c r="BJ220" i="4"/>
  <c r="BI220" i="4"/>
  <c r="BH220" i="4"/>
  <c r="BF220" i="4"/>
  <c r="U220" i="4"/>
  <c r="S220" i="4"/>
  <c r="Q220" i="4"/>
  <c r="BJ212" i="4"/>
  <c r="BI212" i="4"/>
  <c r="BH212" i="4"/>
  <c r="BF212" i="4"/>
  <c r="U212" i="4"/>
  <c r="S212" i="4"/>
  <c r="Q212" i="4"/>
  <c r="BJ204" i="4"/>
  <c r="BI204" i="4"/>
  <c r="BH204" i="4"/>
  <c r="BF204" i="4"/>
  <c r="U204" i="4"/>
  <c r="S204" i="4"/>
  <c r="Q204" i="4"/>
  <c r="BJ195" i="4"/>
  <c r="BI195" i="4"/>
  <c r="BH195" i="4"/>
  <c r="BF195" i="4"/>
  <c r="U195" i="4"/>
  <c r="S195" i="4"/>
  <c r="Q195" i="4"/>
  <c r="BJ186" i="4"/>
  <c r="BI186" i="4"/>
  <c r="BH186" i="4"/>
  <c r="BF186" i="4"/>
  <c r="U186" i="4"/>
  <c r="S186" i="4"/>
  <c r="Q186" i="4"/>
  <c r="BJ179" i="4"/>
  <c r="BI179" i="4"/>
  <c r="BH179" i="4"/>
  <c r="BF179" i="4"/>
  <c r="U179" i="4"/>
  <c r="S179" i="4"/>
  <c r="Q179" i="4"/>
  <c r="BJ173" i="4"/>
  <c r="BI173" i="4"/>
  <c r="BH173" i="4"/>
  <c r="BF173" i="4"/>
  <c r="U173" i="4"/>
  <c r="S173" i="4"/>
  <c r="Q173" i="4"/>
  <c r="BJ168" i="4"/>
  <c r="BI168" i="4"/>
  <c r="BH168" i="4"/>
  <c r="BF168" i="4"/>
  <c r="U168" i="4"/>
  <c r="S168" i="4"/>
  <c r="Q168" i="4"/>
  <c r="BJ163" i="4"/>
  <c r="BI163" i="4"/>
  <c r="BH163" i="4"/>
  <c r="BF163" i="4"/>
  <c r="U163" i="4"/>
  <c r="S163" i="4"/>
  <c r="Q163" i="4"/>
  <c r="BJ157" i="4"/>
  <c r="BI157" i="4"/>
  <c r="BH157" i="4"/>
  <c r="BF157" i="4"/>
  <c r="U157" i="4"/>
  <c r="S157" i="4"/>
  <c r="Q157" i="4"/>
  <c r="BJ152" i="4"/>
  <c r="BI152" i="4"/>
  <c r="BH152" i="4"/>
  <c r="BF152" i="4"/>
  <c r="U152" i="4"/>
  <c r="S152" i="4"/>
  <c r="Q152" i="4"/>
  <c r="BJ148" i="4"/>
  <c r="BI148" i="4"/>
  <c r="BH148" i="4"/>
  <c r="BF148" i="4"/>
  <c r="U148" i="4"/>
  <c r="S148" i="4"/>
  <c r="Q148" i="4"/>
  <c r="BJ140" i="4"/>
  <c r="BI140" i="4"/>
  <c r="BH140" i="4"/>
  <c r="BF140" i="4"/>
  <c r="U140" i="4"/>
  <c r="S140" i="4"/>
  <c r="Q140" i="4"/>
  <c r="BJ132" i="4"/>
  <c r="BI132" i="4"/>
  <c r="BH132" i="4"/>
  <c r="BF132" i="4"/>
  <c r="U132" i="4"/>
  <c r="S132" i="4"/>
  <c r="Q132" i="4"/>
  <c r="F126" i="4"/>
  <c r="K125" i="4"/>
  <c r="F125" i="4"/>
  <c r="F123" i="4"/>
  <c r="E121" i="4"/>
  <c r="BJ108" i="4"/>
  <c r="BI108" i="4"/>
  <c r="BH108" i="4"/>
  <c r="BG108" i="4"/>
  <c r="BF108" i="4"/>
  <c r="BJ107" i="4"/>
  <c r="BI107" i="4"/>
  <c r="BH107" i="4"/>
  <c r="BF107" i="4"/>
  <c r="F92" i="4"/>
  <c r="F89" i="4"/>
  <c r="E87" i="4"/>
  <c r="K24" i="4"/>
  <c r="E24" i="4"/>
  <c r="K126" i="4" s="1"/>
  <c r="K23" i="4"/>
  <c r="K12" i="4"/>
  <c r="K123" i="4" s="1"/>
  <c r="E7" i="4"/>
  <c r="E119" i="4" s="1"/>
  <c r="K39" i="3"/>
  <c r="K38" i="3"/>
  <c r="AY96" i="1" s="1"/>
  <c r="K37" i="3"/>
  <c r="AX96" i="1"/>
  <c r="BJ496" i="3"/>
  <c r="BI496" i="3"/>
  <c r="BH496" i="3"/>
  <c r="BF496" i="3"/>
  <c r="U496" i="3"/>
  <c r="S496" i="3"/>
  <c r="Q496" i="3"/>
  <c r="BJ490" i="3"/>
  <c r="BI490" i="3"/>
  <c r="BH490" i="3"/>
  <c r="BF490" i="3"/>
  <c r="U490" i="3"/>
  <c r="S490" i="3"/>
  <c r="Q490" i="3"/>
  <c r="BJ484" i="3"/>
  <c r="BI484" i="3"/>
  <c r="BH484" i="3"/>
  <c r="BF484" i="3"/>
  <c r="U484" i="3"/>
  <c r="S484" i="3"/>
  <c r="Q484" i="3"/>
  <c r="BJ478" i="3"/>
  <c r="BI478" i="3"/>
  <c r="BH478" i="3"/>
  <c r="BF478" i="3"/>
  <c r="U478" i="3"/>
  <c r="S478" i="3"/>
  <c r="Q478" i="3"/>
  <c r="BJ472" i="3"/>
  <c r="BI472" i="3"/>
  <c r="BH472" i="3"/>
  <c r="BF472" i="3"/>
  <c r="U472" i="3"/>
  <c r="S472" i="3"/>
  <c r="Q472" i="3"/>
  <c r="BJ466" i="3"/>
  <c r="BI466" i="3"/>
  <c r="BH466" i="3"/>
  <c r="BF466" i="3"/>
  <c r="U466" i="3"/>
  <c r="S466" i="3"/>
  <c r="Q466" i="3"/>
  <c r="BJ463" i="3"/>
  <c r="BI463" i="3"/>
  <c r="BH463" i="3"/>
  <c r="BF463" i="3"/>
  <c r="U463" i="3"/>
  <c r="U462" i="3"/>
  <c r="S463" i="3"/>
  <c r="S462" i="3" s="1"/>
  <c r="Q463" i="3"/>
  <c r="Q462" i="3" s="1"/>
  <c r="BJ461" i="3"/>
  <c r="BI461" i="3"/>
  <c r="BH461" i="3"/>
  <c r="BF461" i="3"/>
  <c r="U461" i="3"/>
  <c r="S461" i="3"/>
  <c r="Q461" i="3"/>
  <c r="BJ460" i="3"/>
  <c r="BI460" i="3"/>
  <c r="BH460" i="3"/>
  <c r="BF460" i="3"/>
  <c r="U460" i="3"/>
  <c r="S460" i="3"/>
  <c r="Q460" i="3"/>
  <c r="BJ459" i="3"/>
  <c r="BI459" i="3"/>
  <c r="BH459" i="3"/>
  <c r="BF459" i="3"/>
  <c r="U459" i="3"/>
  <c r="S459" i="3"/>
  <c r="Q459" i="3"/>
  <c r="BJ457" i="3"/>
  <c r="BI457" i="3"/>
  <c r="BH457" i="3"/>
  <c r="BF457" i="3"/>
  <c r="U457" i="3"/>
  <c r="S457" i="3"/>
  <c r="Q457" i="3"/>
  <c r="BJ456" i="3"/>
  <c r="BI456" i="3"/>
  <c r="BH456" i="3"/>
  <c r="BF456" i="3"/>
  <c r="U456" i="3"/>
  <c r="S456" i="3"/>
  <c r="Q456" i="3"/>
  <c r="BJ451" i="3"/>
  <c r="BI451" i="3"/>
  <c r="BH451" i="3"/>
  <c r="BF451" i="3"/>
  <c r="U451" i="3"/>
  <c r="S451" i="3"/>
  <c r="Q451" i="3"/>
  <c r="BJ447" i="3"/>
  <c r="BI447" i="3"/>
  <c r="BH447" i="3"/>
  <c r="BF447" i="3"/>
  <c r="U447" i="3"/>
  <c r="S447" i="3"/>
  <c r="Q447" i="3"/>
  <c r="BJ442" i="3"/>
  <c r="BI442" i="3"/>
  <c r="BH442" i="3"/>
  <c r="BF442" i="3"/>
  <c r="U442" i="3"/>
  <c r="S442" i="3"/>
  <c r="Q442" i="3"/>
  <c r="BJ437" i="3"/>
  <c r="BI437" i="3"/>
  <c r="BH437" i="3"/>
  <c r="BF437" i="3"/>
  <c r="U437" i="3"/>
  <c r="S437" i="3"/>
  <c r="Q437" i="3"/>
  <c r="BJ433" i="3"/>
  <c r="BI433" i="3"/>
  <c r="BH433" i="3"/>
  <c r="BF433" i="3"/>
  <c r="U433" i="3"/>
  <c r="S433" i="3"/>
  <c r="Q433" i="3"/>
  <c r="BJ429" i="3"/>
  <c r="BI429" i="3"/>
  <c r="BH429" i="3"/>
  <c r="BF429" i="3"/>
  <c r="U429" i="3"/>
  <c r="S429" i="3"/>
  <c r="Q429" i="3"/>
  <c r="BJ425" i="3"/>
  <c r="BI425" i="3"/>
  <c r="BH425" i="3"/>
  <c r="BF425" i="3"/>
  <c r="U425" i="3"/>
  <c r="S425" i="3"/>
  <c r="Q425" i="3"/>
  <c r="BJ421" i="3"/>
  <c r="BI421" i="3"/>
  <c r="BH421" i="3"/>
  <c r="BF421" i="3"/>
  <c r="U421" i="3"/>
  <c r="S421" i="3"/>
  <c r="Q421" i="3"/>
  <c r="BJ417" i="3"/>
  <c r="BI417" i="3"/>
  <c r="BH417" i="3"/>
  <c r="BF417" i="3"/>
  <c r="U417" i="3"/>
  <c r="S417" i="3"/>
  <c r="Q417" i="3"/>
  <c r="BJ413" i="3"/>
  <c r="BI413" i="3"/>
  <c r="BH413" i="3"/>
  <c r="BF413" i="3"/>
  <c r="U413" i="3"/>
  <c r="S413" i="3"/>
  <c r="Q413" i="3"/>
  <c r="BJ409" i="3"/>
  <c r="BI409" i="3"/>
  <c r="BH409" i="3"/>
  <c r="BF409" i="3"/>
  <c r="U409" i="3"/>
  <c r="S409" i="3"/>
  <c r="Q409" i="3"/>
  <c r="BJ405" i="3"/>
  <c r="BI405" i="3"/>
  <c r="BH405" i="3"/>
  <c r="BF405" i="3"/>
  <c r="U405" i="3"/>
  <c r="S405" i="3"/>
  <c r="Q405" i="3"/>
  <c r="BJ401" i="3"/>
  <c r="BI401" i="3"/>
  <c r="BH401" i="3"/>
  <c r="BF401" i="3"/>
  <c r="U401" i="3"/>
  <c r="S401" i="3"/>
  <c r="Q401" i="3"/>
  <c r="BJ397" i="3"/>
  <c r="BI397" i="3"/>
  <c r="BH397" i="3"/>
  <c r="BF397" i="3"/>
  <c r="U397" i="3"/>
  <c r="S397" i="3"/>
  <c r="Q397" i="3"/>
  <c r="BJ389" i="3"/>
  <c r="BI389" i="3"/>
  <c r="BH389" i="3"/>
  <c r="BF389" i="3"/>
  <c r="U389" i="3"/>
  <c r="S389" i="3"/>
  <c r="Q389" i="3"/>
  <c r="BJ382" i="3"/>
  <c r="BI382" i="3"/>
  <c r="BH382" i="3"/>
  <c r="BF382" i="3"/>
  <c r="U382" i="3"/>
  <c r="S382" i="3"/>
  <c r="Q382" i="3"/>
  <c r="BJ376" i="3"/>
  <c r="BI376" i="3"/>
  <c r="BH376" i="3"/>
  <c r="BF376" i="3"/>
  <c r="U376" i="3"/>
  <c r="S376" i="3"/>
  <c r="Q376" i="3"/>
  <c r="BJ371" i="3"/>
  <c r="BI371" i="3"/>
  <c r="BH371" i="3"/>
  <c r="BF371" i="3"/>
  <c r="U371" i="3"/>
  <c r="S371" i="3"/>
  <c r="Q371" i="3"/>
  <c r="BJ366" i="3"/>
  <c r="BI366" i="3"/>
  <c r="BH366" i="3"/>
  <c r="BF366" i="3"/>
  <c r="U366" i="3"/>
  <c r="S366" i="3"/>
  <c r="Q366" i="3"/>
  <c r="BJ361" i="3"/>
  <c r="BI361" i="3"/>
  <c r="BH361" i="3"/>
  <c r="BF361" i="3"/>
  <c r="U361" i="3"/>
  <c r="S361" i="3"/>
  <c r="Q361" i="3"/>
  <c r="BJ356" i="3"/>
  <c r="BI356" i="3"/>
  <c r="BH356" i="3"/>
  <c r="BF356" i="3"/>
  <c r="U356" i="3"/>
  <c r="S356" i="3"/>
  <c r="Q356" i="3"/>
  <c r="BJ350" i="3"/>
  <c r="BI350" i="3"/>
  <c r="BH350" i="3"/>
  <c r="BF350" i="3"/>
  <c r="U350" i="3"/>
  <c r="U349" i="3" s="1"/>
  <c r="S350" i="3"/>
  <c r="S349" i="3" s="1"/>
  <c r="Q350" i="3"/>
  <c r="Q349" i="3" s="1"/>
  <c r="BJ344" i="3"/>
  <c r="BI344" i="3"/>
  <c r="BH344" i="3"/>
  <c r="BF344" i="3"/>
  <c r="U344" i="3"/>
  <c r="S344" i="3"/>
  <c r="Q344" i="3"/>
  <c r="BJ340" i="3"/>
  <c r="BI340" i="3"/>
  <c r="BH340" i="3"/>
  <c r="BF340" i="3"/>
  <c r="U340" i="3"/>
  <c r="S340" i="3"/>
  <c r="Q340" i="3"/>
  <c r="BJ336" i="3"/>
  <c r="BI336" i="3"/>
  <c r="BH336" i="3"/>
  <c r="BF336" i="3"/>
  <c r="U336" i="3"/>
  <c r="S336" i="3"/>
  <c r="Q336" i="3"/>
  <c r="BJ330" i="3"/>
  <c r="BI330" i="3"/>
  <c r="BH330" i="3"/>
  <c r="BF330" i="3"/>
  <c r="U330" i="3"/>
  <c r="S330" i="3"/>
  <c r="Q330" i="3"/>
  <c r="BJ324" i="3"/>
  <c r="BI324" i="3"/>
  <c r="BH324" i="3"/>
  <c r="BF324" i="3"/>
  <c r="U324" i="3"/>
  <c r="S324" i="3"/>
  <c r="Q324" i="3"/>
  <c r="BJ320" i="3"/>
  <c r="BI320" i="3"/>
  <c r="BH320" i="3"/>
  <c r="BF320" i="3"/>
  <c r="U320" i="3"/>
  <c r="S320" i="3"/>
  <c r="Q320" i="3"/>
  <c r="BJ316" i="3"/>
  <c r="BI316" i="3"/>
  <c r="BH316" i="3"/>
  <c r="BF316" i="3"/>
  <c r="U316" i="3"/>
  <c r="S316" i="3"/>
  <c r="Q316" i="3"/>
  <c r="BJ312" i="3"/>
  <c r="BI312" i="3"/>
  <c r="BH312" i="3"/>
  <c r="BF312" i="3"/>
  <c r="U312" i="3"/>
  <c r="S312" i="3"/>
  <c r="Q312" i="3"/>
  <c r="BJ308" i="3"/>
  <c r="BI308" i="3"/>
  <c r="BH308" i="3"/>
  <c r="BF308" i="3"/>
  <c r="U308" i="3"/>
  <c r="S308" i="3"/>
  <c r="Q308" i="3"/>
  <c r="BJ301" i="3"/>
  <c r="BI301" i="3"/>
  <c r="BH301" i="3"/>
  <c r="BF301" i="3"/>
  <c r="U301" i="3"/>
  <c r="S301" i="3"/>
  <c r="Q301" i="3"/>
  <c r="BJ295" i="3"/>
  <c r="BI295" i="3"/>
  <c r="BH295" i="3"/>
  <c r="BF295" i="3"/>
  <c r="U295" i="3"/>
  <c r="S295" i="3"/>
  <c r="Q295" i="3"/>
  <c r="BJ288" i="3"/>
  <c r="BI288" i="3"/>
  <c r="BH288" i="3"/>
  <c r="BF288" i="3"/>
  <c r="U288" i="3"/>
  <c r="S288" i="3"/>
  <c r="Q288" i="3"/>
  <c r="BJ281" i="3"/>
  <c r="BI281" i="3"/>
  <c r="BH281" i="3"/>
  <c r="BF281" i="3"/>
  <c r="U281" i="3"/>
  <c r="S281" i="3"/>
  <c r="Q281" i="3"/>
  <c r="BJ275" i="3"/>
  <c r="BI275" i="3"/>
  <c r="BH275" i="3"/>
  <c r="BF275" i="3"/>
  <c r="U275" i="3"/>
  <c r="S275" i="3"/>
  <c r="Q275" i="3"/>
  <c r="BJ267" i="3"/>
  <c r="BI267" i="3"/>
  <c r="BH267" i="3"/>
  <c r="BF267" i="3"/>
  <c r="U267" i="3"/>
  <c r="S267" i="3"/>
  <c r="Q267" i="3"/>
  <c r="BJ257" i="3"/>
  <c r="BI257" i="3"/>
  <c r="BH257" i="3"/>
  <c r="BF257" i="3"/>
  <c r="U257" i="3"/>
  <c r="S257" i="3"/>
  <c r="Q257" i="3"/>
  <c r="BJ247" i="3"/>
  <c r="BI247" i="3"/>
  <c r="BH247" i="3"/>
  <c r="BF247" i="3"/>
  <c r="U247" i="3"/>
  <c r="S247" i="3"/>
  <c r="Q247" i="3"/>
  <c r="BJ237" i="3"/>
  <c r="BI237" i="3"/>
  <c r="BH237" i="3"/>
  <c r="BF237" i="3"/>
  <c r="U237" i="3"/>
  <c r="S237" i="3"/>
  <c r="Q237" i="3"/>
  <c r="BJ231" i="3"/>
  <c r="BI231" i="3"/>
  <c r="BH231" i="3"/>
  <c r="BF231" i="3"/>
  <c r="U231" i="3"/>
  <c r="S231" i="3"/>
  <c r="Q231" i="3"/>
  <c r="BJ225" i="3"/>
  <c r="BI225" i="3"/>
  <c r="BH225" i="3"/>
  <c r="BF225" i="3"/>
  <c r="U225" i="3"/>
  <c r="S225" i="3"/>
  <c r="Q225" i="3"/>
  <c r="BJ221" i="3"/>
  <c r="BI221" i="3"/>
  <c r="BH221" i="3"/>
  <c r="BF221" i="3"/>
  <c r="U221" i="3"/>
  <c r="S221" i="3"/>
  <c r="Q221" i="3"/>
  <c r="BJ217" i="3"/>
  <c r="BI217" i="3"/>
  <c r="BH217" i="3"/>
  <c r="BF217" i="3"/>
  <c r="U217" i="3"/>
  <c r="S217" i="3"/>
  <c r="Q217" i="3"/>
  <c r="BJ212" i="3"/>
  <c r="BI212" i="3"/>
  <c r="BH212" i="3"/>
  <c r="BF212" i="3"/>
  <c r="U212" i="3"/>
  <c r="S212" i="3"/>
  <c r="Q212" i="3"/>
  <c r="BJ208" i="3"/>
  <c r="BI208" i="3"/>
  <c r="BH208" i="3"/>
  <c r="BF208" i="3"/>
  <c r="U208" i="3"/>
  <c r="S208" i="3"/>
  <c r="Q208" i="3"/>
  <c r="BJ204" i="3"/>
  <c r="BI204" i="3"/>
  <c r="BH204" i="3"/>
  <c r="BF204" i="3"/>
  <c r="U204" i="3"/>
  <c r="S204" i="3"/>
  <c r="Q204" i="3"/>
  <c r="BJ196" i="3"/>
  <c r="BI196" i="3"/>
  <c r="BH196" i="3"/>
  <c r="BF196" i="3"/>
  <c r="U196" i="3"/>
  <c r="S196" i="3"/>
  <c r="Q196" i="3"/>
  <c r="BJ188" i="3"/>
  <c r="BI188" i="3"/>
  <c r="BH188" i="3"/>
  <c r="BF188" i="3"/>
  <c r="U188" i="3"/>
  <c r="S188" i="3"/>
  <c r="Q188" i="3"/>
  <c r="BJ176" i="3"/>
  <c r="BI176" i="3"/>
  <c r="BH176" i="3"/>
  <c r="BF176" i="3"/>
  <c r="U176" i="3"/>
  <c r="S176" i="3"/>
  <c r="Q176" i="3"/>
  <c r="BJ164" i="3"/>
  <c r="BI164" i="3"/>
  <c r="BH164" i="3"/>
  <c r="BF164" i="3"/>
  <c r="U164" i="3"/>
  <c r="S164" i="3"/>
  <c r="Q164" i="3"/>
  <c r="BJ160" i="3"/>
  <c r="BI160" i="3"/>
  <c r="BH160" i="3"/>
  <c r="BF160" i="3"/>
  <c r="U160" i="3"/>
  <c r="S160" i="3"/>
  <c r="Q160" i="3"/>
  <c r="BJ156" i="3"/>
  <c r="BI156" i="3"/>
  <c r="BH156" i="3"/>
  <c r="BF156" i="3"/>
  <c r="U156" i="3"/>
  <c r="S156" i="3"/>
  <c r="Q156" i="3"/>
  <c r="BJ148" i="3"/>
  <c r="BI148" i="3"/>
  <c r="BH148" i="3"/>
  <c r="BF148" i="3"/>
  <c r="U148" i="3"/>
  <c r="S148" i="3"/>
  <c r="Q148" i="3"/>
  <c r="BJ144" i="3"/>
  <c r="BI144" i="3"/>
  <c r="BH144" i="3"/>
  <c r="BF144" i="3"/>
  <c r="U144" i="3"/>
  <c r="S144" i="3"/>
  <c r="Q144" i="3"/>
  <c r="BJ136" i="3"/>
  <c r="BI136" i="3"/>
  <c r="BH136" i="3"/>
  <c r="BF136" i="3"/>
  <c r="U136" i="3"/>
  <c r="S136" i="3"/>
  <c r="Q136" i="3"/>
  <c r="F130" i="3"/>
  <c r="K129" i="3"/>
  <c r="F129" i="3"/>
  <c r="F127" i="3"/>
  <c r="E125" i="3"/>
  <c r="BJ112" i="3"/>
  <c r="BI112" i="3"/>
  <c r="BH112" i="3"/>
  <c r="BG112" i="3"/>
  <c r="BF112" i="3"/>
  <c r="BJ111" i="3"/>
  <c r="BI111" i="3"/>
  <c r="BH111" i="3"/>
  <c r="BF111" i="3"/>
  <c r="F92" i="3"/>
  <c r="F89" i="3"/>
  <c r="E87" i="3"/>
  <c r="K24" i="3"/>
  <c r="E24" i="3"/>
  <c r="K92" i="3" s="1"/>
  <c r="K23" i="3"/>
  <c r="K12" i="3"/>
  <c r="K127" i="3" s="1"/>
  <c r="E7" i="3"/>
  <c r="E85" i="3" s="1"/>
  <c r="K39" i="2"/>
  <c r="K38" i="2"/>
  <c r="AY95" i="1"/>
  <c r="K37" i="2"/>
  <c r="AX95" i="1" s="1"/>
  <c r="BJ642" i="2"/>
  <c r="BI642" i="2"/>
  <c r="BH642" i="2"/>
  <c r="BF642" i="2"/>
  <c r="U642" i="2"/>
  <c r="S642" i="2"/>
  <c r="Q642" i="2"/>
  <c r="BJ633" i="2"/>
  <c r="BI633" i="2"/>
  <c r="BH633" i="2"/>
  <c r="BF633" i="2"/>
  <c r="U633" i="2"/>
  <c r="S633" i="2"/>
  <c r="Q633" i="2"/>
  <c r="BJ624" i="2"/>
  <c r="BI624" i="2"/>
  <c r="BH624" i="2"/>
  <c r="BF624" i="2"/>
  <c r="U624" i="2"/>
  <c r="S624" i="2"/>
  <c r="Q624" i="2"/>
  <c r="BJ622" i="2"/>
  <c r="BI622" i="2"/>
  <c r="BH622" i="2"/>
  <c r="BF622" i="2"/>
  <c r="U622" i="2"/>
  <c r="S622" i="2"/>
  <c r="Q622" i="2"/>
  <c r="BJ611" i="2"/>
  <c r="BI611" i="2"/>
  <c r="BH611" i="2"/>
  <c r="BF611" i="2"/>
  <c r="U611" i="2"/>
  <c r="S611" i="2"/>
  <c r="Q611" i="2"/>
  <c r="BJ600" i="2"/>
  <c r="BI600" i="2"/>
  <c r="BH600" i="2"/>
  <c r="BF600" i="2"/>
  <c r="U600" i="2"/>
  <c r="S600" i="2"/>
  <c r="Q600" i="2"/>
  <c r="BJ598" i="2"/>
  <c r="BI598" i="2"/>
  <c r="BH598" i="2"/>
  <c r="BF598" i="2"/>
  <c r="U598" i="2"/>
  <c r="S598" i="2"/>
  <c r="Q598" i="2"/>
  <c r="BJ594" i="2"/>
  <c r="BI594" i="2"/>
  <c r="BH594" i="2"/>
  <c r="BF594" i="2"/>
  <c r="U594" i="2"/>
  <c r="S594" i="2"/>
  <c r="Q594" i="2"/>
  <c r="BJ588" i="2"/>
  <c r="BI588" i="2"/>
  <c r="BH588" i="2"/>
  <c r="BF588" i="2"/>
  <c r="U588" i="2"/>
  <c r="S588" i="2"/>
  <c r="Q588" i="2"/>
  <c r="BJ582" i="2"/>
  <c r="BI582" i="2"/>
  <c r="BH582" i="2"/>
  <c r="BF582" i="2"/>
  <c r="U582" i="2"/>
  <c r="S582" i="2"/>
  <c r="Q582" i="2"/>
  <c r="BJ576" i="2"/>
  <c r="BI576" i="2"/>
  <c r="BH576" i="2"/>
  <c r="BF576" i="2"/>
  <c r="U576" i="2"/>
  <c r="S576" i="2"/>
  <c r="Q576" i="2"/>
  <c r="BJ570" i="2"/>
  <c r="BI570" i="2"/>
  <c r="BH570" i="2"/>
  <c r="BF570" i="2"/>
  <c r="U570" i="2"/>
  <c r="S570" i="2"/>
  <c r="Q570" i="2"/>
  <c r="BJ564" i="2"/>
  <c r="BI564" i="2"/>
  <c r="BH564" i="2"/>
  <c r="BF564" i="2"/>
  <c r="U564" i="2"/>
  <c r="S564" i="2"/>
  <c r="Q564" i="2"/>
  <c r="BJ561" i="2"/>
  <c r="BI561" i="2"/>
  <c r="BH561" i="2"/>
  <c r="BF561" i="2"/>
  <c r="U561" i="2"/>
  <c r="U560" i="2" s="1"/>
  <c r="S561" i="2"/>
  <c r="S560" i="2" s="1"/>
  <c r="Q561" i="2"/>
  <c r="Q560" i="2" s="1"/>
  <c r="BJ556" i="2"/>
  <c r="BI556" i="2"/>
  <c r="BH556" i="2"/>
  <c r="BF556" i="2"/>
  <c r="U556" i="2"/>
  <c r="S556" i="2"/>
  <c r="Q556" i="2"/>
  <c r="BJ550" i="2"/>
  <c r="BI550" i="2"/>
  <c r="BH550" i="2"/>
  <c r="BF550" i="2"/>
  <c r="U550" i="2"/>
  <c r="S550" i="2"/>
  <c r="Q550" i="2"/>
  <c r="BJ545" i="2"/>
  <c r="BI545" i="2"/>
  <c r="BH545" i="2"/>
  <c r="BF545" i="2"/>
  <c r="U545" i="2"/>
  <c r="S545" i="2"/>
  <c r="Q545" i="2"/>
  <c r="BJ544" i="2"/>
  <c r="BI544" i="2"/>
  <c r="BH544" i="2"/>
  <c r="BF544" i="2"/>
  <c r="U544" i="2"/>
  <c r="S544" i="2"/>
  <c r="Q544" i="2"/>
  <c r="BJ538" i="2"/>
  <c r="BI538" i="2"/>
  <c r="BH538" i="2"/>
  <c r="BF538" i="2"/>
  <c r="U538" i="2"/>
  <c r="S538" i="2"/>
  <c r="Q538" i="2"/>
  <c r="BJ533" i="2"/>
  <c r="BI533" i="2"/>
  <c r="BH533" i="2"/>
  <c r="BF533" i="2"/>
  <c r="U533" i="2"/>
  <c r="S533" i="2"/>
  <c r="Q533" i="2"/>
  <c r="BJ529" i="2"/>
  <c r="BI529" i="2"/>
  <c r="BH529" i="2"/>
  <c r="BF529" i="2"/>
  <c r="U529" i="2"/>
  <c r="S529" i="2"/>
  <c r="Q529" i="2"/>
  <c r="BJ524" i="2"/>
  <c r="BI524" i="2"/>
  <c r="BH524" i="2"/>
  <c r="BF524" i="2"/>
  <c r="U524" i="2"/>
  <c r="S524" i="2"/>
  <c r="Q524" i="2"/>
  <c r="BJ520" i="2"/>
  <c r="BI520" i="2"/>
  <c r="BH520" i="2"/>
  <c r="BF520" i="2"/>
  <c r="U520" i="2"/>
  <c r="S520" i="2"/>
  <c r="Q520" i="2"/>
  <c r="BJ516" i="2"/>
  <c r="BI516" i="2"/>
  <c r="BH516" i="2"/>
  <c r="BF516" i="2"/>
  <c r="U516" i="2"/>
  <c r="S516" i="2"/>
  <c r="Q516" i="2"/>
  <c r="BJ512" i="2"/>
  <c r="BI512" i="2"/>
  <c r="BH512" i="2"/>
  <c r="BF512" i="2"/>
  <c r="U512" i="2"/>
  <c r="S512" i="2"/>
  <c r="Q512" i="2"/>
  <c r="BJ504" i="2"/>
  <c r="BI504" i="2"/>
  <c r="BH504" i="2"/>
  <c r="BF504" i="2"/>
  <c r="U504" i="2"/>
  <c r="S504" i="2"/>
  <c r="Q504" i="2"/>
  <c r="BJ500" i="2"/>
  <c r="BI500" i="2"/>
  <c r="BH500" i="2"/>
  <c r="BF500" i="2"/>
  <c r="U500" i="2"/>
  <c r="S500" i="2"/>
  <c r="Q500" i="2"/>
  <c r="BJ496" i="2"/>
  <c r="BI496" i="2"/>
  <c r="BH496" i="2"/>
  <c r="BF496" i="2"/>
  <c r="U496" i="2"/>
  <c r="S496" i="2"/>
  <c r="Q496" i="2"/>
  <c r="BJ492" i="2"/>
  <c r="BI492" i="2"/>
  <c r="BH492" i="2"/>
  <c r="BF492" i="2"/>
  <c r="U492" i="2"/>
  <c r="S492" i="2"/>
  <c r="Q492" i="2"/>
  <c r="BJ488" i="2"/>
  <c r="BI488" i="2"/>
  <c r="BH488" i="2"/>
  <c r="BF488" i="2"/>
  <c r="U488" i="2"/>
  <c r="S488" i="2"/>
  <c r="Q488" i="2"/>
  <c r="BJ484" i="2"/>
  <c r="BI484" i="2"/>
  <c r="BH484" i="2"/>
  <c r="BF484" i="2"/>
  <c r="U484" i="2"/>
  <c r="S484" i="2"/>
  <c r="Q484" i="2"/>
  <c r="BJ480" i="2"/>
  <c r="BI480" i="2"/>
  <c r="BH480" i="2"/>
  <c r="BF480" i="2"/>
  <c r="U480" i="2"/>
  <c r="S480" i="2"/>
  <c r="Q480" i="2"/>
  <c r="BJ476" i="2"/>
  <c r="BI476" i="2"/>
  <c r="BH476" i="2"/>
  <c r="BF476" i="2"/>
  <c r="U476" i="2"/>
  <c r="S476" i="2"/>
  <c r="Q476" i="2"/>
  <c r="BJ471" i="2"/>
  <c r="BI471" i="2"/>
  <c r="BH471" i="2"/>
  <c r="BF471" i="2"/>
  <c r="U471" i="2"/>
  <c r="S471" i="2"/>
  <c r="Q471" i="2"/>
  <c r="BJ466" i="2"/>
  <c r="BI466" i="2"/>
  <c r="BH466" i="2"/>
  <c r="BF466" i="2"/>
  <c r="U466" i="2"/>
  <c r="S466" i="2"/>
  <c r="Q466" i="2"/>
  <c r="BJ461" i="2"/>
  <c r="BI461" i="2"/>
  <c r="BH461" i="2"/>
  <c r="BF461" i="2"/>
  <c r="U461" i="2"/>
  <c r="S461" i="2"/>
  <c r="Q461" i="2"/>
  <c r="BJ455" i="2"/>
  <c r="BI455" i="2"/>
  <c r="BH455" i="2"/>
  <c r="BF455" i="2"/>
  <c r="U455" i="2"/>
  <c r="S455" i="2"/>
  <c r="Q455" i="2"/>
  <c r="BJ450" i="2"/>
  <c r="BI450" i="2"/>
  <c r="BH450" i="2"/>
  <c r="BF450" i="2"/>
  <c r="U450" i="2"/>
  <c r="S450" i="2"/>
  <c r="Q450" i="2"/>
  <c r="BJ446" i="2"/>
  <c r="BI446" i="2"/>
  <c r="BH446" i="2"/>
  <c r="BF446" i="2"/>
  <c r="U446" i="2"/>
  <c r="S446" i="2"/>
  <c r="Q446" i="2"/>
  <c r="BJ439" i="2"/>
  <c r="BI439" i="2"/>
  <c r="BH439" i="2"/>
  <c r="BF439" i="2"/>
  <c r="U439" i="2"/>
  <c r="S439" i="2"/>
  <c r="Q439" i="2"/>
  <c r="BJ433" i="2"/>
  <c r="BI433" i="2"/>
  <c r="BH433" i="2"/>
  <c r="BF433" i="2"/>
  <c r="U433" i="2"/>
  <c r="S433" i="2"/>
  <c r="Q433" i="2"/>
  <c r="BJ429" i="2"/>
  <c r="BI429" i="2"/>
  <c r="BH429" i="2"/>
  <c r="BF429" i="2"/>
  <c r="U429" i="2"/>
  <c r="S429" i="2"/>
  <c r="Q429" i="2"/>
  <c r="BJ424" i="2"/>
  <c r="BI424" i="2"/>
  <c r="BH424" i="2"/>
  <c r="BF424" i="2"/>
  <c r="U424" i="2"/>
  <c r="S424" i="2"/>
  <c r="Q424" i="2"/>
  <c r="BJ419" i="2"/>
  <c r="BI419" i="2"/>
  <c r="BH419" i="2"/>
  <c r="BF419" i="2"/>
  <c r="U419" i="2"/>
  <c r="S419" i="2"/>
  <c r="Q419" i="2"/>
  <c r="BJ414" i="2"/>
  <c r="BI414" i="2"/>
  <c r="BH414" i="2"/>
  <c r="BF414" i="2"/>
  <c r="U414" i="2"/>
  <c r="S414" i="2"/>
  <c r="Q414" i="2"/>
  <c r="BJ408" i="2"/>
  <c r="BI408" i="2"/>
  <c r="BH408" i="2"/>
  <c r="BF408" i="2"/>
  <c r="U408" i="2"/>
  <c r="U407" i="2" s="1"/>
  <c r="S408" i="2"/>
  <c r="S407" i="2" s="1"/>
  <c r="Q408" i="2"/>
  <c r="Q407" i="2"/>
  <c r="BJ400" i="2"/>
  <c r="BI400" i="2"/>
  <c r="BH400" i="2"/>
  <c r="BF400" i="2"/>
  <c r="U400" i="2"/>
  <c r="S400" i="2"/>
  <c r="Q400" i="2"/>
  <c r="BJ394" i="2"/>
  <c r="BI394" i="2"/>
  <c r="BH394" i="2"/>
  <c r="BF394" i="2"/>
  <c r="U394" i="2"/>
  <c r="S394" i="2"/>
  <c r="Q394" i="2"/>
  <c r="BJ390" i="2"/>
  <c r="BI390" i="2"/>
  <c r="BH390" i="2"/>
  <c r="BF390" i="2"/>
  <c r="U390" i="2"/>
  <c r="S390" i="2"/>
  <c r="Q390" i="2"/>
  <c r="BJ384" i="2"/>
  <c r="BI384" i="2"/>
  <c r="BH384" i="2"/>
  <c r="BF384" i="2"/>
  <c r="U384" i="2"/>
  <c r="S384" i="2"/>
  <c r="Q384" i="2"/>
  <c r="BJ379" i="2"/>
  <c r="BI379" i="2"/>
  <c r="BH379" i="2"/>
  <c r="BF379" i="2"/>
  <c r="U379" i="2"/>
  <c r="S379" i="2"/>
  <c r="Q379" i="2"/>
  <c r="BJ375" i="2"/>
  <c r="BI375" i="2"/>
  <c r="BH375" i="2"/>
  <c r="BF375" i="2"/>
  <c r="U375" i="2"/>
  <c r="S375" i="2"/>
  <c r="Q375" i="2"/>
  <c r="BJ369" i="2"/>
  <c r="BI369" i="2"/>
  <c r="BH369" i="2"/>
  <c r="BF369" i="2"/>
  <c r="U369" i="2"/>
  <c r="S369" i="2"/>
  <c r="Q369" i="2"/>
  <c r="BJ363" i="2"/>
  <c r="BI363" i="2"/>
  <c r="BH363" i="2"/>
  <c r="BF363" i="2"/>
  <c r="U363" i="2"/>
  <c r="S363" i="2"/>
  <c r="Q363" i="2"/>
  <c r="BJ358" i="2"/>
  <c r="BI358" i="2"/>
  <c r="BH358" i="2"/>
  <c r="BF358" i="2"/>
  <c r="U358" i="2"/>
  <c r="S358" i="2"/>
  <c r="Q358" i="2"/>
  <c r="BJ347" i="2"/>
  <c r="BI347" i="2"/>
  <c r="BH347" i="2"/>
  <c r="BF347" i="2"/>
  <c r="U347" i="2"/>
  <c r="S347" i="2"/>
  <c r="Q347" i="2"/>
  <c r="BJ337" i="2"/>
  <c r="BI337" i="2"/>
  <c r="BH337" i="2"/>
  <c r="BF337" i="2"/>
  <c r="U337" i="2"/>
  <c r="S337" i="2"/>
  <c r="Q337" i="2"/>
  <c r="BJ330" i="2"/>
  <c r="BI330" i="2"/>
  <c r="BH330" i="2"/>
  <c r="BF330" i="2"/>
  <c r="U330" i="2"/>
  <c r="S330" i="2"/>
  <c r="Q330" i="2"/>
  <c r="BJ321" i="2"/>
  <c r="BI321" i="2"/>
  <c r="BH321" i="2"/>
  <c r="BF321" i="2"/>
  <c r="U321" i="2"/>
  <c r="S321" i="2"/>
  <c r="Q321" i="2"/>
  <c r="BJ310" i="2"/>
  <c r="BI310" i="2"/>
  <c r="BH310" i="2"/>
  <c r="BF310" i="2"/>
  <c r="U310" i="2"/>
  <c r="S310" i="2"/>
  <c r="Q310" i="2"/>
  <c r="BJ302" i="2"/>
  <c r="BI302" i="2"/>
  <c r="BH302" i="2"/>
  <c r="BF302" i="2"/>
  <c r="U302" i="2"/>
  <c r="S302" i="2"/>
  <c r="Q302" i="2"/>
  <c r="BJ295" i="2"/>
  <c r="BI295" i="2"/>
  <c r="BH295" i="2"/>
  <c r="BF295" i="2"/>
  <c r="U295" i="2"/>
  <c r="S295" i="2"/>
  <c r="Q295" i="2"/>
  <c r="BJ288" i="2"/>
  <c r="BI288" i="2"/>
  <c r="BH288" i="2"/>
  <c r="BF288" i="2"/>
  <c r="U288" i="2"/>
  <c r="S288" i="2"/>
  <c r="Q288" i="2"/>
  <c r="BJ281" i="2"/>
  <c r="BI281" i="2"/>
  <c r="BH281" i="2"/>
  <c r="BF281" i="2"/>
  <c r="U281" i="2"/>
  <c r="S281" i="2"/>
  <c r="Q281" i="2"/>
  <c r="BJ274" i="2"/>
  <c r="BI274" i="2"/>
  <c r="BH274" i="2"/>
  <c r="BF274" i="2"/>
  <c r="U274" i="2"/>
  <c r="S274" i="2"/>
  <c r="Q274" i="2"/>
  <c r="BJ266" i="2"/>
  <c r="BI266" i="2"/>
  <c r="BH266" i="2"/>
  <c r="BF266" i="2"/>
  <c r="U266" i="2"/>
  <c r="S266" i="2"/>
  <c r="Q266" i="2"/>
  <c r="BJ255" i="2"/>
  <c r="BI255" i="2"/>
  <c r="BH255" i="2"/>
  <c r="BF255" i="2"/>
  <c r="U255" i="2"/>
  <c r="S255" i="2"/>
  <c r="Q255" i="2"/>
  <c r="BJ244" i="2"/>
  <c r="BI244" i="2"/>
  <c r="BH244" i="2"/>
  <c r="BF244" i="2"/>
  <c r="U244" i="2"/>
  <c r="S244" i="2"/>
  <c r="Q244" i="2"/>
  <c r="BJ233" i="2"/>
  <c r="BI233" i="2"/>
  <c r="BH233" i="2"/>
  <c r="BF233" i="2"/>
  <c r="U233" i="2"/>
  <c r="S233" i="2"/>
  <c r="Q233" i="2"/>
  <c r="BJ222" i="2"/>
  <c r="BI222" i="2"/>
  <c r="BH222" i="2"/>
  <c r="BF222" i="2"/>
  <c r="U222" i="2"/>
  <c r="S222" i="2"/>
  <c r="Q222" i="2"/>
  <c r="BJ216" i="2"/>
  <c r="BI216" i="2"/>
  <c r="BH216" i="2"/>
  <c r="BF216" i="2"/>
  <c r="U216" i="2"/>
  <c r="S216" i="2"/>
  <c r="Q216" i="2"/>
  <c r="BJ212" i="2"/>
  <c r="BI212" i="2"/>
  <c r="BH212" i="2"/>
  <c r="BF212" i="2"/>
  <c r="U212" i="2"/>
  <c r="S212" i="2"/>
  <c r="Q212" i="2"/>
  <c r="BJ208" i="2"/>
  <c r="BI208" i="2"/>
  <c r="BH208" i="2"/>
  <c r="BF208" i="2"/>
  <c r="U208" i="2"/>
  <c r="S208" i="2"/>
  <c r="Q208" i="2"/>
  <c r="BJ203" i="2"/>
  <c r="BI203" i="2"/>
  <c r="BH203" i="2"/>
  <c r="BF203" i="2"/>
  <c r="U203" i="2"/>
  <c r="S203" i="2"/>
  <c r="Q203" i="2"/>
  <c r="BJ199" i="2"/>
  <c r="BI199" i="2"/>
  <c r="BH199" i="2"/>
  <c r="BF199" i="2"/>
  <c r="U199" i="2"/>
  <c r="S199" i="2"/>
  <c r="Q199" i="2"/>
  <c r="BJ195" i="2"/>
  <c r="BI195" i="2"/>
  <c r="BH195" i="2"/>
  <c r="BF195" i="2"/>
  <c r="U195" i="2"/>
  <c r="S195" i="2"/>
  <c r="Q195" i="2"/>
  <c r="BJ185" i="2"/>
  <c r="BI185" i="2"/>
  <c r="BH185" i="2"/>
  <c r="BF185" i="2"/>
  <c r="U185" i="2"/>
  <c r="S185" i="2"/>
  <c r="Q185" i="2"/>
  <c r="BJ175" i="2"/>
  <c r="BI175" i="2"/>
  <c r="BH175" i="2"/>
  <c r="BF175" i="2"/>
  <c r="U175" i="2"/>
  <c r="S175" i="2"/>
  <c r="Q175" i="2"/>
  <c r="BJ169" i="2"/>
  <c r="BI169" i="2"/>
  <c r="BH169" i="2"/>
  <c r="BF169" i="2"/>
  <c r="U169" i="2"/>
  <c r="S169" i="2"/>
  <c r="Q169" i="2"/>
  <c r="BJ163" i="2"/>
  <c r="BI163" i="2"/>
  <c r="BH163" i="2"/>
  <c r="BF163" i="2"/>
  <c r="U163" i="2"/>
  <c r="S163" i="2"/>
  <c r="Q163" i="2"/>
  <c r="BJ147" i="2"/>
  <c r="BI147" i="2"/>
  <c r="BH147" i="2"/>
  <c r="BF147" i="2"/>
  <c r="U147" i="2"/>
  <c r="S147" i="2"/>
  <c r="Q147" i="2"/>
  <c r="BJ143" i="2"/>
  <c r="BI143" i="2"/>
  <c r="BH143" i="2"/>
  <c r="BF143" i="2"/>
  <c r="U143" i="2"/>
  <c r="S143" i="2"/>
  <c r="Q143" i="2"/>
  <c r="BJ139" i="2"/>
  <c r="BI139" i="2"/>
  <c r="BH139" i="2"/>
  <c r="BF139" i="2"/>
  <c r="U139" i="2"/>
  <c r="S139" i="2"/>
  <c r="Q139" i="2"/>
  <c r="F133" i="2"/>
  <c r="F130" i="2"/>
  <c r="E128" i="2"/>
  <c r="BJ115" i="2"/>
  <c r="BI115" i="2"/>
  <c r="BH115" i="2"/>
  <c r="BG115" i="2"/>
  <c r="BF115" i="2"/>
  <c r="BJ114" i="2"/>
  <c r="BI114" i="2"/>
  <c r="BH114" i="2"/>
  <c r="BF114" i="2"/>
  <c r="F92" i="2"/>
  <c r="K91" i="2"/>
  <c r="F91" i="2"/>
  <c r="F89" i="2"/>
  <c r="E87" i="2"/>
  <c r="K24" i="2"/>
  <c r="E24" i="2"/>
  <c r="K92" i="2"/>
  <c r="K23" i="2"/>
  <c r="K12" i="2"/>
  <c r="K130" i="2" s="1"/>
  <c r="E7" i="2"/>
  <c r="E85" i="2" s="1"/>
  <c r="L90" i="1"/>
  <c r="AM90" i="1"/>
  <c r="AM89" i="1"/>
  <c r="L89" i="1"/>
  <c r="AM87" i="1"/>
  <c r="L87" i="1"/>
  <c r="L85" i="1"/>
  <c r="L84" i="1"/>
  <c r="BL311" i="4"/>
  <c r="BL168" i="4"/>
  <c r="BL210" i="5"/>
  <c r="BL229" i="5"/>
  <c r="BL170" i="5"/>
  <c r="BL223" i="5"/>
  <c r="BL257" i="5"/>
  <c r="BL287" i="5"/>
  <c r="BL274" i="5"/>
  <c r="BL165" i="5"/>
  <c r="BL132" i="7"/>
  <c r="BL141" i="7"/>
  <c r="BL131" i="12"/>
  <c r="BL241" i="14"/>
  <c r="BL247" i="14"/>
  <c r="BL180" i="14"/>
  <c r="BL153" i="15"/>
  <c r="BL190" i="16"/>
  <c r="BL145" i="16"/>
  <c r="BL471" i="2"/>
  <c r="BL288" i="3"/>
  <c r="BL456" i="3"/>
  <c r="BL273" i="4"/>
  <c r="BL301" i="4"/>
  <c r="BL220" i="4"/>
  <c r="BL276" i="5"/>
  <c r="BL256" i="5"/>
  <c r="BL267" i="5"/>
  <c r="BL283" i="5"/>
  <c r="BL226" i="5"/>
  <c r="BL262" i="5"/>
  <c r="BL135" i="6"/>
  <c r="BL132" i="6"/>
  <c r="BL135" i="7"/>
  <c r="BL147" i="8"/>
  <c r="BL149" i="8"/>
  <c r="BL141" i="9"/>
  <c r="BL147" i="11"/>
  <c r="BL151" i="12"/>
  <c r="BL132" i="12"/>
  <c r="BL138" i="12"/>
  <c r="BL140" i="12"/>
  <c r="BL145" i="12"/>
  <c r="BL188" i="13"/>
  <c r="BL133" i="13"/>
  <c r="BL165" i="13"/>
  <c r="BL153" i="13"/>
  <c r="BL245" i="14"/>
  <c r="BL257" i="14"/>
  <c r="BL229" i="14"/>
  <c r="BL209" i="14"/>
  <c r="BL161" i="14"/>
  <c r="BL255" i="14"/>
  <c r="BL184" i="14"/>
  <c r="BL242" i="14"/>
  <c r="BL236" i="14"/>
  <c r="BL210" i="14"/>
  <c r="BL191" i="14"/>
  <c r="BL259" i="14"/>
  <c r="BL226" i="14"/>
  <c r="BL177" i="14"/>
  <c r="BL232" i="14"/>
  <c r="BL219" i="14"/>
  <c r="BL231" i="14"/>
  <c r="BL175" i="14"/>
  <c r="BL186" i="15"/>
  <c r="BL178" i="15"/>
  <c r="BL198" i="16"/>
  <c r="BL194" i="16"/>
  <c r="BL132" i="16"/>
  <c r="BL183" i="16"/>
  <c r="BL222" i="2"/>
  <c r="BL400" i="4"/>
  <c r="BL154" i="5"/>
  <c r="BL134" i="6"/>
  <c r="BL155" i="6"/>
  <c r="BL140" i="6"/>
  <c r="BL144" i="8"/>
  <c r="BL145" i="9"/>
  <c r="BL175" i="10"/>
  <c r="BL132" i="10"/>
  <c r="BL149" i="11"/>
  <c r="BL143" i="12"/>
  <c r="BL167" i="13"/>
  <c r="BL182" i="13"/>
  <c r="BL169" i="13"/>
  <c r="BL171" i="13"/>
  <c r="BL243" i="14"/>
  <c r="BL223" i="14"/>
  <c r="BL190" i="15"/>
  <c r="BL137" i="15"/>
  <c r="BL171" i="16"/>
  <c r="BL177" i="16"/>
  <c r="BL492" i="2"/>
  <c r="BL358" i="2"/>
  <c r="BL582" i="2"/>
  <c r="BL496" i="2"/>
  <c r="BL390" i="2"/>
  <c r="BL446" i="2"/>
  <c r="BL400" i="2"/>
  <c r="BL203" i="2"/>
  <c r="BL439" i="2"/>
  <c r="BL350" i="3"/>
  <c r="BL376" i="3"/>
  <c r="BL409" i="3"/>
  <c r="BL324" i="3"/>
  <c r="BL421" i="3"/>
  <c r="BL457" i="3"/>
  <c r="BL312" i="3"/>
  <c r="BL346" i="4"/>
  <c r="BL240" i="4"/>
  <c r="BL162" i="5"/>
  <c r="BL138" i="5"/>
  <c r="BL187" i="5"/>
  <c r="BL269" i="5"/>
  <c r="BL135" i="9"/>
  <c r="BL185" i="10"/>
  <c r="BL189" i="10"/>
  <c r="BL178" i="10"/>
  <c r="BL169" i="10"/>
  <c r="BL179" i="10"/>
  <c r="BL163" i="10"/>
  <c r="BL156" i="12"/>
  <c r="BL166" i="12"/>
  <c r="BL191" i="13"/>
  <c r="BL178" i="13"/>
  <c r="BL181" i="13"/>
  <c r="BL155" i="13"/>
  <c r="BL168" i="13"/>
  <c r="BL150" i="13"/>
  <c r="BL153" i="14"/>
  <c r="BL171" i="14"/>
  <c r="BL251" i="14"/>
  <c r="BL262" i="14"/>
  <c r="BL225" i="14"/>
  <c r="BL211" i="14"/>
  <c r="BL194" i="15"/>
  <c r="BL162" i="16"/>
  <c r="BL158" i="16"/>
  <c r="BL633" i="2"/>
  <c r="BL556" i="2"/>
  <c r="BL561" i="2"/>
  <c r="BL175" i="2"/>
  <c r="BL512" i="2"/>
  <c r="BL419" i="2"/>
  <c r="BL340" i="3"/>
  <c r="BL417" i="3"/>
  <c r="BL478" i="3"/>
  <c r="BL176" i="3"/>
  <c r="BL259" i="4"/>
  <c r="BL373" i="4"/>
  <c r="BL324" i="4"/>
  <c r="BL148" i="4"/>
  <c r="BL157" i="4"/>
  <c r="BL238" i="5"/>
  <c r="BL143" i="5"/>
  <c r="BL242" i="5"/>
  <c r="BL152" i="6"/>
  <c r="BL156" i="6"/>
  <c r="BL146" i="7"/>
  <c r="BL144" i="7"/>
  <c r="BL136" i="8"/>
  <c r="BL130" i="12"/>
  <c r="BL142" i="12"/>
  <c r="BL185" i="13"/>
  <c r="BL173" i="13"/>
  <c r="BL151" i="13"/>
  <c r="BL233" i="14"/>
  <c r="BL183" i="14"/>
  <c r="BL227" i="14"/>
  <c r="BL200" i="14"/>
  <c r="BL214" i="14"/>
  <c r="BL211" i="16"/>
  <c r="BL244" i="2"/>
  <c r="BL594" i="2"/>
  <c r="BL545" i="2"/>
  <c r="BL143" i="2"/>
  <c r="BL347" i="2"/>
  <c r="BL504" i="2"/>
  <c r="BL455" i="2"/>
  <c r="BL288" i="2"/>
  <c r="BL310" i="2"/>
  <c r="BL255" i="2"/>
  <c r="BL429" i="2"/>
  <c r="BL217" i="3"/>
  <c r="BL164" i="3"/>
  <c r="BL490" i="3"/>
  <c r="BL196" i="3"/>
  <c r="BL204" i="3"/>
  <c r="BL336" i="3"/>
  <c r="BL237" i="3"/>
  <c r="BL496" i="3"/>
  <c r="BL308" i="3"/>
  <c r="BL281" i="3"/>
  <c r="BL409" i="4"/>
  <c r="BL355" i="4"/>
  <c r="BL392" i="4"/>
  <c r="BL148" i="6"/>
  <c r="BL136" i="6"/>
  <c r="BL147" i="6"/>
  <c r="BL136" i="7"/>
  <c r="BL137" i="7"/>
  <c r="K106" i="7"/>
  <c r="BL145" i="8"/>
  <c r="BL150" i="9"/>
  <c r="BL143" i="9"/>
  <c r="BL134" i="9"/>
  <c r="BL187" i="10"/>
  <c r="BL174" i="10"/>
  <c r="BL172" i="10"/>
  <c r="BL134" i="11"/>
  <c r="BL146" i="12"/>
  <c r="BL133" i="12"/>
  <c r="BL175" i="13"/>
  <c r="BL186" i="13"/>
  <c r="BL174" i="13"/>
  <c r="BL166" i="13"/>
  <c r="BL137" i="13"/>
  <c r="BL256" i="14"/>
  <c r="BL193" i="14"/>
  <c r="BL208" i="14"/>
  <c r="BL205" i="14"/>
  <c r="K261" i="14"/>
  <c r="K260" i="14" s="1"/>
  <c r="K172" i="14" s="1"/>
  <c r="K136" i="14" s="1"/>
  <c r="BL187" i="14"/>
  <c r="BL240" i="14"/>
  <c r="BL235" i="14"/>
  <c r="BL161" i="15"/>
  <c r="BL225" i="16"/>
  <c r="BL570" i="2"/>
  <c r="BL216" i="2"/>
  <c r="BL480" i="2"/>
  <c r="BL147" i="2"/>
  <c r="BL139" i="2"/>
  <c r="BL433" i="2"/>
  <c r="BL169" i="2"/>
  <c r="BL401" i="3"/>
  <c r="BL356" i="3"/>
  <c r="BL460" i="3"/>
  <c r="BL433" i="3"/>
  <c r="BL156" i="3"/>
  <c r="BL270" i="5"/>
  <c r="BL142" i="6"/>
  <c r="BL139" i="7"/>
  <c r="BL138" i="7"/>
  <c r="BL138" i="8"/>
  <c r="BL137" i="12"/>
  <c r="BL134" i="12"/>
  <c r="BL164" i="12"/>
  <c r="BL161" i="12"/>
  <c r="BL159" i="12"/>
  <c r="BL176" i="13"/>
  <c r="BL172" i="13"/>
  <c r="BL186" i="14"/>
  <c r="BL143" i="14"/>
  <c r="BL139" i="14"/>
  <c r="BL174" i="15"/>
  <c r="BL182" i="15"/>
  <c r="BL600" i="2"/>
  <c r="BL533" i="2"/>
  <c r="BL598" i="2"/>
  <c r="BL488" i="2"/>
  <c r="BL397" i="3"/>
  <c r="BL463" i="3"/>
  <c r="BL208" i="3"/>
  <c r="BL361" i="3"/>
  <c r="BL148" i="3"/>
  <c r="BL389" i="3"/>
  <c r="BL231" i="3"/>
  <c r="BL388" i="4"/>
  <c r="BL404" i="4"/>
  <c r="BL328" i="4"/>
  <c r="BL158" i="6"/>
  <c r="BL146" i="6"/>
  <c r="BL148" i="7"/>
  <c r="BL145" i="7"/>
  <c r="BL133" i="7"/>
  <c r="BL141" i="8"/>
  <c r="BL133" i="8"/>
  <c r="BL157" i="9"/>
  <c r="BL144" i="9"/>
  <c r="BL147" i="9"/>
  <c r="BL133" i="9"/>
  <c r="BL152" i="9"/>
  <c r="BL148" i="9"/>
  <c r="BL183" i="10"/>
  <c r="BL188" i="10"/>
  <c r="BL181" i="10"/>
  <c r="BL171" i="10"/>
  <c r="BL168" i="10"/>
  <c r="BL144" i="10"/>
  <c r="BL182" i="10"/>
  <c r="BL170" i="10"/>
  <c r="BL132" i="11"/>
  <c r="BL142" i="11"/>
  <c r="BL136" i="11"/>
  <c r="BL129" i="13"/>
  <c r="BL180" i="13"/>
  <c r="BL190" i="14"/>
  <c r="BL246" i="14"/>
  <c r="BL261" i="14"/>
  <c r="BL212" i="14"/>
  <c r="BL234" i="14"/>
  <c r="BL195" i="14"/>
  <c r="BL165" i="15"/>
  <c r="BL129" i="15"/>
  <c r="BL186" i="16"/>
  <c r="BL166" i="16"/>
  <c r="BL321" i="2"/>
  <c r="BL622" i="2"/>
  <c r="BL384" i="2"/>
  <c r="BL408" i="2"/>
  <c r="BL369" i="2"/>
  <c r="BL295" i="2"/>
  <c r="BL413" i="3"/>
  <c r="BL459" i="3"/>
  <c r="BL225" i="3"/>
  <c r="BL466" i="3"/>
  <c r="BL315" i="4"/>
  <c r="BL252" i="4"/>
  <c r="BL186" i="4"/>
  <c r="BL204" i="4"/>
  <c r="BL246" i="5"/>
  <c r="BL201" i="5"/>
  <c r="BL161" i="5"/>
  <c r="BL281" i="5"/>
  <c r="BL163" i="6"/>
  <c r="BL149" i="10"/>
  <c r="BL164" i="10"/>
  <c r="BL176" i="10"/>
  <c r="BL150" i="11"/>
  <c r="BL133" i="11"/>
  <c r="BL141" i="11"/>
  <c r="BL150" i="12"/>
  <c r="BL136" i="12"/>
  <c r="BL163" i="12"/>
  <c r="BL152" i="12"/>
  <c r="BL190" i="13"/>
  <c r="BL187" i="13"/>
  <c r="BL170" i="13"/>
  <c r="BL188" i="14"/>
  <c r="BL252" i="14"/>
  <c r="BL222" i="14"/>
  <c r="BL249" i="14"/>
  <c r="BL189" i="14"/>
  <c r="BL194" i="14"/>
  <c r="BL176" i="14"/>
  <c r="BL588" i="2"/>
  <c r="BL266" i="2"/>
  <c r="BL466" i="2"/>
  <c r="BL274" i="2"/>
  <c r="BL199" i="2"/>
  <c r="BL520" i="2"/>
  <c r="BL163" i="2"/>
  <c r="BL516" i="2"/>
  <c r="BL302" i="2"/>
  <c r="BL185" i="2"/>
  <c r="BL144" i="3"/>
  <c r="BL247" i="3"/>
  <c r="BL212" i="3"/>
  <c r="BL461" i="3"/>
  <c r="BL405" i="3"/>
  <c r="BL425" i="3"/>
  <c r="BL451" i="3"/>
  <c r="BL442" i="3"/>
  <c r="BL484" i="3"/>
  <c r="BL371" i="3"/>
  <c r="BL267" i="3"/>
  <c r="BL410" i="4"/>
  <c r="BL150" i="6"/>
  <c r="BL134" i="7"/>
  <c r="BL146" i="8"/>
  <c r="BL143" i="8"/>
  <c r="BL134" i="8"/>
  <c r="BL137" i="8"/>
  <c r="BL135" i="8"/>
  <c r="BL132" i="9"/>
  <c r="BL136" i="9"/>
  <c r="BL151" i="9"/>
  <c r="BL149" i="9"/>
  <c r="BL146" i="9"/>
  <c r="BL180" i="10"/>
  <c r="BL140" i="10"/>
  <c r="BL186" i="10"/>
  <c r="BL166" i="10"/>
  <c r="BL128" i="10"/>
  <c r="BL173" i="10"/>
  <c r="BL167" i="10"/>
  <c r="BL145" i="11"/>
  <c r="BL144" i="11"/>
  <c r="BL138" i="11"/>
  <c r="BL165" i="12"/>
  <c r="BL149" i="12"/>
  <c r="BL155" i="12"/>
  <c r="BL135" i="12"/>
  <c r="BL144" i="12"/>
  <c r="BL237" i="14"/>
  <c r="BL203" i="14"/>
  <c r="BL198" i="14"/>
  <c r="BL220" i="14"/>
  <c r="BL207" i="14"/>
  <c r="BL157" i="14"/>
  <c r="BL230" i="14"/>
  <c r="BL197" i="14"/>
  <c r="BL181" i="14"/>
  <c r="BL203" i="15"/>
  <c r="BL145" i="15"/>
  <c r="BL141" i="16"/>
  <c r="BL220" i="16"/>
  <c r="BL149" i="16"/>
  <c r="BL207" i="16"/>
  <c r="BL215" i="16"/>
  <c r="BL179" i="16"/>
  <c r="BL330" i="3"/>
  <c r="BL396" i="4"/>
  <c r="BL287" i="4"/>
  <c r="BL140" i="4"/>
  <c r="BL152" i="4"/>
  <c r="BL250" i="5"/>
  <c r="BL272" i="5"/>
  <c r="BL219" i="5"/>
  <c r="BL278" i="5"/>
  <c r="BL271" i="5"/>
  <c r="BL235" i="5"/>
  <c r="BL258" i="5"/>
  <c r="BL220" i="5"/>
  <c r="BL151" i="6"/>
  <c r="BL139" i="6"/>
  <c r="BL149" i="6"/>
  <c r="BL143" i="7"/>
  <c r="BL138" i="9"/>
  <c r="BL184" i="10"/>
  <c r="BL139" i="11"/>
  <c r="BL130" i="11"/>
  <c r="BL139" i="12"/>
  <c r="BL141" i="12"/>
  <c r="BL153" i="12"/>
  <c r="BL154" i="12"/>
  <c r="BL157" i="12"/>
  <c r="BL183" i="13"/>
  <c r="BL258" i="14"/>
  <c r="BL201" i="14"/>
  <c r="BL148" i="14"/>
  <c r="BL218" i="14"/>
  <c r="BL198" i="15"/>
  <c r="BL170" i="15"/>
  <c r="BL136" i="16"/>
  <c r="BL176" i="16"/>
  <c r="BL414" i="2"/>
  <c r="BL538" i="2"/>
  <c r="BL394" i="2"/>
  <c r="BL208" i="2"/>
  <c r="BL450" i="2"/>
  <c r="BL544" i="2"/>
  <c r="BL476" i="2"/>
  <c r="BL330" i="2"/>
  <c r="AS94" i="1"/>
  <c r="BL188" i="3"/>
  <c r="BL437" i="3"/>
  <c r="BL160" i="3"/>
  <c r="BL447" i="3"/>
  <c r="BL295" i="3"/>
  <c r="BL384" i="4"/>
  <c r="BL212" i="4"/>
  <c r="BL179" i="4"/>
  <c r="BL195" i="4"/>
  <c r="BL277" i="5"/>
  <c r="BL247" i="5"/>
  <c r="BL282" i="5"/>
  <c r="BL286" i="5"/>
  <c r="BL186" i="5"/>
  <c r="BL232" i="5"/>
  <c r="BL160" i="6"/>
  <c r="BL157" i="6"/>
  <c r="BL140" i="11"/>
  <c r="BL147" i="12"/>
  <c r="BL189" i="13"/>
  <c r="BL141" i="13"/>
  <c r="BL174" i="14"/>
  <c r="BL215" i="14"/>
  <c r="BL244" i="14"/>
  <c r="BL250" i="14"/>
  <c r="BL165" i="14"/>
  <c r="BL179" i="14"/>
  <c r="BL199" i="14"/>
  <c r="BL202" i="16"/>
  <c r="BL642" i="2"/>
  <c r="BL524" i="2"/>
  <c r="BL564" i="2"/>
  <c r="BL484" i="2"/>
  <c r="BL233" i="2"/>
  <c r="BL461" i="2"/>
  <c r="BL363" i="2"/>
  <c r="BL212" i="2"/>
  <c r="BL375" i="2"/>
  <c r="BL472" i="3"/>
  <c r="BL366" i="3"/>
  <c r="BL221" i="3"/>
  <c r="BL257" i="3"/>
  <c r="BL229" i="4"/>
  <c r="BL364" i="4"/>
  <c r="BL173" i="4"/>
  <c r="BL163" i="4"/>
  <c r="BL193" i="5"/>
  <c r="BL218" i="5"/>
  <c r="BL280" i="5"/>
  <c r="BL177" i="5"/>
  <c r="BL253" i="5"/>
  <c r="BL266" i="5"/>
  <c r="BL138" i="6"/>
  <c r="BL153" i="10"/>
  <c r="BL152" i="11"/>
  <c r="BL151" i="11"/>
  <c r="BL131" i="11"/>
  <c r="BL192" i="13"/>
  <c r="BL177" i="13"/>
  <c r="BL179" i="13"/>
  <c r="BL196" i="14"/>
  <c r="BL228" i="14"/>
  <c r="BL217" i="14"/>
  <c r="BL221" i="14"/>
  <c r="BL213" i="14"/>
  <c r="BL178" i="14"/>
  <c r="BL253" i="14"/>
  <c r="BL202" i="14"/>
  <c r="BL239" i="14"/>
  <c r="BL180" i="16"/>
  <c r="BL182" i="16"/>
  <c r="BL153" i="16"/>
  <c r="BL624" i="2"/>
  <c r="BL611" i="2"/>
  <c r="BL550" i="2"/>
  <c r="BL500" i="2"/>
  <c r="BL337" i="2"/>
  <c r="BL281" i="2"/>
  <c r="BL424" i="2"/>
  <c r="BL529" i="2"/>
  <c r="BL316" i="3"/>
  <c r="BL275" i="3"/>
  <c r="BL136" i="3"/>
  <c r="BL344" i="3"/>
  <c r="BL429" i="3"/>
  <c r="BL320" i="3"/>
  <c r="BL382" i="3"/>
  <c r="BL301" i="3"/>
  <c r="BL320" i="4"/>
  <c r="BL234" i="4"/>
  <c r="BL153" i="6"/>
  <c r="BL144" i="6"/>
  <c r="BL133" i="6"/>
  <c r="BL145" i="6"/>
  <c r="BL137" i="6"/>
  <c r="BL151" i="7"/>
  <c r="K141" i="7"/>
  <c r="BL152" i="8"/>
  <c r="BL139" i="8"/>
  <c r="BL132" i="8"/>
  <c r="BL137" i="9"/>
  <c r="BL139" i="9"/>
  <c r="BL154" i="9"/>
  <c r="BL165" i="10"/>
  <c r="BL136" i="10"/>
  <c r="BL157" i="10"/>
  <c r="BL177" i="10"/>
  <c r="BL143" i="11"/>
  <c r="BL135" i="11"/>
  <c r="BL162" i="12"/>
  <c r="BL184" i="13"/>
  <c r="BL154" i="13"/>
  <c r="BL160" i="13"/>
  <c r="BL145" i="13"/>
  <c r="BL204" i="14"/>
  <c r="BL182" i="14"/>
  <c r="BL185" i="14"/>
  <c r="BL576" i="2"/>
  <c r="BL195" i="2"/>
  <c r="BL379" i="2"/>
  <c r="BL337" i="4"/>
  <c r="BL246" i="4"/>
  <c r="BL132" i="4"/>
  <c r="BL268" i="5"/>
  <c r="BL239" i="5"/>
  <c r="BL150" i="5"/>
  <c r="BL157" i="5"/>
  <c r="BL146" i="5"/>
  <c r="BL202" i="5"/>
  <c r="BL279" i="5"/>
  <c r="BL181" i="5"/>
  <c r="BL154" i="6"/>
  <c r="K104" i="5" l="1"/>
  <c r="K263" i="5"/>
  <c r="K135" i="5" s="1"/>
  <c r="U221" i="2"/>
  <c r="U438" i="2"/>
  <c r="BL599" i="2"/>
  <c r="K109" i="2" s="1"/>
  <c r="BL169" i="15"/>
  <c r="K99" i="15" s="1"/>
  <c r="BL309" i="2"/>
  <c r="K101" i="2"/>
  <c r="Q162" i="10"/>
  <c r="U128" i="13"/>
  <c r="Q173" i="14"/>
  <c r="BL216" i="14"/>
  <c r="K105" i="14" s="1"/>
  <c r="BL248" i="14"/>
  <c r="K108" i="14" s="1"/>
  <c r="U260" i="14"/>
  <c r="S169" i="15"/>
  <c r="S309" i="2"/>
  <c r="Q413" i="2"/>
  <c r="BL623" i="2"/>
  <c r="K110" i="2" s="1"/>
  <c r="Q135" i="3"/>
  <c r="BL307" i="3"/>
  <c r="K101" i="3"/>
  <c r="Q355" i="3"/>
  <c r="S258" i="4"/>
  <c r="S383" i="4"/>
  <c r="Q185" i="5"/>
  <c r="BL265" i="5"/>
  <c r="K105" i="5" s="1"/>
  <c r="Q142" i="7"/>
  <c r="S162" i="10"/>
  <c r="Q137" i="11"/>
  <c r="Q192" i="14"/>
  <c r="U216" i="14"/>
  <c r="BL260" i="14"/>
  <c r="K110" i="14"/>
  <c r="U230" i="3"/>
  <c r="U307" i="3"/>
  <c r="BL355" i="3"/>
  <c r="K103" i="3" s="1"/>
  <c r="S355" i="3"/>
  <c r="U355" i="3"/>
  <c r="U465" i="3"/>
  <c r="U464" i="3" s="1"/>
  <c r="BL185" i="4"/>
  <c r="K99" i="4" s="1"/>
  <c r="U258" i="4"/>
  <c r="BL383" i="4"/>
  <c r="K102" i="4"/>
  <c r="S408" i="4"/>
  <c r="U185" i="5"/>
  <c r="BL275" i="5"/>
  <c r="K107" i="5" s="1"/>
  <c r="S285" i="5"/>
  <c r="S284" i="5" s="1"/>
  <c r="BL143" i="6"/>
  <c r="K100" i="6" s="1"/>
  <c r="BL142" i="7"/>
  <c r="K100" i="7" s="1"/>
  <c r="U142" i="8"/>
  <c r="BL142" i="9"/>
  <c r="K100" i="9"/>
  <c r="U162" i="10"/>
  <c r="U129" i="11"/>
  <c r="S129" i="12"/>
  <c r="U148" i="12"/>
  <c r="BL149" i="13"/>
  <c r="K149" i="13" s="1"/>
  <c r="K99" i="13" s="1"/>
  <c r="S173" i="14"/>
  <c r="U224" i="14"/>
  <c r="U254" i="14"/>
  <c r="S128" i="15"/>
  <c r="S127" i="15" s="1"/>
  <c r="S126" i="15" s="1"/>
  <c r="U309" i="2"/>
  <c r="U413" i="2"/>
  <c r="S599" i="2"/>
  <c r="S135" i="3"/>
  <c r="Q274" i="3"/>
  <c r="S307" i="3"/>
  <c r="Q370" i="3"/>
  <c r="Q465" i="3"/>
  <c r="Q464" i="3"/>
  <c r="Q131" i="4"/>
  <c r="BL258" i="4"/>
  <c r="K100" i="4" s="1"/>
  <c r="S319" i="4"/>
  <c r="BL408" i="4"/>
  <c r="K103" i="4"/>
  <c r="S185" i="5"/>
  <c r="Q265" i="5"/>
  <c r="BL285" i="5"/>
  <c r="BL284" i="5" s="1"/>
  <c r="K108" i="5" s="1"/>
  <c r="K109" i="5"/>
  <c r="S131" i="6"/>
  <c r="BL142" i="8"/>
  <c r="K100" i="8" s="1"/>
  <c r="U131" i="9"/>
  <c r="BL129" i="11"/>
  <c r="K98" i="11" s="1"/>
  <c r="U148" i="11"/>
  <c r="S128" i="13"/>
  <c r="S138" i="14"/>
  <c r="S438" i="2"/>
  <c r="U599" i="2"/>
  <c r="BL135" i="3"/>
  <c r="K98" i="3" s="1"/>
  <c r="Q185" i="4"/>
  <c r="U137" i="5"/>
  <c r="BL245" i="5"/>
  <c r="K101" i="5" s="1"/>
  <c r="Q275" i="5"/>
  <c r="U285" i="5"/>
  <c r="U284" i="5" s="1"/>
  <c r="U131" i="6"/>
  <c r="S131" i="7"/>
  <c r="S142" i="8"/>
  <c r="U142" i="9"/>
  <c r="S137" i="11"/>
  <c r="BL129" i="12"/>
  <c r="K98" i="12" s="1"/>
  <c r="S148" i="12"/>
  <c r="Q160" i="12"/>
  <c r="S149" i="13"/>
  <c r="U152" i="14"/>
  <c r="BL206" i="14"/>
  <c r="K104" i="14" s="1"/>
  <c r="U238" i="14"/>
  <c r="Q260" i="14"/>
  <c r="BL128" i="15"/>
  <c r="K98" i="15" s="1"/>
  <c r="U131" i="16"/>
  <c r="U130" i="16" s="1"/>
  <c r="BL138" i="2"/>
  <c r="K98" i="2"/>
  <c r="Q357" i="2"/>
  <c r="Q563" i="2"/>
  <c r="Q138" i="14"/>
  <c r="Q224" i="14"/>
  <c r="S254" i="14"/>
  <c r="BL185" i="16"/>
  <c r="K100" i="16" s="1"/>
  <c r="S357" i="2"/>
  <c r="BL131" i="9"/>
  <c r="K98" i="9"/>
  <c r="BL162" i="10"/>
  <c r="K99" i="10"/>
  <c r="Q148" i="11"/>
  <c r="Q128" i="13"/>
  <c r="BL173" i="14"/>
  <c r="K102" i="14" s="1"/>
  <c r="S206" i="14"/>
  <c r="S238" i="14"/>
  <c r="U169" i="15"/>
  <c r="BL206" i="16"/>
  <c r="K101" i="16" s="1"/>
  <c r="Q138" i="2"/>
  <c r="U357" i="2"/>
  <c r="S563" i="2"/>
  <c r="BL138" i="14"/>
  <c r="K98" i="14" s="1"/>
  <c r="Q169" i="15"/>
  <c r="Q131" i="16"/>
  <c r="Q130" i="16" s="1"/>
  <c r="Q221" i="2"/>
  <c r="BL273" i="2"/>
  <c r="K100" i="2" s="1"/>
  <c r="BL357" i="2"/>
  <c r="K102" i="2"/>
  <c r="BL563" i="2"/>
  <c r="BL562" i="2" s="1"/>
  <c r="K107" i="2" s="1"/>
  <c r="U135" i="3"/>
  <c r="BL274" i="3"/>
  <c r="K100" i="3" s="1"/>
  <c r="Q307" i="3"/>
  <c r="S370" i="3"/>
  <c r="S465" i="3"/>
  <c r="S464" i="3" s="1"/>
  <c r="BL131" i="4"/>
  <c r="K98" i="4" s="1"/>
  <c r="S185" i="4"/>
  <c r="BL319" i="4"/>
  <c r="K101" i="4" s="1"/>
  <c r="U383" i="4"/>
  <c r="BL185" i="5"/>
  <c r="K100" i="5" s="1"/>
  <c r="BL131" i="6"/>
  <c r="K98" i="6" s="1"/>
  <c r="BL131" i="8"/>
  <c r="K98" i="8" s="1"/>
  <c r="BL137" i="11"/>
  <c r="K99" i="11" s="1"/>
  <c r="S148" i="11"/>
  <c r="BL148" i="12"/>
  <c r="BL160" i="12"/>
  <c r="K101" i="12" s="1"/>
  <c r="S160" i="12"/>
  <c r="S164" i="13"/>
  <c r="U138" i="14"/>
  <c r="U137" i="14" s="1"/>
  <c r="U206" i="14"/>
  <c r="S248" i="14"/>
  <c r="BL131" i="16"/>
  <c r="BL130" i="16" s="1"/>
  <c r="BL221" i="2"/>
  <c r="K99" i="2" s="1"/>
  <c r="U273" i="2"/>
  <c r="S413" i="2"/>
  <c r="Q127" i="10"/>
  <c r="Q126" i="10"/>
  <c r="Q125" i="10" s="1"/>
  <c r="AU103" i="1" s="1"/>
  <c r="Q129" i="11"/>
  <c r="Q128" i="11" s="1"/>
  <c r="Q127" i="11" s="1"/>
  <c r="AU104" i="1" s="1"/>
  <c r="Q149" i="13"/>
  <c r="BL438" i="2"/>
  <c r="K105" i="2" s="1"/>
  <c r="S623" i="2"/>
  <c r="Q131" i="6"/>
  <c r="Q131" i="7"/>
  <c r="Q130" i="7" s="1"/>
  <c r="Q129" i="7" s="1"/>
  <c r="AU100" i="1" s="1"/>
  <c r="U131" i="8"/>
  <c r="U130" i="8"/>
  <c r="U129" i="8" s="1"/>
  <c r="S127" i="10"/>
  <c r="S126" i="10" s="1"/>
  <c r="S125" i="10" s="1"/>
  <c r="BL128" i="13"/>
  <c r="K128" i="13"/>
  <c r="K98" i="13" s="1"/>
  <c r="U149" i="13"/>
  <c r="BL152" i="14"/>
  <c r="K99" i="14" s="1"/>
  <c r="U173" i="14"/>
  <c r="Q206" i="14"/>
  <c r="Q216" i="14"/>
  <c r="BL238" i="14"/>
  <c r="K107" i="14" s="1"/>
  <c r="U248" i="14"/>
  <c r="Q128" i="15"/>
  <c r="Q127" i="15" s="1"/>
  <c r="Q126" i="15" s="1"/>
  <c r="AU108" i="1" s="1"/>
  <c r="S131" i="16"/>
  <c r="S130" i="16" s="1"/>
  <c r="S185" i="16"/>
  <c r="S206" i="16"/>
  <c r="S221" i="2"/>
  <c r="Q438" i="2"/>
  <c r="U623" i="2"/>
  <c r="S230" i="3"/>
  <c r="BL370" i="3"/>
  <c r="K104" i="3" s="1"/>
  <c r="S131" i="4"/>
  <c r="Q319" i="4"/>
  <c r="U408" i="4"/>
  <c r="S137" i="5"/>
  <c r="S245" i="5"/>
  <c r="S136" i="5" s="1"/>
  <c r="S265" i="5"/>
  <c r="S275" i="5"/>
  <c r="S143" i="6"/>
  <c r="U131" i="7"/>
  <c r="S131" i="8"/>
  <c r="S142" i="9"/>
  <c r="BL148" i="11"/>
  <c r="K101" i="11" s="1"/>
  <c r="U164" i="13"/>
  <c r="S152" i="14"/>
  <c r="U192" i="14"/>
  <c r="S224" i="14"/>
  <c r="Q248" i="14"/>
  <c r="Q254" i="14"/>
  <c r="U128" i="15"/>
  <c r="U127" i="15" s="1"/>
  <c r="U126" i="15" s="1"/>
  <c r="Q185" i="16"/>
  <c r="S138" i="2"/>
  <c r="Q273" i="2"/>
  <c r="Q599" i="2"/>
  <c r="Q230" i="3"/>
  <c r="S274" i="3"/>
  <c r="U274" i="3"/>
  <c r="U370" i="3"/>
  <c r="BL465" i="3"/>
  <c r="K107" i="3" s="1"/>
  <c r="U131" i="4"/>
  <c r="Q258" i="4"/>
  <c r="U319" i="4"/>
  <c r="Q408" i="4"/>
  <c r="BL137" i="5"/>
  <c r="K98" i="5" s="1"/>
  <c r="U245" i="5"/>
  <c r="U275" i="5"/>
  <c r="Q143" i="6"/>
  <c r="S142" i="7"/>
  <c r="Q131" i="8"/>
  <c r="Q131" i="9"/>
  <c r="U127" i="10"/>
  <c r="Q148" i="12"/>
  <c r="Q128" i="12" s="1"/>
  <c r="Q127" i="12" s="1"/>
  <c r="AU105" i="1" s="1"/>
  <c r="U160" i="12"/>
  <c r="Q152" i="14"/>
  <c r="BL224" i="14"/>
  <c r="K106" i="14"/>
  <c r="S260" i="14"/>
  <c r="U185" i="16"/>
  <c r="U138" i="2"/>
  <c r="S273" i="2"/>
  <c r="U563" i="2"/>
  <c r="U562" i="2"/>
  <c r="U142" i="7"/>
  <c r="S131" i="9"/>
  <c r="S130" i="9"/>
  <c r="S129" i="9" s="1"/>
  <c r="BL127" i="10"/>
  <c r="K98" i="10" s="1"/>
  <c r="U137" i="11"/>
  <c r="Q129" i="12"/>
  <c r="Q164" i="13"/>
  <c r="S192" i="14"/>
  <c r="Q238" i="14"/>
  <c r="U206" i="16"/>
  <c r="Q309" i="2"/>
  <c r="BL413" i="2"/>
  <c r="K104" i="2" s="1"/>
  <c r="Q623" i="2"/>
  <c r="BL230" i="3"/>
  <c r="K99" i="3" s="1"/>
  <c r="U185" i="4"/>
  <c r="Q383" i="4"/>
  <c r="Q137" i="5"/>
  <c r="Q245" i="5"/>
  <c r="Q136" i="5" s="1"/>
  <c r="U265" i="5"/>
  <c r="U263" i="5" s="1"/>
  <c r="Q285" i="5"/>
  <c r="Q284" i="5" s="1"/>
  <c r="U143" i="6"/>
  <c r="BL131" i="7"/>
  <c r="BL130" i="7" s="1"/>
  <c r="K97" i="7" s="1"/>
  <c r="Q142" i="8"/>
  <c r="Q142" i="9"/>
  <c r="S129" i="11"/>
  <c r="S128" i="11" s="1"/>
  <c r="U129" i="12"/>
  <c r="U128" i="12"/>
  <c r="BL164" i="13"/>
  <c r="K164" i="13" s="1"/>
  <c r="K100" i="13" s="1"/>
  <c r="BL192" i="14"/>
  <c r="S216" i="14"/>
  <c r="BL254" i="14"/>
  <c r="K109" i="14"/>
  <c r="Q206" i="16"/>
  <c r="BL560" i="2"/>
  <c r="K106" i="2"/>
  <c r="BL141" i="6"/>
  <c r="K99" i="6" s="1"/>
  <c r="BL146" i="11"/>
  <c r="K100" i="11" s="1"/>
  <c r="BL462" i="3"/>
  <c r="K105" i="3" s="1"/>
  <c r="BL261" i="5"/>
  <c r="K102" i="5"/>
  <c r="BL170" i="14"/>
  <c r="K100" i="14" s="1"/>
  <c r="BL219" i="16"/>
  <c r="K102" i="16" s="1"/>
  <c r="BL159" i="6"/>
  <c r="K101" i="6" s="1"/>
  <c r="BL150" i="7"/>
  <c r="K103" i="7"/>
  <c r="BL151" i="8"/>
  <c r="K103" i="8" s="1"/>
  <c r="BL148" i="8"/>
  <c r="K101" i="8"/>
  <c r="BL202" i="15"/>
  <c r="K100" i="15" s="1"/>
  <c r="BL224" i="16"/>
  <c r="K103" i="16"/>
  <c r="BL349" i="3"/>
  <c r="K102" i="3" s="1"/>
  <c r="BL180" i="5"/>
  <c r="K99" i="5" s="1"/>
  <c r="BL273" i="5"/>
  <c r="K106" i="5" s="1"/>
  <c r="BL162" i="6"/>
  <c r="BL161" i="6" s="1"/>
  <c r="K102" i="6" s="1"/>
  <c r="BL140" i="8"/>
  <c r="K99" i="8" s="1"/>
  <c r="BL140" i="9"/>
  <c r="K99" i="9" s="1"/>
  <c r="BL158" i="12"/>
  <c r="K100" i="12" s="1"/>
  <c r="BL407" i="2"/>
  <c r="K103" i="2" s="1"/>
  <c r="BL153" i="9"/>
  <c r="K101" i="9" s="1"/>
  <c r="BL156" i="9"/>
  <c r="K103" i="9" s="1"/>
  <c r="BL140" i="7"/>
  <c r="K99" i="7" s="1"/>
  <c r="BL147" i="7"/>
  <c r="K101" i="7" s="1"/>
  <c r="K92" i="16"/>
  <c r="E119" i="16"/>
  <c r="BG179" i="16"/>
  <c r="BG177" i="16"/>
  <c r="BG183" i="16"/>
  <c r="BG207" i="16"/>
  <c r="BG211" i="16"/>
  <c r="BG153" i="16"/>
  <c r="BG162" i="16"/>
  <c r="K89" i="16"/>
  <c r="BG166" i="16"/>
  <c r="BG171" i="16"/>
  <c r="BG186" i="16"/>
  <c r="BG194" i="16"/>
  <c r="BG202" i="16"/>
  <c r="BG158" i="16"/>
  <c r="BG180" i="16"/>
  <c r="BG141" i="16"/>
  <c r="BG149" i="16"/>
  <c r="BG190" i="16"/>
  <c r="BG198" i="16"/>
  <c r="BG136" i="16"/>
  <c r="BG225" i="16"/>
  <c r="BG215" i="16"/>
  <c r="BG176" i="16"/>
  <c r="BG220" i="16"/>
  <c r="BG132" i="16"/>
  <c r="BG145" i="16"/>
  <c r="BG182" i="16"/>
  <c r="BG182" i="15"/>
  <c r="K123" i="15"/>
  <c r="BG153" i="15"/>
  <c r="BG170" i="15"/>
  <c r="BG174" i="15"/>
  <c r="BG190" i="15"/>
  <c r="E85" i="15"/>
  <c r="K89" i="15"/>
  <c r="BG137" i="15"/>
  <c r="BG145" i="15"/>
  <c r="BG178" i="15"/>
  <c r="BG186" i="15"/>
  <c r="BG194" i="15"/>
  <c r="BG198" i="15"/>
  <c r="BG203" i="15"/>
  <c r="BG129" i="15"/>
  <c r="BG161" i="15"/>
  <c r="BG165" i="15"/>
  <c r="BG174" i="14"/>
  <c r="BG177" i="14"/>
  <c r="BG193" i="14"/>
  <c r="BG203" i="14"/>
  <c r="BG207" i="14"/>
  <c r="BG217" i="14"/>
  <c r="BG223" i="14"/>
  <c r="BG227" i="14"/>
  <c r="BG229" i="14"/>
  <c r="BG233" i="14"/>
  <c r="BG234" i="14"/>
  <c r="BG240" i="14"/>
  <c r="BG250" i="14"/>
  <c r="BG157" i="14"/>
  <c r="BG214" i="14"/>
  <c r="BG256" i="14"/>
  <c r="BG176" i="14"/>
  <c r="BG190" i="14"/>
  <c r="BG199" i="14"/>
  <c r="BG204" i="14"/>
  <c r="BG220" i="14"/>
  <c r="BG235" i="14"/>
  <c r="BG243" i="14"/>
  <c r="BG253" i="14"/>
  <c r="BG183" i="14"/>
  <c r="BG187" i="14"/>
  <c r="BG189" i="14"/>
  <c r="BG194" i="14"/>
  <c r="BG209" i="14"/>
  <c r="BG211" i="14"/>
  <c r="BG228" i="14"/>
  <c r="BG231" i="14"/>
  <c r="BG246" i="14"/>
  <c r="E126" i="14"/>
  <c r="BG171" i="14"/>
  <c r="BG180" i="14"/>
  <c r="BG184" i="14"/>
  <c r="BG185" i="14"/>
  <c r="BG186" i="14"/>
  <c r="BG197" i="14"/>
  <c r="BG200" i="14"/>
  <c r="BG205" i="14"/>
  <c r="BG222" i="14"/>
  <c r="BG247" i="14"/>
  <c r="BG251" i="14"/>
  <c r="BG259" i="14"/>
  <c r="K89" i="14"/>
  <c r="BG153" i="14"/>
  <c r="BG175" i="14"/>
  <c r="BG181" i="14"/>
  <c r="BG182" i="14"/>
  <c r="BG188" i="14"/>
  <c r="BG215" i="14"/>
  <c r="BG219" i="14"/>
  <c r="BG239" i="14"/>
  <c r="BG244" i="14"/>
  <c r="BG245" i="14"/>
  <c r="BG255" i="14"/>
  <c r="BG257" i="14"/>
  <c r="BG261" i="14"/>
  <c r="K133" i="14"/>
  <c r="BG161" i="14"/>
  <c r="BG242" i="14"/>
  <c r="BG212" i="14"/>
  <c r="BG221" i="14"/>
  <c r="BG226" i="14"/>
  <c r="BG236" i="14"/>
  <c r="BG195" i="14"/>
  <c r="BG202" i="14"/>
  <c r="BG249" i="14"/>
  <c r="BG201" i="14"/>
  <c r="BG208" i="14"/>
  <c r="BG230" i="14"/>
  <c r="BG262" i="14"/>
  <c r="BG139" i="14"/>
  <c r="BG179" i="14"/>
  <c r="BG225" i="14"/>
  <c r="BG196" i="14"/>
  <c r="BG198" i="14"/>
  <c r="BG252" i="14"/>
  <c r="BG143" i="14"/>
  <c r="BG148" i="14"/>
  <c r="BG165" i="14"/>
  <c r="BG178" i="14"/>
  <c r="BG191" i="14"/>
  <c r="BG213" i="14"/>
  <c r="BG218" i="14"/>
  <c r="BG232" i="14"/>
  <c r="BG241" i="14"/>
  <c r="BG258" i="14"/>
  <c r="BG210" i="14"/>
  <c r="BG237" i="14"/>
  <c r="BG155" i="13"/>
  <c r="E116" i="13"/>
  <c r="BG153" i="13"/>
  <c r="BG145" i="13"/>
  <c r="BG151" i="13"/>
  <c r="BG168" i="13"/>
  <c r="BG141" i="13"/>
  <c r="BG154" i="13"/>
  <c r="BG166" i="13"/>
  <c r="BG129" i="13"/>
  <c r="BG133" i="13"/>
  <c r="BG150" i="13"/>
  <c r="K89" i="13"/>
  <c r="BG160" i="13"/>
  <c r="BG167" i="13"/>
  <c r="BG170" i="13"/>
  <c r="BG171" i="13"/>
  <c r="BG174" i="13"/>
  <c r="K123" i="13"/>
  <c r="BG165" i="13"/>
  <c r="BG169" i="13"/>
  <c r="BG172" i="13"/>
  <c r="BG173" i="13"/>
  <c r="BG175" i="13"/>
  <c r="BG176" i="13"/>
  <c r="BG188" i="13"/>
  <c r="BG190" i="13"/>
  <c r="BG191" i="13"/>
  <c r="BG137" i="13"/>
  <c r="BG181" i="13"/>
  <c r="BG182" i="13"/>
  <c r="BG183" i="13"/>
  <c r="BG184" i="13"/>
  <c r="BG192" i="13"/>
  <c r="BG177" i="13"/>
  <c r="BG178" i="13"/>
  <c r="BG189" i="13"/>
  <c r="BG179" i="13"/>
  <c r="BG180" i="13"/>
  <c r="BG185" i="13"/>
  <c r="BG186" i="13"/>
  <c r="BG187" i="13"/>
  <c r="E85" i="12"/>
  <c r="BG149" i="12"/>
  <c r="BG139" i="12"/>
  <c r="BG145" i="12"/>
  <c r="BG150" i="12"/>
  <c r="BG157" i="12"/>
  <c r="K121" i="12"/>
  <c r="BG164" i="12"/>
  <c r="BG140" i="12"/>
  <c r="BG155" i="12"/>
  <c r="BG130" i="12"/>
  <c r="BG137" i="12"/>
  <c r="BG151" i="12"/>
  <c r="BG159" i="12"/>
  <c r="BG131" i="12"/>
  <c r="BG132" i="12"/>
  <c r="BG134" i="12"/>
  <c r="BG136" i="12"/>
  <c r="BG138" i="12"/>
  <c r="BG146" i="12"/>
  <c r="BG156" i="12"/>
  <c r="BG163" i="12"/>
  <c r="BG166" i="12"/>
  <c r="BG133" i="12"/>
  <c r="BG142" i="12"/>
  <c r="BG143" i="12"/>
  <c r="BG144" i="12"/>
  <c r="BG147" i="12"/>
  <c r="BG153" i="12"/>
  <c r="BG154" i="12"/>
  <c r="K124" i="12"/>
  <c r="BG135" i="12"/>
  <c r="BG161" i="12"/>
  <c r="BG141" i="12"/>
  <c r="BG152" i="12"/>
  <c r="BG162" i="12"/>
  <c r="BG165" i="12"/>
  <c r="K124" i="11"/>
  <c r="E85" i="11"/>
  <c r="BG132" i="11"/>
  <c r="BG142" i="11"/>
  <c r="BG147" i="11"/>
  <c r="BL126" i="10"/>
  <c r="K97" i="10" s="1"/>
  <c r="K89" i="11"/>
  <c r="BG133" i="11"/>
  <c r="BG134" i="11"/>
  <c r="BG135" i="11"/>
  <c r="BG140" i="11"/>
  <c r="BG143" i="11"/>
  <c r="BG150" i="11"/>
  <c r="BG152" i="11"/>
  <c r="BG131" i="11"/>
  <c r="BG136" i="11"/>
  <c r="BG144" i="11"/>
  <c r="BG149" i="11"/>
  <c r="BG151" i="11"/>
  <c r="BG130" i="11"/>
  <c r="BG138" i="11"/>
  <c r="BG139" i="11"/>
  <c r="BG141" i="11"/>
  <c r="BG145" i="11"/>
  <c r="E85" i="10"/>
  <c r="K122" i="10"/>
  <c r="BG132" i="10"/>
  <c r="BG136" i="10"/>
  <c r="BG140" i="10"/>
  <c r="BG144" i="10"/>
  <c r="BG165" i="10"/>
  <c r="BG167" i="10"/>
  <c r="BG168" i="10"/>
  <c r="BG169" i="10"/>
  <c r="BG174" i="10"/>
  <c r="BG178" i="10"/>
  <c r="BG182" i="10"/>
  <c r="BG184" i="10"/>
  <c r="BG185" i="10"/>
  <c r="BG186" i="10"/>
  <c r="BG187" i="10"/>
  <c r="K89" i="10"/>
  <c r="BG171" i="10"/>
  <c r="BG172" i="10"/>
  <c r="BG175" i="10"/>
  <c r="BG176" i="10"/>
  <c r="BG177" i="10"/>
  <c r="BG149" i="10"/>
  <c r="BG153" i="10"/>
  <c r="BG164" i="10"/>
  <c r="BG166" i="10"/>
  <c r="BG170" i="10"/>
  <c r="BG173" i="10"/>
  <c r="BG179" i="10"/>
  <c r="BG180" i="10"/>
  <c r="BG181" i="10"/>
  <c r="BG183" i="10"/>
  <c r="BG189" i="10"/>
  <c r="BG128" i="10"/>
  <c r="BG157" i="10"/>
  <c r="BG163" i="10"/>
  <c r="BG188" i="10"/>
  <c r="K126" i="9"/>
  <c r="BG148" i="9"/>
  <c r="BG133" i="9"/>
  <c r="BG151" i="9"/>
  <c r="BG137" i="9"/>
  <c r="E119" i="9"/>
  <c r="BG132" i="9"/>
  <c r="BG136" i="9"/>
  <c r="BG143" i="9"/>
  <c r="BG149" i="9"/>
  <c r="BG154" i="9"/>
  <c r="K89" i="9"/>
  <c r="BG144" i="9"/>
  <c r="BG135" i="9"/>
  <c r="BG138" i="9"/>
  <c r="BG141" i="9"/>
  <c r="BG134" i="9"/>
  <c r="BG145" i="9"/>
  <c r="BG152" i="9"/>
  <c r="BG157" i="9"/>
  <c r="BG139" i="9"/>
  <c r="BG146" i="9"/>
  <c r="BG147" i="9"/>
  <c r="BG150" i="9"/>
  <c r="K89" i="8"/>
  <c r="E119" i="8"/>
  <c r="BG143" i="8"/>
  <c r="BG144" i="8"/>
  <c r="BG145" i="8"/>
  <c r="BG146" i="8"/>
  <c r="K92" i="8"/>
  <c r="BG132" i="8"/>
  <c r="BG133" i="8"/>
  <c r="BG138" i="8"/>
  <c r="BG147" i="8"/>
  <c r="BG149" i="8"/>
  <c r="BG152" i="8"/>
  <c r="BG134" i="8"/>
  <c r="BG135" i="8"/>
  <c r="BG136" i="8"/>
  <c r="BG137" i="8"/>
  <c r="BG139" i="8"/>
  <c r="BG141" i="8"/>
  <c r="E85" i="7"/>
  <c r="K31" i="7"/>
  <c r="BG133" i="7"/>
  <c r="BG134" i="7"/>
  <c r="BG135" i="7"/>
  <c r="BG138" i="7"/>
  <c r="BG141" i="7"/>
  <c r="BG145" i="7"/>
  <c r="BG148" i="7"/>
  <c r="K89" i="7"/>
  <c r="K126" i="7"/>
  <c r="BG132" i="7"/>
  <c r="BG137" i="7"/>
  <c r="BG143" i="7"/>
  <c r="BG144" i="7"/>
  <c r="BG146" i="7"/>
  <c r="BG151" i="7"/>
  <c r="BG136" i="7"/>
  <c r="BG139" i="7"/>
  <c r="BG139" i="6"/>
  <c r="E119" i="6"/>
  <c r="K123" i="6"/>
  <c r="BG137" i="6"/>
  <c r="BG158" i="6"/>
  <c r="BG163" i="6"/>
  <c r="BG140" i="6"/>
  <c r="BG154" i="6"/>
  <c r="BG157" i="6"/>
  <c r="BG160" i="6"/>
  <c r="BG132" i="6"/>
  <c r="BG144" i="6"/>
  <c r="BG150" i="6"/>
  <c r="BG153" i="6"/>
  <c r="BG155" i="6"/>
  <c r="K92" i="6"/>
  <c r="BG136" i="6"/>
  <c r="BG149" i="6"/>
  <c r="BG152" i="6"/>
  <c r="BG134" i="6"/>
  <c r="BG138" i="6"/>
  <c r="BG145" i="6"/>
  <c r="BG146" i="6"/>
  <c r="BG147" i="6"/>
  <c r="BG151" i="6"/>
  <c r="BG156" i="6"/>
  <c r="BG133" i="6"/>
  <c r="BG135" i="6"/>
  <c r="BG142" i="6"/>
  <c r="BG148" i="6"/>
  <c r="E85" i="5"/>
  <c r="BG210" i="5"/>
  <c r="BG218" i="5"/>
  <c r="BG238" i="5"/>
  <c r="BG242" i="5"/>
  <c r="BG253" i="5"/>
  <c r="BG257" i="5"/>
  <c r="BG268" i="5"/>
  <c r="BG270" i="5"/>
  <c r="BG271" i="5"/>
  <c r="BG276" i="5"/>
  <c r="K92" i="5"/>
  <c r="BG274" i="5"/>
  <c r="BG277" i="5"/>
  <c r="BG282" i="5"/>
  <c r="BG219" i="5"/>
  <c r="BG247" i="5"/>
  <c r="BG157" i="5"/>
  <c r="BG187" i="5"/>
  <c r="K89" i="5"/>
  <c r="BG269" i="5"/>
  <c r="BG281" i="5"/>
  <c r="BG143" i="5"/>
  <c r="BG181" i="5"/>
  <c r="BG201" i="5"/>
  <c r="BG272" i="5"/>
  <c r="BG278" i="5"/>
  <c r="BG287" i="5"/>
  <c r="BG154" i="5"/>
  <c r="BG162" i="5"/>
  <c r="BG202" i="5"/>
  <c r="BG250" i="5"/>
  <c r="BG138" i="5"/>
  <c r="BG150" i="5"/>
  <c r="BG165" i="5"/>
  <c r="BG186" i="5"/>
  <c r="BG226" i="5"/>
  <c r="BG283" i="5"/>
  <c r="BG286" i="5"/>
  <c r="BG146" i="5"/>
  <c r="BG161" i="5"/>
  <c r="BG177" i="5"/>
  <c r="BG220" i="5"/>
  <c r="BG223" i="5"/>
  <c r="BG256" i="5"/>
  <c r="BG262" i="5"/>
  <c r="BG280" i="5"/>
  <c r="BG246" i="5"/>
  <c r="BG258" i="5"/>
  <c r="BG266" i="5"/>
  <c r="BG279" i="5"/>
  <c r="BG229" i="5"/>
  <c r="BG232" i="5"/>
  <c r="BG170" i="5"/>
  <c r="BG193" i="5"/>
  <c r="BG235" i="5"/>
  <c r="BG239" i="5"/>
  <c r="BG267" i="5"/>
  <c r="K89" i="4"/>
  <c r="BG148" i="4"/>
  <c r="BG168" i="4"/>
  <c r="BG173" i="4"/>
  <c r="BG186" i="4"/>
  <c r="K92" i="4"/>
  <c r="BG132" i="4"/>
  <c r="BG152" i="4"/>
  <c r="BG163" i="4"/>
  <c r="BG212" i="4"/>
  <c r="BG220" i="4"/>
  <c r="E85" i="4"/>
  <c r="BG140" i="4"/>
  <c r="BG157" i="4"/>
  <c r="BG179" i="4"/>
  <c r="BG195" i="4"/>
  <c r="BG204" i="4"/>
  <c r="BG252" i="4"/>
  <c r="BG259" i="4"/>
  <c r="BG324" i="4"/>
  <c r="BG373" i="4"/>
  <c r="BG273" i="4"/>
  <c r="BG287" i="4"/>
  <c r="BG301" i="4"/>
  <c r="BG320" i="4"/>
  <c r="BG328" i="4"/>
  <c r="BG337" i="4"/>
  <c r="BG346" i="4"/>
  <c r="BG364" i="4"/>
  <c r="BG388" i="4"/>
  <c r="BG392" i="4"/>
  <c r="BG400" i="4"/>
  <c r="BG384" i="4"/>
  <c r="BG404" i="4"/>
  <c r="BG409" i="4"/>
  <c r="BG229" i="4"/>
  <c r="BG234" i="4"/>
  <c r="BG240" i="4"/>
  <c r="BG246" i="4"/>
  <c r="BG311" i="4"/>
  <c r="BG315" i="4"/>
  <c r="BG355" i="4"/>
  <c r="BG396" i="4"/>
  <c r="BG410" i="4"/>
  <c r="K130" i="3"/>
  <c r="BG204" i="3"/>
  <c r="BG208" i="3"/>
  <c r="BG212" i="3"/>
  <c r="BG429" i="3"/>
  <c r="BG366" i="3"/>
  <c r="BG405" i="3"/>
  <c r="BG164" i="3"/>
  <c r="BG466" i="3"/>
  <c r="BG336" i="3"/>
  <c r="BG371" i="3"/>
  <c r="BG382" i="3"/>
  <c r="BG461" i="3"/>
  <c r="BG484" i="3"/>
  <c r="BG176" i="3"/>
  <c r="BG409" i="3"/>
  <c r="BG425" i="3"/>
  <c r="BG460" i="3"/>
  <c r="BG148" i="3"/>
  <c r="BG221" i="3"/>
  <c r="BG308" i="3"/>
  <c r="BG421" i="3"/>
  <c r="BG433" i="3"/>
  <c r="BG457" i="3"/>
  <c r="BG320" i="3"/>
  <c r="BG496" i="3"/>
  <c r="BG217" i="3"/>
  <c r="BG397" i="3"/>
  <c r="BG417" i="3"/>
  <c r="BG442" i="3"/>
  <c r="BG451" i="3"/>
  <c r="BG459" i="3"/>
  <c r="K89" i="3"/>
  <c r="BG136" i="3"/>
  <c r="BG237" i="3"/>
  <c r="BG275" i="3"/>
  <c r="BG350" i="3"/>
  <c r="BG447" i="3"/>
  <c r="BG472" i="3"/>
  <c r="E123" i="3"/>
  <c r="BG160" i="3"/>
  <c r="BG196" i="3"/>
  <c r="BG288" i="3"/>
  <c r="BG301" i="3"/>
  <c r="BG316" i="3"/>
  <c r="BG361" i="3"/>
  <c r="BG463" i="3"/>
  <c r="BG225" i="3"/>
  <c r="BG231" i="3"/>
  <c r="BG312" i="3"/>
  <c r="BG330" i="3"/>
  <c r="BG389" i="3"/>
  <c r="BG456" i="3"/>
  <c r="BG478" i="3"/>
  <c r="BG144" i="3"/>
  <c r="BG156" i="3"/>
  <c r="BG247" i="3"/>
  <c r="BG267" i="3"/>
  <c r="BG281" i="3"/>
  <c r="BG295" i="3"/>
  <c r="BG257" i="3"/>
  <c r="BG344" i="3"/>
  <c r="BG356" i="3"/>
  <c r="BG401" i="3"/>
  <c r="BG188" i="3"/>
  <c r="BG324" i="3"/>
  <c r="BG340" i="3"/>
  <c r="BG437" i="3"/>
  <c r="BG376" i="3"/>
  <c r="BG413" i="3"/>
  <c r="BG490" i="3"/>
  <c r="BG363" i="2"/>
  <c r="BG394" i="2"/>
  <c r="BG408" i="2"/>
  <c r="BG419" i="2"/>
  <c r="BG450" i="2"/>
  <c r="BG466" i="2"/>
  <c r="BG516" i="2"/>
  <c r="K89" i="2"/>
  <c r="BG195" i="2"/>
  <c r="BG424" i="2"/>
  <c r="BG538" i="2"/>
  <c r="BG212" i="2"/>
  <c r="BG384" i="2"/>
  <c r="BG446" i="2"/>
  <c r="BG496" i="2"/>
  <c r="BG400" i="2"/>
  <c r="BG139" i="2"/>
  <c r="E126" i="2"/>
  <c r="BG147" i="2"/>
  <c r="BG216" i="2"/>
  <c r="BG274" i="2"/>
  <c r="BG337" i="2"/>
  <c r="BG369" i="2"/>
  <c r="BG476" i="2"/>
  <c r="BG484" i="2"/>
  <c r="BG185" i="2"/>
  <c r="BG203" i="2"/>
  <c r="BG390" i="2"/>
  <c r="BG414" i="2"/>
  <c r="BG175" i="2"/>
  <c r="BG524" i="2"/>
  <c r="BG143" i="2"/>
  <c r="BG266" i="2"/>
  <c r="BG544" i="2"/>
  <c r="K133" i="2"/>
  <c r="BG244" i="2"/>
  <c r="BG288" i="2"/>
  <c r="BG295" i="2"/>
  <c r="BG302" i="2"/>
  <c r="BG379" i="2"/>
  <c r="BG433" i="2"/>
  <c r="BG504" i="2"/>
  <c r="BG163" i="2"/>
  <c r="BG199" i="2"/>
  <c r="BG429" i="2"/>
  <c r="BG439" i="2"/>
  <c r="BG455" i="2"/>
  <c r="BG471" i="2"/>
  <c r="BG492" i="2"/>
  <c r="BG233" i="2"/>
  <c r="BG310" i="2"/>
  <c r="BG330" i="2"/>
  <c r="BG358" i="2"/>
  <c r="BG375" i="2"/>
  <c r="BG461" i="2"/>
  <c r="BG480" i="2"/>
  <c r="BG500" i="2"/>
  <c r="BG512" i="2"/>
  <c r="BG564" i="2"/>
  <c r="BG570" i="2"/>
  <c r="BG582" i="2"/>
  <c r="BG600" i="2"/>
  <c r="BG208" i="2"/>
  <c r="BG222" i="2"/>
  <c r="BG347" i="2"/>
  <c r="BG561" i="2"/>
  <c r="BG588" i="2"/>
  <c r="BG611" i="2"/>
  <c r="BG642" i="2"/>
  <c r="BG169" i="2"/>
  <c r="BG255" i="2"/>
  <c r="BG281" i="2"/>
  <c r="BG321" i="2"/>
  <c r="BG488" i="2"/>
  <c r="BG520" i="2"/>
  <c r="BG533" i="2"/>
  <c r="BG545" i="2"/>
  <c r="BG624" i="2"/>
  <c r="BG529" i="2"/>
  <c r="BG550" i="2"/>
  <c r="BG556" i="2"/>
  <c r="BG576" i="2"/>
  <c r="BG594" i="2"/>
  <c r="BG598" i="2"/>
  <c r="BG622" i="2"/>
  <c r="BG633" i="2"/>
  <c r="F35" i="4"/>
  <c r="AZ97" i="1" s="1"/>
  <c r="F37" i="6"/>
  <c r="BB99" i="1" s="1"/>
  <c r="F37" i="8"/>
  <c r="BB101" i="1" s="1"/>
  <c r="F39" i="11"/>
  <c r="BD104" i="1" s="1"/>
  <c r="F37" i="12"/>
  <c r="BB105" i="1" s="1"/>
  <c r="F35" i="15"/>
  <c r="AZ108" i="1" s="1"/>
  <c r="F39" i="3"/>
  <c r="BD96" i="1" s="1"/>
  <c r="F38" i="9"/>
  <c r="BC102" i="1" s="1"/>
  <c r="F39" i="12"/>
  <c r="BD105" i="1" s="1"/>
  <c r="F39" i="15"/>
  <c r="BD108" i="1" s="1"/>
  <c r="F35" i="3"/>
  <c r="AZ96" i="1" s="1"/>
  <c r="F35" i="11"/>
  <c r="AZ104" i="1" s="1"/>
  <c r="K35" i="14"/>
  <c r="AV107" i="1" s="1"/>
  <c r="F37" i="2"/>
  <c r="BB95" i="1" s="1"/>
  <c r="K35" i="5"/>
  <c r="AV98" i="1" s="1"/>
  <c r="K35" i="7"/>
  <c r="AV100" i="1" s="1"/>
  <c r="F38" i="7"/>
  <c r="BC100" i="1" s="1"/>
  <c r="K35" i="8"/>
  <c r="AV101" i="1" s="1"/>
  <c r="K35" i="10"/>
  <c r="AV103" i="1" s="1"/>
  <c r="F37" i="13"/>
  <c r="BB106" i="1" s="1"/>
  <c r="F37" i="16"/>
  <c r="BB109" i="1" s="1"/>
  <c r="F38" i="3"/>
  <c r="BC96" i="1" s="1"/>
  <c r="F35" i="12"/>
  <c r="AZ105" i="1" s="1"/>
  <c r="F37" i="15"/>
  <c r="BB108" i="1" s="1"/>
  <c r="F37" i="3"/>
  <c r="BB96" i="1" s="1"/>
  <c r="F37" i="10"/>
  <c r="BB103" i="1" s="1"/>
  <c r="F39" i="13"/>
  <c r="BD106" i="1" s="1"/>
  <c r="F35" i="16"/>
  <c r="AZ109" i="1" s="1"/>
  <c r="F38" i="4"/>
  <c r="BC97" i="1" s="1"/>
  <c r="F39" i="5"/>
  <c r="BD98" i="1" s="1"/>
  <c r="K35" i="9"/>
  <c r="AV102" i="1" s="1"/>
  <c r="K35" i="12"/>
  <c r="AV105" i="1" s="1"/>
  <c r="F38" i="15"/>
  <c r="BC108" i="1" s="1"/>
  <c r="F39" i="4"/>
  <c r="BD97" i="1" s="1"/>
  <c r="K35" i="6"/>
  <c r="AV99" i="1" s="1"/>
  <c r="F38" i="8"/>
  <c r="BC101" i="1" s="1"/>
  <c r="F37" i="11"/>
  <c r="BB104" i="1" s="1"/>
  <c r="F38" i="13"/>
  <c r="BC106" i="1" s="1"/>
  <c r="F39" i="16"/>
  <c r="BD109" i="1" s="1"/>
  <c r="K35" i="3"/>
  <c r="AV96" i="1" s="1"/>
  <c r="K35" i="11"/>
  <c r="AV104" i="1" s="1"/>
  <c r="F35" i="13"/>
  <c r="AZ106" i="1" s="1"/>
  <c r="K35" i="16"/>
  <c r="AV109" i="1" s="1"/>
  <c r="F35" i="2"/>
  <c r="AZ95" i="1" s="1"/>
  <c r="F38" i="5"/>
  <c r="BC98" i="1" s="1"/>
  <c r="F38" i="6"/>
  <c r="BC99" i="1" s="1"/>
  <c r="F35" i="8"/>
  <c r="AZ101" i="1" s="1"/>
  <c r="F38" i="10"/>
  <c r="BC103" i="1" s="1"/>
  <c r="F39" i="14"/>
  <c r="BD107" i="1" s="1"/>
  <c r="F38" i="2"/>
  <c r="BC95" i="1" s="1"/>
  <c r="F37" i="14"/>
  <c r="BB107" i="1" s="1"/>
  <c r="K35" i="2"/>
  <c r="AV95" i="1" s="1"/>
  <c r="F37" i="5"/>
  <c r="BB98" i="1" s="1"/>
  <c r="F35" i="7"/>
  <c r="AZ100" i="1" s="1"/>
  <c r="F39" i="7"/>
  <c r="BD100" i="1" s="1"/>
  <c r="F39" i="9"/>
  <c r="BD102" i="1" s="1"/>
  <c r="F39" i="10"/>
  <c r="BD103" i="1" s="1"/>
  <c r="K35" i="13"/>
  <c r="AV106" i="1" s="1"/>
  <c r="F38" i="16"/>
  <c r="BC109" i="1" s="1"/>
  <c r="K35" i="4"/>
  <c r="AV97" i="1" s="1"/>
  <c r="F39" i="6"/>
  <c r="BD99" i="1" s="1"/>
  <c r="F37" i="9"/>
  <c r="BB102" i="1" s="1"/>
  <c r="F38" i="12"/>
  <c r="BC105" i="1" s="1"/>
  <c r="K35" i="15"/>
  <c r="AV108" i="1" s="1"/>
  <c r="F39" i="2"/>
  <c r="BD95" i="1" s="1"/>
  <c r="F35" i="5"/>
  <c r="AZ98" i="1" s="1"/>
  <c r="F37" i="7"/>
  <c r="BB100" i="1" s="1"/>
  <c r="F35" i="9"/>
  <c r="AZ102" i="1" s="1"/>
  <c r="F35" i="10"/>
  <c r="AZ103" i="1" s="1"/>
  <c r="F38" i="14"/>
  <c r="BC107" i="1" s="1"/>
  <c r="F37" i="4"/>
  <c r="BB97" i="1" s="1"/>
  <c r="F35" i="6"/>
  <c r="AZ99" i="1" s="1"/>
  <c r="F39" i="8"/>
  <c r="BD101" i="1" s="1"/>
  <c r="F38" i="11"/>
  <c r="BC104" i="1" s="1"/>
  <c r="F35" i="14"/>
  <c r="AZ107" i="1" s="1"/>
  <c r="BL128" i="12" l="1"/>
  <c r="K97" i="12" s="1"/>
  <c r="K108" i="2"/>
  <c r="U137" i="2"/>
  <c r="U136" i="2" s="1"/>
  <c r="BL130" i="4"/>
  <c r="BL129" i="4" s="1"/>
  <c r="K96" i="4" s="1"/>
  <c r="K107" i="4" s="1"/>
  <c r="S130" i="4"/>
  <c r="S129" i="4" s="1"/>
  <c r="S263" i="5"/>
  <c r="S135" i="5" s="1"/>
  <c r="BL263" i="5"/>
  <c r="K103" i="5" s="1"/>
  <c r="K98" i="7"/>
  <c r="S130" i="8"/>
  <c r="S129" i="8" s="1"/>
  <c r="U126" i="10"/>
  <c r="U125" i="10" s="1"/>
  <c r="S127" i="11"/>
  <c r="U127" i="12"/>
  <c r="BL127" i="13"/>
  <c r="K127" i="13" s="1"/>
  <c r="K97" i="13" s="1"/>
  <c r="BL172" i="14"/>
  <c r="K101" i="14" s="1"/>
  <c r="BL127" i="15"/>
  <c r="K97" i="15" s="1"/>
  <c r="BL130" i="9"/>
  <c r="K97" i="9" s="1"/>
  <c r="BL128" i="11"/>
  <c r="BL127" i="11" s="1"/>
  <c r="K96" i="11" s="1"/>
  <c r="K105" i="11" s="1"/>
  <c r="BL155" i="9"/>
  <c r="K102" i="9" s="1"/>
  <c r="K99" i="12"/>
  <c r="BL137" i="2"/>
  <c r="K97" i="2" s="1"/>
  <c r="BL137" i="14"/>
  <c r="BL136" i="14" s="1"/>
  <c r="K96" i="14" s="1"/>
  <c r="K103" i="14"/>
  <c r="BL130" i="6"/>
  <c r="BL129" i="6" s="1"/>
  <c r="K96" i="6" s="1"/>
  <c r="BL130" i="8"/>
  <c r="Q562" i="2"/>
  <c r="Q136" i="2" s="1"/>
  <c r="AU95" i="1" s="1"/>
  <c r="Q263" i="5"/>
  <c r="Q135" i="5" s="1"/>
  <c r="AU98" i="1" s="1"/>
  <c r="U130" i="4"/>
  <c r="U129" i="4"/>
  <c r="Q130" i="6"/>
  <c r="Q129" i="6"/>
  <c r="AU99" i="1" s="1"/>
  <c r="Q137" i="14"/>
  <c r="S128" i="12"/>
  <c r="S127" i="12" s="1"/>
  <c r="U136" i="5"/>
  <c r="U135" i="5" s="1"/>
  <c r="U128" i="11"/>
  <c r="U127" i="11" s="1"/>
  <c r="S184" i="16"/>
  <c r="S129" i="16" s="1"/>
  <c r="S127" i="13"/>
  <c r="S126" i="13" s="1"/>
  <c r="U130" i="6"/>
  <c r="U129" i="6" s="1"/>
  <c r="U130" i="9"/>
  <c r="U129" i="9"/>
  <c r="Q130" i="9"/>
  <c r="Q129" i="9" s="1"/>
  <c r="AU102" i="1" s="1"/>
  <c r="U130" i="7"/>
  <c r="U129" i="7" s="1"/>
  <c r="Q130" i="4"/>
  <c r="Q129" i="4"/>
  <c r="AU97" i="1" s="1"/>
  <c r="Q127" i="13"/>
  <c r="Q126" i="13" s="1"/>
  <c r="AU106" i="1" s="1"/>
  <c r="S130" i="6"/>
  <c r="S129" i="6"/>
  <c r="BL136" i="5"/>
  <c r="K97" i="5"/>
  <c r="Q184" i="16"/>
  <c r="Q129" i="16" s="1"/>
  <c r="AU109" i="1" s="1"/>
  <c r="U172" i="14"/>
  <c r="U136" i="14" s="1"/>
  <c r="U134" i="3"/>
  <c r="U133" i="3" s="1"/>
  <c r="S562" i="2"/>
  <c r="S172" i="14"/>
  <c r="Q172" i="14"/>
  <c r="U184" i="16"/>
  <c r="U129" i="16" s="1"/>
  <c r="Q130" i="8"/>
  <c r="Q129" i="8" s="1"/>
  <c r="AU101" i="1" s="1"/>
  <c r="S137" i="2"/>
  <c r="S136" i="2" s="1"/>
  <c r="Q137" i="2"/>
  <c r="S130" i="7"/>
  <c r="S129" i="7"/>
  <c r="S137" i="14"/>
  <c r="S136" i="14"/>
  <c r="S134" i="3"/>
  <c r="S133" i="3" s="1"/>
  <c r="Q134" i="3"/>
  <c r="Q133" i="3" s="1"/>
  <c r="AU96" i="1" s="1"/>
  <c r="U127" i="13"/>
  <c r="U126" i="13" s="1"/>
  <c r="BL464" i="3"/>
  <c r="K106" i="3" s="1"/>
  <c r="BL149" i="7"/>
  <c r="BL129" i="7" s="1"/>
  <c r="K96" i="7" s="1"/>
  <c r="K30" i="7" s="1"/>
  <c r="K32" i="7" s="1"/>
  <c r="K102" i="7"/>
  <c r="BL150" i="8"/>
  <c r="K102" i="8"/>
  <c r="K103" i="6"/>
  <c r="K97" i="16"/>
  <c r="K98" i="16"/>
  <c r="BL184" i="16"/>
  <c r="K99" i="16" s="1"/>
  <c r="BL134" i="3"/>
  <c r="K97" i="3"/>
  <c r="K96" i="15"/>
  <c r="BL126" i="13"/>
  <c r="K126" i="13" s="1"/>
  <c r="K96" i="13" s="1"/>
  <c r="BL127" i="12"/>
  <c r="K96" i="12" s="1"/>
  <c r="BL125" i="10"/>
  <c r="K96" i="10" s="1"/>
  <c r="K97" i="4"/>
  <c r="BB94" i="1"/>
  <c r="W31" i="1" s="1"/>
  <c r="AZ94" i="1"/>
  <c r="W29" i="1" s="1"/>
  <c r="BC94" i="1"/>
  <c r="W32" i="1" s="1"/>
  <c r="BD94" i="1"/>
  <c r="W33" i="1" s="1"/>
  <c r="BL126" i="15" l="1"/>
  <c r="K30" i="15"/>
  <c r="K104" i="15"/>
  <c r="K30" i="14"/>
  <c r="K114" i="14"/>
  <c r="K30" i="13"/>
  <c r="K104" i="13"/>
  <c r="K30" i="12"/>
  <c r="K105" i="12"/>
  <c r="K104" i="11"/>
  <c r="K31" i="11" s="1"/>
  <c r="BG105" i="11"/>
  <c r="K30" i="10"/>
  <c r="K103" i="10"/>
  <c r="K30" i="6"/>
  <c r="K107" i="6"/>
  <c r="K30" i="4"/>
  <c r="BG107" i="4"/>
  <c r="K106" i="4"/>
  <c r="BL135" i="5"/>
  <c r="K96" i="5" s="1"/>
  <c r="K30" i="5" s="1"/>
  <c r="AG100" i="1"/>
  <c r="F36" i="7"/>
  <c r="BL136" i="2"/>
  <c r="K96" i="2" s="1"/>
  <c r="BL129" i="9"/>
  <c r="K96" i="9" s="1"/>
  <c r="K97" i="11"/>
  <c r="K97" i="14"/>
  <c r="K30" i="11"/>
  <c r="K97" i="6"/>
  <c r="Q136" i="14"/>
  <c r="AU107" i="1" s="1"/>
  <c r="AU94" i="1" s="1"/>
  <c r="BL129" i="8"/>
  <c r="K96" i="8" s="1"/>
  <c r="BL129" i="16"/>
  <c r="K96" i="16" s="1"/>
  <c r="K97" i="8"/>
  <c r="BL133" i="3"/>
  <c r="K96" i="3" s="1"/>
  <c r="K110" i="7"/>
  <c r="AV94" i="1"/>
  <c r="AK29" i="1" s="1"/>
  <c r="AX94" i="1"/>
  <c r="AY94" i="1"/>
  <c r="K30" i="8" l="1"/>
  <c r="K107" i="8"/>
  <c r="K30" i="16"/>
  <c r="K107" i="16"/>
  <c r="K103" i="15"/>
  <c r="BG104" i="15"/>
  <c r="BG114" i="14"/>
  <c r="K113" i="14"/>
  <c r="BG104" i="13"/>
  <c r="K103" i="13"/>
  <c r="K104" i="12"/>
  <c r="BG105" i="12"/>
  <c r="K32" i="11"/>
  <c r="AG104" i="1" s="1"/>
  <c r="K108" i="11"/>
  <c r="K102" i="10"/>
  <c r="BG103" i="10"/>
  <c r="K30" i="9"/>
  <c r="K107" i="9"/>
  <c r="K106" i="6"/>
  <c r="BG107" i="6"/>
  <c r="F36" i="6" s="1"/>
  <c r="K113" i="5"/>
  <c r="K112" i="5" s="1"/>
  <c r="K31" i="5" s="1"/>
  <c r="K32" i="5" s="1"/>
  <c r="K31" i="4"/>
  <c r="K32" i="4" s="1"/>
  <c r="K110" i="4"/>
  <c r="K30" i="3"/>
  <c r="K111" i="3"/>
  <c r="K30" i="2"/>
  <c r="K114" i="2"/>
  <c r="K36" i="7"/>
  <c r="BA100" i="1"/>
  <c r="BG107" i="8" l="1"/>
  <c r="K106" i="8"/>
  <c r="K106" i="16"/>
  <c r="BG107" i="16"/>
  <c r="F36" i="11"/>
  <c r="K31" i="15"/>
  <c r="K32" i="15" s="1"/>
  <c r="K107" i="15"/>
  <c r="K31" i="14"/>
  <c r="K32" i="14" s="1"/>
  <c r="K117" i="14"/>
  <c r="K31" i="13"/>
  <c r="K32" i="13" s="1"/>
  <c r="K107" i="13"/>
  <c r="K31" i="12"/>
  <c r="K32" i="12" s="1"/>
  <c r="K108" i="12"/>
  <c r="K31" i="10"/>
  <c r="K32" i="10" s="1"/>
  <c r="K106" i="10"/>
  <c r="K106" i="9"/>
  <c r="BG107" i="9"/>
  <c r="K36" i="6"/>
  <c r="AW99" i="1" s="1"/>
  <c r="AT99" i="1" s="1"/>
  <c r="BA99" i="1"/>
  <c r="K31" i="6"/>
  <c r="K32" i="6" s="1"/>
  <c r="K110" i="6"/>
  <c r="AG98" i="1"/>
  <c r="F36" i="5"/>
  <c r="K36" i="5" s="1"/>
  <c r="K116" i="5"/>
  <c r="AG97" i="1"/>
  <c r="F36" i="4"/>
  <c r="BG111" i="3"/>
  <c r="K110" i="3"/>
  <c r="K113" i="2"/>
  <c r="BG114" i="2"/>
  <c r="AW100" i="1"/>
  <c r="AT100" i="1" s="1"/>
  <c r="AN100" i="1" s="1"/>
  <c r="K41" i="7"/>
  <c r="K36" i="11"/>
  <c r="BA104" i="1"/>
  <c r="K31" i="8" l="1"/>
  <c r="K32" i="8" s="1"/>
  <c r="K110" i="8"/>
  <c r="K31" i="16"/>
  <c r="K32" i="16" s="1"/>
  <c r="K110" i="16"/>
  <c r="AG108" i="1"/>
  <c r="F36" i="15"/>
  <c r="AG107" i="1"/>
  <c r="F36" i="14"/>
  <c r="AG106" i="1"/>
  <c r="F36" i="13"/>
  <c r="AG105" i="1"/>
  <c r="F36" i="12"/>
  <c r="F36" i="10"/>
  <c r="AG103" i="1"/>
  <c r="K31" i="9"/>
  <c r="K32" i="9" s="1"/>
  <c r="K110" i="9"/>
  <c r="AG99" i="1"/>
  <c r="AN99" i="1" s="1"/>
  <c r="K41" i="6"/>
  <c r="BA98" i="1"/>
  <c r="K36" i="4"/>
  <c r="BA97" i="1"/>
  <c r="K31" i="3"/>
  <c r="K32" i="3" s="1"/>
  <c r="K114" i="3"/>
  <c r="K31" i="2"/>
  <c r="K32" i="2" s="1"/>
  <c r="K117" i="2"/>
  <c r="AW104" i="1"/>
  <c r="AT104" i="1" s="1"/>
  <c r="AN104" i="1" s="1"/>
  <c r="K41" i="11"/>
  <c r="AW98" i="1"/>
  <c r="AT98" i="1" s="1"/>
  <c r="AN98" i="1" s="1"/>
  <c r="K41" i="5"/>
  <c r="F36" i="8" l="1"/>
  <c r="AG101" i="1"/>
  <c r="AG109" i="1"/>
  <c r="F36" i="16"/>
  <c r="K36" i="15"/>
  <c r="BA108" i="1"/>
  <c r="K36" i="14"/>
  <c r="BA107" i="1"/>
  <c r="K36" i="13"/>
  <c r="BA106" i="1"/>
  <c r="BA105" i="1"/>
  <c r="K36" i="12"/>
  <c r="K36" i="10"/>
  <c r="BA103" i="1"/>
  <c r="AG102" i="1"/>
  <c r="F36" i="9"/>
  <c r="AW97" i="1"/>
  <c r="AT97" i="1" s="1"/>
  <c r="AN97" i="1" s="1"/>
  <c r="K41" i="4"/>
  <c r="F36" i="3"/>
  <c r="AG96" i="1"/>
  <c r="F36" i="2"/>
  <c r="AG95" i="1"/>
  <c r="K36" i="8" l="1"/>
  <c r="BA101" i="1"/>
  <c r="BA109" i="1"/>
  <c r="K36" i="16"/>
  <c r="AG94" i="1"/>
  <c r="AK26" i="1" s="1"/>
  <c r="W30" i="1" s="1"/>
  <c r="AK30" i="1" s="1"/>
  <c r="AK35" i="1" s="1"/>
  <c r="AW108" i="1"/>
  <c r="AT108" i="1" s="1"/>
  <c r="AN108" i="1" s="1"/>
  <c r="K41" i="15"/>
  <c r="AW107" i="1"/>
  <c r="AT107" i="1" s="1"/>
  <c r="AN107" i="1" s="1"/>
  <c r="K41" i="14"/>
  <c r="K41" i="13"/>
  <c r="AW106" i="1"/>
  <c r="AT106" i="1" s="1"/>
  <c r="AN106" i="1" s="1"/>
  <c r="AW105" i="1"/>
  <c r="AT105" i="1" s="1"/>
  <c r="AN105" i="1" s="1"/>
  <c r="K41" i="12"/>
  <c r="K41" i="10"/>
  <c r="AW103" i="1"/>
  <c r="AT103" i="1" s="1"/>
  <c r="AN103" i="1" s="1"/>
  <c r="BA102" i="1"/>
  <c r="K36" i="9"/>
  <c r="K36" i="3"/>
  <c r="BA96" i="1"/>
  <c r="K36" i="2"/>
  <c r="BA95" i="1"/>
  <c r="AW101" i="1" l="1"/>
  <c r="AT101" i="1" s="1"/>
  <c r="AN101" i="1" s="1"/>
  <c r="K41" i="8"/>
  <c r="AW109" i="1"/>
  <c r="AT109" i="1" s="1"/>
  <c r="AN109" i="1" s="1"/>
  <c r="K41" i="16"/>
  <c r="AW102" i="1"/>
  <c r="AT102" i="1" s="1"/>
  <c r="AN102" i="1" s="1"/>
  <c r="K41" i="9"/>
  <c r="BA94" i="1"/>
  <c r="AW94" i="1" s="1"/>
  <c r="AT94" i="1" s="1"/>
  <c r="AN94" i="1" s="1"/>
  <c r="AW96" i="1"/>
  <c r="AT96" i="1" s="1"/>
  <c r="AN96" i="1" s="1"/>
  <c r="K41" i="3"/>
  <c r="AW95" i="1"/>
  <c r="AT95" i="1" s="1"/>
  <c r="AN95" i="1" s="1"/>
  <c r="K41" i="2"/>
</calcChain>
</file>

<file path=xl/sharedStrings.xml><?xml version="1.0" encoding="utf-8"?>
<sst xmlns="http://schemas.openxmlformats.org/spreadsheetml/2006/main" count="22481" uniqueCount="2025">
  <si>
    <t>Export Komplet</t>
  </si>
  <si>
    <t/>
  </si>
  <si>
    <t>2.0</t>
  </si>
  <si>
    <t>False</t>
  </si>
  <si>
    <t>{e838675a-71db-4a07-b833-22efb3ab4121}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</si>
  <si>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</si>
  <si>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</si>
  <si>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</si>
  <si>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</si>
  <si>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</si>
  <si>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0,001</t>
  </si>
  <si>
    <t>Kód:</t>
  </si>
  <si>
    <t>2509</t>
  </si>
  <si>
    <t>Stavba:</t>
  </si>
  <si>
    <t>JKSO:</t>
  </si>
  <si>
    <t>KS:</t>
  </si>
  <si>
    <t>Miesto:</t>
  </si>
  <si>
    <t>k.ú. Dúbravka, Bratislava</t>
  </si>
  <si>
    <t>Dátum: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</si>
  <si>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</si>
  <si>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</si>
  <si>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</si>
  <si>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</si>
  <si>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</si>
  <si>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</si>
  <si>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</si>
  <si>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</si>
  <si>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</si>
  <si>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</si>
  <si>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</si>
  <si>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</si>
  <si>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</si>
  <si>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</si>
  <si>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</si>
  <si>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</si>
  <si>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</si>
  <si>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</si>
  <si>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</si>
  <si>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</si>
  <si>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</si>
  <si>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</si>
  <si>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</si>
  <si>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</si>
  <si>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</si>
  <si>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</si>
  <si>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</si>
  <si>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</si>
  <si>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</si>
  <si>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</si>
  <si>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</si>
  <si>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</si>
  <si>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</si>
  <si>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</si>
  <si>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</si>
  <si>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</si>
  <si>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</si>
  <si>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</si>
  <si>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</si>
  <si>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</si>
  <si>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</si>
  <si>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</si>
  <si>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</si>
  <si>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</si>
  <si>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</si>
  <si>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</si>
  <si>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</si>
  <si>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</si>
  <si>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</si>
  <si>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</si>
  <si>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</si>
  <si>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</si>
  <si>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</si>
  <si>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</si>
  <si>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</si>
  <si>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Revitalizácia spevnených plôch – 1. Etapa</t>
  </si>
  <si>
    <t>STA</t>
  </si>
  <si>
    <t>1</t>
  </si>
  <si>
    <t>{7b1af8db-e164-4a0e-9e57-3b465aaaed74}</t>
  </si>
  <si>
    <t>SO 02</t>
  </si>
  <si>
    <t>Revitalizácia spevnených plôch – 2. Etapa</t>
  </si>
  <si>
    <t>{e3dec3e5-de1e-49d6-a6d1-ea3b5ee9e371}</t>
  </si>
  <si>
    <t>SO 03</t>
  </si>
  <si>
    <t>Vodný prvok</t>
  </si>
  <si>
    <t>{af04b402-fe78-430b-a6cc-05854f6fc282}</t>
  </si>
  <si>
    <t>VP 01</t>
  </si>
  <si>
    <t>Fontána - ZTI</t>
  </si>
  <si>
    <t>{b9c8631f-76a2-4825-84cf-f8d0b28ba1fa}</t>
  </si>
  <si>
    <t>SO 04</t>
  </si>
  <si>
    <t>Vodovodné a kanalizačné prípojky</t>
  </si>
  <si>
    <t>{bf38077d-e918-495c-8372-c100752ee402}</t>
  </si>
  <si>
    <t>SO 05</t>
  </si>
  <si>
    <t>Prekládka kanalizácie</t>
  </si>
  <si>
    <t>{496be183-20fe-4014-bea5-7dfcd810b8a1}</t>
  </si>
  <si>
    <t>SO 06</t>
  </si>
  <si>
    <t>Prekládka vodovodu</t>
  </si>
  <si>
    <t>{e83ee50b-a23d-4b8a-a6ba-2e056546023b}</t>
  </si>
  <si>
    <t>SO 07</t>
  </si>
  <si>
    <t>Rekonštrukcia VŠ a prekládka prípojky vody</t>
  </si>
  <si>
    <t>{f9b1c1f4-71ae-4ff4-b844-9a208e3f38f9}</t>
  </si>
  <si>
    <t>SO 08</t>
  </si>
  <si>
    <t>Dažďové záhrady</t>
  </si>
  <si>
    <t>{b136a12b-016b-4dda-bc85-4b95284e7efa}</t>
  </si>
  <si>
    <t>SO 09</t>
  </si>
  <si>
    <t xml:space="preserve"> Nová elektrická prípojka (RE)</t>
  </si>
  <si>
    <t>{58d87e8a-caac-4ec0-b4d9-90581a832804}</t>
  </si>
  <si>
    <t>SO 10</t>
  </si>
  <si>
    <t>Verejné osvetlenie</t>
  </si>
  <si>
    <t>{c47e0193-ee5f-43ca-9046-02791ba03249}</t>
  </si>
  <si>
    <t>SO 11a</t>
  </si>
  <si>
    <t>Sadové úpravy</t>
  </si>
  <si>
    <t>{2de0284e-5171-44cc-84d0-41c8bdafd59b}</t>
  </si>
  <si>
    <t>SO 11b</t>
  </si>
  <si>
    <t>Sadové úpravy - zavlažovanie</t>
  </si>
  <si>
    <t>{a6947b12-1f43-4ac8-b7a8-7fcf66c2cc52}</t>
  </si>
  <si>
    <t>SO 12</t>
  </si>
  <si>
    <t>Mobiliár a drobná architektúra</t>
  </si>
  <si>
    <t>{c9f03c57-4208-44c5-990f-0c510c21d535}</t>
  </si>
  <si>
    <t>SO 13</t>
  </si>
  <si>
    <t>Predajný stánok - odstránenie</t>
  </si>
  <si>
    <t>{f98cd170-d3cb-424a-aec1-85b0357049ba}</t>
  </si>
  <si>
    <t>KRYCÍ LIST ROZPOČTU</t>
  </si>
  <si>
    <t>Objekt:</t>
  </si>
  <si>
    <t>SO 01 - Revitalizácia spevnených plôch – 1. Etapa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</si>
  <si>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</si>
  <si>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</si>
  <si>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</si>
  <si>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</si>
  <si>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</si>
  <si>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</si>
  <si>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</si>
  <si>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</si>
  <si>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</si>
  <si>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</si>
  <si>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</si>
  <si>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</si>
  <si>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</si>
  <si>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</si>
  <si>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8 - Rúrové vedenie   </t>
  </si>
  <si>
    <t xml:space="preserve">    9 - Ostatné konštrukcie a práce-búranie</t>
  </si>
  <si>
    <t xml:space="preserve">    99 - Presun hmôt HSV</t>
  </si>
  <si>
    <t>PSV - Práce a dodávky PSV</t>
  </si>
  <si>
    <t xml:space="preserve">    767 - Konštrukcie doplnkové kovové</t>
  </si>
  <si>
    <t xml:space="preserve">    777 - Podlahy syntetické</t>
  </si>
  <si>
    <t xml:space="preserve">    783 - Nátery</t>
  </si>
  <si>
    <t>2) Ostatné náklady</t>
  </si>
  <si>
    <t>GZS (2,3%)</t>
  </si>
  <si>
    <t>VRN</t>
  </si>
  <si>
    <t>2</t>
  </si>
  <si>
    <t>Iné VRN</t>
  </si>
  <si>
    <t>Celkové náklady za stavbu 1) + 2)</t>
  </si>
  <si>
    <t>ROZPOČET</t>
  </si>
  <si>
    <t>PČ</t>
  </si>
  <si>
    <t>MJ</t>
  </si>
  <si>
    <t>Množstvo</t>
  </si>
  <si>
    <t>J.cena [EUR]</t>
  </si>
  <si>
    <t>Poskytnutá zľava [%]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</si>
  <si>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</si>
  <si>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</si>
  <si>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</si>
  <si>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</si>
  <si>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</si>
  <si>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</si>
  <si>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</si>
  <si>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</si>
  <si>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</si>
  <si>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</si>
  <si>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</si>
  <si>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</si>
  <si>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113107241.S</t>
  </si>
  <si>
    <t>Odstránenie krytu v ploche nad 200 m2 asfaltového, hr. vrstvy do 50 mm,  -0,12500t</t>
  </si>
  <si>
    <t>m2</t>
  </si>
  <si>
    <t>4</t>
  </si>
  <si>
    <t>-1436600505</t>
  </si>
  <si>
    <t>VV</t>
  </si>
  <si>
    <t>"B01 - odstránenie asfalt. plochy hr. 40 mm"</t>
  </si>
  <si>
    <t>1430,260</t>
  </si>
  <si>
    <t>Súčet</t>
  </si>
  <si>
    <t>113307231.S</t>
  </si>
  <si>
    <t>Odstránenie podkladu v ploche nad 200 m2 z betónu prostého, hr. vrstvy do 150 mm,  -0,22500t</t>
  </si>
  <si>
    <t>2123332561</t>
  </si>
  <si>
    <t>"B01 - odstránenie podkladu hr.  120 mm"</t>
  </si>
  <si>
    <t>3</t>
  </si>
  <si>
    <t>120001101.S</t>
  </si>
  <si>
    <t>Príplatok k cenám výkopov za sťaženie výkopu v blízkosti podzemného vedenia</t>
  </si>
  <si>
    <t>m3</t>
  </si>
  <si>
    <t>775412105</t>
  </si>
  <si>
    <t>"SO -01 A - výkop pre spevnenú plochu"</t>
  </si>
  <si>
    <t>611,620*0,30</t>
  </si>
  <si>
    <t>"SO -01 A , SO - 02 D - výkop pre spevnenú plochu"</t>
  </si>
  <si>
    <t>821,240*0,30</t>
  </si>
  <si>
    <t>Medzisúčet</t>
  </si>
  <si>
    <t>"SO -01 B, SO - 01C - výkop  základové pásy"</t>
  </si>
  <si>
    <t>(7,815*0,40*(1,240+0,850)/2)*2</t>
  </si>
  <si>
    <t>1,475*1,240*0,40</t>
  </si>
  <si>
    <t>1,475*0,850*0,40</t>
  </si>
  <si>
    <t>5,180*0,940*0,40</t>
  </si>
  <si>
    <t>5,180*0,84*0,40</t>
  </si>
  <si>
    <t>441,313*0,5 'Prepočítané koeficientom množstva</t>
  </si>
  <si>
    <t>131201102.S</t>
  </si>
  <si>
    <t>Výkop nezapaženej jamy a zárezov v hornine 3, nad 100 do 1000 m3</t>
  </si>
  <si>
    <t>-1484730421</t>
  </si>
  <si>
    <t>5</t>
  </si>
  <si>
    <t>131201109.S</t>
  </si>
  <si>
    <t>Hĺbenie nezapažených jám a zárezov. Príplatok za lepivosť horniny 3</t>
  </si>
  <si>
    <t>-1599948149</t>
  </si>
  <si>
    <t>6</t>
  </si>
  <si>
    <t>132201101.S</t>
  </si>
  <si>
    <t>Výkop ryhy do šírky 600 mm v horn.3 do 100 m3</t>
  </si>
  <si>
    <t>-1117893445</t>
  </si>
  <si>
    <t>7</t>
  </si>
  <si>
    <t>132201109.S</t>
  </si>
  <si>
    <t>Príplatok k cene za lepivosť pri hĺbení rýh šírky do 600 mm zapažených i nezapažených s urovnaním dna v hornine 3</t>
  </si>
  <si>
    <t>564161972</t>
  </si>
  <si>
    <t>8</t>
  </si>
  <si>
    <t>162201102.S</t>
  </si>
  <si>
    <t>Vodorovné premiestnenie výkopku z horniny 1-4 nad 20-50m</t>
  </si>
  <si>
    <t>1459496265</t>
  </si>
  <si>
    <t>"vnútrostaveniskové premiestnenie výkopu"</t>
  </si>
  <si>
    <t>429,858+11,455</t>
  </si>
  <si>
    <t>9</t>
  </si>
  <si>
    <t>162301122.S</t>
  </si>
  <si>
    <t>Vodorovné premiestnenie výkopku po spevnenej ceste z  horniny tr.1-4, nad 100 do 1000 m3 na vzdialenosť do 1000 m</t>
  </si>
  <si>
    <t>1876168378</t>
  </si>
  <si>
    <t>"Odvoz vykopanej zeminy"</t>
  </si>
  <si>
    <t>10</t>
  </si>
  <si>
    <t>162501123.S</t>
  </si>
  <si>
    <t>Vodorovné premiestnenie výkopku po spevnenej ceste z horniny tr.1-4, nad 100 do 1000 m3, príplatok k cene za každých ďalšich a začatých 1000 m</t>
  </si>
  <si>
    <t>1153092244</t>
  </si>
  <si>
    <t>441,313*20 'Prepočítané koeficientom množstva</t>
  </si>
  <si>
    <t>11</t>
  </si>
  <si>
    <t>167101102.S</t>
  </si>
  <si>
    <t>Nakladanie neuľahnutého výkopku z hornín tr.1-4 nad 100 do 1000 m3</t>
  </si>
  <si>
    <t>1803121166</t>
  </si>
  <si>
    <t>"nakladanie vykopanej zeminy"</t>
  </si>
  <si>
    <t>12</t>
  </si>
  <si>
    <t>171201202.S</t>
  </si>
  <si>
    <t>Uloženie sypaniny na skládky nad 100 do 1000 m3</t>
  </si>
  <si>
    <t>-986258346</t>
  </si>
  <si>
    <t>"skládka vykopanej zeminy"</t>
  </si>
  <si>
    <t>13</t>
  </si>
  <si>
    <t>171209002.S</t>
  </si>
  <si>
    <t>Poplatok za skládku - zemina a kamenivo (17 05), ostatné</t>
  </si>
  <si>
    <t>t</t>
  </si>
  <si>
    <t>1879489593</t>
  </si>
  <si>
    <t>441,313*1,7 'Prepočítané koeficientom množstva</t>
  </si>
  <si>
    <t>Zakladanie</t>
  </si>
  <si>
    <t>14</t>
  </si>
  <si>
    <t>274313811.S</t>
  </si>
  <si>
    <t>Betón základových pásov, prostý tr. C 30/37</t>
  </si>
  <si>
    <t>896789156</t>
  </si>
  <si>
    <t>"SO 01 B + SO01 C"</t>
  </si>
  <si>
    <t>"podkladný betón   - schody + rampa"</t>
  </si>
  <si>
    <t>7,815*0,40*0,100*2</t>
  </si>
  <si>
    <t>1,475*0,10*0,40</t>
  </si>
  <si>
    <t>5,180*0,10*0,40</t>
  </si>
  <si>
    <t>5,180*0,100*0,40</t>
  </si>
  <si>
    <t>15</t>
  </si>
  <si>
    <t>274321511.S</t>
  </si>
  <si>
    <t>Betón základových pásov, železový (bez výstuže), tr. C 30/37</t>
  </si>
  <si>
    <t>421296095</t>
  </si>
  <si>
    <t>"základové pásy   - schody + rampa"</t>
  </si>
  <si>
    <t>7,815*0,40*0,30*2</t>
  </si>
  <si>
    <t>1,475*0,30*0,40</t>
  </si>
  <si>
    <t>5,180*0,740*0,40</t>
  </si>
  <si>
    <t>5,180*(0,685+0,525)/2*0,40</t>
  </si>
  <si>
    <t>16</t>
  </si>
  <si>
    <t>274351217.S</t>
  </si>
  <si>
    <t>Debnenie stien základových pásov, zhotovenie-tradičné</t>
  </si>
  <si>
    <t>1546410144</t>
  </si>
  <si>
    <t>7,815*2*0,40*2</t>
  </si>
  <si>
    <t>1,475*2*0,40</t>
  </si>
  <si>
    <t>5,180*2*0,40</t>
  </si>
  <si>
    <t>17</t>
  </si>
  <si>
    <t>274351218.S</t>
  </si>
  <si>
    <t>Debnenie stien základových pásov, odstránenie-tradičné</t>
  </si>
  <si>
    <t>-1672075329</t>
  </si>
  <si>
    <t>18</t>
  </si>
  <si>
    <t>274361821.S</t>
  </si>
  <si>
    <t>Výstuž základových pásov z ocele B500 (10505)</t>
  </si>
  <si>
    <t>-1234371495</t>
  </si>
  <si>
    <t>"projekt statika"</t>
  </si>
  <si>
    <t>"schody + rampa - výstuž"</t>
  </si>
  <si>
    <t>"započítané vo výstuži schodov"</t>
  </si>
  <si>
    <t>0,0</t>
  </si>
  <si>
    <t>Zvislé a kompletné konštrukcie</t>
  </si>
  <si>
    <t>19</t>
  </si>
  <si>
    <t>311321511.S</t>
  </si>
  <si>
    <t>Betón nadzákladových múrov, železový (bez výstuže) tr. C 30/37</t>
  </si>
  <si>
    <t>993510142</t>
  </si>
  <si>
    <t>"steny  W1, W2, W3 "</t>
  </si>
  <si>
    <t>7,815*(1,280+0,495)/2*0,150</t>
  </si>
  <si>
    <t>7,815*1,280*0,200</t>
  </si>
  <si>
    <t>1,280*1,950*0,20</t>
  </si>
  <si>
    <t>20</t>
  </si>
  <si>
    <t>311321823.S</t>
  </si>
  <si>
    <t>Príplatok za pohľadový betón nadzákladových múrov triedy SB 3</t>
  </si>
  <si>
    <t>631490188</t>
  </si>
  <si>
    <t>7,815*(1,280+0,495)/2</t>
  </si>
  <si>
    <t>7,815*1,280</t>
  </si>
  <si>
    <t>1,280*1,950</t>
  </si>
  <si>
    <t>21</t>
  </si>
  <si>
    <t>311351107.S</t>
  </si>
  <si>
    <t>Debnenie nadzákladových múrov obojstranné zhotovenie-tradičné</t>
  </si>
  <si>
    <t>-116468097</t>
  </si>
  <si>
    <t>7,815*(1,280+0,495)/2*2</t>
  </si>
  <si>
    <t>7,815*1,280*2</t>
  </si>
  <si>
    <t>1,280*1,950*2</t>
  </si>
  <si>
    <t>22</t>
  </si>
  <si>
    <t>311351108.S</t>
  </si>
  <si>
    <t>Debnenie nadzákladových múrov obojstranné odstránenie-tradičné</t>
  </si>
  <si>
    <t>216252206</t>
  </si>
  <si>
    <t>311361821.S</t>
  </si>
  <si>
    <t>Výstuž nadzákladových múrov B500 (10505)</t>
  </si>
  <si>
    <t>-1792117074</t>
  </si>
  <si>
    <t>"steny - výstuž"</t>
  </si>
  <si>
    <t>Vodorovné konštrukcie</t>
  </si>
  <si>
    <t>24</t>
  </si>
  <si>
    <t>430321616.S</t>
  </si>
  <si>
    <t>Schodiskové konštrukcie, betón železový tr. C 30/37</t>
  </si>
  <si>
    <t>1789986941</t>
  </si>
  <si>
    <t>"schody + rampa"</t>
  </si>
  <si>
    <t>2,032*5,180*0,20</t>
  </si>
  <si>
    <t>5*0,130*0,330</t>
  </si>
  <si>
    <t>7,852*0,150*1,450</t>
  </si>
  <si>
    <t>"SO 01 I"</t>
  </si>
  <si>
    <t>"nové betónové vstupné schody"</t>
  </si>
  <si>
    <t>6,0*0,20</t>
  </si>
  <si>
    <t>5,228*1,08 'Prepočítané koeficientom množstva</t>
  </si>
  <si>
    <t>25</t>
  </si>
  <si>
    <t>411321626.S</t>
  </si>
  <si>
    <t>Príplatok za metličkový  betón schodísk  triedy SB 3</t>
  </si>
  <si>
    <t>-847090609</t>
  </si>
  <si>
    <t>5*(0,130+0,330)*5,180</t>
  </si>
  <si>
    <t>7,852*1,450</t>
  </si>
  <si>
    <t>6,0</t>
  </si>
  <si>
    <t>26</t>
  </si>
  <si>
    <t>430361821.S</t>
  </si>
  <si>
    <t>Výstuž schodiskových konštrukcií z betonárskej ocele B500 (10505)</t>
  </si>
  <si>
    <t>509663015</t>
  </si>
  <si>
    <t>1271,02/1000</t>
  </si>
  <si>
    <t>1,271*1,08 'Prepočítané koeficientom množstva</t>
  </si>
  <si>
    <t>27</t>
  </si>
  <si>
    <t>433351131.S</t>
  </si>
  <si>
    <t>Debnenie - vrátane podpernej konštrukcie - schodníc pôdorysne priamočiarych zhotovenie</t>
  </si>
  <si>
    <t>869806154</t>
  </si>
  <si>
    <t>2,032*5,180</t>
  </si>
  <si>
    <t>28</t>
  </si>
  <si>
    <t>433351132.S</t>
  </si>
  <si>
    <t>Debnenie - vrátane podpernej konštrukcie - schodníc pôdorysne priamočiarych odstránenie</t>
  </si>
  <si>
    <t>-1578814630</t>
  </si>
  <si>
    <t>Komunikácie</t>
  </si>
  <si>
    <t>29</t>
  </si>
  <si>
    <t>561951111.S</t>
  </si>
  <si>
    <t>Recyklácia podkladu za studena na mieste - rozpojenie a reprofilácia hr. 150 mm plochy do 1000 m2</t>
  </si>
  <si>
    <t>-796855665</t>
  </si>
  <si>
    <t>"drvenie odstráneného bet. podkladu"</t>
  </si>
  <si>
    <t>30</t>
  </si>
  <si>
    <t>564710112.S</t>
  </si>
  <si>
    <t>Podklad alebo kryt z kameniva hrubého drveného veľ. 8-16 mm s rozprestretím a zhutnením hr. 60 mm</t>
  </si>
  <si>
    <t>-1263868982</t>
  </si>
  <si>
    <t>"SO -01 A - podklad  180  mm - (120 mm recyklát ) +doplnenie 60 mm "</t>
  </si>
  <si>
    <t>1212,20</t>
  </si>
  <si>
    <t>"SO -01 D - podklad  180  mm - (120 mm recyklát ) +doplnenie 60 mm "</t>
  </si>
  <si>
    <t>218,06</t>
  </si>
  <si>
    <t>31</t>
  </si>
  <si>
    <t>564801112.S</t>
  </si>
  <si>
    <t>Podklad zo štrkodrviny s rozprestretím a zhutnením, po zhutnení hr. 40 mm</t>
  </si>
  <si>
    <t>-1606582994</t>
  </si>
  <si>
    <t>"SO -01 A - podklad  40 mm"</t>
  </si>
  <si>
    <t>"SO -01 D - podklad  40 mm"</t>
  </si>
  <si>
    <t>32</t>
  </si>
  <si>
    <t>564851114.S</t>
  </si>
  <si>
    <t>Podklad zo štrkodrviny s rozprestretím a zhutnením, po zhutnení hr. 180 mm</t>
  </si>
  <si>
    <t>-1558096200</t>
  </si>
  <si>
    <t>"G - dobetónovanie chodníka"</t>
  </si>
  <si>
    <t>0,9</t>
  </si>
  <si>
    <t>33</t>
  </si>
  <si>
    <t>564861111.S</t>
  </si>
  <si>
    <t>Podklad zo štrkodrviny s rozprestretím a zhutnením, po zhutnení hr. 200 mm</t>
  </si>
  <si>
    <t>1530269593</t>
  </si>
  <si>
    <t>"SO 01 I - podklad štrk"</t>
  </si>
  <si>
    <t>34</t>
  </si>
  <si>
    <t>564941111.S</t>
  </si>
  <si>
    <t>Podklad alebo podsyp z betónového recyklátu s rozprestretím, vlhčením a zhutnením, po zhutnení hr. 120 mm</t>
  </si>
  <si>
    <t>1045814656</t>
  </si>
  <si>
    <t>"SO -01 A - podklad  180  mm - (120 mm +doplnenie 60 mm) "</t>
  </si>
  <si>
    <t>"SO -01 D - podklad  180  mm - (120 mm +doplnenie 60 mm) "</t>
  </si>
  <si>
    <t>35</t>
  </si>
  <si>
    <t>581114113.S</t>
  </si>
  <si>
    <t>Kryt z betónu prostého C 25/30 komunikácií pre peších hr. 100 mm</t>
  </si>
  <si>
    <t>1130231650</t>
  </si>
  <si>
    <t>36</t>
  </si>
  <si>
    <t>596911224.S</t>
  </si>
  <si>
    <t>Kladenie betónovej zámkovej dlažby pozemných komunikácií hr. 80 mm pre peších nad 300 m2 so zriadením lôžka z kameniva hr. 50 mm</t>
  </si>
  <si>
    <t>1702568764</t>
  </si>
  <si>
    <t>"SO -01 A - betónová dlažba 80 mm"</t>
  </si>
  <si>
    <t>"SO -01 D - betónová dlažba 80 mm"</t>
  </si>
  <si>
    <t>37</t>
  </si>
  <si>
    <t>M</t>
  </si>
  <si>
    <t>4400041072</t>
  </si>
  <si>
    <t>Dlažba pr. Premac City XL 750 mm sivo-biela</t>
  </si>
  <si>
    <t>198937239</t>
  </si>
  <si>
    <t>1430,26*1,02 'Prepočítané koeficientom množstva</t>
  </si>
  <si>
    <t>Úpravy povrchov, podlahy, osadenie</t>
  </si>
  <si>
    <t>38</t>
  </si>
  <si>
    <t>632311001.S</t>
  </si>
  <si>
    <t>Brúsenie nerovností nových betónových podláh - zbrúsenie povlaku hrúbky do 2 mm</t>
  </si>
  <si>
    <t>-117333577</t>
  </si>
  <si>
    <t>"SO - 01, Sch x - nástupný chodník - 7x"</t>
  </si>
  <si>
    <t>"zbrúsenie povrchu"</t>
  </si>
  <si>
    <t>36,310</t>
  </si>
  <si>
    <t xml:space="preserve">Rúrové vedenie   </t>
  </si>
  <si>
    <t>39</t>
  </si>
  <si>
    <t>891247UV1.S</t>
  </si>
  <si>
    <t>Uzáver vody  - renovácia</t>
  </si>
  <si>
    <t>ks</t>
  </si>
  <si>
    <t>-460038894</t>
  </si>
  <si>
    <t>"SO 01 /  UV 1 - uzáver vody podzemný - renovácia"</t>
  </si>
  <si>
    <t>"príprava podkladu, nový náter"</t>
  </si>
  <si>
    <t>1,0</t>
  </si>
  <si>
    <t>40</t>
  </si>
  <si>
    <t>894421KS3.S</t>
  </si>
  <si>
    <t>Kanalizačná šachta - renovácia</t>
  </si>
  <si>
    <t>1713739589</t>
  </si>
  <si>
    <t>"SO 01 /  KS x - kanalizačná šachta - renovácia"</t>
  </si>
  <si>
    <t>9,0</t>
  </si>
  <si>
    <t>41</t>
  </si>
  <si>
    <t>89950HKY02.S</t>
  </si>
  <si>
    <t>Hydrant podzemný  - renovácia</t>
  </si>
  <si>
    <t>1183199244</t>
  </si>
  <si>
    <t>"SO - 01 / HY 01 - hydrant podzemný""</t>
  </si>
  <si>
    <t>"renovácia, nový náter"</t>
  </si>
  <si>
    <t>42</t>
  </si>
  <si>
    <t>89950PL01.S</t>
  </si>
  <si>
    <t>Plynový uzáver  - renovácia</t>
  </si>
  <si>
    <t>-745686047</t>
  </si>
  <si>
    <t>"SO - 01 / PL - plynový uzáver , renovácia, nový náter"</t>
  </si>
  <si>
    <t>43</t>
  </si>
  <si>
    <t>89950PL02.S</t>
  </si>
  <si>
    <t>Skriňa na plynové bomby  - renovácia</t>
  </si>
  <si>
    <t>-2092550927</t>
  </si>
  <si>
    <t>"SO - 01 / PS - skriňa  na plynové bomby""</t>
  </si>
  <si>
    <t>Ostatné konštrukcie a práce-búranie</t>
  </si>
  <si>
    <t>44</t>
  </si>
  <si>
    <t>915716R85.S</t>
  </si>
  <si>
    <t>Vodorovné dopravné značenie dvojzložkovým studeným plastom čiar hrubých súvislých, farba antrazit šírky  nad 300 mm</t>
  </si>
  <si>
    <t>m</t>
  </si>
  <si>
    <t>-1869514120</t>
  </si>
  <si>
    <t>"SO -01 A"</t>
  </si>
  <si>
    <t>"signálny pás "</t>
  </si>
  <si>
    <t>26,10</t>
  </si>
  <si>
    <t>"vodiaci pás"</t>
  </si>
  <si>
    <t>52,80</t>
  </si>
  <si>
    <t>45</t>
  </si>
  <si>
    <t>917832112.S</t>
  </si>
  <si>
    <t>Osadenie chodník. obrubníka betónového stojatého do lôžka z betónu prosteho tr. C 16/20 bez bočnej opory</t>
  </si>
  <si>
    <t>-1619515169</t>
  </si>
  <si>
    <t>"SO -01 A - obrubník"</t>
  </si>
  <si>
    <t>8,280+40,626+11,476+1,994+6,703+6,35</t>
  </si>
  <si>
    <t>46</t>
  </si>
  <si>
    <t>592170003500.S</t>
  </si>
  <si>
    <t>Obrubník rovný, lxšxv 1000x100x200 mm, prírodný</t>
  </si>
  <si>
    <t>-1143475912</t>
  </si>
  <si>
    <t>8,280+40,626+11,476+1,994+6,703+6,350</t>
  </si>
  <si>
    <t>75,429*1,01 'Prepočítané koeficientom množstva</t>
  </si>
  <si>
    <t>47</t>
  </si>
  <si>
    <t>918101112.S</t>
  </si>
  <si>
    <t>Lôžko pod obrubníky, krajníky alebo obruby z dlažobných kociek z betónu prostého tr. C 16/20</t>
  </si>
  <si>
    <t>2127283510</t>
  </si>
  <si>
    <t>76,183*0,035</t>
  </si>
  <si>
    <t>"lôžko pre žľab"</t>
  </si>
  <si>
    <t>(0,505*0,315-0,265*0,215)*85,965</t>
  </si>
  <si>
    <t>48</t>
  </si>
  <si>
    <t>935152113.S</t>
  </si>
  <si>
    <t>Osadenie odvodňovacieho plastového žľabu štrbinového svetlej šírky 100 mm, pre zaťaženie triedy C 250</t>
  </si>
  <si>
    <t>1400531381</t>
  </si>
  <si>
    <t>"odvodňovací žľab"</t>
  </si>
  <si>
    <t>7,860+16,50+2,80</t>
  </si>
  <si>
    <t>40,626+11,476+6,703</t>
  </si>
  <si>
    <t>49</t>
  </si>
  <si>
    <t>592270052000</t>
  </si>
  <si>
    <t>Odvodňovací žľab Multiline V100S bez spádu, H80 nízky, odtok s tesnením DN 110, dĺ. 1 m, svetlá šírka 100 mm, s pozinkovanou ochrannou hranou, polymérbetón, ACO</t>
  </si>
  <si>
    <t>-1108209035</t>
  </si>
  <si>
    <t>50</t>
  </si>
  <si>
    <t>592270116100.S</t>
  </si>
  <si>
    <t>Pororošt pozinkovaný lxšxv 1000x149x20 mm, oká 30x30 mm, tr. zaťaženia C 250, k odvodňovaciemu žľabu z vláknobetónu s ochrannou hranou svetlej šírky 100 mm</t>
  </si>
  <si>
    <t>1564351949</t>
  </si>
  <si>
    <t>51</t>
  </si>
  <si>
    <t>592270117250.S</t>
  </si>
  <si>
    <t>Čelná stena plná z pozinkovanej ocele, šxv 160x80 mm, k odvodňovaciemu žľabu z vláknobetónu s ochrannou hranou svetlej šírky 100 mm</t>
  </si>
  <si>
    <t>-1812144948</t>
  </si>
  <si>
    <t>4*2</t>
  </si>
  <si>
    <t>52</t>
  </si>
  <si>
    <t>935152191.S</t>
  </si>
  <si>
    <t>Osadenie vpustu s kalovým košom vrátane adaptéru pre napojenie na plastový žľab štrbinový svetlej šírky 100 mm</t>
  </si>
  <si>
    <t>-767202766</t>
  </si>
  <si>
    <t>"ŽV - žľabová vpusť"</t>
  </si>
  <si>
    <t>53</t>
  </si>
  <si>
    <t>286630003176.S</t>
  </si>
  <si>
    <t>Vpust pre odvodňovacie štrbinové žľaby plastové PP, dĺ. 0,5 m, s revíznym pozinkovaným nástavcom výšky 100 mm</t>
  </si>
  <si>
    <t>-2050778323</t>
  </si>
  <si>
    <t>54</t>
  </si>
  <si>
    <t>286630003199.S</t>
  </si>
  <si>
    <t>Kôš na nečistoty veľký pozinkovaný, pre odvodňovacie vpusty plastové PP</t>
  </si>
  <si>
    <t>-1311724540</t>
  </si>
  <si>
    <t>55</t>
  </si>
  <si>
    <t>936104101.S</t>
  </si>
  <si>
    <t>Montáž prvkov drobnej architektúry, hmotnosti do 0,1 t</t>
  </si>
  <si>
    <t>621067541</t>
  </si>
  <si>
    <t>"SO 01 E/ SS xx - sklopný zahradzovací stĺpik"</t>
  </si>
  <si>
    <t>3,0</t>
  </si>
  <si>
    <t>56</t>
  </si>
  <si>
    <t>100766911</t>
  </si>
  <si>
    <t>Zahradzovací stĺpik, 70 x 70 mm, pr. Eisenglimmer – Schake, antracit</t>
  </si>
  <si>
    <t>-2009819275</t>
  </si>
  <si>
    <t>57</t>
  </si>
  <si>
    <t>961055111.S</t>
  </si>
  <si>
    <t>Búranie základov alebo vybúranie otvorov plochy nad 4 m2 v základoch železobetónových,  -2,40000t</t>
  </si>
  <si>
    <t>300772287</t>
  </si>
  <si>
    <t>"SO 01 A / ZA 06- odstránenie kovových zábradlí so základom"</t>
  </si>
  <si>
    <t>5*0,6*0,4</t>
  </si>
  <si>
    <t>58</t>
  </si>
  <si>
    <t>963053935.S</t>
  </si>
  <si>
    <t>Búranie železobetónových schodiskových ramien monolitických,  -0,39200t</t>
  </si>
  <si>
    <t>1729648533</t>
  </si>
  <si>
    <t>"SO - 01B, B02 - búranie schodov - doska"</t>
  </si>
  <si>
    <t>8,590</t>
  </si>
  <si>
    <t>"SO -01 C, B03- búranie  schodov - rampa"</t>
  </si>
  <si>
    <t>10,200</t>
  </si>
  <si>
    <t>"SO 01D, Sch 04- búranie  schodov so základom"</t>
  </si>
  <si>
    <t>59</t>
  </si>
  <si>
    <t>963074312.S</t>
  </si>
  <si>
    <t>Odstránenie  stojana na bicykle kotevnými skrutkami bez zabetónovania nôh na pevný podklad</t>
  </si>
  <si>
    <t>-1813451185</t>
  </si>
  <si>
    <t>"SO - 01 , CS - odstránenie stojana"</t>
  </si>
  <si>
    <t>2,0</t>
  </si>
  <si>
    <t>60</t>
  </si>
  <si>
    <t>9660671R3.S</t>
  </si>
  <si>
    <t>Rozobratie dreveného stánku,  -0,01000t</t>
  </si>
  <si>
    <t>1533269863</t>
  </si>
  <si>
    <t>"SO 01 A /DS 01 - rozobratie dreveného stánku"</t>
  </si>
  <si>
    <t>3,0*2,0</t>
  </si>
  <si>
    <t>61</t>
  </si>
  <si>
    <t>9944392R10.S</t>
  </si>
  <si>
    <t>Demontáž plynového uzávera, zaslepenie,  -0,02600t</t>
  </si>
  <si>
    <t>1356224237</t>
  </si>
  <si>
    <t>"SO- 01 / PL 1 - demontáž plynového uzávera"</t>
  </si>
  <si>
    <t>62</t>
  </si>
  <si>
    <t>9944392R20.S</t>
  </si>
  <si>
    <t>Demontáž dažďových vpustí,  -0,32t</t>
  </si>
  <si>
    <t>29585118</t>
  </si>
  <si>
    <t>"SO - 01 / VP x - demontáž dažďových vpustí"</t>
  </si>
  <si>
    <t>"VP01, VP02, VP05, VP06, VP07, VP08"</t>
  </si>
  <si>
    <t>7,0</t>
  </si>
  <si>
    <t>63</t>
  </si>
  <si>
    <t>976071R03.S</t>
  </si>
  <si>
    <t>Vybúranie kovových madiel a zábradlí,  -0,03700t</t>
  </si>
  <si>
    <t>1919293371</t>
  </si>
  <si>
    <t>5,0+1,41</t>
  </si>
  <si>
    <t>64</t>
  </si>
  <si>
    <t>979081111.S</t>
  </si>
  <si>
    <t>Odvoz sutiny a vybúraných hmôt na skládku do 1 km</t>
  </si>
  <si>
    <t>815229291</t>
  </si>
  <si>
    <t>"odvoz vybúraných hmôt"</t>
  </si>
  <si>
    <t>"odpočet - štrkodrva - 120 mm"</t>
  </si>
  <si>
    <t>516,062-120,568</t>
  </si>
  <si>
    <t>65</t>
  </si>
  <si>
    <t>979081121.S</t>
  </si>
  <si>
    <t>Odvoz sutiny a vybúraných hmôt na skládku za každý ďalší 1 km</t>
  </si>
  <si>
    <t>-612489564</t>
  </si>
  <si>
    <t>513,166-120,568</t>
  </si>
  <si>
    <t>392,598*20 'Prepočítané koeficientom množstva</t>
  </si>
  <si>
    <t>66</t>
  </si>
  <si>
    <t>979084212.S</t>
  </si>
  <si>
    <t>Vodorovná doprava vybúraných hmôt po suchu s naložením a so zložením na vzdialenosť do 50 m</t>
  </si>
  <si>
    <t>-538874220</t>
  </si>
  <si>
    <t>67</t>
  </si>
  <si>
    <t>979087213.S</t>
  </si>
  <si>
    <t>Nakladanie na dopravné prostriedky pre vodorovnú dopravu vybúraných hmôt</t>
  </si>
  <si>
    <t>1737015228</t>
  </si>
  <si>
    <t>68</t>
  </si>
  <si>
    <t>979089012.S</t>
  </si>
  <si>
    <t>Poplatok za skládku - betón, tehly, dlaždice, obkladačky a keramika  (17 01), ostatné</t>
  </si>
  <si>
    <t>-1894711299</t>
  </si>
  <si>
    <t>"odpad - ostatný"</t>
  </si>
  <si>
    <t>"odpočet - asfaltová vrstva"</t>
  </si>
  <si>
    <t>516,062-178,783-120,568</t>
  </si>
  <si>
    <t>69</t>
  </si>
  <si>
    <t>979089212.S</t>
  </si>
  <si>
    <t>Poplatok za skládku - bitúmenové zmesi, uholný decht, dechtové výrobky (17 03), ostatné</t>
  </si>
  <si>
    <t>115346741</t>
  </si>
  <si>
    <t>"asfaltová vrstva"</t>
  </si>
  <si>
    <t>178,783</t>
  </si>
  <si>
    <t>99</t>
  </si>
  <si>
    <t>Presun hmôt HSV</t>
  </si>
  <si>
    <t>70</t>
  </si>
  <si>
    <t>998231322.S</t>
  </si>
  <si>
    <t>Presun hmôt na objektoch rekultivácie území verejných priestorov,  pre sadovnícke a krajinárske úpravy do 5000 m vodorovne bez zvislého presunu</t>
  </si>
  <si>
    <t>777049598</t>
  </si>
  <si>
    <t>PSV</t>
  </si>
  <si>
    <t>Práce a dodávky PSV</t>
  </si>
  <si>
    <t>767</t>
  </si>
  <si>
    <t>Konštrukcie doplnkové kovové</t>
  </si>
  <si>
    <t>71</t>
  </si>
  <si>
    <t>767221210.S</t>
  </si>
  <si>
    <t>Montáž zábradlí schodísk z rúrok na oceľovú konštrukciu, kotvenie do podlahy, s hmotnosťou 1 m zábradlia do 15 kg</t>
  </si>
  <si>
    <t>1416244166</t>
  </si>
  <si>
    <t xml:space="preserve">"Z1 - SO 01 B - zábradlie schody" </t>
  </si>
  <si>
    <t>(0,230+1,775+0,210)*3</t>
  </si>
  <si>
    <t xml:space="preserve">"Z2 - SO 01 C - zábradlie rampa" </t>
  </si>
  <si>
    <t>7,250+0,135</t>
  </si>
  <si>
    <t>72</t>
  </si>
  <si>
    <t>767222190.S</t>
  </si>
  <si>
    <t>Montáž zábradlí schodiskových z profilovej ocele Príplatok k cene za vytvorenie ohybu alebo ohybníka</t>
  </si>
  <si>
    <t>1267913790</t>
  </si>
  <si>
    <t xml:space="preserve">"Z1 - SO 01 B - zábradlie schody - ohyb" </t>
  </si>
  <si>
    <t>2*3</t>
  </si>
  <si>
    <t>73</t>
  </si>
  <si>
    <t>553520000885.S</t>
  </si>
  <si>
    <t>Zábradlie exteriérové na schody oceľové, horizontálna výplň nerez, výška 900 mm, kotvenie do podlahy</t>
  </si>
  <si>
    <t>698235543</t>
  </si>
  <si>
    <t>74</t>
  </si>
  <si>
    <t>000000021500101991</t>
  </si>
  <si>
    <t>kotviaci prvok schodiska - oceľ platňa</t>
  </si>
  <si>
    <t>1641186925</t>
  </si>
  <si>
    <t xml:space="preserve">"Z1 - SO 01 B - zábradlie schody - oceľ platňa 150/50 mm" </t>
  </si>
  <si>
    <t xml:space="preserve">"Z2 - SO 01 C - zábradlie rampa - oceľ platňa 150/50 mm" </t>
  </si>
  <si>
    <t>5,0</t>
  </si>
  <si>
    <t>75</t>
  </si>
  <si>
    <t>311740010920.S</t>
  </si>
  <si>
    <t>Kotva do betónu M12x115/20, matica s čiapočkou</t>
  </si>
  <si>
    <t>-769623222</t>
  </si>
  <si>
    <t xml:space="preserve">"Z1 - SO 01 B - zábradlie schody - kotva do betónu" </t>
  </si>
  <si>
    <t>4*3</t>
  </si>
  <si>
    <t xml:space="preserve">"Z2 - SO 01 C - zábradlie rampa - kotva do betónu" </t>
  </si>
  <si>
    <t>5,0*2</t>
  </si>
  <si>
    <t>76</t>
  </si>
  <si>
    <t>767991R01.S</t>
  </si>
  <si>
    <t>Ostatné opravy - oprava a renovácia stĺpov</t>
  </si>
  <si>
    <t>-2018323585</t>
  </si>
  <si>
    <t>"Stl xx - oceľové stĺpy terasy - renovácia, príprava podkladu, nový náter"</t>
  </si>
  <si>
    <t>17,0</t>
  </si>
  <si>
    <t>77</t>
  </si>
  <si>
    <t>998767201.S</t>
  </si>
  <si>
    <t>Presun hmôt pre kovové stavebné doplnkové konštrukcie v objektoch výšky do 6 m</t>
  </si>
  <si>
    <t>%</t>
  </si>
  <si>
    <t>58704909</t>
  </si>
  <si>
    <t>777</t>
  </si>
  <si>
    <t>Podlahy syntetické</t>
  </si>
  <si>
    <t>78</t>
  </si>
  <si>
    <t>777511420.S</t>
  </si>
  <si>
    <t>Cementovo - epoxidová opravná a sanačná stierka hr. 10 mm, penetrácia, 1x stierka s kremičitým pieskom</t>
  </si>
  <si>
    <t>753009470</t>
  </si>
  <si>
    <t>"SO - 01 A, Sch x - nástupný chodník - 7x"</t>
  </si>
  <si>
    <t>"vyrovnanie nerovností - malta Sikafloor"</t>
  </si>
  <si>
    <t>"SO - 01 E, terazzo plocha - lokálna  vysprávka"</t>
  </si>
  <si>
    <t>"30% povrchu"</t>
  </si>
  <si>
    <t>151,90*0,30</t>
  </si>
  <si>
    <t>"SO - 01 H, vstupné schody- lokálna  vysprávka"</t>
  </si>
  <si>
    <t>37,0*0,30</t>
  </si>
  <si>
    <t>79</t>
  </si>
  <si>
    <t>777630010</t>
  </si>
  <si>
    <t>Polyuretánový uzatvárací pružný náter Sikafloor 359 N, 1x náter</t>
  </si>
  <si>
    <t>1110011064</t>
  </si>
  <si>
    <t>"uzatvárací náter "</t>
  </si>
  <si>
    <t>"SO - 01 E, terazzo plocha - vysprávka"</t>
  </si>
  <si>
    <t>151,90</t>
  </si>
  <si>
    <t>37,0</t>
  </si>
  <si>
    <t>80</t>
  </si>
  <si>
    <t>998777201.S</t>
  </si>
  <si>
    <t>Presun hmôt pre podlahy syntetické v objektoch výšky do 6 m</t>
  </si>
  <si>
    <t>317926463</t>
  </si>
  <si>
    <t>783</t>
  </si>
  <si>
    <t>Nátery</t>
  </si>
  <si>
    <t>81</t>
  </si>
  <si>
    <t>783271R12.S</t>
  </si>
  <si>
    <t>Nátery kov.stav.doplnk.konštr.žiarivý, pozink farby  jednonásobné  s emailovaním.- 140μm</t>
  </si>
  <si>
    <t>680448674</t>
  </si>
  <si>
    <t>"SO  - 01 A, SO -  01 D"</t>
  </si>
  <si>
    <t>"MR xx - oceľová mreža - 11 ks"</t>
  </si>
  <si>
    <t>"úprava povrchnu, nový žiarový pozink"</t>
  </si>
  <si>
    <t>27,230</t>
  </si>
  <si>
    <t>"SO - 01 / Stl - oceľové stĺpy terasy - 17 ks"</t>
  </si>
  <si>
    <t>"úprava povrchnu, nový žiarový pozinbk"</t>
  </si>
  <si>
    <t>2,760*17</t>
  </si>
  <si>
    <t>82</t>
  </si>
  <si>
    <t>783902811.S</t>
  </si>
  <si>
    <t>Ostatné práce odstránenie starých náterov odstraňovačom náterov s umytím</t>
  </si>
  <si>
    <t>779427143</t>
  </si>
  <si>
    <t>83</t>
  </si>
  <si>
    <t>783904811.S</t>
  </si>
  <si>
    <t>Ostatné práce odmastenie chemickými odhrdzavenie kovových konštrukcií</t>
  </si>
  <si>
    <t>-2142800985</t>
  </si>
  <si>
    <t>SO 02 - Revitalizácia spevnených plôch – 2. Etapa</t>
  </si>
  <si>
    <t>113107231.S</t>
  </si>
  <si>
    <t>Odstránenie krytu v ploche nad 200 m2 z betónu prostého, hr. vrstvy do 150 mm,  -0,22500t</t>
  </si>
  <si>
    <t>-1092781941</t>
  </si>
  <si>
    <t>"S0 - 02 C, SO - 02 B / B08 - odstránenie terasy"</t>
  </si>
  <si>
    <t>146,160</t>
  </si>
  <si>
    <t>"S0 - 02 C, SO - 02 D/ B10 - odstránenie bet. plochy"</t>
  </si>
  <si>
    <t>38,30</t>
  </si>
  <si>
    <t>" BB/01 - odstránenie bet. plochy"</t>
  </si>
  <si>
    <t>907414949</t>
  </si>
  <si>
    <t>"S0 - 02 D / B04 - odstránenie asfalt. plochy hr. 40 mm"</t>
  </si>
  <si>
    <t>391,350</t>
  </si>
  <si>
    <t>113307221.S</t>
  </si>
  <si>
    <t>Odstránenie podkladu v ploche nad 200 m2 z kameniva hrubého drveného, hr. do 100 mm,  -0,13000t</t>
  </si>
  <si>
    <t>-1903488177</t>
  </si>
  <si>
    <t>-60755662</t>
  </si>
  <si>
    <t>"S0 - 02 D / B04 - odstránenie podkladu"</t>
  </si>
  <si>
    <t>543313960</t>
  </si>
  <si>
    <t>" Výkopy - spevnené plochy + základ. pásy"</t>
  </si>
  <si>
    <t>84,618+9,558</t>
  </si>
  <si>
    <t>131201101.S</t>
  </si>
  <si>
    <t>Výkop nezapaženej jamy v hornine 3, do 100 m3</t>
  </si>
  <si>
    <t>-528607552</t>
  </si>
  <si>
    <t>"SO -01 F - výkop pre spevnenú plochu"</t>
  </si>
  <si>
    <t>80,020*0,30</t>
  </si>
  <si>
    <t>"SO -02 A - výkop betónová rampa"</t>
  </si>
  <si>
    <t>8,50*4,0*0,650</t>
  </si>
  <si>
    <t>"SO -02 B - výkop betónová rampa"</t>
  </si>
  <si>
    <t>8,50*2,80*0,650</t>
  </si>
  <si>
    <t>"SO -02 C - výkop betónová plocha"</t>
  </si>
  <si>
    <t>112,130*0,150</t>
  </si>
  <si>
    <t>"SO -02 D - výkop rozšírenie chodníka"</t>
  </si>
  <si>
    <t>20,740*0,30</t>
  </si>
  <si>
    <t>1324994842</t>
  </si>
  <si>
    <t>1624073277</t>
  </si>
  <si>
    <t>"SO -02 A  - výkop  základové pásy"</t>
  </si>
  <si>
    <t>0,725*0,5*8,0+0,425*0,50*8,0</t>
  </si>
  <si>
    <t>0,620*0,50*8,0</t>
  </si>
  <si>
    <t>"SO -02 B  - výkop  základové pásy"</t>
  </si>
  <si>
    <t>0,725*0,5*2,80+0,425*0,50*2,80</t>
  </si>
  <si>
    <t>0,620*0,50*2,80</t>
  </si>
  <si>
    <t>-2065923207</t>
  </si>
  <si>
    <t>-1791461903</t>
  </si>
  <si>
    <t>162301112.S</t>
  </si>
  <si>
    <t>Vodorovné premiestnenie výkopku po nespevnenej ceste z  horniny tr.1-4, do 100 m3 na vzdialenosť do 1000 m</t>
  </si>
  <si>
    <t>1789346455</t>
  </si>
  <si>
    <t>162501113.S</t>
  </si>
  <si>
    <t>Vodorovné premiestnenie výkopku po nespevnenej ceste z horniny tr.1-4, do 100 m3, príplatok k cene za každých ďalšich a začatých 1000 m</t>
  </si>
  <si>
    <t>-41976256</t>
  </si>
  <si>
    <t>94,176*20 'Prepočítané koeficientom množstva</t>
  </si>
  <si>
    <t>167101101.S</t>
  </si>
  <si>
    <t>Nakladanie neuľahnutého výkopku z hornín tr.1-4 do 100 m3</t>
  </si>
  <si>
    <t>1592595424</t>
  </si>
  <si>
    <t>171201201.S</t>
  </si>
  <si>
    <t>Uloženie sypaniny na skládky do 100 m3</t>
  </si>
  <si>
    <t>-433186266</t>
  </si>
  <si>
    <t>2051030804</t>
  </si>
  <si>
    <t>94,176*1,7 'Prepočítané koeficientom množstva</t>
  </si>
  <si>
    <t>-1026188828</t>
  </si>
  <si>
    <t>"SO 02 A  + SO02 B"</t>
  </si>
  <si>
    <t>4,00*3*0,5*0,10</t>
  </si>
  <si>
    <t>2,80*3*0,50*0,10</t>
  </si>
  <si>
    <t>-1241434444</t>
  </si>
  <si>
    <t>4,00*0,5*0,720+4,0*0,5*0,50</t>
  </si>
  <si>
    <t>0,640*0,5*4,0</t>
  </si>
  <si>
    <t>2,80*0,5*0,82+0,430*0,5*2,80</t>
  </si>
  <si>
    <t>0,815*2,80*0,5</t>
  </si>
  <si>
    <t>1986878959</t>
  </si>
  <si>
    <t>4,00*2*0,720+4,0*2*0,50</t>
  </si>
  <si>
    <t>0,640*2*4,0</t>
  </si>
  <si>
    <t>2,80*2*0,82+0,430*2*2,80</t>
  </si>
  <si>
    <t>0,815*2,80*2</t>
  </si>
  <si>
    <t>1683571759</t>
  </si>
  <si>
    <t>-1911826252</t>
  </si>
  <si>
    <t>552402327</t>
  </si>
  <si>
    <t>4,00*8,530</t>
  </si>
  <si>
    <t>2,80*8,50+6*0,115*2,80</t>
  </si>
  <si>
    <t>-949572466</t>
  </si>
  <si>
    <t>" schody + rampa"</t>
  </si>
  <si>
    <t>4,00*8,530*0,20</t>
  </si>
  <si>
    <t>2,80*8,530*0,20+0,117*1,415*6*2,80</t>
  </si>
  <si>
    <t>14,382*1,08 'Prepočítané koeficientom množstva</t>
  </si>
  <si>
    <t>1837361024</t>
  </si>
  <si>
    <t>1703,72/1000</t>
  </si>
  <si>
    <t>1,704*1,08 'Prepočítané koeficientom množstva</t>
  </si>
  <si>
    <t>-1660852722</t>
  </si>
  <si>
    <t>4*0,2*2</t>
  </si>
  <si>
    <t>2,80*0,2*2+0,117*2,80*6</t>
  </si>
  <si>
    <t>1993217877</t>
  </si>
  <si>
    <t>564750211.S</t>
  </si>
  <si>
    <t>Podklad alebo kryt z kameniva hrubého drveného veľ. 16-32 mm s rozprestretím a zhutnením hr. 150 mm</t>
  </si>
  <si>
    <t>1187550790</t>
  </si>
  <si>
    <t>"SO -02 C / P2- podklad 150 mm"</t>
  </si>
  <si>
    <t>90,850</t>
  </si>
  <si>
    <t>564750214.S</t>
  </si>
  <si>
    <t>Podklad alebo kryt z kameniva hrubého drveného veľ. 16-32 mm s rozprestretím a zhutnením hr. 180 mm</t>
  </si>
  <si>
    <t>1946044825</t>
  </si>
  <si>
    <t>"SO -01 F - podklad  180 mm"</t>
  </si>
  <si>
    <t>83,810</t>
  </si>
  <si>
    <t>-773791320</t>
  </si>
  <si>
    <t>"SO -01 F - podklad  40 mm"</t>
  </si>
  <si>
    <t>567124115.S</t>
  </si>
  <si>
    <t>Podklad z podkladového betónu PB I tr. C 20/25 hr. 150 mm</t>
  </si>
  <si>
    <t>498095765</t>
  </si>
  <si>
    <t>"SO -02 D / P4b - podkladný betón"</t>
  </si>
  <si>
    <t>83,680</t>
  </si>
  <si>
    <t>573411213.S</t>
  </si>
  <si>
    <t>Náter jednovrstvový asfaltový spenetračný  z asfaltu cestného v množstve 1,50 kg/m2</t>
  </si>
  <si>
    <t>-751851355</t>
  </si>
  <si>
    <t>"SO -02 D / P4a - penetračný náter"</t>
  </si>
  <si>
    <t>"SO -02 D / P4b - penetračný náter"</t>
  </si>
  <si>
    <t>576131411.S</t>
  </si>
  <si>
    <t>Koberec asfaltový modifikovaný I.tr. mastixový SMA 16 O  hrubozrnný, po zhutnení hr. 40 mm š. do 3 m</t>
  </si>
  <si>
    <t>1036779522</t>
  </si>
  <si>
    <t>"SO -02 D / P4a - obrusná vrstva"</t>
  </si>
  <si>
    <t>"SO -02 D / P4b - obrusná vrstva"</t>
  </si>
  <si>
    <t>581130115.S</t>
  </si>
  <si>
    <t>Kryt cementobetónový cestných komunikácií skupiny CB I pre TDZ I a II, hr. 200 mm</t>
  </si>
  <si>
    <t>1660762959</t>
  </si>
  <si>
    <t>"SO -02 C / P2- cestný betón"</t>
  </si>
  <si>
    <t>596911222.S</t>
  </si>
  <si>
    <t>Kladenie betónovej zámkovej dlažby pozemných komunikácií hr. 80 mm pre peších nad 50 do 100 m2 so zriadením lôžka z kameniva hr. 50 mm</t>
  </si>
  <si>
    <t>-1511174756</t>
  </si>
  <si>
    <t>"SO -01 F - betónová dlažba 80 mm"</t>
  </si>
  <si>
    <t>-1876817778</t>
  </si>
  <si>
    <t>83,81*1,02 'Prepočítané koeficientom množstva</t>
  </si>
  <si>
    <t>2032842880</t>
  </si>
  <si>
    <t>"S0 - 02 D / B04 "</t>
  </si>
  <si>
    <t>891247VS1.S</t>
  </si>
  <si>
    <t>Vodomerná šachta  - renovácia</t>
  </si>
  <si>
    <t>-2143445943</t>
  </si>
  <si>
    <t>"SO 02 /  vodomerná šachta - renovácia"</t>
  </si>
  <si>
    <t>-1805440051</t>
  </si>
  <si>
    <t>"SO 02 /  KS x - kanalizačná šachta - renovácia"</t>
  </si>
  <si>
    <t>521341361</t>
  </si>
  <si>
    <t>"SO - 02D / PL - plynový uzáver , renovácia, nový náter"</t>
  </si>
  <si>
    <t>-1552856387</t>
  </si>
  <si>
    <t>"SO -01 F"</t>
  </si>
  <si>
    <t>4,0+2,80</t>
  </si>
  <si>
    <t>-1266748064</t>
  </si>
  <si>
    <t>"SO -01 F - obrubník"</t>
  </si>
  <si>
    <t>2,660+8,280</t>
  </si>
  <si>
    <t>"SO -02 D  - obrubníky"</t>
  </si>
  <si>
    <t>271,250</t>
  </si>
  <si>
    <t>852811605</t>
  </si>
  <si>
    <t>282,19*1,01 'Prepočítané koeficientom množstva</t>
  </si>
  <si>
    <t>1181091238</t>
  </si>
  <si>
    <t>(2,660+8,280)*0,035</t>
  </si>
  <si>
    <t>271,250*0,035</t>
  </si>
  <si>
    <t>(0,505*0,315-0,265*0,215)*23,30</t>
  </si>
  <si>
    <t>752784362</t>
  </si>
  <si>
    <t>" SO 01 F - odvodňovací žľab"</t>
  </si>
  <si>
    <t>23,30</t>
  </si>
  <si>
    <t>1384598324</t>
  </si>
  <si>
    <t>109136755</t>
  </si>
  <si>
    <t>1853025935</t>
  </si>
  <si>
    <t>-1725373198</t>
  </si>
  <si>
    <t>635991510</t>
  </si>
  <si>
    <t>268886507</t>
  </si>
  <si>
    <t>936104R32.S</t>
  </si>
  <si>
    <t>Búranie  odpadkového koša na existujúci stĺpik</t>
  </si>
  <si>
    <t>1937412944</t>
  </si>
  <si>
    <t>"odstránenie smetného koša"</t>
  </si>
  <si>
    <t>4,0</t>
  </si>
  <si>
    <t>936124R1.S</t>
  </si>
  <si>
    <t xml:space="preserve">Búranie parkovej lavičky </t>
  </si>
  <si>
    <t>-1310214122</t>
  </si>
  <si>
    <t>"odstránenie parkovej lavičky"</t>
  </si>
  <si>
    <t>963042819.S</t>
  </si>
  <si>
    <t>Búranie akýchkoľvek betónových schodiskových stupňov zhotovených na mieste,  -0,07000t</t>
  </si>
  <si>
    <t>-198369925</t>
  </si>
  <si>
    <t>"S0 - 02 C, SO - 02 B / B09 - búranie schodiska"</t>
  </si>
  <si>
    <t>46,750</t>
  </si>
  <si>
    <t>918128754</t>
  </si>
  <si>
    <t>"ZA 01 -  ZA 05- odstránenie kovových zábradlí so základom"</t>
  </si>
  <si>
    <t>2,4+2,25*2+2,35</t>
  </si>
  <si>
    <t>5,75+5,90</t>
  </si>
  <si>
    <t>-1784142022</t>
  </si>
  <si>
    <t>"SO - 02 / VP x - demontáž dažďových vpustí"</t>
  </si>
  <si>
    <t>"VP03, VP04"</t>
  </si>
  <si>
    <t>9944392R40S</t>
  </si>
  <si>
    <t>Demontáž vodného uzávera, zaslepenie,  -0,02600t</t>
  </si>
  <si>
    <t>1104874948</t>
  </si>
  <si>
    <t>"SO- 01 / UV 4 - demontáž vodného uzávera"</t>
  </si>
  <si>
    <t>994439210.S</t>
  </si>
  <si>
    <t>Demontáž kanalizačnej šachty u objemu nad 3 do 5 m3,  -0,06t</t>
  </si>
  <si>
    <t>-849533125</t>
  </si>
  <si>
    <t>"KS /xx - demontáž kanalizačnej šachty"</t>
  </si>
  <si>
    <t>"KS03, KS04, KS11"</t>
  </si>
  <si>
    <t>-166163890</t>
  </si>
  <si>
    <t>-217726422</t>
  </si>
  <si>
    <t>210,167*20 'Prepočítané koeficientom množstva</t>
  </si>
  <si>
    <t>930405445</t>
  </si>
  <si>
    <t>-1861562608</t>
  </si>
  <si>
    <t>-178179572</t>
  </si>
  <si>
    <t>119916132</t>
  </si>
  <si>
    <t>-1291422627</t>
  </si>
  <si>
    <t xml:space="preserve">"Z3 - SO 02 A - zábradlie rampa" </t>
  </si>
  <si>
    <t>(0,235+8,525+0,165)*1</t>
  </si>
  <si>
    <t xml:space="preserve">"Z4 - SO 02 B - zábradlie rampa" </t>
  </si>
  <si>
    <t>1,620+7,105+0,190</t>
  </si>
  <si>
    <t>-842983183</t>
  </si>
  <si>
    <t xml:space="preserve">"Z3 - SO 02 A - zábradlie rampa - ohyb" </t>
  </si>
  <si>
    <t xml:space="preserve">"Z4 - SO 02 B - zábradlie rampa - ohyb" </t>
  </si>
  <si>
    <t>1954021438</t>
  </si>
  <si>
    <t>-259340350</t>
  </si>
  <si>
    <t xml:space="preserve">"Z3 - SO 02 A - zábradlie rampa - oceľ. platňa 150/50 mm" </t>
  </si>
  <si>
    <t xml:space="preserve">"Z4 - SO 02 B - zábradlie rampa - oceľ. platňa 150/50 mm" </t>
  </si>
  <si>
    <t>1135043436</t>
  </si>
  <si>
    <t xml:space="preserve">"Z1 - SO 02 A - zábradlie schody - kotva do betónu" </t>
  </si>
  <si>
    <t>7*2</t>
  </si>
  <si>
    <t xml:space="preserve">"Z2 - SO 02 B - zábradlie rampa - kotva do betónu" </t>
  </si>
  <si>
    <t>-1116319756</t>
  </si>
  <si>
    <t>SO 03 - Vodný prvok</t>
  </si>
  <si>
    <t>1455117477</t>
  </si>
  <si>
    <t>"SO 03 - strojovňa + akum. nádrž - výkopy"</t>
  </si>
  <si>
    <t>4,85*3,20*3,030+3,230*3,320*4,850</t>
  </si>
  <si>
    <t>(7,04+4,85)/2*3,100*1,0+(6,77+4,85)/2*3,020*0,75</t>
  </si>
  <si>
    <t>(8,61+6,250)/2*3,25*1,16+(7,99+6,250)/2*2,60*0,92</t>
  </si>
  <si>
    <t>"SO 03 - vodný prvok - výkopy"</t>
  </si>
  <si>
    <t>15,50*7,60*0,710</t>
  </si>
  <si>
    <t>-960754454</t>
  </si>
  <si>
    <t>-1086609427</t>
  </si>
  <si>
    <t>259,304</t>
  </si>
  <si>
    <t>-1572068672</t>
  </si>
  <si>
    <t>"odpočet - spätný zásyp okolia"</t>
  </si>
  <si>
    <t>259,304-76,631</t>
  </si>
  <si>
    <t>-988673510</t>
  </si>
  <si>
    <t>182,673*20 'Prepočítané koeficientom množstva</t>
  </si>
  <si>
    <t>-1587308519</t>
  </si>
  <si>
    <t>-557784391</t>
  </si>
  <si>
    <t>644480760</t>
  </si>
  <si>
    <t>182,673*1,7 'Prepočítané koeficientom množstva</t>
  </si>
  <si>
    <t>174101102.S</t>
  </si>
  <si>
    <t>Zásyp sypaninou v uzavretých priestoroch s urovnaním povrchu zásypu</t>
  </si>
  <si>
    <t>-1231110097</t>
  </si>
  <si>
    <t>"spätný zásyp - okolie objektov"</t>
  </si>
  <si>
    <t>"SO 03 - strojovňa + akum. nádrž"</t>
  </si>
  <si>
    <t>273313811.S</t>
  </si>
  <si>
    <t>Betón základových dosiek, prostý tr. C 30/37</t>
  </si>
  <si>
    <t>1087546030</t>
  </si>
  <si>
    <t>"podkladný betón   - základ. doska"</t>
  </si>
  <si>
    <t>4,850*3,450*0,10</t>
  </si>
  <si>
    <t>"SO 03 - vodný prvok"</t>
  </si>
  <si>
    <t>15,50*7,60*0,10</t>
  </si>
  <si>
    <t>273321511.S</t>
  </si>
  <si>
    <t>Betón základových dosiek, železový (bez výstuže), tr. C 30/37</t>
  </si>
  <si>
    <t>-1613826811</t>
  </si>
  <si>
    <t>"základ. doska  - dno/dolná doska"</t>
  </si>
  <si>
    <t>4,650*3,250*0,250</t>
  </si>
  <si>
    <t>"základ. doska"</t>
  </si>
  <si>
    <t>8,50*15,50*0,20</t>
  </si>
  <si>
    <t>273351217.S</t>
  </si>
  <si>
    <t>Debnenie stien základových dosiek, zhotovenie-tradičné</t>
  </si>
  <si>
    <t>-328665196</t>
  </si>
  <si>
    <t>(4,650+3,250)*2*0,250</t>
  </si>
  <si>
    <t>(8,50*2+15,50)*0,20</t>
  </si>
  <si>
    <t>273351218.S</t>
  </si>
  <si>
    <t>Debnenie stien základových dosiek, odstránenie-tradičné</t>
  </si>
  <si>
    <t>602710442</t>
  </si>
  <si>
    <t>273361821.S</t>
  </si>
  <si>
    <t>Výstuž základových dosiek z ocele B500 (10505)</t>
  </si>
  <si>
    <t>-864658420</t>
  </si>
  <si>
    <t>"započítané vo výstuži stien"</t>
  </si>
  <si>
    <t>1423228215</t>
  </si>
  <si>
    <t>"podkladný betón   - základ. pásy"</t>
  </si>
  <si>
    <t>8,50*0,50*2*0,10+15,50*0,50*0,10</t>
  </si>
  <si>
    <t>1670075895</t>
  </si>
  <si>
    <t>"základ. pásy"</t>
  </si>
  <si>
    <t>8,50*0,50*0,790+8,50*0,50*1,015</t>
  </si>
  <si>
    <t>16,50*0,790*0,50+16,50*1,015*0,50</t>
  </si>
  <si>
    <t>-918302365</t>
  </si>
  <si>
    <t>8,50*2*0,790+8,50*2*1,015</t>
  </si>
  <si>
    <t>16,50*0,790*2+16,50*1,015*2</t>
  </si>
  <si>
    <t>-1162877689</t>
  </si>
  <si>
    <t>1681896818</t>
  </si>
  <si>
    <t>-72563767</t>
  </si>
  <si>
    <t>"steny  W1, W2, W3, W4, W5 "</t>
  </si>
  <si>
    <t>2,40*2,30*0,250+2,40*2,50*0,250</t>
  </si>
  <si>
    <t>2,30*3,250*0,250</t>
  </si>
  <si>
    <t>2,30*2,50*0,150+0,40*0,60*0,250</t>
  </si>
  <si>
    <t>2,40*2,50*0,250+0,40*0,60*0,250</t>
  </si>
  <si>
    <t>2,250*2,30*0,250+0,60*0,60*0,250</t>
  </si>
  <si>
    <t>2,50*3,250*0,250+(0,590+0,80)*2*0,250</t>
  </si>
  <si>
    <t>"prvok P1 - 2x"</t>
  </si>
  <si>
    <t>(1,670+1,435)/2*0,50*7,60*2</t>
  </si>
  <si>
    <t>-675387561</t>
  </si>
  <si>
    <t>2,40*2,30*2+2,40*2,50*2</t>
  </si>
  <si>
    <t>2,30*3,250*2</t>
  </si>
  <si>
    <t>2,30*2,50*2+0,40*0,60*2</t>
  </si>
  <si>
    <t>2,40*2,50*2+0,40*0,60*2</t>
  </si>
  <si>
    <t>2,250*2,30*2+0,60*0,60*2</t>
  </si>
  <si>
    <t>2,50*3,250*2+(0,590+0,80)*2*2</t>
  </si>
  <si>
    <t>(1,670+1,435)/2*2*7,60*2</t>
  </si>
  <si>
    <t>1042665604</t>
  </si>
  <si>
    <t>227580215</t>
  </si>
  <si>
    <t>"SO 03 - strojovňa + akum. nádoba"</t>
  </si>
  <si>
    <t>"výstuž- základ doska, steny, strop"</t>
  </si>
  <si>
    <t>3632,89/1000</t>
  </si>
  <si>
    <t>"výstuž- základ doska, steny, strop, prvok P1, zostava Z1"</t>
  </si>
  <si>
    <t>(1241,64+5338,68)/1000</t>
  </si>
  <si>
    <t>10,213*1,08 'Prepočítané koeficientom množstva</t>
  </si>
  <si>
    <t>342141461.S</t>
  </si>
  <si>
    <t>Montáž dielca priečkového pórobetónového šírky do 600 mm, hr. 100-150 mm</t>
  </si>
  <si>
    <t>567685345</t>
  </si>
  <si>
    <t>"šalovacie dielce"</t>
  </si>
  <si>
    <t>2*4</t>
  </si>
  <si>
    <t>595410004550.S</t>
  </si>
  <si>
    <t xml:space="preserve">Stenový dielec - tvárnica šalovacieho debnenia </t>
  </si>
  <si>
    <t>829593034</t>
  </si>
  <si>
    <t>"šalovacie dielce 2000x450 mm"</t>
  </si>
  <si>
    <t>411121145.S</t>
  </si>
  <si>
    <t>Montáž panela stropného prefabrikovaného zo železobetónu šírky 1800-2400 mm</t>
  </si>
  <si>
    <t>140609708</t>
  </si>
  <si>
    <t>"krycie panely hr. 50 mm"</t>
  </si>
  <si>
    <t>8,0</t>
  </si>
  <si>
    <t>593430006558</t>
  </si>
  <si>
    <t>Stropný panel , hr. 50 mm, max. dĺžka 2000  mm</t>
  </si>
  <si>
    <t>1970395459</t>
  </si>
  <si>
    <t>8,0*1,915</t>
  </si>
  <si>
    <t>411321616.S</t>
  </si>
  <si>
    <t>Betón stropov doskových a trámových,  železový tr. C 30/37</t>
  </si>
  <si>
    <t>-1104298531</t>
  </si>
  <si>
    <t>3,250*4,650*0,250</t>
  </si>
  <si>
    <t>-0,6*0,6*0,250*2</t>
  </si>
  <si>
    <t>"zostava Z1- 3x"</t>
  </si>
  <si>
    <t>(5,175*2+5,150)*7,60*0,20</t>
  </si>
  <si>
    <t>411351101.S</t>
  </si>
  <si>
    <t>Debnenie stropov doskových zhotovenie-dielce</t>
  </si>
  <si>
    <t>765373892</t>
  </si>
  <si>
    <t>(3,250+4,650)*2*0,250</t>
  </si>
  <si>
    <t>2,750*2*2</t>
  </si>
  <si>
    <t>(5,175*2+5,150)*7,60</t>
  </si>
  <si>
    <t>411351102.S</t>
  </si>
  <si>
    <t>Debnenie stropov doskových odstránenie-dielce</t>
  </si>
  <si>
    <t>-561187897</t>
  </si>
  <si>
    <t>411354173.S</t>
  </si>
  <si>
    <t>Podporná konštrukcia stropov výšky do 4 m pre zaťaženie do 12 kPa zhotovenie</t>
  </si>
  <si>
    <t>397444956</t>
  </si>
  <si>
    <t>411354174.S</t>
  </si>
  <si>
    <t>Podporná konštrukcia stropov výšky do 4 m pre zaťaženie do 12 kPa odstránenie</t>
  </si>
  <si>
    <t>-1225073451</t>
  </si>
  <si>
    <t>411361821.S</t>
  </si>
  <si>
    <t>Výstuž stropov doskových, trámových, vložkových,konzolových alebo balkónových, B500 (10505)</t>
  </si>
  <si>
    <t>269235224</t>
  </si>
  <si>
    <t>"strop - horná doska"</t>
  </si>
  <si>
    <t>935151132.S</t>
  </si>
  <si>
    <t>Osadenie odvodňovacieho plastového žľabu svetlej šírky nad 200 mm s roštom pre zaťaženie triedy B 125</t>
  </si>
  <si>
    <t>-1132982450</t>
  </si>
  <si>
    <t>"krabicový žľab"</t>
  </si>
  <si>
    <t>16,50</t>
  </si>
  <si>
    <t>447038</t>
  </si>
  <si>
    <t>ACO Krab. žlab W 330/300, ,standard,1.4301</t>
  </si>
  <si>
    <t>1989532453</t>
  </si>
  <si>
    <t>105100</t>
  </si>
  <si>
    <t>Kombi stena pre začiatok/koniec 125 čelo, H=50, 1.4301</t>
  </si>
  <si>
    <t>-832613061</t>
  </si>
  <si>
    <t>592270073500.S</t>
  </si>
  <si>
    <t>Mriežkový rošt pozinkovaný, dĺ. 1 m, B 125, pre odvodňovacie žľaby univerzálne polymérbetónové alebo plastové s ochrannou hranou</t>
  </si>
  <si>
    <t>941494208</t>
  </si>
  <si>
    <t>446513</t>
  </si>
  <si>
    <t>ACO stabilizační set pro Hyg. žlaby W200 a Krab. žlaby W330</t>
  </si>
  <si>
    <t>1303520692</t>
  </si>
  <si>
    <t>-1868939008</t>
  </si>
  <si>
    <t>"lôžko pod žľab"</t>
  </si>
  <si>
    <t>0,5*0,33*16,50</t>
  </si>
  <si>
    <t>998142251.S</t>
  </si>
  <si>
    <t>Presun hmôt pre obj.8141, 8142,8143,zvislá nosná konštr.monolitická betónová,výšky do 25 m</t>
  </si>
  <si>
    <t>-1911957947</t>
  </si>
  <si>
    <t>998142252.S</t>
  </si>
  <si>
    <t>Príplatok za zväčšený presun (8141,8142,8143) zvislá nosná konštr.monolitická betónová nad vymedzenú najväčšiu dopravnú vzdialenosť do 1000 m</t>
  </si>
  <si>
    <t>1677803115</t>
  </si>
  <si>
    <t>VP 01 - Fontána - ZTI</t>
  </si>
  <si>
    <t xml:space="preserve">    8 - Rúrové vedenie</t>
  </si>
  <si>
    <t xml:space="preserve">    721 - Zdravotechnika - vnútorná kanalizácia</t>
  </si>
  <si>
    <t xml:space="preserve">    722 - Zdravotechnika - vnútorný vodovod</t>
  </si>
  <si>
    <t xml:space="preserve">    723 - Zdravotechnika - vnútorný plynovod</t>
  </si>
  <si>
    <t xml:space="preserve">    724 - Zdravotechnika - strojné vybavenie</t>
  </si>
  <si>
    <t>M - Práce a dodávky M</t>
  </si>
  <si>
    <t xml:space="preserve">    21-M - Elektromontáže</t>
  </si>
  <si>
    <t>132201201.S</t>
  </si>
  <si>
    <t>Výkop ryhy šírky 600-2000mm horn.3 do 100m3</t>
  </si>
  <si>
    <t>0,70*(14,5+10,9+4,5)*1.20</t>
  </si>
  <si>
    <t>1,50*16,5*1,20</t>
  </si>
  <si>
    <t>1,70*4,30*1,20</t>
  </si>
  <si>
    <t>132201209.S</t>
  </si>
  <si>
    <t>Príplatok k cenám za lepivosť pri hĺbení rýh š. nad 600 do 2 000 mm zapaž. i nezapažených, s urovnaním dna v hornine 3</t>
  </si>
  <si>
    <t>63,588</t>
  </si>
  <si>
    <t>zásyp zeminou 2x</t>
  </si>
  <si>
    <t>31,536*2</t>
  </si>
  <si>
    <t>162501102.S</t>
  </si>
  <si>
    <t>Vodorovné premiestnenie výkopku po spevnenej ceste z horniny tr.1-4, do 100 m3 na vzdialenosť do 3000 m</t>
  </si>
  <si>
    <t>-31,536</t>
  </si>
  <si>
    <t>162501105.S</t>
  </si>
  <si>
    <t>Vodorovné premiestnenie výkopku po spevnenej ceste z horniny tr.1-4, do 100 m3, príplatok k cene za každých ďalšich a začatých 1000 m</t>
  </si>
  <si>
    <t>32,052*22 "Prepočítané koeficientom množstva</t>
  </si>
  <si>
    <t>167101101.S.1</t>
  </si>
  <si>
    <t xml:space="preserve">zásyp zeminou </t>
  </si>
  <si>
    <t>31,536</t>
  </si>
  <si>
    <t>171201201.S.1</t>
  </si>
  <si>
    <t>171209002.S.1</t>
  </si>
  <si>
    <t>Poplatok za skladovanie - zemina a kamenivo (17 05) ostatné</t>
  </si>
  <si>
    <t>32,052*1,7 "Prepočítané koeficientom množstva</t>
  </si>
  <si>
    <t>174101001.S</t>
  </si>
  <si>
    <t>Zásyp sypaninou so zhutnením jám, šachiet, rýh, zárezov alebo okolo objektov do 100 m3</t>
  </si>
  <si>
    <t>-(63,588/1,20)*0,10</t>
  </si>
  <si>
    <t>-26,753</t>
  </si>
  <si>
    <t>175101101.S</t>
  </si>
  <si>
    <t>Obsyp potrubia sypaninou z vhodných hornín 1 až 4 bez prehodenia sypaniny</t>
  </si>
  <si>
    <t>0,70*(0,20+0,30)*(14,5+9+4,5)</t>
  </si>
  <si>
    <t>0,70*(0,09+0,30)*(1,90)</t>
  </si>
  <si>
    <t>1,50*(0,25+0,30)*(14,70)</t>
  </si>
  <si>
    <t>1,50*(0,09+0,30)*(1,80)</t>
  </si>
  <si>
    <t>1,70*((0,09+0,20)/2+0,30)*(4,30)</t>
  </si>
  <si>
    <t>583310002900.S</t>
  </si>
  <si>
    <t>Štrkopiesok frakcia 0-16 mm</t>
  </si>
  <si>
    <t>26,753*1,7 "Prepočítané koeficientom množstva</t>
  </si>
  <si>
    <t>451572111.S</t>
  </si>
  <si>
    <t>Lôžko pod potrubie, stoky a drobné objekty, v otvorenom výkope z kameniva drobného ťaženého 0-4 mm</t>
  </si>
  <si>
    <t>lôžko pod potrubie</t>
  </si>
  <si>
    <t>(63,588/1,20)*0,10</t>
  </si>
  <si>
    <t>Rúrové vedenie</t>
  </si>
  <si>
    <t>871173209.</t>
  </si>
  <si>
    <t>Potrubie PE-RT/Al/PE-RT Uponor MLC 32x3 mm</t>
  </si>
  <si>
    <t>871173203.S.</t>
  </si>
  <si>
    <t>Potrubie z PVC - rozvod cirkulácie fotnány,  D 32 mm</t>
  </si>
  <si>
    <t>VÝTLAK</t>
  </si>
  <si>
    <t>0,65*2*15</t>
  </si>
  <si>
    <t>19,5*1,1 "Prepočítané koeficientom množstva</t>
  </si>
  <si>
    <t>871173205.S.</t>
  </si>
  <si>
    <t>Potrubie z PVC - rozvod cirkulácie fotnány,  D 50 mm</t>
  </si>
  <si>
    <t>15*(0,40+0,50)</t>
  </si>
  <si>
    <t>FILTRACIA</t>
  </si>
  <si>
    <t>1,70+1,7+0,8+2,50*2</t>
  </si>
  <si>
    <t>22,7*1,1 "Prepočítané koeficientom množstva</t>
  </si>
  <si>
    <t>871173207.S.</t>
  </si>
  <si>
    <t>Potrubie z PVC - rozvod cirkulácie fotnány,  D 90 mm</t>
  </si>
  <si>
    <t>871173208.S.</t>
  </si>
  <si>
    <t>Potrubie z PVC - rozvod cirkulácie fotnány,  D 110 mm</t>
  </si>
  <si>
    <t>BEZPEČNOSTNÝ PRIEPAD</t>
  </si>
  <si>
    <t>0,70+2,50</t>
  </si>
  <si>
    <t>ZBERNÉ POTRUBIE</t>
  </si>
  <si>
    <t>0,90*5+2,90+5*0,80</t>
  </si>
  <si>
    <t>14,6*1,1 "Prepočítané koeficientom množstva</t>
  </si>
  <si>
    <t>721171113.S</t>
  </si>
  <si>
    <t>Potrubie z PVC - rozvod cirkulácie fotnány,  D 200 mm</t>
  </si>
  <si>
    <t>ODPAD Z FONTÁNY</t>
  </si>
  <si>
    <t>1,70</t>
  </si>
  <si>
    <t>11,70+7,7+5,5+2,8+2,5</t>
  </si>
  <si>
    <t>31,9*1,1 "Prepočítané koeficientom množstva</t>
  </si>
  <si>
    <t>721171116.S</t>
  </si>
  <si>
    <t>Potrubie z PVC - rozvod cirkulácie fotnány,  D 250 mm</t>
  </si>
  <si>
    <t>871171200.Z</t>
  </si>
  <si>
    <t>Napojenie potubí D110 a D200 do RŠ</t>
  </si>
  <si>
    <t>sub</t>
  </si>
  <si>
    <t>892233111.S</t>
  </si>
  <si>
    <t>Preplach a dezinfekcia vodovodného potrubia DN od 40 do 70</t>
  </si>
  <si>
    <t>2+21,45+24,97</t>
  </si>
  <si>
    <t>892273111.S</t>
  </si>
  <si>
    <t>Preplach a dezinfekcia vodovodného potrubia DN od 80 do 125</t>
  </si>
  <si>
    <t>12,76+16,06</t>
  </si>
  <si>
    <t>892353111.S</t>
  </si>
  <si>
    <t>Preplach a dezinfekcia vodovodného potrubia DN 150 alebo 200</t>
  </si>
  <si>
    <t>35,09+15,95</t>
  </si>
  <si>
    <t>892241111.S</t>
  </si>
  <si>
    <t>Ostatné práce na rúrovom vedení, tlakové skúšky vodovodného potrubia DN do 80</t>
  </si>
  <si>
    <t>48,42</t>
  </si>
  <si>
    <t>892271111.S</t>
  </si>
  <si>
    <t>Ostatné práce na rúrovom vedení, tlakové skúšky vodovodného potrubia DN 100 alebo 125</t>
  </si>
  <si>
    <t>28,82</t>
  </si>
  <si>
    <t>892351111.S</t>
  </si>
  <si>
    <t>Ostatné práce na rúrovom vedení, tlakové skúšky vodovodného potrubia DN 150 alebo 200</t>
  </si>
  <si>
    <t>51,04</t>
  </si>
  <si>
    <t>892372111.S</t>
  </si>
  <si>
    <t>Zabezpečenie koncov vodovodného potrubia pri tlakových skúškach DN do 300</t>
  </si>
  <si>
    <t>899721111.S</t>
  </si>
  <si>
    <t>Vyhľadávací vodič na potrubí PVC DN do 150</t>
  </si>
  <si>
    <t>3+1,5+1,7+4,7+3</t>
  </si>
  <si>
    <t>899721112.S</t>
  </si>
  <si>
    <t>Vyhľadávací vodič na potrubí PVC DN nad 150</t>
  </si>
  <si>
    <t>14,5+12+7,7+4,8+1,5</t>
  </si>
  <si>
    <t>935114000.S</t>
  </si>
  <si>
    <t>Napúšťací žľab dl. 900m ref.: OASE, ozn. 5, montáž a dodávka</t>
  </si>
  <si>
    <t>971056008.S</t>
  </si>
  <si>
    <t>Jadrové vrty diamantovými korunkami do D 90 mm do stien - železobetónových -0,00015t</t>
  </si>
  <si>
    <t>cm</t>
  </si>
  <si>
    <t>971056017.S</t>
  </si>
  <si>
    <t>Jadrové vrty diamantovými korunkami do D 180 mm do stien - železobetónových -0,00061t</t>
  </si>
  <si>
    <t>971056018.S</t>
  </si>
  <si>
    <t>Jadrové vrty diamantovými korunkami do D 200 mm do stien - železobetónových -0,00075t</t>
  </si>
  <si>
    <t>849821000.</t>
  </si>
  <si>
    <t>Bočný bezpečnostný priepad DN110, ozn. 7, montáž+dodávka   montáž+dodávka</t>
  </si>
  <si>
    <t>99951.T</t>
  </si>
  <si>
    <t>Utesnenie prestupov potrubia  D32, D90, D110, D200 , montáž a dodávka</t>
  </si>
  <si>
    <t>kpl</t>
  </si>
  <si>
    <t>971056021.S</t>
  </si>
  <si>
    <t>Jadrové vrty diamantovými korunkami do D 300 mm do stien - železobetónových -0,00170t</t>
  </si>
  <si>
    <t>20*2</t>
  </si>
  <si>
    <t>998276101.S</t>
  </si>
  <si>
    <t>Presun hmôt pre rúrové vedenie hĺbené z rúr z plast., hmôt alebo sklolamin. v otvorenom výkope</t>
  </si>
  <si>
    <t>721</t>
  </si>
  <si>
    <t>Zdravotechnika - vnútorná kanalizácia</t>
  </si>
  <si>
    <t>722</t>
  </si>
  <si>
    <t>Zdravotechnika - vnútorný vodovod</t>
  </si>
  <si>
    <t>722211115.S</t>
  </si>
  <si>
    <t>Uzatváracia klapka na vodu  DN 50</t>
  </si>
  <si>
    <t>722211125.S</t>
  </si>
  <si>
    <t>Uzatváracia klapka na vodu  DN 80</t>
  </si>
  <si>
    <t>722211145.S</t>
  </si>
  <si>
    <t>Uzatváracia klapka na vodu  DN 200</t>
  </si>
  <si>
    <t>722219102.S</t>
  </si>
  <si>
    <t>Guľový uzáver pre vodu DN 50</t>
  </si>
  <si>
    <t>722219104.S</t>
  </si>
  <si>
    <t>Guľový uzáver pre vodu DN 80</t>
  </si>
  <si>
    <t>84</t>
  </si>
  <si>
    <t>722219108.S</t>
  </si>
  <si>
    <t>Guľový uzáver pre vodu DN 200</t>
  </si>
  <si>
    <t>86</t>
  </si>
  <si>
    <t>998722201.S</t>
  </si>
  <si>
    <t>Presun hmôt pre vnútorný vodovod v objektoch výšky do 6 m</t>
  </si>
  <si>
    <t>88</t>
  </si>
  <si>
    <t>723</t>
  </si>
  <si>
    <t>Zdravotechnika - vnútorný plynovod</t>
  </si>
  <si>
    <t>723239103.S</t>
  </si>
  <si>
    <t>Montáž armatúry závitovej s dvoma závitmi, kohútik priamy,solenoidový ventil G 1</t>
  </si>
  <si>
    <t>90</t>
  </si>
  <si>
    <t>724</t>
  </si>
  <si>
    <t>Zdravotechnika - strojné vybavenie</t>
  </si>
  <si>
    <t>7241000.C1</t>
  </si>
  <si>
    <t>Čerpadlo Filtrácie,  P = 0,80 kW, 230V, ozn. Č1 ,  montáž+dodávka</t>
  </si>
  <si>
    <t>92</t>
  </si>
  <si>
    <t>7241000.C2</t>
  </si>
  <si>
    <t>Čerpadlo efektové,  P = 4,00 kW, 400V, ozn. Č2 ,  montáž+dodávka</t>
  </si>
  <si>
    <t>94</t>
  </si>
  <si>
    <t>7241000.Cst</t>
  </si>
  <si>
    <t>Čerpadlo prečerpávania,  P = 0,72 kW, 400V, ozn. Čst ,  montáž+dodávka</t>
  </si>
  <si>
    <t>96</t>
  </si>
  <si>
    <t>724883000.S.13</t>
  </si>
  <si>
    <t>Meracie a dávkovacie zariadenie na dávkovanie pH, Cl a úpravu tvrdosti vody, ozn. 1   montáž+dodávka</t>
  </si>
  <si>
    <t>98</t>
  </si>
  <si>
    <t>724883000.S.12</t>
  </si>
  <si>
    <t>Vodomerná zosvava (UV40-1x, UV25-2x,SV25-1x,UV25+servopohon-1x, HUV40-1x) ,  montáž+dodávka</t>
  </si>
  <si>
    <t>KPL</t>
  </si>
  <si>
    <t>100</t>
  </si>
  <si>
    <t>724883000.S.5</t>
  </si>
  <si>
    <t>Pieskový filter 600mm,   ozn. 4 ,  montáž+dodávka</t>
  </si>
  <si>
    <t>102</t>
  </si>
  <si>
    <t>7248833244</t>
  </si>
  <si>
    <t>Chemická úprava vody REDOX   - dodávka a montáž</t>
  </si>
  <si>
    <t>104</t>
  </si>
  <si>
    <t>998724201.S</t>
  </si>
  <si>
    <t>Presun hmôt pre strojné vybavenie v objektoch výšky do 6 m</t>
  </si>
  <si>
    <t>106</t>
  </si>
  <si>
    <t>Práce a dodávky M</t>
  </si>
  <si>
    <t>21-M</t>
  </si>
  <si>
    <t>Elektromontáže</t>
  </si>
  <si>
    <t>210.8677.R</t>
  </si>
  <si>
    <t>Rozvádzač - ozn. 2, dodávka a montáž</t>
  </si>
  <si>
    <t>108</t>
  </si>
  <si>
    <t>210.8721.F</t>
  </si>
  <si>
    <t>Frekvenčný menič, ozn. 3 dodávka a montáž</t>
  </si>
  <si>
    <t>110</t>
  </si>
  <si>
    <t>SO 04 - Vodovodné a kanalizačné prípojky</t>
  </si>
  <si>
    <t xml:space="preserve">HSV - Práce a dodávky HSV   </t>
  </si>
  <si>
    <t xml:space="preserve">    1 - Zemné práce   </t>
  </si>
  <si>
    <t xml:space="preserve">    4 - Vodorovné konštrukcie   </t>
  </si>
  <si>
    <t xml:space="preserve">    99 - Presun hmôt HSV   </t>
  </si>
  <si>
    <t xml:space="preserve">M - Práce a dodávky M   </t>
  </si>
  <si>
    <t xml:space="preserve">    60-M - Geodetické a kartografické práce a služby   </t>
  </si>
  <si>
    <t xml:space="preserve">Práce a dodávky HSV   </t>
  </si>
  <si>
    <t xml:space="preserve">Zemné práce   </t>
  </si>
  <si>
    <t>151101101.S</t>
  </si>
  <si>
    <t>Paženie a rozopretie stien rýh pre podzemné vedenie, príložné do 2 m</t>
  </si>
  <si>
    <t>151101111.S</t>
  </si>
  <si>
    <t>Odstránenie paženia rýh pre podzemné vedenie, príložné hĺbky do 2 m</t>
  </si>
  <si>
    <t>583310003400.S</t>
  </si>
  <si>
    <t>Štrkopiesok frakcia 0-63 mm</t>
  </si>
  <si>
    <t>583310000600.S</t>
  </si>
  <si>
    <t>Kamenivo ťažené drobné frakcia 0-4 mm</t>
  </si>
  <si>
    <t xml:space="preserve">Vodorovné konštrukcie   </t>
  </si>
  <si>
    <t>871171456.S</t>
  </si>
  <si>
    <t>Potrubie vodovodné z PE 100 SDR17/PN10 zvárané natupo D 32x2,0 mm</t>
  </si>
  <si>
    <t>871315506.S</t>
  </si>
  <si>
    <t>Potrubie kanalizačné PVC-U gravitačné hladké viacvrstvové SN 4 DN 150</t>
  </si>
  <si>
    <t>891163111.S</t>
  </si>
  <si>
    <t>Montáž vodovodnej armatúry na potrubí ventil hlavný pre prípojky DN 25</t>
  </si>
  <si>
    <t>551110027500</t>
  </si>
  <si>
    <t>Ventil priamy PP-R, rozmer 25x3/4", Instaplast - systém pre rozvod pitnej, teplej vody a stlačeného vzduchu, PIPELIFE</t>
  </si>
  <si>
    <t>892311000.S</t>
  </si>
  <si>
    <t>Skúška tesnosti kanalizácie D 150 mm</t>
  </si>
  <si>
    <t>893301001.S</t>
  </si>
  <si>
    <t>Osadenie vodomernej šachty železobetónovej, hmotnosti do 3 t</t>
  </si>
  <si>
    <t>594300000100.S</t>
  </si>
  <si>
    <t>Vodomerná a armatúrna šachta, objem 1,9 m3, železobetónová</t>
  </si>
  <si>
    <t>894431143.S</t>
  </si>
  <si>
    <t>Montáž revíznej šachty z PVC, DN 600/160 tlak 40 t, hĺ. 1400 do 1700mm</t>
  </si>
  <si>
    <t>sachta</t>
  </si>
  <si>
    <t>KANALIZAČNÁ ŠACHTA S LIATINOVÝM POKLOPOM A S BETÓNOVÝM POKLOPOM</t>
  </si>
  <si>
    <t>899721121.S</t>
  </si>
  <si>
    <t>Signalizačný vodič na potrubí PVC DN do 150</t>
  </si>
  <si>
    <t>899721131.S</t>
  </si>
  <si>
    <t>Označenie vodovodného potrubia bielou výstražnou fóliou</t>
  </si>
  <si>
    <t>899721132.S</t>
  </si>
  <si>
    <t>Označenie kanalizačného potrubia hnedou výstražnou fóliou</t>
  </si>
  <si>
    <t>vz</t>
  </si>
  <si>
    <t>Vodomerná zostava DN 20</t>
  </si>
  <si>
    <t xml:space="preserve">Presun hmôt HSV   </t>
  </si>
  <si>
    <t xml:space="preserve">Práce a dodávky M   </t>
  </si>
  <si>
    <t>60-M</t>
  </si>
  <si>
    <t xml:space="preserve">Geodetické a kartografické práce a služby   </t>
  </si>
  <si>
    <t>960141021.S</t>
  </si>
  <si>
    <t>Zameranie skutočného stavu trasy a zariadení plynovodu/vodovodu</t>
  </si>
  <si>
    <t>100 m</t>
  </si>
  <si>
    <t>SO 05 - Prekládka kanalizácie</t>
  </si>
  <si>
    <t>132201202.S</t>
  </si>
  <si>
    <t>Výkop ryhy šírky 600-2000mm horn.3 od 100 do 1000 m3</t>
  </si>
  <si>
    <t>151101102.S</t>
  </si>
  <si>
    <t>Paženie a rozopretie stien rýh pre podzemné vedenie, príložné do 4 m</t>
  </si>
  <si>
    <t>151101112.S</t>
  </si>
  <si>
    <t>Odstránenie paženia rýh pre podzemné vedenie, príložné hĺbky do 4 m</t>
  </si>
  <si>
    <t>871375530.S</t>
  </si>
  <si>
    <t>Potrubie kanalizačné PVC-U gravitačné hladké viacvrstvové SN 8 DN 300</t>
  </si>
  <si>
    <t>892371000.S</t>
  </si>
  <si>
    <t>Skúška tesnosti kanalizácie D 300 mm</t>
  </si>
  <si>
    <t>894421111.S</t>
  </si>
  <si>
    <t>Dodávka a montáž šachiet prefabrikovaných do 4t</t>
  </si>
  <si>
    <t>SO 06 - Prekládka vodovodu</t>
  </si>
  <si>
    <t>583310003200.S</t>
  </si>
  <si>
    <t>Štrkopiesok frakcia 0-32 mm</t>
  </si>
  <si>
    <t>583310002700.S</t>
  </si>
  <si>
    <t>Štrkopiesok frakcia 0-8 mm</t>
  </si>
  <si>
    <t>871251466.S</t>
  </si>
  <si>
    <t>Potrubie vodovodné z PE 100 SDR17/PN10 zvárané natupo D 90x5,4 mm</t>
  </si>
  <si>
    <t>SO 07 - Rekonštrukcia VŠ a prekládka prípojky vody</t>
  </si>
  <si>
    <t>891241111.S</t>
  </si>
  <si>
    <t>Montáž vodovodného posúvača s osadením zemnej súpravy (bez poklopov) DN 80</t>
  </si>
  <si>
    <t>422210001000.S</t>
  </si>
  <si>
    <t>Posúvač uzatvárací DN 80, liatinový, PN 16</t>
  </si>
  <si>
    <t>422210001800.S</t>
  </si>
  <si>
    <t>Zemná súprava posúvačová Y 1020 D 80 mm</t>
  </si>
  <si>
    <t>vz1</t>
  </si>
  <si>
    <t>Vodomerná zostava DN50</t>
  </si>
  <si>
    <t>SO 08 - Dažďové záhrady</t>
  </si>
  <si>
    <t xml:space="preserve">    S1 - Sadové úpravy</t>
  </si>
  <si>
    <t>241235382</t>
  </si>
  <si>
    <t>"SO -08 - výkop pre dažďovú záhradu"</t>
  </si>
  <si>
    <t>212,33*0,60</t>
  </si>
  <si>
    <t>-539075833</t>
  </si>
  <si>
    <t>-412746517</t>
  </si>
  <si>
    <t>-365978033</t>
  </si>
  <si>
    <t>-1317674922</t>
  </si>
  <si>
    <t>127,398*20 'Prepočítané koeficientom množstva</t>
  </si>
  <si>
    <t>1385637788</t>
  </si>
  <si>
    <t>1969231259</t>
  </si>
  <si>
    <t>-1566500443</t>
  </si>
  <si>
    <t>127,398*1,7 'Prepočítané koeficientom množstva</t>
  </si>
  <si>
    <t>S1</t>
  </si>
  <si>
    <t>príprava pozemku - vyčistenie</t>
  </si>
  <si>
    <t>pol.</t>
  </si>
  <si>
    <t>-493640647</t>
  </si>
  <si>
    <t>práca s Caterpillar,Avant, New Holland/zarovnanie terénu</t>
  </si>
  <si>
    <t>h</t>
  </si>
  <si>
    <t>1004362360</t>
  </si>
  <si>
    <t>ručné presuny zemín bez použitia stroja</t>
  </si>
  <si>
    <t>1070689360</t>
  </si>
  <si>
    <t>terénne modelácie</t>
  </si>
  <si>
    <t>461089335</t>
  </si>
  <si>
    <t>záhradný substrát (30cm)</t>
  </si>
  <si>
    <t>-1102763073</t>
  </si>
  <si>
    <t>trávnikový substrát</t>
  </si>
  <si>
    <t>1638857678</t>
  </si>
  <si>
    <t>doprava substrátu 12t/aut.</t>
  </si>
  <si>
    <t>km</t>
  </si>
  <si>
    <t>552382966</t>
  </si>
  <si>
    <t>rozprestretie substrátu na ploche</t>
  </si>
  <si>
    <t>1135248763</t>
  </si>
  <si>
    <t>válcovanie terénu, konečné urovnanie</t>
  </si>
  <si>
    <t>-507840097</t>
  </si>
  <si>
    <t>aerifikácia a vertikutácia existujúceho trávnika</t>
  </si>
  <si>
    <t>-1226271719</t>
  </si>
  <si>
    <t>pohnojenie exist. trávnika 1x</t>
  </si>
  <si>
    <t>-199071720</t>
  </si>
  <si>
    <t>dosev exist trávnika, vr. materiálu</t>
  </si>
  <si>
    <t>-1646864264</t>
  </si>
  <si>
    <t>prvé kosenie</t>
  </si>
  <si>
    <t>940790493</t>
  </si>
  <si>
    <t>14.1</t>
  </si>
  <si>
    <t>Dreviny - trvalky podľa zoznamu</t>
  </si>
  <si>
    <t>264786356</t>
  </si>
  <si>
    <t>14.2</t>
  </si>
  <si>
    <t>Dreviny - cibuľoviny podľa zoznamu</t>
  </si>
  <si>
    <t>-1232344309</t>
  </si>
  <si>
    <t>14.3</t>
  </si>
  <si>
    <t>Dreviny - Salix purpurea Nana</t>
  </si>
  <si>
    <t>1539275164</t>
  </si>
  <si>
    <t>výsadba nižších drevín, trvaliek, tráv</t>
  </si>
  <si>
    <t>-169423701</t>
  </si>
  <si>
    <t>výsadba cibuľovín</t>
  </si>
  <si>
    <t>1009515789</t>
  </si>
  <si>
    <t>kamenivo riečne</t>
  </si>
  <si>
    <t>919494355</t>
  </si>
  <si>
    <t>kamenivo drvené, fr. 32-64</t>
  </si>
  <si>
    <t>-1623534028</t>
  </si>
  <si>
    <t>doprava kameniva a štrkov v km</t>
  </si>
  <si>
    <t>-891340904</t>
  </si>
  <si>
    <t>rozprestretie kameniva na plochu</t>
  </si>
  <si>
    <t>-976752878</t>
  </si>
  <si>
    <t>kameň lomový, na murovanie - Devín, žula</t>
  </si>
  <si>
    <t>-1856696023</t>
  </si>
  <si>
    <t>doprava kameňov</t>
  </si>
  <si>
    <t>-1802982082</t>
  </si>
  <si>
    <t>ostatné réžijné, dopravné a manipulačné náklady 3% z ceny</t>
  </si>
  <si>
    <t>-755623362</t>
  </si>
  <si>
    <t>odvoz a likvidácia odpadu</t>
  </si>
  <si>
    <t>1024070047</t>
  </si>
  <si>
    <t>autorský dozor krajinného architekta pri výsadbe záhonov</t>
  </si>
  <si>
    <t>-1501375419</t>
  </si>
  <si>
    <t>SO 09 -  Nová elektrická prípojka (RE)</t>
  </si>
  <si>
    <t xml:space="preserve">    46-M - Zemné práce vykonávané pri externých montážnych prácach</t>
  </si>
  <si>
    <t>HZS - Hodinové zúčtovacie sadzby</t>
  </si>
  <si>
    <t>VRN - Investičné náklady neobsiahnuté v cenách</t>
  </si>
  <si>
    <t>210193053.S</t>
  </si>
  <si>
    <t>Skriňa RE plastová, trojfázová, jednotarifná 1 odberateľ</t>
  </si>
  <si>
    <t>357120019400.S</t>
  </si>
  <si>
    <t>Skriňa elektromerová RE 2.0 pilierová š. 400 mm s 3. modulmi a okienkom, istič 3P-B16, 20, resp.25, nulový mostík, možnosť doplnenia HDO</t>
  </si>
  <si>
    <t>256</t>
  </si>
  <si>
    <t>210800201.S</t>
  </si>
  <si>
    <t>Kábel medený uložený v rúrke CYKY 450/750 V 5x6</t>
  </si>
  <si>
    <t>341110002200.S</t>
  </si>
  <si>
    <t>Kábel medený CYKY-J 5x6 mm2</t>
  </si>
  <si>
    <t>KTR000000068</t>
  </si>
  <si>
    <t>Chránička káblová KOPOFLEX 63mm 450N HDPE červená</t>
  </si>
  <si>
    <t>210902381.S</t>
  </si>
  <si>
    <t>Kábel hliníkový silový, uložený v rúrke NAYY 0,6/1 kV 4x25</t>
  </si>
  <si>
    <t>341110034000.S</t>
  </si>
  <si>
    <t>Kábel hliníkový NAYY-J 4x25 mm2 RE</t>
  </si>
  <si>
    <t>46-M</t>
  </si>
  <si>
    <t>Zemné práce vykonávané pri externých montážnych prácach</t>
  </si>
  <si>
    <t>460200154.S</t>
  </si>
  <si>
    <t>Hĺbenie káblovej ryhy ručne 35 cm širokej a 70 cm hlbokej, v zemine triedy 4</t>
  </si>
  <si>
    <t>460200174.S</t>
  </si>
  <si>
    <t>Hĺbenie káblovej ryhy ručne 35 cm širokej a 90 cm hlbokej, v zemine triedy 4</t>
  </si>
  <si>
    <t>460420022.S</t>
  </si>
  <si>
    <t>Zriadenie, rekonšt. káblového lôžka z piesku bez zakrytia, v ryhe šír. do 65 cm, hrúbky vrstvy 10 cm</t>
  </si>
  <si>
    <t>583110000300.S</t>
  </si>
  <si>
    <t>Drvina vápencová frakcia 0-4 mm</t>
  </si>
  <si>
    <t>460490012.S</t>
  </si>
  <si>
    <t>Rozvinutie a uloženie výstražnej fólie z PE do ryhy, šírka do 33 cm</t>
  </si>
  <si>
    <t>283230008000</t>
  </si>
  <si>
    <t>Výstražná fólia PE, šxhr 300x0,08 mm, dĺ. 250 m, farba červená, HAGARD</t>
  </si>
  <si>
    <t>460560154.S</t>
  </si>
  <si>
    <t>Ručný zásyp nezap. káblovej ryhy bez zhutn. zeminy, 35 cm širokej, 70 cm hlbokej v zemine tr. 4</t>
  </si>
  <si>
    <t>460560174.S</t>
  </si>
  <si>
    <t>Ručný zásyp nezap. káblovej ryhy bez zhutn. zeminy, 35 cm širokej, 90 cm hlbokej v zemine tr. 4</t>
  </si>
  <si>
    <t>HZS</t>
  </si>
  <si>
    <t>Hodinové zúčtovacie sadzby</t>
  </si>
  <si>
    <t>HZS000213.S</t>
  </si>
  <si>
    <t>Stavebno montážne práce náročné ucelené - odborné, tvorivé remeselné (Tr. 3) v rozsahu viac ako 4 a menej ako 8 hodín</t>
  </si>
  <si>
    <t>hod</t>
  </si>
  <si>
    <t>262144</t>
  </si>
  <si>
    <t>Investičné náklady neobsiahnuté v cenách</t>
  </si>
  <si>
    <t>000700011.S</t>
  </si>
  <si>
    <t>Dopravné náklady - mimostavenisková doprava objektivizácia dopravných nákladov materiálov</t>
  </si>
  <si>
    <t>eur</t>
  </si>
  <si>
    <t>001000011.S</t>
  </si>
  <si>
    <t>Inžinierska činnosť - dozory autorský dozor projektanta</t>
  </si>
  <si>
    <t>001000012.S</t>
  </si>
  <si>
    <t>Inžinierska činnosť - dozory technický dozor investora</t>
  </si>
  <si>
    <t>001000034.S</t>
  </si>
  <si>
    <t>Inžinierska činnosť - skúšky a revízie ostatné skúšky</t>
  </si>
  <si>
    <t>SO 10 - Verejné osvetlenie</t>
  </si>
  <si>
    <t>210201810.S</t>
  </si>
  <si>
    <t>Montáž a zapojenie svietidla 1x svetelný zdroj, uličného, LED</t>
  </si>
  <si>
    <t>348370001602</t>
  </si>
  <si>
    <t>SVIETIDLO LED, Symetricke - AIRIE LK1 - ARS 24L50-730 WSC-S CL ZU CL1 W5 T60 R7016 4965lm</t>
  </si>
  <si>
    <t>348370001604.S</t>
  </si>
  <si>
    <t>SVIETIDLO LED, Asymetricke - AIRIE LK1 - ARS 12L70-730 WSC CL ZU CL1 W5 T60 R7016 3377lm</t>
  </si>
  <si>
    <t>210201851.S</t>
  </si>
  <si>
    <t>Montáž stožiara oceľového výšky 4 m so zemným koncom pre uličné svietidlá</t>
  </si>
  <si>
    <t>348370002220</t>
  </si>
  <si>
    <r>
      <t xml:space="preserve">Stožiar SRVJ/4/60 + RAL7016 </t>
    </r>
    <r>
      <rPr>
        <b/>
        <i/>
        <sz val="9"/>
        <color rgb="FF0000FF"/>
        <rFont val="Arial CE"/>
        <charset val="238"/>
      </rPr>
      <t>(dodáva investor)</t>
    </r>
  </si>
  <si>
    <t>210201880.S</t>
  </si>
  <si>
    <t>Montáž stožiarovej svorkovnice pre 1 poistku</t>
  </si>
  <si>
    <t>GURO EKM 2020</t>
  </si>
  <si>
    <t>Svorkovnica EKM 2035</t>
  </si>
  <si>
    <t>210220020.S</t>
  </si>
  <si>
    <t>Uzemňovacie vedenie v zemi FeZn do 120 mm2 vrátane izolácie spojov</t>
  </si>
  <si>
    <t>354410058800.S</t>
  </si>
  <si>
    <t>Pásovina uzemňovacia FeZn 30 x 4 mm</t>
  </si>
  <si>
    <t>kg</t>
  </si>
  <si>
    <t>210220021.S</t>
  </si>
  <si>
    <t>Uzemňovacie vedenie v zemi FeZn vrátane izolácie spojov O 10 mm</t>
  </si>
  <si>
    <t>354410054810.S</t>
  </si>
  <si>
    <t>Drôt bleskozvodový FeZn, d 10 mm, PVC</t>
  </si>
  <si>
    <t>210222253.S</t>
  </si>
  <si>
    <t>Svorka FeZn uzemňovacia SR03, pre vonkajšie práce</t>
  </si>
  <si>
    <t>354410001000.S</t>
  </si>
  <si>
    <t>Svorka FeZn uzemňovacia označenie SR 03 B</t>
  </si>
  <si>
    <t>210800107.S</t>
  </si>
  <si>
    <t>Kábel medený uložený voľne CYKY 450/750 V 3x1,5</t>
  </si>
  <si>
    <t>341110000750.S</t>
  </si>
  <si>
    <t>Kábel medený CYKY-J 3x1,5 mm2</t>
  </si>
  <si>
    <t>210800196.S</t>
  </si>
  <si>
    <t>Kábel medený uložený v rúrke CYKY 450/750 V 4x10</t>
  </si>
  <si>
    <t>341110001700.S</t>
  </si>
  <si>
    <t>Kábel medený CYKY-J 4x10 mm2</t>
  </si>
  <si>
    <t>210962069.S</t>
  </si>
  <si>
    <t>Demontáž stožiara osvetľovacieho ostatného oceľového do 10 m</t>
  </si>
  <si>
    <t>460050004.S</t>
  </si>
  <si>
    <t>Jama pre jednoduchý stožiar nepätkovaný dĺžky 6-8 m, v rovine,zásyp a zhutnenie,zemina tr.4</t>
  </si>
  <si>
    <t>460070133.S</t>
  </si>
  <si>
    <t>Základ pre stožiar SRVJ/4/60</t>
  </si>
  <si>
    <t>SDD390805</t>
  </si>
  <si>
    <t>Betóny (bežne používané triedy) Trieda: C 25/30 - XC3 - D max 16 - S3</t>
  </si>
  <si>
    <t>KTR000001581</t>
  </si>
  <si>
    <t>Doska krycia káblová DEKAB 150/2 PVC červená 1m</t>
  </si>
  <si>
    <t>HZS000113.S</t>
  </si>
  <si>
    <t>Stavebno montážne práce náročné ucelené - odborné, tvorivé remeselné (Tr. 3) v rozsahu viac ako 8 hodín</t>
  </si>
  <si>
    <t>000400022.S</t>
  </si>
  <si>
    <t>Projektové práce - stavebná časť (stavebné objekty vrátane ich technického vybavenia). náklady na dokumentáciu skutočného zhotovenia stavby</t>
  </si>
  <si>
    <t>001500001.S</t>
  </si>
  <si>
    <t>Ostatné náklady stavby - podružný materiál</t>
  </si>
  <si>
    <t>SO 11a - Sadové úpravy</t>
  </si>
  <si>
    <t>113106611.S</t>
  </si>
  <si>
    <t>Rozoberanie zámkovej dlažby všetkých druhov v ploche do 20 m2,  -0,2600 t</t>
  </si>
  <si>
    <t>-1406946493</t>
  </si>
  <si>
    <t>"SO 11a / B11 - odstránenie zámkovej dlažby"</t>
  </si>
  <si>
    <t>7,040</t>
  </si>
  <si>
    <t>113107112.S</t>
  </si>
  <si>
    <t>Odstránenie krytu v ploche do 200 m2 z kameniva ťaženého, hr.100 do 200 mm,  -0,24000t</t>
  </si>
  <si>
    <t>-801004705</t>
  </si>
  <si>
    <t>"SO 11a / B11 - odstránenie podkladu zámkovej dlažby"</t>
  </si>
  <si>
    <t>113107122.S</t>
  </si>
  <si>
    <t>Odstránenie krytu v ploche do 200 m2 z kameniva hrubého drveného, hr.100 do 200 mm,  -0,23500t</t>
  </si>
  <si>
    <t>940335122</t>
  </si>
  <si>
    <t>-499951024</t>
  </si>
  <si>
    <t>"SO 11a / B05 - odstránenie asfalt. plochy hr. 40 mm"</t>
  </si>
  <si>
    <t>147,260</t>
  </si>
  <si>
    <t>1661424417</t>
  </si>
  <si>
    <t>"SO 11a / B05 - odstránenie podkladu asfalt. plochy"</t>
  </si>
  <si>
    <t>-982692613</t>
  </si>
  <si>
    <t>-319356325</t>
  </si>
  <si>
    <t>56,715*20 'Prepočítané koeficientom množstva</t>
  </si>
  <si>
    <t>1114404403</t>
  </si>
  <si>
    <t>1888910629</t>
  </si>
  <si>
    <t>-250767899</t>
  </si>
  <si>
    <t>51,541-18,408</t>
  </si>
  <si>
    <t>947327146</t>
  </si>
  <si>
    <t>18,408</t>
  </si>
  <si>
    <t>83167673</t>
  </si>
  <si>
    <t>chemické odburinenie</t>
  </si>
  <si>
    <t>-965726182</t>
  </si>
  <si>
    <t>mechanické odstránenie ruderálneho porastu</t>
  </si>
  <si>
    <t>1505338586</t>
  </si>
  <si>
    <t>1631343979</t>
  </si>
  <si>
    <t>877126766</t>
  </si>
  <si>
    <t>jemná modelácia terénu, hrubá modelácia terénu</t>
  </si>
  <si>
    <t>-2051253656</t>
  </si>
  <si>
    <t>záhradný substrát (5cm)</t>
  </si>
  <si>
    <t>-499118831</t>
  </si>
  <si>
    <t>-1230319758</t>
  </si>
  <si>
    <t>1567400717</t>
  </si>
  <si>
    <t>-479733315</t>
  </si>
  <si>
    <t>1783794779</t>
  </si>
  <si>
    <t>2119052116</t>
  </si>
  <si>
    <t>-392391200</t>
  </si>
  <si>
    <t>-1724131535</t>
  </si>
  <si>
    <t>-520348413</t>
  </si>
  <si>
    <t>Stromy - Tilia cordata ´Greenspire´</t>
  </si>
  <si>
    <t>1202388022</t>
  </si>
  <si>
    <t>17.1</t>
  </si>
  <si>
    <t>Dreviny - Lonicera nitida</t>
  </si>
  <si>
    <t>898493573</t>
  </si>
  <si>
    <t>17.2</t>
  </si>
  <si>
    <t>Dreviny - Ligustrum vulgare Atrovirens</t>
  </si>
  <si>
    <t>1254351539</t>
  </si>
  <si>
    <t>výsadba stromov a živých plotov, vr. výkopu jamy</t>
  </si>
  <si>
    <t>924252050</t>
  </si>
  <si>
    <t>-1160129034</t>
  </si>
  <si>
    <t>kôra borovicová</t>
  </si>
  <si>
    <t>bal./70 l</t>
  </si>
  <si>
    <t>-928291538</t>
  </si>
  <si>
    <t>mulčovanie výsadieb</t>
  </si>
  <si>
    <t>bal.</t>
  </si>
  <si>
    <t>1568874952</t>
  </si>
  <si>
    <t>koly drevenné brusené, spojky, páska</t>
  </si>
  <si>
    <t>-458632463</t>
  </si>
  <si>
    <t>ukotvenie kolov</t>
  </si>
  <si>
    <t>-1695154505</t>
  </si>
  <si>
    <t>chrániče na kmeň, vhodné na obvod stromu 18-20cm</t>
  </si>
  <si>
    <t>-1472321052</t>
  </si>
  <si>
    <t>ostatné réžijné, dopravné a manipulačné náklady 8% z ceny</t>
  </si>
  <si>
    <t>-1149320762</t>
  </si>
  <si>
    <t>246743836</t>
  </si>
  <si>
    <t>Automatický závlahový systém - ODHAD</t>
  </si>
  <si>
    <t>-1581938355</t>
  </si>
  <si>
    <t>SO 11b - Sadové úpravy - zavlažovanie</t>
  </si>
  <si>
    <t>HSV - HSV</t>
  </si>
  <si>
    <t>S2 - Automatický závlahový systém</t>
  </si>
  <si>
    <t xml:space="preserve">    1. - Postrekovače a príslušenstvo</t>
  </si>
  <si>
    <t xml:space="preserve">    2. - Kvapková závlaha  Dripline/Subsurface</t>
  </si>
  <si>
    <t xml:space="preserve">    3. - Ovládací systém</t>
  </si>
  <si>
    <t xml:space="preserve">    4. - Potrubie a tvarovky</t>
  </si>
  <si>
    <t xml:space="preserve">    5. - Uzatváracie armatúry a ventilové šachty</t>
  </si>
  <si>
    <t xml:space="preserve">    6. - Filtrácia + vývod na zazimovanie</t>
  </si>
  <si>
    <t xml:space="preserve">    7. - Zemné práce</t>
  </si>
  <si>
    <t xml:space="preserve">    8. - Ostatné</t>
  </si>
  <si>
    <t xml:space="preserve">    D1 - Možnosť WiFi pripojenia</t>
  </si>
  <si>
    <t>180405114.S</t>
  </si>
  <si>
    <t>Založenie trávnika do vegetačných prefabrikátov výsevom zmesi ornice a semena v rovine alebo na svahu do 1:5</t>
  </si>
  <si>
    <t>1610840667</t>
  </si>
  <si>
    <t>"SO 11b - vegetačné tvárnice "</t>
  </si>
  <si>
    <t>25,760</t>
  </si>
  <si>
    <t>005720001500.S</t>
  </si>
  <si>
    <t>Osivá tráv - výber trávových semien</t>
  </si>
  <si>
    <t>150737544</t>
  </si>
  <si>
    <t>25,76*0,035 'Prepočítané koeficientom množstva</t>
  </si>
  <si>
    <t>103640000100.S</t>
  </si>
  <si>
    <t>Zemina pre terénne úpravy - ornica</t>
  </si>
  <si>
    <t>475340251</t>
  </si>
  <si>
    <t>"výplň - vegetačné tvárnice "</t>
  </si>
  <si>
    <t>25,760*0,065*1,65</t>
  </si>
  <si>
    <t>392721726</t>
  </si>
  <si>
    <t>1656610628</t>
  </si>
  <si>
    <t>596912211.S</t>
  </si>
  <si>
    <t>Kladenie betónovej dlažby z vegetačných tvárnic hr. 80 mm, do lôžka z kameniva ťaženého, veľkosti do 0,25 m2, plochy do 50 m2</t>
  </si>
  <si>
    <t>-1533897255</t>
  </si>
  <si>
    <t>592460020100.S</t>
  </si>
  <si>
    <t>Dlažba betónová zatrávňovacia, rozmer 400x400x80 mm, prírodná</t>
  </si>
  <si>
    <t>-323836560</t>
  </si>
  <si>
    <t>25,76*1,02 'Prepočítané koeficientom množstva</t>
  </si>
  <si>
    <t>998151111.S</t>
  </si>
  <si>
    <t>Presun hmôt pre obj.8152, 8153,8159,zvislá nosná konštr.z tehál,tvárnic,blokov výšky do 10 m</t>
  </si>
  <si>
    <t>1059293579</t>
  </si>
  <si>
    <t>S2</t>
  </si>
  <si>
    <t>Automatický závlahový systém</t>
  </si>
  <si>
    <t>1.</t>
  </si>
  <si>
    <t>Postrekovače a príslušenstvo</t>
  </si>
  <si>
    <t>01.01.01</t>
  </si>
  <si>
    <t>Postrekovač / zavlažovač Rain Bird 1804 - SAM - bez trysky</t>
  </si>
  <si>
    <t>01.01.02</t>
  </si>
  <si>
    <t>Rotačná tryska Hunter MP800SR, 90° - 210°</t>
  </si>
  <si>
    <t>01.01.03</t>
  </si>
  <si>
    <t>Rotačná tryska Hunter MPLCS515, 1,5 x 4,6 m</t>
  </si>
  <si>
    <t>01.01.04</t>
  </si>
  <si>
    <t>Rotačná tryska Hunter MPRCS515, 1,5 x 4,6 m</t>
  </si>
  <si>
    <t>01.01.05</t>
  </si>
  <si>
    <t>Rotačná tryska Hunter MPSS530, 1,5 x 9,2 m</t>
  </si>
  <si>
    <t>01.01.06</t>
  </si>
  <si>
    <t>Rotačný postrekovač / zavlažovač Rain Bird 5004-SAM-PC 15,0 m dostrek</t>
  </si>
  <si>
    <t>01.01.07</t>
  </si>
  <si>
    <t>Rain Bird MPR 5000, 25" trysky (Q, T, H, F), dostrek 7,6 m</t>
  </si>
  <si>
    <t>01.01.08</t>
  </si>
  <si>
    <t>Rain Bird MPR 5000, 30" trysky (Q, T, H, F), dostrek 9,1 m</t>
  </si>
  <si>
    <t>01.01.09</t>
  </si>
  <si>
    <t>Kolienko Rain Bird SBE-050 na hadicu SPXFLEX</t>
  </si>
  <si>
    <t>01.01.10</t>
  </si>
  <si>
    <t>Kolienko Rain Bird SBE-075 na hadicu SPXFLEX</t>
  </si>
  <si>
    <t>01.01.11</t>
  </si>
  <si>
    <t>Spojka priama Rain Bird SBA-075 na hadicu SPXFLEX</t>
  </si>
  <si>
    <t>01.01.12</t>
  </si>
  <si>
    <t>Prechodka na PE potrubie 32 x 3/4'' Vnútorný závit</t>
  </si>
  <si>
    <t>01.01.13</t>
  </si>
  <si>
    <t>Spojka Rain Bird SB-CPLG na hadicu SPX FLEX</t>
  </si>
  <si>
    <t>01.01.14</t>
  </si>
  <si>
    <t>Rain Bird T-kus SB-TEE na hadicu SPXFLEX</t>
  </si>
  <si>
    <t>01.01.15</t>
  </si>
  <si>
    <t>Potrubie k postrekovačom Rain Bird SPXFLEX cena za 30 metrov</t>
  </si>
  <si>
    <t>01.01.16</t>
  </si>
  <si>
    <t>Teflónová páska 1/2‘‘ x 12 m</t>
  </si>
  <si>
    <t>01.01.17</t>
  </si>
  <si>
    <t>Samonavŕtavací pás EASY 32 mm s koncovkou na SPXFLEX</t>
  </si>
  <si>
    <t>M1.01.18</t>
  </si>
  <si>
    <t>Postrekovače a príslušenstvo - inštalácia</t>
  </si>
  <si>
    <t>kompl.</t>
  </si>
  <si>
    <t>2.</t>
  </si>
  <si>
    <t>Kvapková závlaha  Dripline/Subsurface</t>
  </si>
  <si>
    <t>02.01.01</t>
  </si>
  <si>
    <t>Rain Bird kvapkovacie potrubie s kompenzáciou tlaku 2,3 l 33cm 100m</t>
  </si>
  <si>
    <t>02.01.02</t>
  </si>
  <si>
    <t>Skrutkovací T-kus na kvapkovacie potrubie 16mm</t>
  </si>
  <si>
    <t>02.01.03</t>
  </si>
  <si>
    <t>Skrutkovací T-kus na kvapku 16 x 3/4'' VNZ</t>
  </si>
  <si>
    <t>02.01.04</t>
  </si>
  <si>
    <t>Skrutkovacia prechodka 16mm x 3/4'' VNZ</t>
  </si>
  <si>
    <t>02.01.05</t>
  </si>
  <si>
    <t>Skrutkovacie kolienko na kvapkovacie potrubie 16mm</t>
  </si>
  <si>
    <t>02.01.06</t>
  </si>
  <si>
    <t>Skrutkovací ventil 16 mm na kvap. potrubie</t>
  </si>
  <si>
    <t>02.01.07</t>
  </si>
  <si>
    <t>Skrutkovacia spojka na kvapkovacie potrubie 16mm</t>
  </si>
  <si>
    <t>02.01.08</t>
  </si>
  <si>
    <t>Skrutkovacia zátka na kvapkovacie potrubie 16mm</t>
  </si>
  <si>
    <t>02.01.09</t>
  </si>
  <si>
    <t>Zemný úchyt / klinec na kvapkovacie potrubie</t>
  </si>
  <si>
    <t>02.01.10</t>
  </si>
  <si>
    <t>02.01.11</t>
  </si>
  <si>
    <t>02.01.12</t>
  </si>
  <si>
    <t>M.2.01.13</t>
  </si>
  <si>
    <t>Kvapková závlaha - inštalácia</t>
  </si>
  <si>
    <t>3.</t>
  </si>
  <si>
    <t>Ovládací systém</t>
  </si>
  <si>
    <t>03.01.01</t>
  </si>
  <si>
    <t>Exteriérová ovládacia jednotka Rain Bird ESP-TM2 12 sekčná - WIFI ready</t>
  </si>
  <si>
    <t>03.01.02</t>
  </si>
  <si>
    <t>Predlžovací prívodný kábel s vidlicou 1,25 m</t>
  </si>
  <si>
    <t>03.01.03</t>
  </si>
  <si>
    <t>Dažďový senzor Rain Bird RSD-BEx</t>
  </si>
  <si>
    <t>03.01.04</t>
  </si>
  <si>
    <t>Inštalačný materiál (el. lišty, prechodky)</t>
  </si>
  <si>
    <t>sb</t>
  </si>
  <si>
    <t>03.01.05</t>
  </si>
  <si>
    <t>Vodotesný konektor SNAPLOCK BVS-1 (Blazing)</t>
  </si>
  <si>
    <t>03.01.06</t>
  </si>
  <si>
    <t>Vodotesný konektor Rain Bird DBRY-6</t>
  </si>
  <si>
    <t>03.01.07</t>
  </si>
  <si>
    <t>Závlahové káble IRC 4 x 0,8mm2, rolka 100 m,  cena za meter</t>
  </si>
  <si>
    <t>03.01.08</t>
  </si>
  <si>
    <t>Závlahové káble IRC 7 x 0,8 mm2, rolka 100 m,  cena za meter</t>
  </si>
  <si>
    <t>M.3.01.09</t>
  </si>
  <si>
    <t>Ovládací systém - inštalácia</t>
  </si>
  <si>
    <t>4.</t>
  </si>
  <si>
    <t>Potrubie a tvarovky</t>
  </si>
  <si>
    <t>04.01.01</t>
  </si>
  <si>
    <t>Potrubie HD-PE 100 32 x 2,0 mm PN 10 (100m)</t>
  </si>
  <si>
    <t>04.01.02</t>
  </si>
  <si>
    <t>Potrubie LD-PE 40 32 x 3,0 mm PN 06 (100m)</t>
  </si>
  <si>
    <t>04.01.03</t>
  </si>
  <si>
    <t>Tvarovky (25% z ceny potrubia)</t>
  </si>
  <si>
    <t>04.01.04</t>
  </si>
  <si>
    <t>Koleno na PE potrubie 32</t>
  </si>
  <si>
    <t>04.01.05</t>
  </si>
  <si>
    <t>T-kus na PE potrubie 32</t>
  </si>
  <si>
    <t>04.01.06</t>
  </si>
  <si>
    <t>Spojka na PE potrubie 32 priama</t>
  </si>
  <si>
    <t>M.4.01.07</t>
  </si>
  <si>
    <t>Potrubie a tvarovky - inštalácia</t>
  </si>
  <si>
    <t>5.</t>
  </si>
  <si>
    <t>Uzatváracie armatúry a ventilové šachty</t>
  </si>
  <si>
    <t>05.01.01</t>
  </si>
  <si>
    <t>Závlahový elektroventil Rain Bird 100DV</t>
  </si>
  <si>
    <t>05.01.02</t>
  </si>
  <si>
    <t>T-kus pre el. ventily Rain Bird MTT100</t>
  </si>
  <si>
    <t>05.01.03</t>
  </si>
  <si>
    <t>Prechodka na PE potrubie 32 x 1" Vonkajší závit</t>
  </si>
  <si>
    <t>05.01.04</t>
  </si>
  <si>
    <t>Prechodka na PE potrubie 32 x 1" Vnútorný závit</t>
  </si>
  <si>
    <t>05.01.05</t>
  </si>
  <si>
    <t>Zátka plastová - vonkajší závit 1"</t>
  </si>
  <si>
    <t>05.01.06</t>
  </si>
  <si>
    <t>Teflónova niť Tangit (80)</t>
  </si>
  <si>
    <t>05.01.07</t>
  </si>
  <si>
    <t>Ventilová šachta Rain Bird VB-10RND-H Premium</t>
  </si>
  <si>
    <t>05.01.08</t>
  </si>
  <si>
    <t>Mosadzný hydrant/ rýchlospojný ventil 3 QC</t>
  </si>
  <si>
    <t>05.01.09</t>
  </si>
  <si>
    <t>Mosadzný kľúč 3QC-K na ventil 3QC</t>
  </si>
  <si>
    <t>112</t>
  </si>
  <si>
    <t>05.01.10</t>
  </si>
  <si>
    <t>Koleno na PE potrubie 32 x 3/4" Vonkajší závit</t>
  </si>
  <si>
    <t>114</t>
  </si>
  <si>
    <t>05.01.11</t>
  </si>
  <si>
    <t>Ventilová šachta Rain Bird VB-STD-H Premium</t>
  </si>
  <si>
    <t>116</t>
  </si>
  <si>
    <t>05.01.12</t>
  </si>
  <si>
    <t>Ventilová šachta Rain Bird VB-JMB-H Premium</t>
  </si>
  <si>
    <t>118</t>
  </si>
  <si>
    <t>M.5.01.13</t>
  </si>
  <si>
    <t>Uzatváracie armatúry a ventilové šachty - inštalácia</t>
  </si>
  <si>
    <t>120</t>
  </si>
  <si>
    <t>6.</t>
  </si>
  <si>
    <t>Filtrácia + vývod na zazimovanie</t>
  </si>
  <si>
    <t>06.01.01</t>
  </si>
  <si>
    <t>Filter diskový 1" Rain Bird LCRBY100D</t>
  </si>
  <si>
    <t>122</t>
  </si>
  <si>
    <t>06.01.02</t>
  </si>
  <si>
    <t>Guľový ventil 1" FF páka</t>
  </si>
  <si>
    <t>124</t>
  </si>
  <si>
    <t>06.01.03</t>
  </si>
  <si>
    <t>Guľový ventil 1" FF páka s odvodn.</t>
  </si>
  <si>
    <t>126</t>
  </si>
  <si>
    <t>06.01.04</t>
  </si>
  <si>
    <t>Vsuvka  1/4" mosadz</t>
  </si>
  <si>
    <t>128</t>
  </si>
  <si>
    <t>06.01.05</t>
  </si>
  <si>
    <t>Guľový ventil 1/4" FF motýľ</t>
  </si>
  <si>
    <t>130</t>
  </si>
  <si>
    <t>06.01.06</t>
  </si>
  <si>
    <t>Kompresorová rýchlospojka 1/4 VOZ mosadz</t>
  </si>
  <si>
    <t>132</t>
  </si>
  <si>
    <t>06.01.07</t>
  </si>
  <si>
    <t>134</t>
  </si>
  <si>
    <t>06.01.08</t>
  </si>
  <si>
    <t>Ostatné tvarovky, potrubie, príslušenstvo, tesniace prvky</t>
  </si>
  <si>
    <t>136</t>
  </si>
  <si>
    <t>M.6.01.09</t>
  </si>
  <si>
    <t>Filtrácia + vývod na zazimovanie - inštalácia</t>
  </si>
  <si>
    <t>138</t>
  </si>
  <si>
    <t>7.</t>
  </si>
  <si>
    <t>07.01.01</t>
  </si>
  <si>
    <t>Vyhĺbenie ryhy pre PE potrubie</t>
  </si>
  <si>
    <t>140</t>
  </si>
  <si>
    <t>07.01.02</t>
  </si>
  <si>
    <t>Zásyp ryhy pre PE potrubie</t>
  </si>
  <si>
    <t>142</t>
  </si>
  <si>
    <t>07.01.03</t>
  </si>
  <si>
    <t>Výkop pre postrekovač a výškové osadenie</t>
  </si>
  <si>
    <t>144</t>
  </si>
  <si>
    <t>07.01.04</t>
  </si>
  <si>
    <t>Výkop pre ventilové šachtice</t>
  </si>
  <si>
    <t>146</t>
  </si>
  <si>
    <t>07.01.05</t>
  </si>
  <si>
    <t>Zásyp pre ventilové šachtice</t>
  </si>
  <si>
    <t>148</t>
  </si>
  <si>
    <t>8.</t>
  </si>
  <si>
    <t>Ostatné</t>
  </si>
  <si>
    <t>08.01.01</t>
  </si>
  <si>
    <t>Vytýčenie trás pre položenie potrubia,</t>
  </si>
  <si>
    <t>150</t>
  </si>
  <si>
    <t>08.01.02</t>
  </si>
  <si>
    <t>výkresy jednotlivých etáp zavlažovania</t>
  </si>
  <si>
    <t>152</t>
  </si>
  <si>
    <t>85</t>
  </si>
  <si>
    <t>08.01.03</t>
  </si>
  <si>
    <t>Zazimovanie (cena za sekciu)</t>
  </si>
  <si>
    <t>154</t>
  </si>
  <si>
    <t>08.01.04</t>
  </si>
  <si>
    <t>Jarné spustenie (cena za sekciu)</t>
  </si>
  <si>
    <t>156</t>
  </si>
  <si>
    <t>87</t>
  </si>
  <si>
    <t>08.01.05</t>
  </si>
  <si>
    <t>Mimo záručný servis (cena za hod)</t>
  </si>
  <si>
    <t>158</t>
  </si>
  <si>
    <t>D1</t>
  </si>
  <si>
    <t>Možnosť WiFi pripojenia</t>
  </si>
  <si>
    <t>9.1.01.01</t>
  </si>
  <si>
    <t>LNK2 WiFi modul pre ESP-Me/3/RZX/TM2 NEW</t>
  </si>
  <si>
    <t>162</t>
  </si>
  <si>
    <t>89</t>
  </si>
  <si>
    <t>M9.01.02</t>
  </si>
  <si>
    <t>WiFi pripojenie - inštalácia</t>
  </si>
  <si>
    <t>164</t>
  </si>
  <si>
    <t>SO 12 - Mobiliár a drobná architektúra</t>
  </si>
  <si>
    <t>338950131.S</t>
  </si>
  <si>
    <t>Osadenie stĺpikov so zatlačením do betónu C 25/30, výšky stĺpikov  nad terénom do 1.0 m</t>
  </si>
  <si>
    <t>1789971401</t>
  </si>
  <si>
    <t>"SO - 12/ SM xx - smetné koše - stĺpiky"</t>
  </si>
  <si>
    <t>"SO12 / BI xx - stojan na bicykle - stĺpiky"</t>
  </si>
  <si>
    <t>10*2</t>
  </si>
  <si>
    <t>"SS/xx - zahradzovací stĺpik"</t>
  </si>
  <si>
    <t>389381001.S</t>
  </si>
  <si>
    <t>Dobetónovanie prefabrikovaných konštrukcií</t>
  </si>
  <si>
    <t>-1863290554</t>
  </si>
  <si>
    <t>"SO 12/ SM xx - smetné koše - pätky"</t>
  </si>
  <si>
    <t>5,0*0,4*0,4*0,4</t>
  </si>
  <si>
    <t>"SO 12/ BI xx - stojan na bicykle - pätky"</t>
  </si>
  <si>
    <t>0,350*0,350*0,350*2*10</t>
  </si>
  <si>
    <t>"SS/xx - zahradzovací stĺpik - pätky"</t>
  </si>
  <si>
    <t>3,0*0,35*0,35*0,35</t>
  </si>
  <si>
    <t>311990008200.S</t>
  </si>
  <si>
    <t>Doštička kotviaca OP 3</t>
  </si>
  <si>
    <t>1795287299</t>
  </si>
  <si>
    <t>"SO 12 / SM xx - smetné koše - kotvy"</t>
  </si>
  <si>
    <t>"SO 12/ BI xx - stojan na bicykle - kotvy"</t>
  </si>
  <si>
    <t>10,0</t>
  </si>
  <si>
    <t>2018431</t>
  </si>
  <si>
    <t>Kotevná skrut. HIT-Z-R M12x165</t>
  </si>
  <si>
    <t>740962032</t>
  </si>
  <si>
    <t>5,0*4</t>
  </si>
  <si>
    <t>"SO 12 / BI xx - stojan na bicykle - kotvy"</t>
  </si>
  <si>
    <t>10,0*4</t>
  </si>
  <si>
    <t>3,0*4</t>
  </si>
  <si>
    <t>389941012.S</t>
  </si>
  <si>
    <t>Kovová stavebná doplnková konštrukcia pre montáž prefabrik. dielcov, hmotnosti jedného kusa nad 1 kg</t>
  </si>
  <si>
    <t>1939265106</t>
  </si>
  <si>
    <t>"SO 12 / SM xx - smetné koše - stĺpiky"</t>
  </si>
  <si>
    <t>5535600045R1.S</t>
  </si>
  <si>
    <r>
      <t xml:space="preserve">Stĺpiky  nosné dĺžky 1000 mm do betónu s oceľovou prírubou pre kotvenie </t>
    </r>
    <r>
      <rPr>
        <b/>
        <i/>
        <sz val="9"/>
        <color rgb="FF0000FF"/>
        <rFont val="Arial CE"/>
        <charset val="238"/>
      </rPr>
      <t>(dodáva investor)</t>
    </r>
  </si>
  <si>
    <t>1092159177</t>
  </si>
  <si>
    <t>912951531.S</t>
  </si>
  <si>
    <t xml:space="preserve">Osadenie cestnej závory pevnej skrutkovateľnej do betónového základu </t>
  </si>
  <si>
    <t>-1685700797</t>
  </si>
  <si>
    <t>404490028000.S</t>
  </si>
  <si>
    <t>Zahradzovací stĺpik do betónovej pätky, výška  nad zemou 900 mm</t>
  </si>
  <si>
    <t>-1817716040</t>
  </si>
  <si>
    <t>936104212.S</t>
  </si>
  <si>
    <t>Osadenie odpadkového koša kotevnými skrutkami na pevný podklad do betónovej pätky</t>
  </si>
  <si>
    <t>1771990461</t>
  </si>
  <si>
    <t>"SO 12 / SM xx - smetné koše"</t>
  </si>
  <si>
    <t>553560004700.S</t>
  </si>
  <si>
    <r>
      <t xml:space="preserve">Kôš odpadkový 60 l, kruhový pôdorys d 400 mm, oceľová kostra opláštená drevenými latami, výšky  do 1000 mm, strieška </t>
    </r>
    <r>
      <rPr>
        <b/>
        <i/>
        <sz val="9"/>
        <color rgb="FF0000FF"/>
        <rFont val="Arial CE"/>
        <charset val="238"/>
      </rPr>
      <t>(dodáva investor)</t>
    </r>
  </si>
  <si>
    <t>2086576010</t>
  </si>
  <si>
    <t>936124111.S</t>
  </si>
  <si>
    <t>Zhotovenie lavice stabilnej bez zabetónovania nôh so zhutnením sypaniny</t>
  </si>
  <si>
    <t>2083262612</t>
  </si>
  <si>
    <t>"SO 12 / BL xx - betónová lavička"</t>
  </si>
  <si>
    <t>16,0</t>
  </si>
  <si>
    <t>LE-L20-B</t>
  </si>
  <si>
    <t>Parková betónoválavička bez operadla 2,0 m pr. LEDGE 2</t>
  </si>
  <si>
    <t>-1383934601</t>
  </si>
  <si>
    <t>936174312.S</t>
  </si>
  <si>
    <t>Osadenie stojana na bicykle kotevnými skrutkami bez zabetónovania nôh na pevný podklad do betónovej pätky</t>
  </si>
  <si>
    <t>-217155679</t>
  </si>
  <si>
    <t>"SO 12 / BI xx - stojan na bicykle"</t>
  </si>
  <si>
    <t>553560009200.S</t>
  </si>
  <si>
    <r>
      <t xml:space="preserve">Stojan na bicykel výšky 1000 mm, oceľový, jokel 50x20 mm , na zabetónovanie </t>
    </r>
    <r>
      <rPr>
        <b/>
        <i/>
        <sz val="9"/>
        <color rgb="FF0000FF"/>
        <rFont val="Arial CE"/>
        <charset val="238"/>
      </rPr>
      <t>(dodáva investor)</t>
    </r>
  </si>
  <si>
    <t>305472115</t>
  </si>
  <si>
    <t>998231311.S</t>
  </si>
  <si>
    <t>Presun hmôt pre sadovnícke a krajinárske úpravy do 5000 m vodorovne bez zvislého presunu</t>
  </si>
  <si>
    <t>-420471831</t>
  </si>
  <si>
    <t>SO 13 - Predajný stánok - odstránenie</t>
  </si>
  <si>
    <t xml:space="preserve">    762 - Konštrukcie tesárske</t>
  </si>
  <si>
    <t xml:space="preserve">    764 - Konštrukcie klampiarske</t>
  </si>
  <si>
    <t xml:space="preserve">    765 - Konštrukcie - krytiny tvrdé</t>
  </si>
  <si>
    <t xml:space="preserve">    766 - Konštrukcie stolárske</t>
  </si>
  <si>
    <t>961043111.S</t>
  </si>
  <si>
    <t>Búranie základov alebo vybúranie otvorov plochy nad 4 m2 z betónu prostého alebo preloženého kameňom,  -2,20000t</t>
  </si>
  <si>
    <t>-1239861248</t>
  </si>
  <si>
    <t>"B7 - búranie základov"</t>
  </si>
  <si>
    <t>(6,40+4,40)*2*0,55*0,50</t>
  </si>
  <si>
    <t>962032241.S</t>
  </si>
  <si>
    <t>Búranie muriva alebo vybúranie otvorov plochy nad 4 m2 nadzákladového z tehál pálených maloformátových alebo vápennopieskových, na maltu cementovú, -1,950 t</t>
  </si>
  <si>
    <t>-2055131841</t>
  </si>
  <si>
    <t>"5B - búranie muriva"</t>
  </si>
  <si>
    <t>(6,12+4,15)*2*3,20*0,30</t>
  </si>
  <si>
    <t>-2,5*1,5*0,3-1,5*2,1*0,3-0,5*2,1*0,3*2</t>
  </si>
  <si>
    <t>-574483411</t>
  </si>
  <si>
    <t>"B9 - búranie schodov"</t>
  </si>
  <si>
    <t>1,50</t>
  </si>
  <si>
    <t>965043441.S</t>
  </si>
  <si>
    <t>Búranie podkladov pod dlažby, liatych dlažieb a mazanín,betón s poterom,teracom hr.do 150 mm,  plochy nad 4 m2 -2,20000t</t>
  </si>
  <si>
    <t>180896992</t>
  </si>
  <si>
    <t>"B6 - odstránenie vrstiev podlahy"</t>
  </si>
  <si>
    <t>3,45*5,45*0,20</t>
  </si>
  <si>
    <t>965049120.S</t>
  </si>
  <si>
    <t>Príplatok za búranie betónovej mazaniny so zváranou sieťou alebo rabicovým pletivom hr. nad 100 mm</t>
  </si>
  <si>
    <t>-121536803</t>
  </si>
  <si>
    <t>965081712.S</t>
  </si>
  <si>
    <t>Búranie dlažieb, bez podklad. lôžka z xylolit., alebo keramických dlaždíc hr. do 10 mm,  -0,02000t</t>
  </si>
  <si>
    <t>-1626331908</t>
  </si>
  <si>
    <t>"odstránenie keram. dlažby"</t>
  </si>
  <si>
    <t>1,50*0,650</t>
  </si>
  <si>
    <t>(0,65*2+1,50)*0,25</t>
  </si>
  <si>
    <t>965082920.S</t>
  </si>
  <si>
    <t>Odstránenie násypu pod podlahami alebo na strechách, hr.do 100 mm,  -1,40000t</t>
  </si>
  <si>
    <t>269438601</t>
  </si>
  <si>
    <t>3,45*5,45*0,10</t>
  </si>
  <si>
    <t>968061115.S</t>
  </si>
  <si>
    <t>Demontáž okien drevených, 1 bm obvodu - 0,008t</t>
  </si>
  <si>
    <t>1283794445</t>
  </si>
  <si>
    <t>"B1 - odstránenie okien"</t>
  </si>
  <si>
    <t>(2,50+1,50)*2*1</t>
  </si>
  <si>
    <t>968061116.S</t>
  </si>
  <si>
    <t>Demontáž dverí drevených vchodových, 1 bm obvodu - 0,012t</t>
  </si>
  <si>
    <t>-176194491</t>
  </si>
  <si>
    <t>"B1 - odstránenie dverí</t>
  </si>
  <si>
    <t>(1,50+2,10)*2*1</t>
  </si>
  <si>
    <t>(0,5+2,1)*2*2</t>
  </si>
  <si>
    <t>978065001.S</t>
  </si>
  <si>
    <t>Odstránenie kontaktného zateplenia vrátane povrchovej úpravy z polystyrénu, PIR, fenolovej peny a pod. hrúbky nad 30 do 80 mm,  -0,01804t</t>
  </si>
  <si>
    <t>-1467140032</t>
  </si>
  <si>
    <t>"odstránenie zateplenie 50 mm"</t>
  </si>
  <si>
    <t>(6,150+4,150)*2*2,90</t>
  </si>
  <si>
    <t>-2,5*1,5-1,5*2,1-0,5*2,1*2</t>
  </si>
  <si>
    <t>518947520</t>
  </si>
  <si>
    <t>Odvoz sutiny a vybúraných hmôt na skládku za každý ďalší 1 km - 19km</t>
  </si>
  <si>
    <t>-1053120533</t>
  </si>
  <si>
    <t>64,129*19 'Prepočítané koeficientom množstva</t>
  </si>
  <si>
    <t>979082111.S</t>
  </si>
  <si>
    <t>Vnútrostavenisková doprava sutiny a vybúraných hmôt do 10 m</t>
  </si>
  <si>
    <t>-924649843</t>
  </si>
  <si>
    <t>979082121.S</t>
  </si>
  <si>
    <t>Vnútrostavenisková doprava sutiny a vybúraných hmôt za každých ďalších 5 m</t>
  </si>
  <si>
    <t>-1143299418</t>
  </si>
  <si>
    <t>64,129*3 'Prepočítané koeficientom množstva</t>
  </si>
  <si>
    <t>979087113.S</t>
  </si>
  <si>
    <t>Nakladanie na dopravný prostriedok pre vodorovnú dopravu vybúraných hmôt</t>
  </si>
  <si>
    <t>-708455303</t>
  </si>
  <si>
    <t>979089612.S</t>
  </si>
  <si>
    <t>Poplatok za skládku - iné odpady zo stavieb a demolácií (17 09), ostatné</t>
  </si>
  <si>
    <t>-681790043</t>
  </si>
  <si>
    <t>762</t>
  </si>
  <si>
    <t>Konštrukcie tesárske</t>
  </si>
  <si>
    <t>762342811.S</t>
  </si>
  <si>
    <t>Demontáž latovania striech so sklonom do 60° pri osovej vzdialenosti lát do 0,22 m, -0,00700 t</t>
  </si>
  <si>
    <t>2022929916</t>
  </si>
  <si>
    <t>"B4 - demontáž krovu"</t>
  </si>
  <si>
    <t>7,945*4,450/Cos(30)</t>
  </si>
  <si>
    <t>762343811.S</t>
  </si>
  <si>
    <t>Demontáž debnenia odkvapov a štítových ríms z dosiek hrubých, hobľovaných hr. do 32 mm, -0,01700 t</t>
  </si>
  <si>
    <t>259254067</t>
  </si>
  <si>
    <t>762351812.S</t>
  </si>
  <si>
    <t>Demontáž strešných konštrukcií krovov, svetlíkov z hraneného reziva plochy 120 - 224 cm2, -0,01400 t</t>
  </si>
  <si>
    <t>-1778158664</t>
  </si>
  <si>
    <t>762811811.S</t>
  </si>
  <si>
    <t>Demontáž záklopov stropov vrchných, zapustených z hrubých dosiek hr. do 32 mm, -0,01400 t</t>
  </si>
  <si>
    <t>-646700860</t>
  </si>
  <si>
    <t>7,945*4,450</t>
  </si>
  <si>
    <t>762841812.S</t>
  </si>
  <si>
    <t>Demontáž podbíjania obkladov stropov a striech sklonu do 60° z dosiek hr. do 35 mm s omietkou, -0,04000 t</t>
  </si>
  <si>
    <t>-1460244838</t>
  </si>
  <si>
    <t>764</t>
  </si>
  <si>
    <t>Konštrukcie klampiarske</t>
  </si>
  <si>
    <t>764352810.S</t>
  </si>
  <si>
    <t>Demontáž žľabov pododkvapových polkruhových so sklonom do 30st. rš 330 mm,  -0,00330t</t>
  </si>
  <si>
    <t>1132441868</t>
  </si>
  <si>
    <t>"B2 - demont. klampiarskych konštrukcií"</t>
  </si>
  <si>
    <t>4,750*2+7,945*2</t>
  </si>
  <si>
    <t>764454801.S</t>
  </si>
  <si>
    <t>Demontáž odpadových rúr kruhových, s priemerom 75 a 100 mm,  -0,00226t</t>
  </si>
  <si>
    <t>2087241244</t>
  </si>
  <si>
    <t>3,165*2</t>
  </si>
  <si>
    <t>764456852.S</t>
  </si>
  <si>
    <t>Demontáž odpadového kolena výtokového kruhového, s priemerom 75 a 100 mm,  -0,00069t</t>
  </si>
  <si>
    <t>1476491721</t>
  </si>
  <si>
    <t>765</t>
  </si>
  <si>
    <t>Konštrukcie - krytiny tvrdé</t>
  </si>
  <si>
    <t>765311815.S</t>
  </si>
  <si>
    <t>Demontáž keramickej krytiny pálenej uloženej na sucho do 30 ks/m2, do sutiny, sklon strechy do 45°, -0,05t</t>
  </si>
  <si>
    <t>1874732810</t>
  </si>
  <si>
    <t>"B3 - odstránenie krytiny"</t>
  </si>
  <si>
    <t>766</t>
  </si>
  <si>
    <t>Konštrukcie stolárske</t>
  </si>
  <si>
    <t>766681801.S</t>
  </si>
  <si>
    <t>Demontáž okeníc drevených a okenných  jednokrídlových  -0,00459t</t>
  </si>
  <si>
    <t>1204714237</t>
  </si>
  <si>
    <t>"B8 - demont. okeníc"</t>
  </si>
  <si>
    <t>"dvere" 4,0</t>
  </si>
  <si>
    <t>"okná" 4,0</t>
  </si>
  <si>
    <t>Revitalizácia verejného priestoru - Dom služieb Dúbravka</t>
  </si>
  <si>
    <t>Príloha č. 2 Ponuka v zákazke (výkaz výmer)</t>
  </si>
  <si>
    <t>Názov zákazky: Revitalizácia verejného priestoru - Dom služieb v Dúbravke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</si>
</sst>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6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  <font>
      <sz val="9"/>
      <color rgb="FF0000FF"/>
      <name val="Arial CE"/>
    </font>
    <font>
      <sz val="8"/>
      <color rgb="FF0000FF"/>
      <name val="Arial CE"/>
    </font>
    <font>
      <b/>
      <i/>
      <sz val="9"/>
      <color rgb="FF0000FF"/>
      <name val="Arial CE"/>
      <charset val="238"/>
    </font>
    <font>
      <sz val="10"/>
      <color rgb="FF003366"/>
      <name val="Arial CE"/>
      <charset val="238"/>
    </font>
    <font>
      <b/>
      <sz val="12"/>
      <name val="Arial CE"/>
      <charset val="238"/>
    </font>
    <font>
      <b/>
      <sz val="14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7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3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7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3" fillId="0" borderId="0" xfId="0" applyNumberFormat="1" applyFont="1" applyAlignment="1">
      <alignment vertical="center"/>
    </xf>
    <xf numFmtId="0" fontId="24" fillId="0" borderId="0" xfId="0" applyFont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25" fillId="4" borderId="0" xfId="0" applyFont="1" applyFill="1" applyAlignment="1">
      <alignment horizontal="left" vertical="center"/>
    </xf>
    <xf numFmtId="4" fontId="25" fillId="4" borderId="0" xfId="0" applyNumberFormat="1" applyFont="1" applyFill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4" fontId="25" fillId="0" borderId="0" xfId="0" applyNumberFormat="1" applyFont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167" fontId="23" fillId="0" borderId="22" xfId="0" applyNumberFormat="1" applyFont="1" applyBorder="1" applyAlignment="1" applyProtection="1">
      <alignment vertical="center"/>
      <protection locked="0"/>
    </xf>
    <xf numFmtId="0" fontId="24" fillId="0" borderId="14" xfId="0" applyFont="1" applyBorder="1" applyAlignment="1">
      <alignment horizontal="left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38" fillId="0" borderId="3" xfId="0" applyFont="1" applyBorder="1" applyAlignment="1">
      <alignment vertical="center"/>
    </xf>
    <xf numFmtId="0" fontId="37" fillId="0" borderId="14" xfId="0" applyFont="1" applyBorder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24" fillId="0" borderId="19" xfId="0" applyFont="1" applyBorder="1" applyAlignment="1">
      <alignment horizontal="left" vertical="center"/>
    </xf>
    <xf numFmtId="0" fontId="24" fillId="0" borderId="20" xfId="0" applyFont="1" applyBorder="1" applyAlignment="1">
      <alignment horizontal="center"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10" fontId="9" fillId="0" borderId="0" xfId="0" applyNumberFormat="1" applyFont="1" applyAlignment="1">
      <alignment vertical="center"/>
    </xf>
    <xf numFmtId="10" fontId="10" fillId="0" borderId="0" xfId="0" applyNumberFormat="1" applyFont="1" applyAlignment="1">
      <alignment vertical="center"/>
    </xf>
    <xf numFmtId="10" fontId="11" fillId="0" borderId="0" xfId="0" applyNumberFormat="1" applyFont="1" applyAlignment="1">
      <alignment vertical="center"/>
    </xf>
    <xf numFmtId="10" fontId="8" fillId="0" borderId="0" xfId="0" applyNumberFormat="1" applyFont="1"/>
    <xf numFmtId="10" fontId="0" fillId="0" borderId="10" xfId="0" applyNumberFormat="1" applyBorder="1" applyAlignment="1">
      <alignment vertical="center"/>
    </xf>
    <xf numFmtId="4" fontId="7" fillId="6" borderId="0" xfId="0" applyNumberFormat="1" applyFont="1" applyFill="1" applyAlignment="1" applyProtection="1">
      <alignment vertical="center"/>
      <protection locked="0"/>
    </xf>
    <xf numFmtId="10" fontId="23" fillId="6" borderId="22" xfId="0" applyNumberFormat="1" applyFont="1" applyFill="1" applyBorder="1" applyAlignment="1" applyProtection="1">
      <alignment vertical="center"/>
      <protection locked="0"/>
    </xf>
    <xf numFmtId="4" fontId="23" fillId="6" borderId="22" xfId="0" applyNumberFormat="1" applyFont="1" applyFill="1" applyBorder="1" applyAlignment="1" applyProtection="1">
      <alignment vertical="center"/>
      <protection locked="0"/>
    </xf>
    <xf numFmtId="10" fontId="37" fillId="6" borderId="22" xfId="0" applyNumberFormat="1" applyFont="1" applyFill="1" applyBorder="1" applyAlignment="1" applyProtection="1">
      <alignment vertical="center"/>
      <protection locked="0"/>
    </xf>
    <xf numFmtId="4" fontId="37" fillId="6" borderId="22" xfId="0" applyNumberFormat="1" applyFont="1" applyFill="1" applyBorder="1" applyAlignment="1" applyProtection="1">
      <alignment vertical="center"/>
      <protection locked="0"/>
    </xf>
    <xf numFmtId="4" fontId="7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167" fontId="23" fillId="0" borderId="22" xfId="0" applyNumberFormat="1" applyFont="1" applyBorder="1" applyAlignment="1">
      <alignment vertical="center"/>
    </xf>
    <xf numFmtId="4" fontId="23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10" fontId="9" fillId="0" borderId="0" xfId="0" applyNumberFormat="1" applyFont="1" applyAlignment="1" applyProtection="1">
      <alignment vertical="center"/>
      <protection locked="0"/>
    </xf>
    <xf numFmtId="10" fontId="10" fillId="0" borderId="0" xfId="0" applyNumberFormat="1" applyFont="1" applyAlignment="1" applyProtection="1">
      <alignment vertical="center"/>
      <protection locked="0"/>
    </xf>
    <xf numFmtId="10" fontId="11" fillId="0" borderId="0" xfId="0" applyNumberFormat="1" applyFont="1" applyAlignment="1" applyProtection="1">
      <alignment vertical="center"/>
      <protection locked="0"/>
    </xf>
    <xf numFmtId="10" fontId="8" fillId="0" borderId="0" xfId="0" applyNumberFormat="1" applyFont="1" applyProtection="1">
      <protection locked="0"/>
    </xf>
    <xf numFmtId="0" fontId="37" fillId="0" borderId="22" xfId="0" applyFont="1" applyBorder="1" applyAlignment="1">
      <alignment horizontal="center" vertical="center"/>
    </xf>
    <xf numFmtId="49" fontId="37" fillId="0" borderId="22" xfId="0" applyNumberFormat="1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center" vertical="center" wrapText="1"/>
    </xf>
    <xf numFmtId="167" fontId="37" fillId="0" borderId="22" xfId="0" applyNumberFormat="1" applyFont="1" applyBorder="1" applyAlignment="1">
      <alignment vertical="center"/>
    </xf>
    <xf numFmtId="4" fontId="37" fillId="0" borderId="22" xfId="0" applyNumberFormat="1" applyFont="1" applyBorder="1" applyAlignment="1">
      <alignment vertical="center"/>
    </xf>
    <xf numFmtId="4" fontId="40" fillId="0" borderId="22" xfId="0" applyNumberFormat="1" applyFont="1" applyBorder="1" applyAlignment="1">
      <alignment vertical="center"/>
    </xf>
    <xf numFmtId="0" fontId="38" fillId="0" borderId="22" xfId="0" applyFont="1" applyBorder="1" applyAlignment="1">
      <alignment vertical="center"/>
    </xf>
    <xf numFmtId="0" fontId="0" fillId="5" borderId="0" xfId="0" applyFill="1" applyAlignment="1">
      <alignment vertical="center"/>
    </xf>
    <xf numFmtId="10" fontId="37" fillId="0" borderId="22" xfId="0" applyNumberFormat="1" applyFont="1" applyBorder="1" applyAlignment="1">
      <alignment vertical="center"/>
    </xf>
    <xf numFmtId="0" fontId="8" fillId="0" borderId="0" xfId="0" applyFont="1" applyProtection="1">
      <protection locked="0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10" fontId="12" fillId="0" borderId="0" xfId="0" applyNumberFormat="1" applyFont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10" fontId="41" fillId="0" borderId="0" xfId="0" applyNumberFormat="1" applyFont="1" applyAlignment="1">
      <alignment vertical="center"/>
    </xf>
    <xf numFmtId="0" fontId="41" fillId="0" borderId="0" xfId="0" applyFont="1" applyAlignment="1">
      <alignment vertical="center"/>
    </xf>
    <xf numFmtId="10" fontId="41" fillId="0" borderId="0" xfId="0" applyNumberFormat="1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10" fontId="12" fillId="0" borderId="0" xfId="0" applyNumberFormat="1" applyFont="1" applyAlignment="1" applyProtection="1">
      <alignment vertical="center"/>
      <protection locked="0"/>
    </xf>
    <xf numFmtId="0" fontId="2" fillId="6" borderId="0" xfId="0" applyFont="1" applyFill="1" applyAlignment="1" applyProtection="1">
      <alignment horizontal="left" vertical="center"/>
      <protection locked="0"/>
    </xf>
    <xf numFmtId="0" fontId="0" fillId="6" borderId="0" xfId="0" applyFill="1" applyProtection="1">
      <protection locked="0"/>
    </xf>
    <xf numFmtId="0" fontId="45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3" fillId="4" borderId="8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0" fontId="23" fillId="4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left" vertical="center"/>
    </xf>
    <xf numFmtId="0" fontId="17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3" fillId="4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3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1"/>
  <sheetViews>
    <sheetView showGridLines="0" tabSelected="1" workbookViewId="0">
      <selection activeCell="AR17" sqref="AR17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8" x14ac:dyDescent="0.2">
      <c r="A1" s="16" t="s">
        <v>0</v>
      </c>
      <c r="D1" s="226" t="s">
        <v>2023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18.75" customHeight="1" x14ac:dyDescent="0.2">
      <c r="D2" s="227" t="s">
        <v>2024</v>
      </c>
      <c r="AR2" s="235" t="s">
        <v>5</v>
      </c>
      <c r="AS2" s="236"/>
      <c r="AT2" s="236"/>
      <c r="AU2" s="236"/>
      <c r="AV2" s="236"/>
      <c r="AW2" s="236"/>
      <c r="AX2" s="236"/>
      <c r="AY2" s="236"/>
      <c r="AZ2" s="236"/>
      <c r="BA2" s="236"/>
      <c r="BB2" s="236"/>
      <c r="BC2" s="236"/>
      <c r="BD2" s="236"/>
      <c r="BE2" s="236"/>
      <c r="BS2" s="17" t="s">
        <v>6</v>
      </c>
      <c r="BT2" s="17" t="s">
        <v>7</v>
      </c>
    </row>
    <row r="3" spans="1:74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ht="24.95" customHeight="1" x14ac:dyDescent="0.2">
      <c r="B4" s="20"/>
      <c r="D4" s="21" t="s">
        <v>8</v>
      </c>
      <c r="AR4" s="20"/>
      <c r="AS4" s="22" t="s">
        <v>9</v>
      </c>
      <c r="BS4" s="17" t="s">
        <v>10</v>
      </c>
    </row>
    <row r="5" spans="1:74" ht="12" customHeight="1" x14ac:dyDescent="0.2">
      <c r="B5" s="20"/>
      <c r="D5" s="23" t="s">
        <v>11</v>
      </c>
      <c r="K5" s="245" t="s">
        <v>12</v>
      </c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6"/>
      <c r="AC5" s="236"/>
      <c r="AD5" s="236"/>
      <c r="AE5" s="236"/>
      <c r="AF5" s="236"/>
      <c r="AG5" s="236"/>
      <c r="AH5" s="236"/>
      <c r="AI5" s="236"/>
      <c r="AJ5" s="236"/>
      <c r="AR5" s="20"/>
      <c r="BS5" s="17" t="s">
        <v>6</v>
      </c>
    </row>
    <row r="6" spans="1:74" ht="36.950000000000003" customHeight="1" x14ac:dyDescent="0.2">
      <c r="B6" s="20"/>
      <c r="D6" s="25" t="s">
        <v>13</v>
      </c>
      <c r="K6" s="256" t="s">
        <v>2022</v>
      </c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  <c r="X6" s="236"/>
      <c r="Y6" s="236"/>
      <c r="Z6" s="236"/>
      <c r="AA6" s="236"/>
      <c r="AB6" s="236"/>
      <c r="AC6" s="236"/>
      <c r="AD6" s="236"/>
      <c r="AE6" s="236"/>
      <c r="AF6" s="236"/>
      <c r="AG6" s="236"/>
      <c r="AH6" s="236"/>
      <c r="AI6" s="236"/>
      <c r="AJ6" s="236"/>
      <c r="AR6" s="20"/>
      <c r="BS6" s="17" t="s">
        <v>6</v>
      </c>
    </row>
    <row r="7" spans="1:74" ht="12" customHeight="1" x14ac:dyDescent="0.2">
      <c r="B7" s="20"/>
      <c r="D7" s="26" t="s">
        <v>14</v>
      </c>
      <c r="K7" s="24" t="s">
        <v>1</v>
      </c>
      <c r="AK7" s="26" t="s">
        <v>15</v>
      </c>
      <c r="AN7" s="24" t="s">
        <v>1</v>
      </c>
      <c r="AR7" s="20"/>
      <c r="BS7" s="17" t="s">
        <v>6</v>
      </c>
    </row>
    <row r="8" spans="1:74" ht="12" customHeight="1" x14ac:dyDescent="0.2">
      <c r="B8" s="20"/>
      <c r="D8" s="26" t="s">
        <v>16</v>
      </c>
      <c r="K8" s="24" t="s">
        <v>17</v>
      </c>
      <c r="AK8" s="26" t="s">
        <v>18</v>
      </c>
      <c r="AN8" s="224"/>
      <c r="AR8" s="20"/>
      <c r="BS8" s="17" t="s">
        <v>6</v>
      </c>
    </row>
    <row r="9" spans="1:74" ht="14.45" customHeight="1" x14ac:dyDescent="0.2">
      <c r="B9" s="20"/>
      <c r="AR9" s="20"/>
      <c r="BS9" s="17" t="s">
        <v>6</v>
      </c>
    </row>
    <row r="10" spans="1:74" ht="12" customHeight="1" x14ac:dyDescent="0.2">
      <c r="B10" s="20"/>
      <c r="D10" s="26" t="s">
        <v>19</v>
      </c>
      <c r="AK10" s="26" t="s">
        <v>20</v>
      </c>
      <c r="AN10" s="24" t="s">
        <v>1</v>
      </c>
      <c r="AR10" s="20"/>
      <c r="BS10" s="17" t="s">
        <v>6</v>
      </c>
    </row>
    <row r="11" spans="1:74" ht="18.399999999999999" customHeight="1" x14ac:dyDescent="0.2">
      <c r="B11" s="20"/>
      <c r="E11" s="24"/>
      <c r="AK11" s="26" t="s">
        <v>21</v>
      </c>
      <c r="AN11" s="24" t="s">
        <v>1</v>
      </c>
      <c r="AR11" s="20"/>
      <c r="BS11" s="17" t="s">
        <v>6</v>
      </c>
    </row>
    <row r="12" spans="1:74" ht="6.95" customHeight="1" x14ac:dyDescent="0.2">
      <c r="B12" s="20"/>
      <c r="AR12" s="20"/>
      <c r="BS12" s="17" t="s">
        <v>6</v>
      </c>
    </row>
    <row r="13" spans="1:74" ht="12" customHeight="1" x14ac:dyDescent="0.2">
      <c r="B13" s="20"/>
      <c r="D13" s="26" t="s">
        <v>22</v>
      </c>
      <c r="AK13" s="26" t="s">
        <v>20</v>
      </c>
      <c r="AN13" s="24" t="s">
        <v>1</v>
      </c>
      <c r="AR13" s="20"/>
      <c r="BS13" s="17" t="s">
        <v>6</v>
      </c>
    </row>
    <row r="14" spans="1:74" ht="12.75" x14ac:dyDescent="0.2">
      <c r="B14" s="20"/>
      <c r="E14" s="24"/>
      <c r="AK14" s="26" t="s">
        <v>21</v>
      </c>
      <c r="AN14" s="24" t="s">
        <v>1</v>
      </c>
      <c r="AR14" s="20"/>
      <c r="BS14" s="17" t="s">
        <v>6</v>
      </c>
    </row>
    <row r="15" spans="1:74" ht="6.95" customHeight="1" x14ac:dyDescent="0.2">
      <c r="B15" s="20"/>
      <c r="AR15" s="20"/>
      <c r="BS15" s="17" t="s">
        <v>3</v>
      </c>
    </row>
    <row r="16" spans="1:74" ht="12" customHeight="1" x14ac:dyDescent="0.2">
      <c r="B16" s="20"/>
      <c r="D16" s="26" t="s">
        <v>23</v>
      </c>
      <c r="AK16" s="26" t="s">
        <v>20</v>
      </c>
      <c r="AN16" s="24" t="s">
        <v>1</v>
      </c>
      <c r="AR16" s="20"/>
      <c r="BS16" s="17" t="s">
        <v>3</v>
      </c>
    </row>
    <row r="17" spans="2:71" ht="18.399999999999999" customHeight="1" x14ac:dyDescent="0.2">
      <c r="B17" s="20"/>
      <c r="E17" s="24"/>
      <c r="AK17" s="26" t="s">
        <v>21</v>
      </c>
      <c r="AN17" s="24" t="s">
        <v>1</v>
      </c>
      <c r="AR17" s="20"/>
      <c r="BS17" s="17" t="s">
        <v>24</v>
      </c>
    </row>
    <row r="18" spans="2:71" ht="6.95" customHeight="1" x14ac:dyDescent="0.2">
      <c r="B18" s="20"/>
      <c r="AR18" s="20"/>
      <c r="BS18" s="17" t="s">
        <v>6</v>
      </c>
    </row>
    <row r="19" spans="2:71" ht="12" customHeight="1" x14ac:dyDescent="0.2">
      <c r="B19" s="20"/>
      <c r="D19" s="26" t="s">
        <v>25</v>
      </c>
      <c r="AK19" s="26" t="s">
        <v>20</v>
      </c>
      <c r="AN19" s="24" t="s">
        <v>1</v>
      </c>
      <c r="AR19" s="20"/>
      <c r="BS19" s="17" t="s">
        <v>6</v>
      </c>
    </row>
    <row r="20" spans="2:71" ht="18.399999999999999" customHeight="1" x14ac:dyDescent="0.2">
      <c r="B20" s="20"/>
      <c r="E20" s="224" t="s">
        <v>26</v>
      </c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K20" s="26" t="s">
        <v>21</v>
      </c>
      <c r="AN20" s="24" t="s">
        <v>1</v>
      </c>
      <c r="AR20" s="20"/>
      <c r="BS20" s="17" t="s">
        <v>24</v>
      </c>
    </row>
    <row r="21" spans="2:71" ht="6.95" customHeight="1" x14ac:dyDescent="0.2">
      <c r="B21" s="20"/>
      <c r="AR21" s="20"/>
    </row>
    <row r="22" spans="2:71" ht="12" customHeight="1" x14ac:dyDescent="0.2">
      <c r="B22" s="20"/>
      <c r="D22" s="26" t="s">
        <v>27</v>
      </c>
      <c r="AR22" s="20"/>
    </row>
    <row r="23" spans="2:71" ht="16.5" customHeight="1" x14ac:dyDescent="0.2">
      <c r="B23" s="20"/>
      <c r="E23" s="257" t="s">
        <v>1</v>
      </c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  <c r="AH23" s="257"/>
      <c r="AI23" s="257"/>
      <c r="AJ23" s="257"/>
      <c r="AK23" s="257"/>
      <c r="AL23" s="257"/>
      <c r="AM23" s="257"/>
      <c r="AN23" s="257"/>
      <c r="AR23" s="20"/>
    </row>
    <row r="24" spans="2:71" ht="6.95" customHeight="1" x14ac:dyDescent="0.2">
      <c r="B24" s="20"/>
      <c r="AR24" s="20"/>
    </row>
    <row r="25" spans="2:71" ht="6.95" customHeight="1" x14ac:dyDescent="0.2">
      <c r="B25" s="20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20"/>
    </row>
    <row r="26" spans="2:71" s="1" customFormat="1" ht="25.9" customHeight="1" x14ac:dyDescent="0.2">
      <c r="B26" s="29"/>
      <c r="D26" s="30" t="s">
        <v>28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258">
        <f>ROUND(AG94,2)</f>
        <v>624126.82999999996</v>
      </c>
      <c r="AL26" s="259"/>
      <c r="AM26" s="259"/>
      <c r="AN26" s="259"/>
      <c r="AO26" s="259"/>
      <c r="AR26" s="29"/>
    </row>
    <row r="27" spans="2:71" s="1" customFormat="1" ht="6.95" customHeight="1" x14ac:dyDescent="0.2">
      <c r="B27" s="29"/>
      <c r="AR27" s="29"/>
    </row>
    <row r="28" spans="2:71" s="1" customFormat="1" ht="12.75" x14ac:dyDescent="0.2">
      <c r="B28" s="29"/>
      <c r="L28" s="260" t="s">
        <v>29</v>
      </c>
      <c r="M28" s="260"/>
      <c r="N28" s="260"/>
      <c r="O28" s="260"/>
      <c r="P28" s="260"/>
      <c r="W28" s="260" t="s">
        <v>30</v>
      </c>
      <c r="X28" s="260"/>
      <c r="Y28" s="260"/>
      <c r="Z28" s="260"/>
      <c r="AA28" s="260"/>
      <c r="AB28" s="260"/>
      <c r="AC28" s="260"/>
      <c r="AD28" s="260"/>
      <c r="AE28" s="260"/>
      <c r="AK28" s="260" t="s">
        <v>31</v>
      </c>
      <c r="AL28" s="260"/>
      <c r="AM28" s="260"/>
      <c r="AN28" s="260"/>
      <c r="AO28" s="260"/>
      <c r="AR28" s="29"/>
    </row>
    <row r="29" spans="2:71" s="2" customFormat="1" ht="14.45" customHeight="1" x14ac:dyDescent="0.2">
      <c r="B29" s="33"/>
      <c r="D29" s="26" t="s">
        <v>32</v>
      </c>
      <c r="F29" s="34" t="s">
        <v>33</v>
      </c>
      <c r="L29" s="246">
        <v>0.23</v>
      </c>
      <c r="M29" s="247"/>
      <c r="N29" s="247"/>
      <c r="O29" s="247"/>
      <c r="P29" s="247"/>
      <c r="Q29" s="35"/>
      <c r="R29" s="35"/>
      <c r="S29" s="35"/>
      <c r="T29" s="35"/>
      <c r="U29" s="35"/>
      <c r="V29" s="35"/>
      <c r="W29" s="248">
        <f>ROUND(AZ94, 2)</f>
        <v>0</v>
      </c>
      <c r="X29" s="247"/>
      <c r="Y29" s="247"/>
      <c r="Z29" s="247"/>
      <c r="AA29" s="247"/>
      <c r="AB29" s="247"/>
      <c r="AC29" s="247"/>
      <c r="AD29" s="247"/>
      <c r="AE29" s="247"/>
      <c r="AF29" s="35"/>
      <c r="AG29" s="35"/>
      <c r="AH29" s="35"/>
      <c r="AI29" s="35"/>
      <c r="AJ29" s="35"/>
      <c r="AK29" s="248">
        <f>ROUND(AV94, 2)</f>
        <v>0</v>
      </c>
      <c r="AL29" s="247"/>
      <c r="AM29" s="247"/>
      <c r="AN29" s="247"/>
      <c r="AO29" s="247"/>
      <c r="AP29" s="35"/>
      <c r="AQ29" s="35"/>
      <c r="AR29" s="36"/>
      <c r="AS29" s="35"/>
      <c r="AT29" s="35"/>
      <c r="AU29" s="35"/>
      <c r="AV29" s="35"/>
      <c r="AW29" s="35"/>
      <c r="AX29" s="35"/>
      <c r="AY29" s="35"/>
      <c r="AZ29" s="35"/>
    </row>
    <row r="30" spans="2:71" s="2" customFormat="1" ht="14.45" customHeight="1" x14ac:dyDescent="0.2">
      <c r="B30" s="33"/>
      <c r="F30" s="34" t="s">
        <v>34</v>
      </c>
      <c r="L30" s="255">
        <v>0.23</v>
      </c>
      <c r="M30" s="254"/>
      <c r="N30" s="254"/>
      <c r="O30" s="254"/>
      <c r="P30" s="254"/>
      <c r="W30" s="253">
        <f>AK26</f>
        <v>624126.82999999996</v>
      </c>
      <c r="X30" s="254"/>
      <c r="Y30" s="254"/>
      <c r="Z30" s="254"/>
      <c r="AA30" s="254"/>
      <c r="AB30" s="254"/>
      <c r="AC30" s="254"/>
      <c r="AD30" s="254"/>
      <c r="AE30" s="254"/>
      <c r="AK30" s="253">
        <f>W30*L30</f>
        <v>143549.1709</v>
      </c>
      <c r="AL30" s="254"/>
      <c r="AM30" s="254"/>
      <c r="AN30" s="254"/>
      <c r="AO30" s="254"/>
      <c r="AR30" s="33"/>
    </row>
    <row r="31" spans="2:71" s="2" customFormat="1" ht="14.45" hidden="1" customHeight="1" x14ac:dyDescent="0.2">
      <c r="B31" s="33"/>
      <c r="F31" s="26" t="s">
        <v>35</v>
      </c>
      <c r="L31" s="255">
        <v>0.23</v>
      </c>
      <c r="M31" s="254"/>
      <c r="N31" s="254"/>
      <c r="O31" s="254"/>
      <c r="P31" s="254"/>
      <c r="W31" s="253">
        <f>ROUND(BB94, 2)</f>
        <v>0</v>
      </c>
      <c r="X31" s="254"/>
      <c r="Y31" s="254"/>
      <c r="Z31" s="254"/>
      <c r="AA31" s="254"/>
      <c r="AB31" s="254"/>
      <c r="AC31" s="254"/>
      <c r="AD31" s="254"/>
      <c r="AE31" s="254"/>
      <c r="AK31" s="253">
        <v>0</v>
      </c>
      <c r="AL31" s="254"/>
      <c r="AM31" s="254"/>
      <c r="AN31" s="254"/>
      <c r="AO31" s="254"/>
      <c r="AR31" s="33"/>
    </row>
    <row r="32" spans="2:71" s="2" customFormat="1" ht="14.45" hidden="1" customHeight="1" x14ac:dyDescent="0.2">
      <c r="B32" s="33"/>
      <c r="F32" s="26" t="s">
        <v>36</v>
      </c>
      <c r="L32" s="255">
        <v>0.23</v>
      </c>
      <c r="M32" s="254"/>
      <c r="N32" s="254"/>
      <c r="O32" s="254"/>
      <c r="P32" s="254"/>
      <c r="W32" s="253">
        <f>ROUND(BC94, 2)</f>
        <v>0</v>
      </c>
      <c r="X32" s="254"/>
      <c r="Y32" s="254"/>
      <c r="Z32" s="254"/>
      <c r="AA32" s="254"/>
      <c r="AB32" s="254"/>
      <c r="AC32" s="254"/>
      <c r="AD32" s="254"/>
      <c r="AE32" s="254"/>
      <c r="AK32" s="253">
        <v>0</v>
      </c>
      <c r="AL32" s="254"/>
      <c r="AM32" s="254"/>
      <c r="AN32" s="254"/>
      <c r="AO32" s="254"/>
      <c r="AR32" s="33"/>
    </row>
    <row r="33" spans="2:52" s="2" customFormat="1" ht="14.45" hidden="1" customHeight="1" x14ac:dyDescent="0.2">
      <c r="B33" s="33"/>
      <c r="F33" s="34" t="s">
        <v>37</v>
      </c>
      <c r="L33" s="246">
        <v>0</v>
      </c>
      <c r="M33" s="247"/>
      <c r="N33" s="247"/>
      <c r="O33" s="247"/>
      <c r="P33" s="247"/>
      <c r="Q33" s="35"/>
      <c r="R33" s="35"/>
      <c r="S33" s="35"/>
      <c r="T33" s="35"/>
      <c r="U33" s="35"/>
      <c r="V33" s="35"/>
      <c r="W33" s="248">
        <f>ROUND(BD94, 2)</f>
        <v>0</v>
      </c>
      <c r="X33" s="247"/>
      <c r="Y33" s="247"/>
      <c r="Z33" s="247"/>
      <c r="AA33" s="247"/>
      <c r="AB33" s="247"/>
      <c r="AC33" s="247"/>
      <c r="AD33" s="247"/>
      <c r="AE33" s="247"/>
      <c r="AF33" s="35"/>
      <c r="AG33" s="35"/>
      <c r="AH33" s="35"/>
      <c r="AI33" s="35"/>
      <c r="AJ33" s="35"/>
      <c r="AK33" s="248">
        <v>0</v>
      </c>
      <c r="AL33" s="247"/>
      <c r="AM33" s="247"/>
      <c r="AN33" s="247"/>
      <c r="AO33" s="247"/>
      <c r="AP33" s="35"/>
      <c r="AQ33" s="35"/>
      <c r="AR33" s="36"/>
      <c r="AS33" s="35"/>
      <c r="AT33" s="35"/>
      <c r="AU33" s="35"/>
      <c r="AV33" s="35"/>
      <c r="AW33" s="35"/>
      <c r="AX33" s="35"/>
      <c r="AY33" s="35"/>
      <c r="AZ33" s="35"/>
    </row>
    <row r="34" spans="2:52" s="1" customFormat="1" ht="6.95" customHeight="1" x14ac:dyDescent="0.2">
      <c r="B34" s="29"/>
      <c r="AR34" s="29"/>
    </row>
    <row r="35" spans="2:52" s="1" customFormat="1" ht="25.9" customHeight="1" x14ac:dyDescent="0.2">
      <c r="B35" s="29"/>
      <c r="C35" s="37"/>
      <c r="D35" s="38" t="s">
        <v>38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39</v>
      </c>
      <c r="U35" s="39"/>
      <c r="V35" s="39"/>
      <c r="W35" s="39"/>
      <c r="X35" s="252" t="s">
        <v>40</v>
      </c>
      <c r="Y35" s="250"/>
      <c r="Z35" s="250"/>
      <c r="AA35" s="250"/>
      <c r="AB35" s="250"/>
      <c r="AC35" s="39"/>
      <c r="AD35" s="39"/>
      <c r="AE35" s="39"/>
      <c r="AF35" s="39"/>
      <c r="AG35" s="39"/>
      <c r="AH35" s="39"/>
      <c r="AI35" s="39"/>
      <c r="AJ35" s="39"/>
      <c r="AK35" s="249">
        <f>SUM(AK26:AK33)</f>
        <v>767676.00089999998</v>
      </c>
      <c r="AL35" s="250"/>
      <c r="AM35" s="250"/>
      <c r="AN35" s="250"/>
      <c r="AO35" s="251"/>
      <c r="AP35" s="37"/>
      <c r="AQ35" s="37"/>
      <c r="AR35" s="29"/>
    </row>
    <row r="36" spans="2:52" s="1" customFormat="1" ht="6.95" customHeight="1" x14ac:dyDescent="0.2">
      <c r="B36" s="29"/>
      <c r="AR36" s="29"/>
    </row>
    <row r="37" spans="2:52" s="1" customFormat="1" ht="14.45" customHeight="1" x14ac:dyDescent="0.2">
      <c r="B37" s="29"/>
      <c r="AR37" s="29"/>
    </row>
    <row r="38" spans="2:52" ht="14.45" customHeight="1" x14ac:dyDescent="0.2">
      <c r="B38" s="20"/>
      <c r="AR38" s="20"/>
    </row>
    <row r="39" spans="2:52" ht="14.45" customHeight="1" x14ac:dyDescent="0.2">
      <c r="B39" s="20"/>
      <c r="AR39" s="20"/>
    </row>
    <row r="40" spans="2:52" ht="14.45" customHeight="1" x14ac:dyDescent="0.2">
      <c r="B40" s="20"/>
      <c r="AR40" s="20"/>
    </row>
    <row r="41" spans="2:52" ht="14.45" customHeight="1" x14ac:dyDescent="0.2">
      <c r="B41" s="20"/>
      <c r="AR41" s="20"/>
    </row>
    <row r="42" spans="2:52" ht="14.45" customHeight="1" x14ac:dyDescent="0.2">
      <c r="B42" s="20"/>
      <c r="AR42" s="20"/>
    </row>
    <row r="43" spans="2:52" ht="14.45" customHeight="1" x14ac:dyDescent="0.2">
      <c r="B43" s="20"/>
      <c r="AR43" s="20"/>
    </row>
    <row r="44" spans="2:52" ht="14.45" customHeight="1" x14ac:dyDescent="0.2">
      <c r="B44" s="20"/>
      <c r="AR44" s="20"/>
    </row>
    <row r="45" spans="2:52" ht="14.45" customHeight="1" x14ac:dyDescent="0.2">
      <c r="B45" s="20"/>
      <c r="AR45" s="20"/>
    </row>
    <row r="46" spans="2:52" ht="14.45" customHeight="1" x14ac:dyDescent="0.2">
      <c r="B46" s="20"/>
      <c r="AR46" s="20"/>
    </row>
    <row r="47" spans="2:52" ht="14.45" customHeight="1" x14ac:dyDescent="0.2">
      <c r="B47" s="20"/>
      <c r="AR47" s="20"/>
    </row>
    <row r="48" spans="2:52" ht="14.45" customHeight="1" x14ac:dyDescent="0.2">
      <c r="B48" s="20"/>
      <c r="AR48" s="20"/>
    </row>
    <row r="49" spans="2:44" s="1" customFormat="1" ht="14.45" customHeight="1" x14ac:dyDescent="0.2">
      <c r="B49" s="29"/>
      <c r="D49" s="41" t="s">
        <v>41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42</v>
      </c>
      <c r="AI49" s="42"/>
      <c r="AJ49" s="42"/>
      <c r="AK49" s="42"/>
      <c r="AL49" s="42"/>
      <c r="AM49" s="42"/>
      <c r="AN49" s="42"/>
      <c r="AO49" s="42"/>
      <c r="AR49" s="29"/>
    </row>
    <row r="50" spans="2:44" x14ac:dyDescent="0.2">
      <c r="B50" s="20"/>
      <c r="AR50" s="20"/>
    </row>
    <row r="51" spans="2:44" x14ac:dyDescent="0.2">
      <c r="B51" s="20"/>
      <c r="AR51" s="20"/>
    </row>
    <row r="52" spans="2:44" x14ac:dyDescent="0.2">
      <c r="B52" s="20"/>
      <c r="AR52" s="20"/>
    </row>
    <row r="53" spans="2:44" x14ac:dyDescent="0.2">
      <c r="B53" s="20"/>
      <c r="AR53" s="20"/>
    </row>
    <row r="54" spans="2:44" x14ac:dyDescent="0.2">
      <c r="B54" s="20"/>
      <c r="AR54" s="20"/>
    </row>
    <row r="55" spans="2:44" x14ac:dyDescent="0.2">
      <c r="B55" s="20"/>
      <c r="AR55" s="20"/>
    </row>
    <row r="56" spans="2:44" x14ac:dyDescent="0.2">
      <c r="B56" s="20"/>
      <c r="AR56" s="20"/>
    </row>
    <row r="57" spans="2:44" x14ac:dyDescent="0.2">
      <c r="B57" s="20"/>
      <c r="AR57" s="20"/>
    </row>
    <row r="58" spans="2:44" x14ac:dyDescent="0.2">
      <c r="B58" s="20"/>
      <c r="AR58" s="20"/>
    </row>
    <row r="59" spans="2:44" x14ac:dyDescent="0.2">
      <c r="B59" s="20"/>
      <c r="AR59" s="20"/>
    </row>
    <row r="60" spans="2:44" s="1" customFormat="1" ht="12.75" x14ac:dyDescent="0.2">
      <c r="B60" s="29"/>
      <c r="D60" s="43" t="s">
        <v>43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3" t="s">
        <v>44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3" t="s">
        <v>43</v>
      </c>
      <c r="AI60" s="31"/>
      <c r="AJ60" s="31"/>
      <c r="AK60" s="31"/>
      <c r="AL60" s="31"/>
      <c r="AM60" s="43" t="s">
        <v>44</v>
      </c>
      <c r="AN60" s="31"/>
      <c r="AO60" s="31"/>
      <c r="AR60" s="29"/>
    </row>
    <row r="61" spans="2:44" x14ac:dyDescent="0.2">
      <c r="B61" s="20"/>
      <c r="AR61" s="20"/>
    </row>
    <row r="62" spans="2:44" x14ac:dyDescent="0.2">
      <c r="B62" s="20"/>
      <c r="AR62" s="20"/>
    </row>
    <row r="63" spans="2:44" x14ac:dyDescent="0.2">
      <c r="B63" s="20"/>
      <c r="AR63" s="20"/>
    </row>
    <row r="64" spans="2:44" s="1" customFormat="1" ht="12.75" x14ac:dyDescent="0.2">
      <c r="B64" s="29"/>
      <c r="D64" s="41" t="s">
        <v>45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46</v>
      </c>
      <c r="AI64" s="42"/>
      <c r="AJ64" s="42"/>
      <c r="AK64" s="42"/>
      <c r="AL64" s="42"/>
      <c r="AM64" s="42"/>
      <c r="AN64" s="42"/>
      <c r="AO64" s="42"/>
      <c r="AR64" s="29"/>
    </row>
    <row r="65" spans="2:44" x14ac:dyDescent="0.2">
      <c r="B65" s="20"/>
      <c r="AR65" s="20"/>
    </row>
    <row r="66" spans="2:44" x14ac:dyDescent="0.2">
      <c r="B66" s="20"/>
      <c r="AR66" s="20"/>
    </row>
    <row r="67" spans="2:44" x14ac:dyDescent="0.2">
      <c r="B67" s="20"/>
      <c r="AR67" s="20"/>
    </row>
    <row r="68" spans="2:44" x14ac:dyDescent="0.2">
      <c r="B68" s="20"/>
      <c r="AR68" s="20"/>
    </row>
    <row r="69" spans="2:44" x14ac:dyDescent="0.2">
      <c r="B69" s="20"/>
      <c r="AR69" s="20"/>
    </row>
    <row r="70" spans="2:44" x14ac:dyDescent="0.2">
      <c r="B70" s="20"/>
      <c r="AR70" s="20"/>
    </row>
    <row r="71" spans="2:44" x14ac:dyDescent="0.2">
      <c r="B71" s="20"/>
      <c r="AR71" s="20"/>
    </row>
    <row r="72" spans="2:44" x14ac:dyDescent="0.2">
      <c r="B72" s="20"/>
      <c r="AR72" s="20"/>
    </row>
    <row r="73" spans="2:44" x14ac:dyDescent="0.2">
      <c r="B73" s="20"/>
      <c r="AR73" s="20"/>
    </row>
    <row r="74" spans="2:44" x14ac:dyDescent="0.2">
      <c r="B74" s="20"/>
      <c r="AR74" s="20"/>
    </row>
    <row r="75" spans="2:44" s="1" customFormat="1" ht="12.75" x14ac:dyDescent="0.2">
      <c r="B75" s="29"/>
      <c r="D75" s="43" t="s">
        <v>43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3" t="s">
        <v>44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3" t="s">
        <v>43</v>
      </c>
      <c r="AI75" s="31"/>
      <c r="AJ75" s="31"/>
      <c r="AK75" s="31"/>
      <c r="AL75" s="31"/>
      <c r="AM75" s="43" t="s">
        <v>44</v>
      </c>
      <c r="AN75" s="31"/>
      <c r="AO75" s="31"/>
      <c r="AR75" s="29"/>
    </row>
    <row r="76" spans="2:44" s="1" customFormat="1" x14ac:dyDescent="0.2">
      <c r="B76" s="29"/>
      <c r="AR76" s="29"/>
    </row>
    <row r="77" spans="2:44" s="1" customFormat="1" ht="6.9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29"/>
    </row>
    <row r="81" spans="1:91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29"/>
    </row>
    <row r="82" spans="1:91" s="1" customFormat="1" ht="24.95" customHeight="1" x14ac:dyDescent="0.2">
      <c r="B82" s="29"/>
      <c r="C82" s="21" t="s">
        <v>47</v>
      </c>
      <c r="AR82" s="29"/>
    </row>
    <row r="83" spans="1:91" s="1" customFormat="1" ht="6.95" customHeight="1" x14ac:dyDescent="0.2">
      <c r="B83" s="29"/>
      <c r="AR83" s="29"/>
    </row>
    <row r="84" spans="1:91" s="3" customFormat="1" ht="12" customHeight="1" x14ac:dyDescent="0.2">
      <c r="B84" s="48"/>
      <c r="C84" s="26" t="s">
        <v>11</v>
      </c>
      <c r="L84" s="3" t="str">
        <f>K5</f>
        <v>2509</v>
      </c>
      <c r="AR84" s="48"/>
    </row>
    <row r="85" spans="1:91" s="4" customFormat="1" ht="36.950000000000003" customHeight="1" x14ac:dyDescent="0.2">
      <c r="B85" s="49"/>
      <c r="C85" s="50" t="s">
        <v>13</v>
      </c>
      <c r="L85" s="262" t="str">
        <f>K6</f>
        <v>Revitalizácia verejného priestoru - Dom služieb Dúbravka</v>
      </c>
      <c r="M85" s="263"/>
      <c r="N85" s="263"/>
      <c r="O85" s="263"/>
      <c r="P85" s="263"/>
      <c r="Q85" s="263"/>
      <c r="R85" s="263"/>
      <c r="S85" s="263"/>
      <c r="T85" s="263"/>
      <c r="U85" s="263"/>
      <c r="V85" s="263"/>
      <c r="W85" s="263"/>
      <c r="X85" s="263"/>
      <c r="Y85" s="263"/>
      <c r="Z85" s="263"/>
      <c r="AA85" s="263"/>
      <c r="AB85" s="263"/>
      <c r="AC85" s="263"/>
      <c r="AD85" s="263"/>
      <c r="AE85" s="263"/>
      <c r="AF85" s="263"/>
      <c r="AG85" s="263"/>
      <c r="AH85" s="263"/>
      <c r="AI85" s="263"/>
      <c r="AJ85" s="263"/>
      <c r="AR85" s="49"/>
    </row>
    <row r="86" spans="1:91" s="1" customFormat="1" ht="6.95" customHeight="1" x14ac:dyDescent="0.2">
      <c r="B86" s="29"/>
      <c r="AR86" s="29"/>
    </row>
    <row r="87" spans="1:91" s="1" customFormat="1" ht="12" customHeight="1" x14ac:dyDescent="0.2">
      <c r="B87" s="29"/>
      <c r="C87" s="26" t="s">
        <v>16</v>
      </c>
      <c r="L87" s="51" t="str">
        <f>IF(K8="","",K8)</f>
        <v>k.ú. Dúbravka, Bratislava</v>
      </c>
      <c r="AI87" s="26" t="s">
        <v>18</v>
      </c>
      <c r="AM87" s="238" t="str">
        <f>IF(AN8= "","",AN8)</f>
        <v/>
      </c>
      <c r="AN87" s="238"/>
      <c r="AR87" s="29"/>
    </row>
    <row r="88" spans="1:91" s="1" customFormat="1" ht="6.95" customHeight="1" x14ac:dyDescent="0.2">
      <c r="B88" s="29"/>
      <c r="AR88" s="29"/>
    </row>
    <row r="89" spans="1:91" s="1" customFormat="1" ht="25.7" customHeight="1" x14ac:dyDescent="0.2">
      <c r="B89" s="29"/>
      <c r="C89" s="26" t="s">
        <v>19</v>
      </c>
      <c r="L89" s="3" t="str">
        <f>IF(E11= "","",E11)</f>
        <v/>
      </c>
      <c r="AI89" s="26" t="s">
        <v>23</v>
      </c>
      <c r="AM89" s="239" t="str">
        <f>IF(E17="","",E17)</f>
        <v/>
      </c>
      <c r="AN89" s="240"/>
      <c r="AO89" s="240"/>
      <c r="AP89" s="240"/>
      <c r="AR89" s="29"/>
      <c r="AS89" s="241" t="s">
        <v>48</v>
      </c>
      <c r="AT89" s="242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2" customHeight="1" x14ac:dyDescent="0.2">
      <c r="B90" s="29"/>
      <c r="C90" s="26" t="s">
        <v>22</v>
      </c>
      <c r="L90" s="3" t="str">
        <f>IF(E14="","",E14)</f>
        <v/>
      </c>
      <c r="AI90" s="26" t="s">
        <v>25</v>
      </c>
      <c r="AM90" s="239" t="str">
        <f>IF(E20="","",E20)</f>
        <v xml:space="preserve"> </v>
      </c>
      <c r="AN90" s="240"/>
      <c r="AO90" s="240"/>
      <c r="AP90" s="240"/>
      <c r="AR90" s="29"/>
      <c r="AS90" s="243"/>
      <c r="AT90" s="244"/>
      <c r="BD90" s="56"/>
    </row>
    <row r="91" spans="1:91" s="1" customFormat="1" ht="10.9" customHeight="1" x14ac:dyDescent="0.2">
      <c r="B91" s="29"/>
      <c r="AR91" s="29"/>
      <c r="AS91" s="243"/>
      <c r="AT91" s="244"/>
      <c r="BD91" s="56"/>
    </row>
    <row r="92" spans="1:91" s="1" customFormat="1" ht="29.25" customHeight="1" x14ac:dyDescent="0.2">
      <c r="B92" s="29"/>
      <c r="C92" s="264" t="s">
        <v>49</v>
      </c>
      <c r="D92" s="233"/>
      <c r="E92" s="233"/>
      <c r="F92" s="233"/>
      <c r="G92" s="233"/>
      <c r="H92" s="57"/>
      <c r="I92" s="232" t="s">
        <v>50</v>
      </c>
      <c r="J92" s="233"/>
      <c r="K92" s="233"/>
      <c r="L92" s="233"/>
      <c r="M92" s="233"/>
      <c r="N92" s="233"/>
      <c r="O92" s="233"/>
      <c r="P92" s="233"/>
      <c r="Q92" s="233"/>
      <c r="R92" s="233"/>
      <c r="S92" s="233"/>
      <c r="T92" s="233"/>
      <c r="U92" s="233"/>
      <c r="V92" s="233"/>
      <c r="W92" s="233"/>
      <c r="X92" s="233"/>
      <c r="Y92" s="233"/>
      <c r="Z92" s="233"/>
      <c r="AA92" s="233"/>
      <c r="AB92" s="233"/>
      <c r="AC92" s="233"/>
      <c r="AD92" s="233"/>
      <c r="AE92" s="233"/>
      <c r="AF92" s="233"/>
      <c r="AG92" s="237" t="s">
        <v>51</v>
      </c>
      <c r="AH92" s="233"/>
      <c r="AI92" s="233"/>
      <c r="AJ92" s="233"/>
      <c r="AK92" s="233"/>
      <c r="AL92" s="233"/>
      <c r="AM92" s="233"/>
      <c r="AN92" s="232" t="s">
        <v>52</v>
      </c>
      <c r="AO92" s="233"/>
      <c r="AP92" s="234"/>
      <c r="AQ92" s="58" t="s">
        <v>53</v>
      </c>
      <c r="AR92" s="29"/>
      <c r="AS92" s="59" t="s">
        <v>54</v>
      </c>
      <c r="AT92" s="60" t="s">
        <v>55</v>
      </c>
      <c r="AU92" s="60" t="s">
        <v>56</v>
      </c>
      <c r="AV92" s="60" t="s">
        <v>57</v>
      </c>
      <c r="AW92" s="60" t="s">
        <v>58</v>
      </c>
      <c r="AX92" s="60" t="s">
        <v>59</v>
      </c>
      <c r="AY92" s="60" t="s">
        <v>60</v>
      </c>
      <c r="AZ92" s="60" t="s">
        <v>61</v>
      </c>
      <c r="BA92" s="60" t="s">
        <v>62</v>
      </c>
      <c r="BB92" s="60" t="s">
        <v>63</v>
      </c>
      <c r="BC92" s="60" t="s">
        <v>64</v>
      </c>
      <c r="BD92" s="61" t="s">
        <v>65</v>
      </c>
    </row>
    <row r="93" spans="1:91" s="1" customFormat="1" ht="10.9" customHeight="1" x14ac:dyDescent="0.2">
      <c r="B93" s="29"/>
      <c r="AR93" s="29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50000000000003" customHeight="1" x14ac:dyDescent="0.2">
      <c r="B94" s="63"/>
      <c r="C94" s="64" t="s">
        <v>66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30">
        <f>ROUND(SUM(AG95:AG109),2)</f>
        <v>624126.82999999996</v>
      </c>
      <c r="AH94" s="230"/>
      <c r="AI94" s="230"/>
      <c r="AJ94" s="230"/>
      <c r="AK94" s="230"/>
      <c r="AL94" s="230"/>
      <c r="AM94" s="230"/>
      <c r="AN94" s="231">
        <f t="shared" ref="AN94:AN109" si="0">SUM(AG94,AT94)</f>
        <v>767676</v>
      </c>
      <c r="AO94" s="231"/>
      <c r="AP94" s="231"/>
      <c r="AQ94" s="67" t="s">
        <v>1</v>
      </c>
      <c r="AR94" s="63"/>
      <c r="AS94" s="68">
        <f>ROUND(SUM(AS95:AS109),2)</f>
        <v>0</v>
      </c>
      <c r="AT94" s="69">
        <f t="shared" ref="AT94:AT109" si="1">ROUND(SUM(AV94:AW94),2)</f>
        <v>143549.17000000001</v>
      </c>
      <c r="AU94" s="70">
        <f>ROUND(SUM(AU95:AU109),5)</f>
        <v>15791.536260000001</v>
      </c>
      <c r="AV94" s="69">
        <f>ROUND(AZ94*L29,2)</f>
        <v>0</v>
      </c>
      <c r="AW94" s="69">
        <f>ROUND(BA94*L30,2)</f>
        <v>143549.17000000001</v>
      </c>
      <c r="AX94" s="69">
        <f>ROUND(BB94*L29,2)</f>
        <v>0</v>
      </c>
      <c r="AY94" s="69">
        <f>ROUND(BC94*L30,2)</f>
        <v>0</v>
      </c>
      <c r="AZ94" s="69">
        <f>ROUND(SUM(AZ95:AZ109),2)</f>
        <v>0</v>
      </c>
      <c r="BA94" s="69">
        <f>ROUND(SUM(BA95:BA109),2)</f>
        <v>624126.81999999995</v>
      </c>
      <c r="BB94" s="69">
        <f>ROUND(SUM(BB95:BB109),2)</f>
        <v>0</v>
      </c>
      <c r="BC94" s="69">
        <f>ROUND(SUM(BC95:BC109),2)</f>
        <v>0</v>
      </c>
      <c r="BD94" s="71">
        <f>ROUND(SUM(BD95:BD109),2)</f>
        <v>0</v>
      </c>
      <c r="BS94" s="72" t="s">
        <v>67</v>
      </c>
      <c r="BT94" s="72" t="s">
        <v>68</v>
      </c>
      <c r="BU94" s="73" t="s">
        <v>69</v>
      </c>
      <c r="BV94" s="72" t="s">
        <v>70</v>
      </c>
      <c r="BW94" s="72" t="s">
        <v>4</v>
      </c>
      <c r="BX94" s="72" t="s">
        <v>71</v>
      </c>
      <c r="CL94" s="72" t="s">
        <v>1</v>
      </c>
    </row>
    <row r="95" spans="1:91" s="6" customFormat="1" ht="24.75" customHeight="1" x14ac:dyDescent="0.2">
      <c r="A95" s="74" t="s">
        <v>72</v>
      </c>
      <c r="B95" s="75"/>
      <c r="C95" s="76"/>
      <c r="D95" s="261" t="s">
        <v>73</v>
      </c>
      <c r="E95" s="261"/>
      <c r="F95" s="261"/>
      <c r="G95" s="261"/>
      <c r="H95" s="261"/>
      <c r="I95" s="77"/>
      <c r="J95" s="261" t="s">
        <v>74</v>
      </c>
      <c r="K95" s="261"/>
      <c r="L95" s="261"/>
      <c r="M95" s="261"/>
      <c r="N95" s="261"/>
      <c r="O95" s="261"/>
      <c r="P95" s="261"/>
      <c r="Q95" s="261"/>
      <c r="R95" s="261"/>
      <c r="S95" s="261"/>
      <c r="T95" s="261"/>
      <c r="U95" s="261"/>
      <c r="V95" s="261"/>
      <c r="W95" s="261"/>
      <c r="X95" s="261"/>
      <c r="Y95" s="261"/>
      <c r="Z95" s="261"/>
      <c r="AA95" s="261"/>
      <c r="AB95" s="261"/>
      <c r="AC95" s="261"/>
      <c r="AD95" s="261"/>
      <c r="AE95" s="261"/>
      <c r="AF95" s="261"/>
      <c r="AG95" s="228">
        <f>'SO 01 - Revitalizácia spe...'!K32</f>
        <v>274548.12</v>
      </c>
      <c r="AH95" s="228"/>
      <c r="AI95" s="228"/>
      <c r="AJ95" s="228"/>
      <c r="AK95" s="228"/>
      <c r="AL95" s="228"/>
      <c r="AM95" s="228"/>
      <c r="AN95" s="228">
        <f t="shared" si="0"/>
        <v>337694.19</v>
      </c>
      <c r="AO95" s="229"/>
      <c r="AP95" s="229"/>
      <c r="AQ95" s="78" t="s">
        <v>75</v>
      </c>
      <c r="AR95" s="75"/>
      <c r="AS95" s="79">
        <v>0</v>
      </c>
      <c r="AT95" s="80">
        <f t="shared" si="1"/>
        <v>63146.07</v>
      </c>
      <c r="AU95" s="81">
        <f>'SO 01 - Revitalizácia spe...'!Q136</f>
        <v>9968.5988010000019</v>
      </c>
      <c r="AV95" s="80">
        <f>'SO 01 - Revitalizácia spe...'!K35</f>
        <v>0</v>
      </c>
      <c r="AW95" s="80">
        <f>'SO 01 - Revitalizácia spe...'!K36</f>
        <v>63146.067600000002</v>
      </c>
      <c r="AX95" s="80">
        <f>'SO 01 - Revitalizácia spe...'!K37</f>
        <v>0</v>
      </c>
      <c r="AY95" s="80">
        <f>'SO 01 - Revitalizácia spe...'!K38</f>
        <v>0</v>
      </c>
      <c r="AZ95" s="80">
        <f>'SO 01 - Revitalizácia spe...'!F35</f>
        <v>0</v>
      </c>
      <c r="BA95" s="80">
        <f>'SO 01 - Revitalizácia spe...'!F36</f>
        <v>274548.12</v>
      </c>
      <c r="BB95" s="80">
        <f>'SO 01 - Revitalizácia spe...'!F37</f>
        <v>0</v>
      </c>
      <c r="BC95" s="80">
        <f>'SO 01 - Revitalizácia spe...'!F38</f>
        <v>0</v>
      </c>
      <c r="BD95" s="82">
        <f>'SO 01 - Revitalizácia spe...'!F39</f>
        <v>0</v>
      </c>
      <c r="BT95" s="83" t="s">
        <v>76</v>
      </c>
      <c r="BV95" s="83" t="s">
        <v>70</v>
      </c>
      <c r="BW95" s="83" t="s">
        <v>77</v>
      </c>
      <c r="BX95" s="83" t="s">
        <v>4</v>
      </c>
      <c r="CL95" s="83" t="s">
        <v>1</v>
      </c>
      <c r="CM95" s="83" t="s">
        <v>68</v>
      </c>
    </row>
    <row r="96" spans="1:91" s="6" customFormat="1" ht="24.75" customHeight="1" x14ac:dyDescent="0.2">
      <c r="A96" s="74" t="s">
        <v>72</v>
      </c>
      <c r="B96" s="75"/>
      <c r="C96" s="76"/>
      <c r="D96" s="261" t="s">
        <v>78</v>
      </c>
      <c r="E96" s="261"/>
      <c r="F96" s="261"/>
      <c r="G96" s="261"/>
      <c r="H96" s="261"/>
      <c r="I96" s="77"/>
      <c r="J96" s="261" t="s">
        <v>79</v>
      </c>
      <c r="K96" s="261"/>
      <c r="L96" s="261"/>
      <c r="M96" s="261"/>
      <c r="N96" s="261"/>
      <c r="O96" s="261"/>
      <c r="P96" s="261"/>
      <c r="Q96" s="261"/>
      <c r="R96" s="261"/>
      <c r="S96" s="261"/>
      <c r="T96" s="261"/>
      <c r="U96" s="261"/>
      <c r="V96" s="261"/>
      <c r="W96" s="261"/>
      <c r="X96" s="261"/>
      <c r="Y96" s="261"/>
      <c r="Z96" s="261"/>
      <c r="AA96" s="261"/>
      <c r="AB96" s="261"/>
      <c r="AC96" s="261"/>
      <c r="AD96" s="261"/>
      <c r="AE96" s="261"/>
      <c r="AF96" s="261"/>
      <c r="AG96" s="228">
        <f>'SO 02 - Revitalizácia spe...'!K32</f>
        <v>106646.07</v>
      </c>
      <c r="AH96" s="228"/>
      <c r="AI96" s="228"/>
      <c r="AJ96" s="228"/>
      <c r="AK96" s="228"/>
      <c r="AL96" s="228"/>
      <c r="AM96" s="228"/>
      <c r="AN96" s="228">
        <f t="shared" si="0"/>
        <v>131174.67000000001</v>
      </c>
      <c r="AO96" s="229"/>
      <c r="AP96" s="229"/>
      <c r="AQ96" s="78" t="s">
        <v>75</v>
      </c>
      <c r="AR96" s="75"/>
      <c r="AS96" s="79">
        <v>0</v>
      </c>
      <c r="AT96" s="80">
        <f t="shared" si="1"/>
        <v>24528.6</v>
      </c>
      <c r="AU96" s="81">
        <f>'SO 02 - Revitalizácia spe...'!Q133</f>
        <v>3680.0454140000002</v>
      </c>
      <c r="AV96" s="80">
        <f>'SO 02 - Revitalizácia spe...'!K35</f>
        <v>0</v>
      </c>
      <c r="AW96" s="80">
        <f>'SO 02 - Revitalizácia spe...'!K36</f>
        <v>24528.596100000002</v>
      </c>
      <c r="AX96" s="80">
        <f>'SO 02 - Revitalizácia spe...'!K37</f>
        <v>0</v>
      </c>
      <c r="AY96" s="80">
        <f>'SO 02 - Revitalizácia spe...'!K38</f>
        <v>0</v>
      </c>
      <c r="AZ96" s="80">
        <f>'SO 02 - Revitalizácia spe...'!F35</f>
        <v>0</v>
      </c>
      <c r="BA96" s="80">
        <f>'SO 02 - Revitalizácia spe...'!F36</f>
        <v>106646.07</v>
      </c>
      <c r="BB96" s="80">
        <f>'SO 02 - Revitalizácia spe...'!F37</f>
        <v>0</v>
      </c>
      <c r="BC96" s="80">
        <f>'SO 02 - Revitalizácia spe...'!F38</f>
        <v>0</v>
      </c>
      <c r="BD96" s="82">
        <f>'SO 02 - Revitalizácia spe...'!F39</f>
        <v>0</v>
      </c>
      <c r="BT96" s="83" t="s">
        <v>76</v>
      </c>
      <c r="BV96" s="83" t="s">
        <v>70</v>
      </c>
      <c r="BW96" s="83" t="s">
        <v>80</v>
      </c>
      <c r="BX96" s="83" t="s">
        <v>4</v>
      </c>
      <c r="CL96" s="83" t="s">
        <v>1</v>
      </c>
      <c r="CM96" s="83" t="s">
        <v>68</v>
      </c>
    </row>
    <row r="97" spans="1:91" s="6" customFormat="1" ht="16.5" customHeight="1" x14ac:dyDescent="0.2">
      <c r="A97" s="74" t="s">
        <v>72</v>
      </c>
      <c r="B97" s="75"/>
      <c r="C97" s="76"/>
      <c r="D97" s="261" t="s">
        <v>81</v>
      </c>
      <c r="E97" s="261"/>
      <c r="F97" s="261"/>
      <c r="G97" s="261"/>
      <c r="H97" s="261"/>
      <c r="I97" s="77"/>
      <c r="J97" s="261" t="s">
        <v>82</v>
      </c>
      <c r="K97" s="261"/>
      <c r="L97" s="261"/>
      <c r="M97" s="261"/>
      <c r="N97" s="261"/>
      <c r="O97" s="261"/>
      <c r="P97" s="261"/>
      <c r="Q97" s="261"/>
      <c r="R97" s="261"/>
      <c r="S97" s="261"/>
      <c r="T97" s="261"/>
      <c r="U97" s="261"/>
      <c r="V97" s="261"/>
      <c r="W97" s="261"/>
      <c r="X97" s="261"/>
      <c r="Y97" s="261"/>
      <c r="Z97" s="261"/>
      <c r="AA97" s="261"/>
      <c r="AB97" s="261"/>
      <c r="AC97" s="261"/>
      <c r="AD97" s="261"/>
      <c r="AE97" s="261"/>
      <c r="AF97" s="261"/>
      <c r="AG97" s="228">
        <f>'SO 03 - Vodný prvok'!K32</f>
        <v>80715.58</v>
      </c>
      <c r="AH97" s="228"/>
      <c r="AI97" s="228"/>
      <c r="AJ97" s="228"/>
      <c r="AK97" s="228"/>
      <c r="AL97" s="228"/>
      <c r="AM97" s="228"/>
      <c r="AN97" s="228">
        <f t="shared" si="0"/>
        <v>99280.16</v>
      </c>
      <c r="AO97" s="229"/>
      <c r="AP97" s="229"/>
      <c r="AQ97" s="78" t="s">
        <v>75</v>
      </c>
      <c r="AR97" s="75"/>
      <c r="AS97" s="79">
        <v>0</v>
      </c>
      <c r="AT97" s="80">
        <f t="shared" si="1"/>
        <v>18564.580000000002</v>
      </c>
      <c r="AU97" s="81">
        <f>'SO 03 - Vodný prvok'!Q129</f>
        <v>1394.5678050000001</v>
      </c>
      <c r="AV97" s="80">
        <f>'SO 03 - Vodný prvok'!K35</f>
        <v>0</v>
      </c>
      <c r="AW97" s="80">
        <f>'SO 03 - Vodný prvok'!K36</f>
        <v>18564.5834</v>
      </c>
      <c r="AX97" s="80">
        <f>'SO 03 - Vodný prvok'!K37</f>
        <v>0</v>
      </c>
      <c r="AY97" s="80">
        <f>'SO 03 - Vodný prvok'!K38</f>
        <v>0</v>
      </c>
      <c r="AZ97" s="80">
        <f>'SO 03 - Vodný prvok'!F35</f>
        <v>0</v>
      </c>
      <c r="BA97" s="80">
        <f>'SO 03 - Vodný prvok'!F36</f>
        <v>80715.58</v>
      </c>
      <c r="BB97" s="80">
        <f>'SO 03 - Vodný prvok'!F37</f>
        <v>0</v>
      </c>
      <c r="BC97" s="80">
        <f>'SO 03 - Vodný prvok'!F38</f>
        <v>0</v>
      </c>
      <c r="BD97" s="82">
        <f>'SO 03 - Vodný prvok'!F39</f>
        <v>0</v>
      </c>
      <c r="BT97" s="83" t="s">
        <v>76</v>
      </c>
      <c r="BV97" s="83" t="s">
        <v>70</v>
      </c>
      <c r="BW97" s="83" t="s">
        <v>83</v>
      </c>
      <c r="BX97" s="83" t="s">
        <v>4</v>
      </c>
      <c r="CL97" s="83" t="s">
        <v>1</v>
      </c>
      <c r="CM97" s="83" t="s">
        <v>68</v>
      </c>
    </row>
    <row r="98" spans="1:91" s="6" customFormat="1" ht="16.5" customHeight="1" x14ac:dyDescent="0.2">
      <c r="A98" s="74" t="s">
        <v>72</v>
      </c>
      <c r="B98" s="75"/>
      <c r="C98" s="76"/>
      <c r="D98" s="261" t="s">
        <v>84</v>
      </c>
      <c r="E98" s="261"/>
      <c r="F98" s="261"/>
      <c r="G98" s="261"/>
      <c r="H98" s="261"/>
      <c r="I98" s="77"/>
      <c r="J98" s="261" t="s">
        <v>85</v>
      </c>
      <c r="K98" s="261"/>
      <c r="L98" s="261"/>
      <c r="M98" s="261"/>
      <c r="N98" s="261"/>
      <c r="O98" s="261"/>
      <c r="P98" s="261"/>
      <c r="Q98" s="261"/>
      <c r="R98" s="261"/>
      <c r="S98" s="261"/>
      <c r="T98" s="261"/>
      <c r="U98" s="261"/>
      <c r="V98" s="261"/>
      <c r="W98" s="261"/>
      <c r="X98" s="261"/>
      <c r="Y98" s="261"/>
      <c r="Z98" s="261"/>
      <c r="AA98" s="261"/>
      <c r="AB98" s="261"/>
      <c r="AC98" s="261"/>
      <c r="AD98" s="261"/>
      <c r="AE98" s="261"/>
      <c r="AF98" s="261"/>
      <c r="AG98" s="228">
        <f>'VP 01 - Fontána - ZTI'!K32</f>
        <v>30293.1</v>
      </c>
      <c r="AH98" s="228"/>
      <c r="AI98" s="228"/>
      <c r="AJ98" s="228"/>
      <c r="AK98" s="228"/>
      <c r="AL98" s="228"/>
      <c r="AM98" s="228"/>
      <c r="AN98" s="228">
        <f t="shared" si="0"/>
        <v>37260.509999999995</v>
      </c>
      <c r="AO98" s="229"/>
      <c r="AP98" s="229"/>
      <c r="AQ98" s="78" t="s">
        <v>75</v>
      </c>
      <c r="AR98" s="75"/>
      <c r="AS98" s="79">
        <v>0</v>
      </c>
      <c r="AT98" s="80">
        <f t="shared" si="1"/>
        <v>6967.41</v>
      </c>
      <c r="AU98" s="81">
        <f>'VP 01 - Fontána - ZTI'!Q135</f>
        <v>0</v>
      </c>
      <c r="AV98" s="80">
        <f>'VP 01 - Fontána - ZTI'!K35</f>
        <v>0</v>
      </c>
      <c r="AW98" s="80">
        <f>'VP 01 - Fontána - ZTI'!K36</f>
        <v>6967.4129999999996</v>
      </c>
      <c r="AX98" s="80">
        <f>'VP 01 - Fontána - ZTI'!K37</f>
        <v>0</v>
      </c>
      <c r="AY98" s="80">
        <f>'VP 01 - Fontána - ZTI'!K38</f>
        <v>0</v>
      </c>
      <c r="AZ98" s="80">
        <f>'VP 01 - Fontána - ZTI'!F35</f>
        <v>0</v>
      </c>
      <c r="BA98" s="80">
        <f>'VP 01 - Fontána - ZTI'!F36</f>
        <v>30293.1</v>
      </c>
      <c r="BB98" s="80">
        <f>'VP 01 - Fontána - ZTI'!F37</f>
        <v>0</v>
      </c>
      <c r="BC98" s="80">
        <f>'VP 01 - Fontána - ZTI'!F38</f>
        <v>0</v>
      </c>
      <c r="BD98" s="82">
        <f>'VP 01 - Fontána - ZTI'!F39</f>
        <v>0</v>
      </c>
      <c r="BT98" s="83" t="s">
        <v>76</v>
      </c>
      <c r="BV98" s="83" t="s">
        <v>70</v>
      </c>
      <c r="BW98" s="83" t="s">
        <v>86</v>
      </c>
      <c r="BX98" s="83" t="s">
        <v>4</v>
      </c>
      <c r="CL98" s="83" t="s">
        <v>1</v>
      </c>
      <c r="CM98" s="83" t="s">
        <v>68</v>
      </c>
    </row>
    <row r="99" spans="1:91" s="6" customFormat="1" ht="16.5" customHeight="1" x14ac:dyDescent="0.2">
      <c r="A99" s="74" t="s">
        <v>72</v>
      </c>
      <c r="B99" s="75"/>
      <c r="C99" s="76"/>
      <c r="D99" s="261" t="s">
        <v>87</v>
      </c>
      <c r="E99" s="261"/>
      <c r="F99" s="261"/>
      <c r="G99" s="261"/>
      <c r="H99" s="261"/>
      <c r="I99" s="77"/>
      <c r="J99" s="261" t="s">
        <v>88</v>
      </c>
      <c r="K99" s="261"/>
      <c r="L99" s="261"/>
      <c r="M99" s="261"/>
      <c r="N99" s="261"/>
      <c r="O99" s="261"/>
      <c r="P99" s="261"/>
      <c r="Q99" s="261"/>
      <c r="R99" s="261"/>
      <c r="S99" s="261"/>
      <c r="T99" s="261"/>
      <c r="U99" s="261"/>
      <c r="V99" s="261"/>
      <c r="W99" s="261"/>
      <c r="X99" s="261"/>
      <c r="Y99" s="261"/>
      <c r="Z99" s="261"/>
      <c r="AA99" s="261"/>
      <c r="AB99" s="261"/>
      <c r="AC99" s="261"/>
      <c r="AD99" s="261"/>
      <c r="AE99" s="261"/>
      <c r="AF99" s="261"/>
      <c r="AG99" s="228">
        <f>'SO 04 - Vodovodné a kanal...'!K32</f>
        <v>26582.69</v>
      </c>
      <c r="AH99" s="228"/>
      <c r="AI99" s="228"/>
      <c r="AJ99" s="228"/>
      <c r="AK99" s="228"/>
      <c r="AL99" s="228"/>
      <c r="AM99" s="228"/>
      <c r="AN99" s="228">
        <f t="shared" si="0"/>
        <v>32696.71</v>
      </c>
      <c r="AO99" s="229"/>
      <c r="AP99" s="229"/>
      <c r="AQ99" s="78" t="s">
        <v>75</v>
      </c>
      <c r="AR99" s="75"/>
      <c r="AS99" s="79">
        <v>0</v>
      </c>
      <c r="AT99" s="80">
        <f t="shared" si="1"/>
        <v>6114.02</v>
      </c>
      <c r="AU99" s="81">
        <f>'SO 04 - Vodovodné a kanal...'!Q129</f>
        <v>0</v>
      </c>
      <c r="AV99" s="80">
        <f>'SO 04 - Vodovodné a kanal...'!K35</f>
        <v>0</v>
      </c>
      <c r="AW99" s="80">
        <f>'SO 04 - Vodovodné a kanal...'!K36</f>
        <v>6114.0164000000004</v>
      </c>
      <c r="AX99" s="80">
        <f>'SO 04 - Vodovodné a kanal...'!K37</f>
        <v>0</v>
      </c>
      <c r="AY99" s="80">
        <f>'SO 04 - Vodovodné a kanal...'!K38</f>
        <v>0</v>
      </c>
      <c r="AZ99" s="80">
        <f>'SO 04 - Vodovodné a kanal...'!F35</f>
        <v>0</v>
      </c>
      <c r="BA99" s="80">
        <f>'SO 04 - Vodovodné a kanal...'!F36</f>
        <v>26582.68</v>
      </c>
      <c r="BB99" s="80">
        <f>'SO 04 - Vodovodné a kanal...'!F37</f>
        <v>0</v>
      </c>
      <c r="BC99" s="80">
        <f>'SO 04 - Vodovodné a kanal...'!F38</f>
        <v>0</v>
      </c>
      <c r="BD99" s="82">
        <f>'SO 04 - Vodovodné a kanal...'!F39</f>
        <v>0</v>
      </c>
      <c r="BT99" s="83" t="s">
        <v>76</v>
      </c>
      <c r="BV99" s="83" t="s">
        <v>70</v>
      </c>
      <c r="BW99" s="83" t="s">
        <v>89</v>
      </c>
      <c r="BX99" s="83" t="s">
        <v>4</v>
      </c>
      <c r="CL99" s="83" t="s">
        <v>1</v>
      </c>
      <c r="CM99" s="83" t="s">
        <v>68</v>
      </c>
    </row>
    <row r="100" spans="1:91" s="6" customFormat="1" ht="16.5" customHeight="1" x14ac:dyDescent="0.2">
      <c r="A100" s="74" t="s">
        <v>72</v>
      </c>
      <c r="B100" s="75"/>
      <c r="C100" s="76"/>
      <c r="D100" s="261" t="s">
        <v>90</v>
      </c>
      <c r="E100" s="261"/>
      <c r="F100" s="261"/>
      <c r="G100" s="261"/>
      <c r="H100" s="261"/>
      <c r="I100" s="77"/>
      <c r="J100" s="261" t="s">
        <v>91</v>
      </c>
      <c r="K100" s="261"/>
      <c r="L100" s="261"/>
      <c r="M100" s="261"/>
      <c r="N100" s="261"/>
      <c r="O100" s="261"/>
      <c r="P100" s="261"/>
      <c r="Q100" s="261"/>
      <c r="R100" s="261"/>
      <c r="S100" s="261"/>
      <c r="T100" s="261"/>
      <c r="U100" s="261"/>
      <c r="V100" s="261"/>
      <c r="W100" s="261"/>
      <c r="X100" s="261"/>
      <c r="Y100" s="261"/>
      <c r="Z100" s="261"/>
      <c r="AA100" s="261"/>
      <c r="AB100" s="261"/>
      <c r="AC100" s="261"/>
      <c r="AD100" s="261"/>
      <c r="AE100" s="261"/>
      <c r="AF100" s="261"/>
      <c r="AG100" s="228">
        <f>'SO 05 - Prekládka kanaliz...'!K32</f>
        <v>31787.86</v>
      </c>
      <c r="AH100" s="228"/>
      <c r="AI100" s="228"/>
      <c r="AJ100" s="228"/>
      <c r="AK100" s="228"/>
      <c r="AL100" s="228"/>
      <c r="AM100" s="228"/>
      <c r="AN100" s="228">
        <f t="shared" si="0"/>
        <v>39099.07</v>
      </c>
      <c r="AO100" s="229"/>
      <c r="AP100" s="229"/>
      <c r="AQ100" s="78" t="s">
        <v>75</v>
      </c>
      <c r="AR100" s="75"/>
      <c r="AS100" s="79">
        <v>0</v>
      </c>
      <c r="AT100" s="80">
        <f t="shared" si="1"/>
        <v>7311.21</v>
      </c>
      <c r="AU100" s="81">
        <f>'SO 05 - Prekládka kanaliz...'!Q129</f>
        <v>0</v>
      </c>
      <c r="AV100" s="80">
        <f>'SO 05 - Prekládka kanaliz...'!K35</f>
        <v>0</v>
      </c>
      <c r="AW100" s="80">
        <f>'SO 05 - Prekládka kanaliz...'!K36</f>
        <v>7311.2078000000001</v>
      </c>
      <c r="AX100" s="80">
        <f>'SO 05 - Prekládka kanaliz...'!K37</f>
        <v>0</v>
      </c>
      <c r="AY100" s="80">
        <f>'SO 05 - Prekládka kanaliz...'!K38</f>
        <v>0</v>
      </c>
      <c r="AZ100" s="80">
        <f>'SO 05 - Prekládka kanaliz...'!F35</f>
        <v>0</v>
      </c>
      <c r="BA100" s="80">
        <f>'SO 05 - Prekládka kanaliz...'!F36</f>
        <v>31787.86</v>
      </c>
      <c r="BB100" s="80">
        <f>'SO 05 - Prekládka kanaliz...'!F37</f>
        <v>0</v>
      </c>
      <c r="BC100" s="80">
        <f>'SO 05 - Prekládka kanaliz...'!F38</f>
        <v>0</v>
      </c>
      <c r="BD100" s="82">
        <f>'SO 05 - Prekládka kanaliz...'!F39</f>
        <v>0</v>
      </c>
      <c r="BT100" s="83" t="s">
        <v>76</v>
      </c>
      <c r="BV100" s="83" t="s">
        <v>70</v>
      </c>
      <c r="BW100" s="83" t="s">
        <v>92</v>
      </c>
      <c r="BX100" s="83" t="s">
        <v>4</v>
      </c>
      <c r="CL100" s="83" t="s">
        <v>1</v>
      </c>
      <c r="CM100" s="83" t="s">
        <v>68</v>
      </c>
    </row>
    <row r="101" spans="1:91" s="6" customFormat="1" ht="16.5" customHeight="1" x14ac:dyDescent="0.2">
      <c r="A101" s="74" t="s">
        <v>72</v>
      </c>
      <c r="B101" s="75"/>
      <c r="C101" s="76"/>
      <c r="D101" s="261" t="s">
        <v>93</v>
      </c>
      <c r="E101" s="261"/>
      <c r="F101" s="261"/>
      <c r="G101" s="261"/>
      <c r="H101" s="261"/>
      <c r="I101" s="77"/>
      <c r="J101" s="261" t="s">
        <v>94</v>
      </c>
      <c r="K101" s="261"/>
      <c r="L101" s="261"/>
      <c r="M101" s="261"/>
      <c r="N101" s="261"/>
      <c r="O101" s="261"/>
      <c r="P101" s="261"/>
      <c r="Q101" s="261"/>
      <c r="R101" s="261"/>
      <c r="S101" s="261"/>
      <c r="T101" s="261"/>
      <c r="U101" s="261"/>
      <c r="V101" s="261"/>
      <c r="W101" s="261"/>
      <c r="X101" s="261"/>
      <c r="Y101" s="261"/>
      <c r="Z101" s="261"/>
      <c r="AA101" s="261"/>
      <c r="AB101" s="261"/>
      <c r="AC101" s="261"/>
      <c r="AD101" s="261"/>
      <c r="AE101" s="261"/>
      <c r="AF101" s="261"/>
      <c r="AG101" s="228">
        <f>'SO 06 - Prekládka vodovodu'!K32</f>
        <v>17088.54</v>
      </c>
      <c r="AH101" s="228"/>
      <c r="AI101" s="228"/>
      <c r="AJ101" s="228"/>
      <c r="AK101" s="228"/>
      <c r="AL101" s="228"/>
      <c r="AM101" s="228"/>
      <c r="AN101" s="228">
        <f t="shared" si="0"/>
        <v>21018.9</v>
      </c>
      <c r="AO101" s="229"/>
      <c r="AP101" s="229"/>
      <c r="AQ101" s="78" t="s">
        <v>75</v>
      </c>
      <c r="AR101" s="75"/>
      <c r="AS101" s="79">
        <v>0</v>
      </c>
      <c r="AT101" s="80">
        <f t="shared" si="1"/>
        <v>3930.36</v>
      </c>
      <c r="AU101" s="81">
        <f>'SO 06 - Prekládka vodovodu'!Q129</f>
        <v>0</v>
      </c>
      <c r="AV101" s="80">
        <f>'SO 06 - Prekládka vodovodu'!K35</f>
        <v>0</v>
      </c>
      <c r="AW101" s="80">
        <f>'SO 06 - Prekládka vodovodu'!K36</f>
        <v>3930.3642000000004</v>
      </c>
      <c r="AX101" s="80">
        <f>'SO 06 - Prekládka vodovodu'!K37</f>
        <v>0</v>
      </c>
      <c r="AY101" s="80">
        <f>'SO 06 - Prekládka vodovodu'!K38</f>
        <v>0</v>
      </c>
      <c r="AZ101" s="80">
        <f>'SO 06 - Prekládka vodovodu'!F35</f>
        <v>0</v>
      </c>
      <c r="BA101" s="80">
        <f>'SO 06 - Prekládka vodovodu'!F36</f>
        <v>17088.54</v>
      </c>
      <c r="BB101" s="80">
        <f>'SO 06 - Prekládka vodovodu'!F37</f>
        <v>0</v>
      </c>
      <c r="BC101" s="80">
        <f>'SO 06 - Prekládka vodovodu'!F38</f>
        <v>0</v>
      </c>
      <c r="BD101" s="82">
        <f>'SO 06 - Prekládka vodovodu'!F39</f>
        <v>0</v>
      </c>
      <c r="BT101" s="83" t="s">
        <v>76</v>
      </c>
      <c r="BV101" s="83" t="s">
        <v>70</v>
      </c>
      <c r="BW101" s="83" t="s">
        <v>95</v>
      </c>
      <c r="BX101" s="83" t="s">
        <v>4</v>
      </c>
      <c r="CL101" s="83" t="s">
        <v>1</v>
      </c>
      <c r="CM101" s="83" t="s">
        <v>68</v>
      </c>
    </row>
    <row r="102" spans="1:91" s="6" customFormat="1" ht="24.75" customHeight="1" x14ac:dyDescent="0.2">
      <c r="A102" s="74" t="s">
        <v>72</v>
      </c>
      <c r="B102" s="75"/>
      <c r="C102" s="76"/>
      <c r="D102" s="261" t="s">
        <v>96</v>
      </c>
      <c r="E102" s="261"/>
      <c r="F102" s="261"/>
      <c r="G102" s="261"/>
      <c r="H102" s="261"/>
      <c r="I102" s="77"/>
      <c r="J102" s="261" t="s">
        <v>97</v>
      </c>
      <c r="K102" s="261"/>
      <c r="L102" s="261"/>
      <c r="M102" s="261"/>
      <c r="N102" s="261"/>
      <c r="O102" s="261"/>
      <c r="P102" s="261"/>
      <c r="Q102" s="261"/>
      <c r="R102" s="261"/>
      <c r="S102" s="261"/>
      <c r="T102" s="261"/>
      <c r="U102" s="261"/>
      <c r="V102" s="261"/>
      <c r="W102" s="261"/>
      <c r="X102" s="261"/>
      <c r="Y102" s="261"/>
      <c r="Z102" s="261"/>
      <c r="AA102" s="261"/>
      <c r="AB102" s="261"/>
      <c r="AC102" s="261"/>
      <c r="AD102" s="261"/>
      <c r="AE102" s="261"/>
      <c r="AF102" s="261"/>
      <c r="AG102" s="228">
        <f>'SO 07 - Rekonštrukcia VŠ ...'!K32</f>
        <v>3513.49</v>
      </c>
      <c r="AH102" s="228"/>
      <c r="AI102" s="228"/>
      <c r="AJ102" s="228"/>
      <c r="AK102" s="228"/>
      <c r="AL102" s="228"/>
      <c r="AM102" s="228"/>
      <c r="AN102" s="228">
        <f t="shared" si="0"/>
        <v>4321.59</v>
      </c>
      <c r="AO102" s="229"/>
      <c r="AP102" s="229"/>
      <c r="AQ102" s="78" t="s">
        <v>75</v>
      </c>
      <c r="AR102" s="75"/>
      <c r="AS102" s="79">
        <v>0</v>
      </c>
      <c r="AT102" s="80">
        <f t="shared" si="1"/>
        <v>808.1</v>
      </c>
      <c r="AU102" s="81">
        <f>'SO 07 - Rekonštrukcia VŠ ...'!Q129</f>
        <v>0</v>
      </c>
      <c r="AV102" s="80">
        <f>'SO 07 - Rekonštrukcia VŠ ...'!K35</f>
        <v>0</v>
      </c>
      <c r="AW102" s="80">
        <f>'SO 07 - Rekonštrukcia VŠ ...'!K36</f>
        <v>808.10270000000003</v>
      </c>
      <c r="AX102" s="80">
        <f>'SO 07 - Rekonštrukcia VŠ ...'!K37</f>
        <v>0</v>
      </c>
      <c r="AY102" s="80">
        <f>'SO 07 - Rekonštrukcia VŠ ...'!K38</f>
        <v>0</v>
      </c>
      <c r="AZ102" s="80">
        <f>'SO 07 - Rekonštrukcia VŠ ...'!F35</f>
        <v>0</v>
      </c>
      <c r="BA102" s="80">
        <f>'SO 07 - Rekonštrukcia VŠ ...'!F36</f>
        <v>3513.49</v>
      </c>
      <c r="BB102" s="80">
        <f>'SO 07 - Rekonštrukcia VŠ ...'!F37</f>
        <v>0</v>
      </c>
      <c r="BC102" s="80">
        <f>'SO 07 - Rekonštrukcia VŠ ...'!F38</f>
        <v>0</v>
      </c>
      <c r="BD102" s="82">
        <f>'SO 07 - Rekonštrukcia VŠ ...'!F39</f>
        <v>0</v>
      </c>
      <c r="BT102" s="83" t="s">
        <v>76</v>
      </c>
      <c r="BV102" s="83" t="s">
        <v>70</v>
      </c>
      <c r="BW102" s="83" t="s">
        <v>98</v>
      </c>
      <c r="BX102" s="83" t="s">
        <v>4</v>
      </c>
      <c r="CL102" s="83" t="s">
        <v>1</v>
      </c>
      <c r="CM102" s="83" t="s">
        <v>68</v>
      </c>
    </row>
    <row r="103" spans="1:91" s="6" customFormat="1" ht="16.5" customHeight="1" x14ac:dyDescent="0.2">
      <c r="A103" s="74" t="s">
        <v>72</v>
      </c>
      <c r="B103" s="75"/>
      <c r="C103" s="76"/>
      <c r="D103" s="261" t="s">
        <v>99</v>
      </c>
      <c r="E103" s="261"/>
      <c r="F103" s="261"/>
      <c r="G103" s="261"/>
      <c r="H103" s="261"/>
      <c r="I103" s="77"/>
      <c r="J103" s="261" t="s">
        <v>100</v>
      </c>
      <c r="K103" s="261"/>
      <c r="L103" s="261"/>
      <c r="M103" s="261"/>
      <c r="N103" s="261"/>
      <c r="O103" s="261"/>
      <c r="P103" s="261"/>
      <c r="Q103" s="261"/>
      <c r="R103" s="261"/>
      <c r="S103" s="261"/>
      <c r="T103" s="261"/>
      <c r="U103" s="261"/>
      <c r="V103" s="261"/>
      <c r="W103" s="261"/>
      <c r="X103" s="261"/>
      <c r="Y103" s="261"/>
      <c r="Z103" s="261"/>
      <c r="AA103" s="261"/>
      <c r="AB103" s="261"/>
      <c r="AC103" s="261"/>
      <c r="AD103" s="261"/>
      <c r="AE103" s="261"/>
      <c r="AF103" s="261"/>
      <c r="AG103" s="228">
        <f>'SO 08 - Dažďové záhrady'!K32</f>
        <v>10014.42</v>
      </c>
      <c r="AH103" s="228"/>
      <c r="AI103" s="228"/>
      <c r="AJ103" s="228"/>
      <c r="AK103" s="228"/>
      <c r="AL103" s="228"/>
      <c r="AM103" s="228"/>
      <c r="AN103" s="228">
        <f t="shared" si="0"/>
        <v>12317.74</v>
      </c>
      <c r="AO103" s="229"/>
      <c r="AP103" s="229"/>
      <c r="AQ103" s="78" t="s">
        <v>75</v>
      </c>
      <c r="AR103" s="75"/>
      <c r="AS103" s="79">
        <v>0</v>
      </c>
      <c r="AT103" s="80">
        <f t="shared" si="1"/>
        <v>2303.3200000000002</v>
      </c>
      <c r="AU103" s="81">
        <f>'SO 08 - Dažďové záhrady'!Q125</f>
        <v>101.40880799999999</v>
      </c>
      <c r="AV103" s="80">
        <f>'SO 08 - Dažďové záhrady'!K35</f>
        <v>0</v>
      </c>
      <c r="AW103" s="80">
        <f>'SO 08 - Dažďové záhrady'!K36</f>
        <v>2303.3166000000001</v>
      </c>
      <c r="AX103" s="80">
        <f>'SO 08 - Dažďové záhrady'!K37</f>
        <v>0</v>
      </c>
      <c r="AY103" s="80">
        <f>'SO 08 - Dažďové záhrady'!K38</f>
        <v>0</v>
      </c>
      <c r="AZ103" s="80">
        <f>'SO 08 - Dažďové záhrady'!F35</f>
        <v>0</v>
      </c>
      <c r="BA103" s="80">
        <f>'SO 08 - Dažďové záhrady'!F36</f>
        <v>10014.42</v>
      </c>
      <c r="BB103" s="80">
        <f>'SO 08 - Dažďové záhrady'!F37</f>
        <v>0</v>
      </c>
      <c r="BC103" s="80">
        <f>'SO 08 - Dažďové záhrady'!F38</f>
        <v>0</v>
      </c>
      <c r="BD103" s="82">
        <f>'SO 08 - Dažďové záhrady'!F39</f>
        <v>0</v>
      </c>
      <c r="BT103" s="83" t="s">
        <v>76</v>
      </c>
      <c r="BV103" s="83" t="s">
        <v>70</v>
      </c>
      <c r="BW103" s="83" t="s">
        <v>101</v>
      </c>
      <c r="BX103" s="83" t="s">
        <v>4</v>
      </c>
      <c r="CL103" s="83" t="s">
        <v>1</v>
      </c>
      <c r="CM103" s="83" t="s">
        <v>68</v>
      </c>
    </row>
    <row r="104" spans="1:91" s="6" customFormat="1" ht="16.5" customHeight="1" x14ac:dyDescent="0.2">
      <c r="A104" s="74" t="s">
        <v>72</v>
      </c>
      <c r="B104" s="75"/>
      <c r="C104" s="76"/>
      <c r="D104" s="261" t="s">
        <v>102</v>
      </c>
      <c r="E104" s="261"/>
      <c r="F104" s="261"/>
      <c r="G104" s="261"/>
      <c r="H104" s="261"/>
      <c r="I104" s="77"/>
      <c r="J104" s="261" t="s">
        <v>103</v>
      </c>
      <c r="K104" s="261"/>
      <c r="L104" s="261"/>
      <c r="M104" s="261"/>
      <c r="N104" s="261"/>
      <c r="O104" s="261"/>
      <c r="P104" s="261"/>
      <c r="Q104" s="261"/>
      <c r="R104" s="261"/>
      <c r="S104" s="261"/>
      <c r="T104" s="261"/>
      <c r="U104" s="261"/>
      <c r="V104" s="261"/>
      <c r="W104" s="261"/>
      <c r="X104" s="261"/>
      <c r="Y104" s="261"/>
      <c r="Z104" s="261"/>
      <c r="AA104" s="261"/>
      <c r="AB104" s="261"/>
      <c r="AC104" s="261"/>
      <c r="AD104" s="261"/>
      <c r="AE104" s="261"/>
      <c r="AF104" s="261"/>
      <c r="AG104" s="228">
        <f>'SO 09 -  Nová elektrická ...'!K32</f>
        <v>3779.98</v>
      </c>
      <c r="AH104" s="228"/>
      <c r="AI104" s="228"/>
      <c r="AJ104" s="228"/>
      <c r="AK104" s="228"/>
      <c r="AL104" s="228"/>
      <c r="AM104" s="228"/>
      <c r="AN104" s="228">
        <f t="shared" si="0"/>
        <v>4649.38</v>
      </c>
      <c r="AO104" s="229"/>
      <c r="AP104" s="229"/>
      <c r="AQ104" s="78" t="s">
        <v>75</v>
      </c>
      <c r="AR104" s="75"/>
      <c r="AS104" s="79">
        <v>0</v>
      </c>
      <c r="AT104" s="80">
        <f t="shared" si="1"/>
        <v>869.4</v>
      </c>
      <c r="AU104" s="81">
        <f>'SO 09 -  Nová elektrická ...'!Q127</f>
        <v>0</v>
      </c>
      <c r="AV104" s="80">
        <f>'SO 09 -  Nová elektrická ...'!K35</f>
        <v>0</v>
      </c>
      <c r="AW104" s="80">
        <f>'SO 09 -  Nová elektrická ...'!K36</f>
        <v>869.3954</v>
      </c>
      <c r="AX104" s="80">
        <f>'SO 09 -  Nová elektrická ...'!K37</f>
        <v>0</v>
      </c>
      <c r="AY104" s="80">
        <f>'SO 09 -  Nová elektrická ...'!K38</f>
        <v>0</v>
      </c>
      <c r="AZ104" s="80">
        <f>'SO 09 -  Nová elektrická ...'!F35</f>
        <v>0</v>
      </c>
      <c r="BA104" s="80">
        <f>'SO 09 -  Nová elektrická ...'!F36</f>
        <v>3779.98</v>
      </c>
      <c r="BB104" s="80">
        <f>'SO 09 -  Nová elektrická ...'!F37</f>
        <v>0</v>
      </c>
      <c r="BC104" s="80">
        <f>'SO 09 -  Nová elektrická ...'!F38</f>
        <v>0</v>
      </c>
      <c r="BD104" s="82">
        <f>'SO 09 -  Nová elektrická ...'!F39</f>
        <v>0</v>
      </c>
      <c r="BT104" s="83" t="s">
        <v>76</v>
      </c>
      <c r="BV104" s="83" t="s">
        <v>70</v>
      </c>
      <c r="BW104" s="83" t="s">
        <v>104</v>
      </c>
      <c r="BX104" s="83" t="s">
        <v>4</v>
      </c>
      <c r="CL104" s="83" t="s">
        <v>1</v>
      </c>
      <c r="CM104" s="83" t="s">
        <v>68</v>
      </c>
    </row>
    <row r="105" spans="1:91" s="6" customFormat="1" ht="16.5" customHeight="1" x14ac:dyDescent="0.2">
      <c r="A105" s="74" t="s">
        <v>72</v>
      </c>
      <c r="B105" s="75"/>
      <c r="C105" s="76"/>
      <c r="D105" s="261" t="s">
        <v>105</v>
      </c>
      <c r="E105" s="261"/>
      <c r="F105" s="261"/>
      <c r="G105" s="261"/>
      <c r="H105" s="261"/>
      <c r="I105" s="77"/>
      <c r="J105" s="261" t="s">
        <v>106</v>
      </c>
      <c r="K105" s="261"/>
      <c r="L105" s="261"/>
      <c r="M105" s="261"/>
      <c r="N105" s="261"/>
      <c r="O105" s="261"/>
      <c r="P105" s="261"/>
      <c r="Q105" s="261"/>
      <c r="R105" s="261"/>
      <c r="S105" s="261"/>
      <c r="T105" s="261"/>
      <c r="U105" s="261"/>
      <c r="V105" s="261"/>
      <c r="W105" s="261"/>
      <c r="X105" s="261"/>
      <c r="Y105" s="261"/>
      <c r="Z105" s="261"/>
      <c r="AA105" s="261"/>
      <c r="AB105" s="261"/>
      <c r="AC105" s="261"/>
      <c r="AD105" s="261"/>
      <c r="AE105" s="261"/>
      <c r="AF105" s="261"/>
      <c r="AG105" s="228">
        <f>'SO 10 - Verejné osvetlenie'!K32</f>
        <v>11084.5</v>
      </c>
      <c r="AH105" s="228"/>
      <c r="AI105" s="228"/>
      <c r="AJ105" s="228"/>
      <c r="AK105" s="228"/>
      <c r="AL105" s="228"/>
      <c r="AM105" s="228"/>
      <c r="AN105" s="228">
        <f t="shared" si="0"/>
        <v>13633.94</v>
      </c>
      <c r="AO105" s="229"/>
      <c r="AP105" s="229"/>
      <c r="AQ105" s="78" t="s">
        <v>75</v>
      </c>
      <c r="AR105" s="75"/>
      <c r="AS105" s="79">
        <v>0</v>
      </c>
      <c r="AT105" s="80">
        <f t="shared" si="1"/>
        <v>2549.44</v>
      </c>
      <c r="AU105" s="81">
        <f>'SO 10 - Verejné osvetlenie'!Q127</f>
        <v>0</v>
      </c>
      <c r="AV105" s="80">
        <f>'SO 10 - Verejné osvetlenie'!K35</f>
        <v>0</v>
      </c>
      <c r="AW105" s="80">
        <f>'SO 10 - Verejné osvetlenie'!K36</f>
        <v>2549.4349999999999</v>
      </c>
      <c r="AX105" s="80">
        <f>'SO 10 - Verejné osvetlenie'!K37</f>
        <v>0</v>
      </c>
      <c r="AY105" s="80">
        <f>'SO 10 - Verejné osvetlenie'!K38</f>
        <v>0</v>
      </c>
      <c r="AZ105" s="80">
        <f>'SO 10 - Verejné osvetlenie'!F35</f>
        <v>0</v>
      </c>
      <c r="BA105" s="80">
        <f>'SO 10 - Verejné osvetlenie'!F36</f>
        <v>11084.5</v>
      </c>
      <c r="BB105" s="80">
        <f>'SO 10 - Verejné osvetlenie'!F37</f>
        <v>0</v>
      </c>
      <c r="BC105" s="80">
        <f>'SO 10 - Verejné osvetlenie'!F38</f>
        <v>0</v>
      </c>
      <c r="BD105" s="82">
        <f>'SO 10 - Verejné osvetlenie'!F39</f>
        <v>0</v>
      </c>
      <c r="BT105" s="83" t="s">
        <v>76</v>
      </c>
      <c r="BV105" s="83" t="s">
        <v>70</v>
      </c>
      <c r="BW105" s="83" t="s">
        <v>107</v>
      </c>
      <c r="BX105" s="83" t="s">
        <v>4</v>
      </c>
      <c r="CL105" s="83" t="s">
        <v>1</v>
      </c>
      <c r="CM105" s="83" t="s">
        <v>68</v>
      </c>
    </row>
    <row r="106" spans="1:91" s="6" customFormat="1" ht="16.5" customHeight="1" x14ac:dyDescent="0.2">
      <c r="A106" s="74" t="s">
        <v>72</v>
      </c>
      <c r="B106" s="75"/>
      <c r="C106" s="76"/>
      <c r="D106" s="261" t="s">
        <v>108</v>
      </c>
      <c r="E106" s="261"/>
      <c r="F106" s="261"/>
      <c r="G106" s="261"/>
      <c r="H106" s="261"/>
      <c r="I106" s="77"/>
      <c r="J106" s="261" t="s">
        <v>109</v>
      </c>
      <c r="K106" s="261"/>
      <c r="L106" s="261"/>
      <c r="M106" s="261"/>
      <c r="N106" s="261"/>
      <c r="O106" s="261"/>
      <c r="P106" s="261"/>
      <c r="Q106" s="261"/>
      <c r="R106" s="261"/>
      <c r="S106" s="261"/>
      <c r="T106" s="261"/>
      <c r="U106" s="261"/>
      <c r="V106" s="261"/>
      <c r="W106" s="261"/>
      <c r="X106" s="261"/>
      <c r="Y106" s="261"/>
      <c r="Z106" s="261"/>
      <c r="AA106" s="261"/>
      <c r="AB106" s="261"/>
      <c r="AC106" s="261"/>
      <c r="AD106" s="261"/>
      <c r="AE106" s="261"/>
      <c r="AF106" s="261"/>
      <c r="AG106" s="228">
        <f>'SO 11a - Sadové úpravy'!K32</f>
        <v>9337.2999999999993</v>
      </c>
      <c r="AH106" s="228"/>
      <c r="AI106" s="228"/>
      <c r="AJ106" s="228"/>
      <c r="AK106" s="228"/>
      <c r="AL106" s="228"/>
      <c r="AM106" s="228"/>
      <c r="AN106" s="228">
        <f t="shared" si="0"/>
        <v>11484.88</v>
      </c>
      <c r="AO106" s="229"/>
      <c r="AP106" s="229"/>
      <c r="AQ106" s="78" t="s">
        <v>75</v>
      </c>
      <c r="AR106" s="75"/>
      <c r="AS106" s="79">
        <v>0</v>
      </c>
      <c r="AT106" s="80">
        <f t="shared" si="1"/>
        <v>2147.58</v>
      </c>
      <c r="AU106" s="81">
        <f>'SO 11a - Sadové úpravy'!Q126</f>
        <v>175.268225</v>
      </c>
      <c r="AV106" s="80">
        <f>'SO 11a - Sadové úpravy'!K35</f>
        <v>0</v>
      </c>
      <c r="AW106" s="80">
        <f>'SO 11a - Sadové úpravy'!K36</f>
        <v>2147.5789999999997</v>
      </c>
      <c r="AX106" s="80">
        <f>'SO 11a - Sadové úpravy'!K37</f>
        <v>0</v>
      </c>
      <c r="AY106" s="80">
        <f>'SO 11a - Sadové úpravy'!K38</f>
        <v>0</v>
      </c>
      <c r="AZ106" s="80">
        <f>'SO 11a - Sadové úpravy'!F35</f>
        <v>0</v>
      </c>
      <c r="BA106" s="80">
        <f>'SO 11a - Sadové úpravy'!F36</f>
        <v>9337.2999999999993</v>
      </c>
      <c r="BB106" s="80">
        <f>'SO 11a - Sadové úpravy'!F37</f>
        <v>0</v>
      </c>
      <c r="BC106" s="80">
        <f>'SO 11a - Sadové úpravy'!F38</f>
        <v>0</v>
      </c>
      <c r="BD106" s="82">
        <f>'SO 11a - Sadové úpravy'!F39</f>
        <v>0</v>
      </c>
      <c r="BT106" s="83" t="s">
        <v>76</v>
      </c>
      <c r="BV106" s="83" t="s">
        <v>70</v>
      </c>
      <c r="BW106" s="83" t="s">
        <v>110</v>
      </c>
      <c r="BX106" s="83" t="s">
        <v>4</v>
      </c>
      <c r="CL106" s="83" t="s">
        <v>1</v>
      </c>
      <c r="CM106" s="83" t="s">
        <v>68</v>
      </c>
    </row>
    <row r="107" spans="1:91" s="6" customFormat="1" ht="16.5" customHeight="1" x14ac:dyDescent="0.2">
      <c r="A107" s="74" t="s">
        <v>72</v>
      </c>
      <c r="B107" s="75"/>
      <c r="C107" s="76"/>
      <c r="D107" s="261" t="s">
        <v>111</v>
      </c>
      <c r="E107" s="261"/>
      <c r="F107" s="261"/>
      <c r="G107" s="261"/>
      <c r="H107" s="261"/>
      <c r="I107" s="77"/>
      <c r="J107" s="261" t="s">
        <v>112</v>
      </c>
      <c r="K107" s="261"/>
      <c r="L107" s="261"/>
      <c r="M107" s="261"/>
      <c r="N107" s="261"/>
      <c r="O107" s="261"/>
      <c r="P107" s="261"/>
      <c r="Q107" s="261"/>
      <c r="R107" s="261"/>
      <c r="S107" s="261"/>
      <c r="T107" s="261"/>
      <c r="U107" s="261"/>
      <c r="V107" s="261"/>
      <c r="W107" s="261"/>
      <c r="X107" s="261"/>
      <c r="Y107" s="261"/>
      <c r="Z107" s="261"/>
      <c r="AA107" s="261"/>
      <c r="AB107" s="261"/>
      <c r="AC107" s="261"/>
      <c r="AD107" s="261"/>
      <c r="AE107" s="261"/>
      <c r="AF107" s="261"/>
      <c r="AG107" s="228">
        <f>'SO 11b - Sadové úpravy - ...'!K32</f>
        <v>2164.5100000000002</v>
      </c>
      <c r="AH107" s="228"/>
      <c r="AI107" s="228"/>
      <c r="AJ107" s="228"/>
      <c r="AK107" s="228"/>
      <c r="AL107" s="228"/>
      <c r="AM107" s="228"/>
      <c r="AN107" s="228">
        <f t="shared" si="0"/>
        <v>2662.3500000000004</v>
      </c>
      <c r="AO107" s="229"/>
      <c r="AP107" s="229"/>
      <c r="AQ107" s="78" t="s">
        <v>75</v>
      </c>
      <c r="AR107" s="75"/>
      <c r="AS107" s="79">
        <v>0</v>
      </c>
      <c r="AT107" s="80">
        <f t="shared" si="1"/>
        <v>497.84</v>
      </c>
      <c r="AU107" s="81">
        <f>'SO 11b - Sadové úpravy - ...'!Q136</f>
        <v>44.525650999999996</v>
      </c>
      <c r="AV107" s="80">
        <f>'SO 11b - Sadové úpravy - ...'!K35</f>
        <v>0</v>
      </c>
      <c r="AW107" s="80">
        <f>'SO 11b - Sadové úpravy - ...'!K36</f>
        <v>497.83730000000008</v>
      </c>
      <c r="AX107" s="80">
        <f>'SO 11b - Sadové úpravy - ...'!K37</f>
        <v>0</v>
      </c>
      <c r="AY107" s="80">
        <f>'SO 11b - Sadové úpravy - ...'!K38</f>
        <v>0</v>
      </c>
      <c r="AZ107" s="80">
        <f>'SO 11b - Sadové úpravy - ...'!F35</f>
        <v>0</v>
      </c>
      <c r="BA107" s="80">
        <f>'SO 11b - Sadové úpravy - ...'!F36</f>
        <v>2164.5100000000002</v>
      </c>
      <c r="BB107" s="80">
        <f>'SO 11b - Sadové úpravy - ...'!F37</f>
        <v>0</v>
      </c>
      <c r="BC107" s="80">
        <f>'SO 11b - Sadové úpravy - ...'!F38</f>
        <v>0</v>
      </c>
      <c r="BD107" s="82">
        <f>'SO 11b - Sadové úpravy - ...'!F39</f>
        <v>0</v>
      </c>
      <c r="BT107" s="83" t="s">
        <v>76</v>
      </c>
      <c r="BV107" s="83" t="s">
        <v>70</v>
      </c>
      <c r="BW107" s="83" t="s">
        <v>113</v>
      </c>
      <c r="BX107" s="83" t="s">
        <v>4</v>
      </c>
      <c r="CL107" s="83" t="s">
        <v>1</v>
      </c>
      <c r="CM107" s="83" t="s">
        <v>68</v>
      </c>
    </row>
    <row r="108" spans="1:91" s="6" customFormat="1" ht="16.5" customHeight="1" x14ac:dyDescent="0.2">
      <c r="A108" s="74" t="s">
        <v>72</v>
      </c>
      <c r="B108" s="75"/>
      <c r="C108" s="76"/>
      <c r="D108" s="261" t="s">
        <v>114</v>
      </c>
      <c r="E108" s="261"/>
      <c r="F108" s="261"/>
      <c r="G108" s="261"/>
      <c r="H108" s="261"/>
      <c r="I108" s="77"/>
      <c r="J108" s="261" t="s">
        <v>115</v>
      </c>
      <c r="K108" s="261"/>
      <c r="L108" s="261"/>
      <c r="M108" s="261"/>
      <c r="N108" s="261"/>
      <c r="O108" s="261"/>
      <c r="P108" s="261"/>
      <c r="Q108" s="261"/>
      <c r="R108" s="261"/>
      <c r="S108" s="261"/>
      <c r="T108" s="261"/>
      <c r="U108" s="261"/>
      <c r="V108" s="261"/>
      <c r="W108" s="261"/>
      <c r="X108" s="261"/>
      <c r="Y108" s="261"/>
      <c r="Z108" s="261"/>
      <c r="AA108" s="261"/>
      <c r="AB108" s="261"/>
      <c r="AC108" s="261"/>
      <c r="AD108" s="261"/>
      <c r="AE108" s="261"/>
      <c r="AF108" s="261"/>
      <c r="AG108" s="228">
        <f>'SO 12 - Mobiliár a drobná...'!K32</f>
        <v>4784.12</v>
      </c>
      <c r="AH108" s="228"/>
      <c r="AI108" s="228"/>
      <c r="AJ108" s="228"/>
      <c r="AK108" s="228"/>
      <c r="AL108" s="228"/>
      <c r="AM108" s="228"/>
      <c r="AN108" s="228">
        <f t="shared" si="0"/>
        <v>5884.4699999999993</v>
      </c>
      <c r="AO108" s="229"/>
      <c r="AP108" s="229"/>
      <c r="AQ108" s="78" t="s">
        <v>75</v>
      </c>
      <c r="AR108" s="75"/>
      <c r="AS108" s="79">
        <v>0</v>
      </c>
      <c r="AT108" s="80">
        <f t="shared" si="1"/>
        <v>1100.3499999999999</v>
      </c>
      <c r="AU108" s="81">
        <f>'SO 12 - Mobiliár a drobná...'!Q126</f>
        <v>123.251032</v>
      </c>
      <c r="AV108" s="80">
        <f>'SO 12 - Mobiliár a drobná...'!K35</f>
        <v>0</v>
      </c>
      <c r="AW108" s="80">
        <f>'SO 12 - Mobiliár a drobná...'!K36</f>
        <v>1100.3476000000001</v>
      </c>
      <c r="AX108" s="80">
        <f>'SO 12 - Mobiliár a drobná...'!K37</f>
        <v>0</v>
      </c>
      <c r="AY108" s="80">
        <f>'SO 12 - Mobiliár a drobná...'!K38</f>
        <v>0</v>
      </c>
      <c r="AZ108" s="80">
        <f>'SO 12 - Mobiliár a drobná...'!F35</f>
        <v>0</v>
      </c>
      <c r="BA108" s="80">
        <f>'SO 12 - Mobiliár a drobná...'!F36</f>
        <v>4784.12</v>
      </c>
      <c r="BB108" s="80">
        <f>'SO 12 - Mobiliár a drobná...'!F37</f>
        <v>0</v>
      </c>
      <c r="BC108" s="80">
        <f>'SO 12 - Mobiliár a drobná...'!F38</f>
        <v>0</v>
      </c>
      <c r="BD108" s="82">
        <f>'SO 12 - Mobiliár a drobná...'!F39</f>
        <v>0</v>
      </c>
      <c r="BT108" s="83" t="s">
        <v>76</v>
      </c>
      <c r="BV108" s="83" t="s">
        <v>70</v>
      </c>
      <c r="BW108" s="83" t="s">
        <v>116</v>
      </c>
      <c r="BX108" s="83" t="s">
        <v>4</v>
      </c>
      <c r="CL108" s="83" t="s">
        <v>1</v>
      </c>
      <c r="CM108" s="83" t="s">
        <v>68</v>
      </c>
    </row>
    <row r="109" spans="1:91" s="6" customFormat="1" ht="16.5" customHeight="1" x14ac:dyDescent="0.2">
      <c r="A109" s="74" t="s">
        <v>72</v>
      </c>
      <c r="B109" s="75"/>
      <c r="C109" s="76"/>
      <c r="D109" s="261" t="s">
        <v>117</v>
      </c>
      <c r="E109" s="261"/>
      <c r="F109" s="261"/>
      <c r="G109" s="261"/>
      <c r="H109" s="261"/>
      <c r="I109" s="77"/>
      <c r="J109" s="261" t="s">
        <v>118</v>
      </c>
      <c r="K109" s="261"/>
      <c r="L109" s="261"/>
      <c r="M109" s="261"/>
      <c r="N109" s="261"/>
      <c r="O109" s="261"/>
      <c r="P109" s="261"/>
      <c r="Q109" s="261"/>
      <c r="R109" s="261"/>
      <c r="S109" s="261"/>
      <c r="T109" s="261"/>
      <c r="U109" s="261"/>
      <c r="V109" s="261"/>
      <c r="W109" s="261"/>
      <c r="X109" s="261"/>
      <c r="Y109" s="261"/>
      <c r="Z109" s="261"/>
      <c r="AA109" s="261"/>
      <c r="AB109" s="261"/>
      <c r="AC109" s="261"/>
      <c r="AD109" s="261"/>
      <c r="AE109" s="261"/>
      <c r="AF109" s="261"/>
      <c r="AG109" s="228">
        <f>'SO 13 - Predajný stánok -...'!K32</f>
        <v>11786.55</v>
      </c>
      <c r="AH109" s="228"/>
      <c r="AI109" s="228"/>
      <c r="AJ109" s="228"/>
      <c r="AK109" s="228"/>
      <c r="AL109" s="228"/>
      <c r="AM109" s="228"/>
      <c r="AN109" s="228">
        <f t="shared" si="0"/>
        <v>14497.46</v>
      </c>
      <c r="AO109" s="229"/>
      <c r="AP109" s="229"/>
      <c r="AQ109" s="78" t="s">
        <v>75</v>
      </c>
      <c r="AR109" s="75"/>
      <c r="AS109" s="84">
        <v>0</v>
      </c>
      <c r="AT109" s="85">
        <f t="shared" si="1"/>
        <v>2710.91</v>
      </c>
      <c r="AU109" s="86">
        <f>'SO 13 - Predajný stánok -...'!Q129</f>
        <v>303.87052100000005</v>
      </c>
      <c r="AV109" s="85">
        <f>'SO 13 - Predajný stánok -...'!K35</f>
        <v>0</v>
      </c>
      <c r="AW109" s="85">
        <f>'SO 13 - Predajný stánok -...'!K36</f>
        <v>2710.9065000000001</v>
      </c>
      <c r="AX109" s="85">
        <f>'SO 13 - Predajný stánok -...'!K37</f>
        <v>0</v>
      </c>
      <c r="AY109" s="85">
        <f>'SO 13 - Predajný stánok -...'!K38</f>
        <v>0</v>
      </c>
      <c r="AZ109" s="85">
        <f>'SO 13 - Predajný stánok -...'!F35</f>
        <v>0</v>
      </c>
      <c r="BA109" s="85">
        <f>'SO 13 - Predajný stánok -...'!F36</f>
        <v>11786.55</v>
      </c>
      <c r="BB109" s="85">
        <f>'SO 13 - Predajný stánok -...'!F37</f>
        <v>0</v>
      </c>
      <c r="BC109" s="85">
        <f>'SO 13 - Predajný stánok -...'!F38</f>
        <v>0</v>
      </c>
      <c r="BD109" s="87">
        <f>'SO 13 - Predajný stánok -...'!F39</f>
        <v>0</v>
      </c>
      <c r="BT109" s="83" t="s">
        <v>76</v>
      </c>
      <c r="BV109" s="83" t="s">
        <v>70</v>
      </c>
      <c r="BW109" s="83" t="s">
        <v>119</v>
      </c>
      <c r="BX109" s="83" t="s">
        <v>4</v>
      </c>
      <c r="CL109" s="83" t="s">
        <v>1</v>
      </c>
      <c r="CM109" s="83" t="s">
        <v>68</v>
      </c>
    </row>
    <row r="110" spans="1:91" s="1" customFormat="1" ht="30" customHeight="1" x14ac:dyDescent="0.2">
      <c r="B110" s="29"/>
      <c r="AR110" s="29"/>
    </row>
    <row r="111" spans="1:91" s="1" customFormat="1" ht="6.95" customHeight="1" x14ac:dyDescent="0.2">
      <c r="B111" s="44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29"/>
    </row>
  </sheetData>
  <sheetProtection algorithmName="SHA-512" hashValue="EguHpQZ1XT0yadzNxIHDa812Vwo/9VFL4mmNy/FWwazQYZdvYvE7YTC8t6rzsPkv5OQ7W8NCR+RYKvxiOWOCvw==" saltValue="fryFxhe3BwUGFmnyievHuA==" spinCount="100000" sheet="1" objects="1" scenarios="1"/>
  <mergeCells count="96">
    <mergeCell ref="C92:G92"/>
    <mergeCell ref="D98:H98"/>
    <mergeCell ref="D99:H99"/>
    <mergeCell ref="D95:H95"/>
    <mergeCell ref="D100:H100"/>
    <mergeCell ref="D97:H97"/>
    <mergeCell ref="D96:H96"/>
    <mergeCell ref="J97:AF97"/>
    <mergeCell ref="J101:AF101"/>
    <mergeCell ref="J104:AF104"/>
    <mergeCell ref="J96:AF96"/>
    <mergeCell ref="J95:AF95"/>
    <mergeCell ref="L85:AJ85"/>
    <mergeCell ref="D105:H105"/>
    <mergeCell ref="J105:AF105"/>
    <mergeCell ref="D106:H106"/>
    <mergeCell ref="J106:AF106"/>
    <mergeCell ref="AG104:AM104"/>
    <mergeCell ref="D102:H102"/>
    <mergeCell ref="D103:H103"/>
    <mergeCell ref="D104:H104"/>
    <mergeCell ref="D101:H101"/>
    <mergeCell ref="I92:AF92"/>
    <mergeCell ref="J102:AF102"/>
    <mergeCell ref="J103:AF103"/>
    <mergeCell ref="J100:AF100"/>
    <mergeCell ref="J99:AF99"/>
    <mergeCell ref="J98:AF98"/>
    <mergeCell ref="D107:H107"/>
    <mergeCell ref="J107:AF107"/>
    <mergeCell ref="D108:H108"/>
    <mergeCell ref="J108:AF108"/>
    <mergeCell ref="D109:H109"/>
    <mergeCell ref="J109:AF109"/>
    <mergeCell ref="K6:AJ6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AK30:AO30"/>
    <mergeCell ref="L30:P30"/>
    <mergeCell ref="W30:AE30"/>
    <mergeCell ref="W31:AE31"/>
    <mergeCell ref="AK31:AO31"/>
    <mergeCell ref="L31:P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  <mergeCell ref="AG103:AM103"/>
    <mergeCell ref="AG102:AM102"/>
    <mergeCell ref="AG92:AM92"/>
    <mergeCell ref="AG97:AM97"/>
    <mergeCell ref="AG95:AM95"/>
    <mergeCell ref="AG100:AM100"/>
    <mergeCell ref="AG101:AM101"/>
    <mergeCell ref="AG99:AM99"/>
    <mergeCell ref="AG96:AM96"/>
    <mergeCell ref="AG98:AM98"/>
    <mergeCell ref="AM87:AN87"/>
    <mergeCell ref="AM89:AP89"/>
    <mergeCell ref="AM90:AP90"/>
    <mergeCell ref="AS89:AT91"/>
    <mergeCell ref="K5:AJ5"/>
    <mergeCell ref="AN92:AP92"/>
    <mergeCell ref="AN101:AP101"/>
    <mergeCell ref="AN98:AP98"/>
    <mergeCell ref="AN100:AP100"/>
    <mergeCell ref="AN99:AP99"/>
    <mergeCell ref="AN95:AP95"/>
    <mergeCell ref="AN97:AP97"/>
    <mergeCell ref="AN108:AP108"/>
    <mergeCell ref="AG108:AM108"/>
    <mergeCell ref="AN109:AP109"/>
    <mergeCell ref="AG109:AM109"/>
    <mergeCell ref="AG94:AM94"/>
    <mergeCell ref="AN94:AP94"/>
    <mergeCell ref="AN105:AP105"/>
    <mergeCell ref="AG105:AM105"/>
    <mergeCell ref="AN106:AP106"/>
    <mergeCell ref="AG106:AM106"/>
    <mergeCell ref="AN107:AP107"/>
    <mergeCell ref="AG107:AM107"/>
    <mergeCell ref="AN104:AP104"/>
    <mergeCell ref="AN103:AP103"/>
    <mergeCell ref="AN96:AP96"/>
    <mergeCell ref="AN102:AP102"/>
  </mergeCells>
  <hyperlinks>
    <hyperlink ref="A95" location="'SO 01 - Revitalizácia spe...'!C2" display="/" xr:uid="{00000000-0004-0000-0000-000000000000}"/>
    <hyperlink ref="A96" location="'SO 02 - Revitalizácia spe...'!C2" display="/" xr:uid="{00000000-0004-0000-0000-000001000000}"/>
    <hyperlink ref="A97" location="'SO 03 - Vodný prvok'!C2" display="/" xr:uid="{00000000-0004-0000-0000-000002000000}"/>
    <hyperlink ref="A98" location="'VP 01 - Fontána - ZTI'!C2" display="/" xr:uid="{00000000-0004-0000-0000-000003000000}"/>
    <hyperlink ref="A99" location="'SO 04 - Vodovodné a kanal...'!C2" display="/" xr:uid="{00000000-0004-0000-0000-000004000000}"/>
    <hyperlink ref="A100" location="'SO 05 - Prekládka kanaliz...'!C2" display="/" xr:uid="{00000000-0004-0000-0000-000005000000}"/>
    <hyperlink ref="A101" location="'SO 06 - Prekládka vodovodu'!C2" display="/" xr:uid="{00000000-0004-0000-0000-000006000000}"/>
    <hyperlink ref="A102" location="'SO 07 - Rekonštrukcia VŠ ...'!C2" display="/" xr:uid="{00000000-0004-0000-0000-000007000000}"/>
    <hyperlink ref="A103" location="'SO 08 - Dažďové záhrady'!C2" display="/" xr:uid="{00000000-0004-0000-0000-000008000000}"/>
    <hyperlink ref="A104" location="'SO 09 -  Nová elektrická ...'!C2" display="/" xr:uid="{00000000-0004-0000-0000-000009000000}"/>
    <hyperlink ref="A105" location="'SO 10 - Verejné osvetlenie'!C2" display="/" xr:uid="{00000000-0004-0000-0000-00000A000000}"/>
    <hyperlink ref="A106" location="'SO 11a - Sadové úpravy'!C2" display="/" xr:uid="{00000000-0004-0000-0000-00000B000000}"/>
    <hyperlink ref="A107" location="'SO 11b - Sadové úpravy - ...'!C2" display="/" xr:uid="{00000000-0004-0000-0000-00000C000000}"/>
    <hyperlink ref="A108" location="'SO 12 - Mobiliár a drobná...'!C2" display="/" xr:uid="{00000000-0004-0000-0000-00000D000000}"/>
    <hyperlink ref="A109" location="'SO 13 - Predajný stánok -...'!C2" display="/" xr:uid="{00000000-0004-0000-0000-00000E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N190"/>
  <sheetViews>
    <sheetView showGridLines="0" topLeftCell="A117" workbookViewId="0">
      <selection activeCell="X138" sqref="X138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10" width="15.83203125" customWidth="1"/>
    <col min="11" max="11" width="22.33203125" customWidth="1"/>
    <col min="12" max="12" width="22.33203125" hidden="1" customWidth="1"/>
    <col min="13" max="13" width="9.33203125" customWidth="1"/>
    <col min="14" max="14" width="10.83203125" hidden="1" customWidth="1"/>
    <col min="15" max="15" width="9.33203125" hidden="1"/>
    <col min="16" max="21" width="14.1640625" hidden="1" customWidth="1"/>
    <col min="22" max="22" width="16.33203125" hidden="1" customWidth="1"/>
    <col min="23" max="23" width="12.33203125" customWidth="1"/>
    <col min="24" max="24" width="16.33203125" customWidth="1"/>
    <col min="25" max="25" width="12.33203125" customWidth="1"/>
    <col min="26" max="26" width="15" customWidth="1"/>
    <col min="27" max="27" width="11" customWidth="1"/>
    <col min="28" max="28" width="15" customWidth="1"/>
    <col min="29" max="29" width="16.33203125" customWidth="1"/>
    <col min="30" max="30" width="11" customWidth="1"/>
    <col min="31" max="31" width="15" customWidth="1"/>
    <col min="32" max="32" width="16.33203125" customWidth="1"/>
    <col min="45" max="66" width="9.33203125" hidden="1"/>
  </cols>
  <sheetData>
    <row r="2" spans="2:47" ht="36.950000000000003" customHeight="1" x14ac:dyDescent="0.2">
      <c r="M2" s="235" t="s">
        <v>5</v>
      </c>
      <c r="N2" s="236"/>
      <c r="O2" s="236"/>
      <c r="P2" s="236"/>
      <c r="Q2" s="236"/>
      <c r="R2" s="236"/>
      <c r="S2" s="236"/>
      <c r="T2" s="236"/>
      <c r="U2" s="236"/>
      <c r="V2" s="236"/>
      <c r="W2" s="236"/>
      <c r="AU2" s="17" t="s">
        <v>101</v>
      </c>
    </row>
    <row r="3" spans="2:47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  <c r="AU3" s="17" t="s">
        <v>68</v>
      </c>
    </row>
    <row r="4" spans="2:47" ht="24.95" customHeight="1" x14ac:dyDescent="0.2">
      <c r="B4" s="20"/>
      <c r="D4" s="21" t="s">
        <v>120</v>
      </c>
      <c r="M4" s="20"/>
      <c r="N4" s="88" t="s">
        <v>9</v>
      </c>
      <c r="AU4" s="17" t="s">
        <v>3</v>
      </c>
    </row>
    <row r="5" spans="2:47" ht="6.95" customHeight="1" x14ac:dyDescent="0.2">
      <c r="B5" s="20"/>
      <c r="M5" s="20"/>
    </row>
    <row r="6" spans="2:47" ht="12" customHeight="1" x14ac:dyDescent="0.2">
      <c r="B6" s="20"/>
      <c r="D6" s="26" t="s">
        <v>13</v>
      </c>
      <c r="M6" s="20"/>
    </row>
    <row r="7" spans="2:47" ht="16.5" customHeight="1" x14ac:dyDescent="0.2">
      <c r="B7" s="20"/>
      <c r="E7" s="266" t="str">
        <f>'Rekapitulácia stavby'!K6</f>
        <v>Revitalizácia verejného priestoru - Dom služieb Dúbravka</v>
      </c>
      <c r="F7" s="267"/>
      <c r="G7" s="267"/>
      <c r="H7" s="267"/>
      <c r="M7" s="20"/>
    </row>
    <row r="8" spans="2:47" s="1" customFormat="1" ht="12" customHeight="1" x14ac:dyDescent="0.2">
      <c r="B8" s="29"/>
      <c r="D8" s="26" t="s">
        <v>121</v>
      </c>
      <c r="M8" s="29"/>
    </row>
    <row r="9" spans="2:47" s="1" customFormat="1" ht="16.5" customHeight="1" x14ac:dyDescent="0.2">
      <c r="B9" s="29"/>
      <c r="E9" s="262" t="s">
        <v>1335</v>
      </c>
      <c r="F9" s="268"/>
      <c r="G9" s="268"/>
      <c r="H9" s="268"/>
      <c r="M9" s="29"/>
    </row>
    <row r="10" spans="2:47" s="1" customFormat="1" x14ac:dyDescent="0.2">
      <c r="B10" s="29"/>
      <c r="M10" s="29"/>
    </row>
    <row r="11" spans="2:47" s="1" customFormat="1" ht="12" customHeight="1" x14ac:dyDescent="0.2">
      <c r="B11" s="29"/>
      <c r="D11" s="26" t="s">
        <v>14</v>
      </c>
      <c r="F11" s="24" t="s">
        <v>1</v>
      </c>
      <c r="I11" s="26" t="s">
        <v>15</v>
      </c>
      <c r="J11" s="26"/>
      <c r="K11" s="24" t="s">
        <v>1</v>
      </c>
      <c r="M11" s="29"/>
    </row>
    <row r="12" spans="2:47" s="1" customFormat="1" ht="12" customHeight="1" x14ac:dyDescent="0.2">
      <c r="B12" s="29"/>
      <c r="D12" s="26" t="s">
        <v>16</v>
      </c>
      <c r="F12" s="24" t="s">
        <v>17</v>
      </c>
      <c r="I12" s="26" t="s">
        <v>18</v>
      </c>
      <c r="J12" s="26"/>
      <c r="K12" s="52">
        <f>'Rekapitulácia stavby'!AN8</f>
        <v>0</v>
      </c>
      <c r="M12" s="29"/>
    </row>
    <row r="13" spans="2:47" s="1" customFormat="1" ht="10.9" customHeight="1" x14ac:dyDescent="0.2">
      <c r="B13" s="29"/>
      <c r="M13" s="29"/>
    </row>
    <row r="14" spans="2:47" s="1" customFormat="1" ht="12" customHeight="1" x14ac:dyDescent="0.2">
      <c r="B14" s="29"/>
      <c r="D14" s="26" t="s">
        <v>19</v>
      </c>
      <c r="I14" s="26" t="s">
        <v>20</v>
      </c>
      <c r="J14" s="26"/>
      <c r="K14" s="24" t="s">
        <v>1</v>
      </c>
      <c r="M14" s="29"/>
    </row>
    <row r="15" spans="2:47" s="1" customFormat="1" ht="18" customHeight="1" x14ac:dyDescent="0.2">
      <c r="B15" s="29"/>
      <c r="E15" s="24"/>
      <c r="I15" s="26" t="s">
        <v>21</v>
      </c>
      <c r="J15" s="26"/>
      <c r="K15" s="24" t="s">
        <v>1</v>
      </c>
      <c r="M15" s="29"/>
    </row>
    <row r="16" spans="2:47" s="1" customFormat="1" ht="6.95" customHeight="1" x14ac:dyDescent="0.2">
      <c r="B16" s="29"/>
      <c r="M16" s="29"/>
    </row>
    <row r="17" spans="2:13" s="1" customFormat="1" ht="12" customHeight="1" x14ac:dyDescent="0.2">
      <c r="B17" s="29"/>
      <c r="D17" s="26" t="s">
        <v>22</v>
      </c>
      <c r="I17" s="26" t="s">
        <v>20</v>
      </c>
      <c r="J17" s="26"/>
      <c r="K17" s="24" t="s">
        <v>1</v>
      </c>
      <c r="M17" s="29"/>
    </row>
    <row r="18" spans="2:13" s="1" customFormat="1" ht="18" customHeight="1" x14ac:dyDescent="0.2">
      <c r="B18" s="29"/>
      <c r="E18" s="24"/>
      <c r="I18" s="26" t="s">
        <v>21</v>
      </c>
      <c r="J18" s="26"/>
      <c r="K18" s="24" t="s">
        <v>1</v>
      </c>
      <c r="M18" s="29"/>
    </row>
    <row r="19" spans="2:13" s="1" customFormat="1" ht="6.95" customHeight="1" x14ac:dyDescent="0.2">
      <c r="B19" s="29"/>
      <c r="M19" s="29"/>
    </row>
    <row r="20" spans="2:13" s="1" customFormat="1" ht="12" customHeight="1" x14ac:dyDescent="0.2">
      <c r="B20" s="29"/>
      <c r="D20" s="26" t="s">
        <v>23</v>
      </c>
      <c r="I20" s="26" t="s">
        <v>20</v>
      </c>
      <c r="J20" s="26"/>
      <c r="K20" s="24" t="s">
        <v>1</v>
      </c>
      <c r="M20" s="29"/>
    </row>
    <row r="21" spans="2:13" s="1" customFormat="1" ht="18" customHeight="1" x14ac:dyDescent="0.2">
      <c r="B21" s="29"/>
      <c r="E21" s="24"/>
      <c r="I21" s="26" t="s">
        <v>21</v>
      </c>
      <c r="J21" s="26"/>
      <c r="K21" s="24" t="s">
        <v>1</v>
      </c>
      <c r="M21" s="29"/>
    </row>
    <row r="22" spans="2:13" s="1" customFormat="1" ht="6.95" customHeight="1" x14ac:dyDescent="0.2">
      <c r="B22" s="29"/>
      <c r="M22" s="29"/>
    </row>
    <row r="23" spans="2:13" s="1" customFormat="1" ht="12" customHeight="1" x14ac:dyDescent="0.2">
      <c r="B23" s="29"/>
      <c r="D23" s="26" t="s">
        <v>25</v>
      </c>
      <c r="I23" s="26" t="s">
        <v>20</v>
      </c>
      <c r="J23" s="26"/>
      <c r="K23" s="24" t="str">
        <f>IF('Rekapitulácia stavby'!AN19="","",'Rekapitulácia stavby'!AN19)</f>
        <v/>
      </c>
      <c r="M23" s="29"/>
    </row>
    <row r="24" spans="2:13" s="1" customFormat="1" ht="18" customHeight="1" x14ac:dyDescent="0.2">
      <c r="B24" s="29"/>
      <c r="E24" s="24" t="str">
        <f>IF('Rekapitulácia stavby'!E20="","",'Rekapitulácia stavby'!E20)</f>
        <v xml:space="preserve"> </v>
      </c>
      <c r="I24" s="26" t="s">
        <v>21</v>
      </c>
      <c r="J24" s="26"/>
      <c r="K24" s="24" t="str">
        <f>IF('Rekapitulácia stavby'!AN20="","",'Rekapitulácia stavby'!AN20)</f>
        <v/>
      </c>
      <c r="M24" s="29"/>
    </row>
    <row r="25" spans="2:13" s="1" customFormat="1" ht="6.95" customHeight="1" x14ac:dyDescent="0.2">
      <c r="B25" s="29"/>
      <c r="M25" s="29"/>
    </row>
    <row r="26" spans="2:13" s="1" customFormat="1" ht="12" customHeight="1" x14ac:dyDescent="0.2">
      <c r="B26" s="29"/>
      <c r="D26" s="26" t="s">
        <v>27</v>
      </c>
      <c r="M26" s="29"/>
    </row>
    <row r="27" spans="2:13" s="7" customFormat="1" ht="16.5" customHeight="1" x14ac:dyDescent="0.2">
      <c r="B27" s="89"/>
      <c r="E27" s="257" t="s">
        <v>1</v>
      </c>
      <c r="F27" s="257"/>
      <c r="G27" s="257"/>
      <c r="H27" s="257"/>
      <c r="M27" s="89"/>
    </row>
    <row r="28" spans="2:13" s="1" customFormat="1" ht="6.95" customHeight="1" x14ac:dyDescent="0.2">
      <c r="B28" s="29"/>
      <c r="M28" s="29"/>
    </row>
    <row r="29" spans="2:13" s="1" customFormat="1" ht="6.95" customHeight="1" x14ac:dyDescent="0.2">
      <c r="B29" s="29"/>
      <c r="D29" s="53"/>
      <c r="E29" s="53"/>
      <c r="F29" s="53"/>
      <c r="G29" s="53"/>
      <c r="H29" s="53"/>
      <c r="I29" s="53"/>
      <c r="J29" s="53"/>
      <c r="K29" s="53"/>
      <c r="L29" s="53"/>
      <c r="M29" s="29"/>
    </row>
    <row r="30" spans="2:13" s="1" customFormat="1" ht="14.45" customHeight="1" x14ac:dyDescent="0.2">
      <c r="B30" s="29"/>
      <c r="D30" s="24" t="s">
        <v>123</v>
      </c>
      <c r="K30" s="90">
        <f>K96</f>
        <v>9789.2743200000004</v>
      </c>
      <c r="M30" s="29"/>
    </row>
    <row r="31" spans="2:13" s="1" customFormat="1" ht="14.45" customHeight="1" x14ac:dyDescent="0.2">
      <c r="B31" s="29"/>
      <c r="D31" s="91" t="s">
        <v>124</v>
      </c>
      <c r="K31" s="90">
        <f>K102</f>
        <v>225.15</v>
      </c>
      <c r="M31" s="29"/>
    </row>
    <row r="32" spans="2:13" s="1" customFormat="1" ht="25.35" customHeight="1" x14ac:dyDescent="0.2">
      <c r="B32" s="29"/>
      <c r="D32" s="92" t="s">
        <v>28</v>
      </c>
      <c r="K32" s="66">
        <f>ROUND(K30 + K31, 2)</f>
        <v>10014.42</v>
      </c>
      <c r="M32" s="29"/>
    </row>
    <row r="33" spans="2:13" s="1" customFormat="1" ht="6.95" customHeight="1" x14ac:dyDescent="0.2">
      <c r="B33" s="29"/>
      <c r="D33" s="53"/>
      <c r="E33" s="53"/>
      <c r="F33" s="53"/>
      <c r="G33" s="53"/>
      <c r="H33" s="53"/>
      <c r="I33" s="53"/>
      <c r="J33" s="53"/>
      <c r="K33" s="53"/>
      <c r="L33" s="53"/>
      <c r="M33" s="29"/>
    </row>
    <row r="34" spans="2:13" s="1" customFormat="1" ht="14.45" customHeight="1" x14ac:dyDescent="0.2">
      <c r="B34" s="29"/>
      <c r="F34" s="32" t="s">
        <v>30</v>
      </c>
      <c r="I34" s="32" t="s">
        <v>29</v>
      </c>
      <c r="J34" s="32"/>
      <c r="K34" s="32" t="s">
        <v>31</v>
      </c>
      <c r="M34" s="29"/>
    </row>
    <row r="35" spans="2:13" s="1" customFormat="1" ht="14.45" customHeight="1" x14ac:dyDescent="0.2">
      <c r="B35" s="29"/>
      <c r="D35" s="55" t="s">
        <v>32</v>
      </c>
      <c r="E35" s="34" t="s">
        <v>33</v>
      </c>
      <c r="F35" s="93">
        <f>ROUND((SUM(BF102:BF105) + SUM(BF125:BF189)),  2)</f>
        <v>0</v>
      </c>
      <c r="G35" s="94"/>
      <c r="H35" s="94"/>
      <c r="I35" s="95">
        <v>0.23</v>
      </c>
      <c r="J35" s="95"/>
      <c r="K35" s="93">
        <f>ROUND(((SUM(BF102:BF105) + SUM(BF125:BF189))*I35),  2)</f>
        <v>0</v>
      </c>
      <c r="M35" s="29"/>
    </row>
    <row r="36" spans="2:13" s="1" customFormat="1" ht="14.45" customHeight="1" x14ac:dyDescent="0.2">
      <c r="B36" s="29"/>
      <c r="E36" s="34" t="s">
        <v>34</v>
      </c>
      <c r="F36" s="96">
        <f>K32</f>
        <v>10014.42</v>
      </c>
      <c r="I36" s="97">
        <v>0.23</v>
      </c>
      <c r="J36" s="97"/>
      <c r="K36" s="96">
        <f>I36*F36</f>
        <v>2303.3166000000001</v>
      </c>
      <c r="M36" s="29"/>
    </row>
    <row r="37" spans="2:13" s="1" customFormat="1" ht="14.45" hidden="1" customHeight="1" x14ac:dyDescent="0.2">
      <c r="B37" s="29"/>
      <c r="E37" s="26" t="s">
        <v>35</v>
      </c>
      <c r="F37" s="96">
        <f>ROUND((SUM(BH102:BH105) + SUM(BH125:BH189)),  2)</f>
        <v>0</v>
      </c>
      <c r="I37" s="97">
        <v>0.23</v>
      </c>
      <c r="J37" s="97"/>
      <c r="K37" s="96">
        <f>0</f>
        <v>0</v>
      </c>
      <c r="M37" s="29"/>
    </row>
    <row r="38" spans="2:13" s="1" customFormat="1" ht="14.45" hidden="1" customHeight="1" x14ac:dyDescent="0.2">
      <c r="B38" s="29"/>
      <c r="E38" s="26" t="s">
        <v>36</v>
      </c>
      <c r="F38" s="96">
        <f>ROUND((SUM(BI102:BI105) + SUM(BI125:BI189)),  2)</f>
        <v>0</v>
      </c>
      <c r="I38" s="97">
        <v>0.23</v>
      </c>
      <c r="J38" s="97"/>
      <c r="K38" s="96">
        <f>0</f>
        <v>0</v>
      </c>
      <c r="M38" s="29"/>
    </row>
    <row r="39" spans="2:13" s="1" customFormat="1" ht="14.45" hidden="1" customHeight="1" x14ac:dyDescent="0.2">
      <c r="B39" s="29"/>
      <c r="E39" s="34" t="s">
        <v>37</v>
      </c>
      <c r="F39" s="93">
        <f>ROUND((SUM(BJ102:BJ105) + SUM(BJ125:BJ189)),  2)</f>
        <v>0</v>
      </c>
      <c r="G39" s="94"/>
      <c r="H39" s="94"/>
      <c r="I39" s="95">
        <v>0</v>
      </c>
      <c r="J39" s="95"/>
      <c r="K39" s="93">
        <f>0</f>
        <v>0</v>
      </c>
      <c r="M39" s="29"/>
    </row>
    <row r="40" spans="2:13" s="1" customFormat="1" ht="6.95" customHeight="1" x14ac:dyDescent="0.2">
      <c r="B40" s="29"/>
      <c r="M40" s="29"/>
    </row>
    <row r="41" spans="2:13" s="1" customFormat="1" ht="25.35" customHeight="1" x14ac:dyDescent="0.2">
      <c r="B41" s="29"/>
      <c r="C41" s="98"/>
      <c r="D41" s="99" t="s">
        <v>38</v>
      </c>
      <c r="E41" s="57"/>
      <c r="F41" s="57"/>
      <c r="G41" s="100" t="s">
        <v>39</v>
      </c>
      <c r="H41" s="101" t="s">
        <v>40</v>
      </c>
      <c r="I41" s="57"/>
      <c r="J41" s="57"/>
      <c r="K41" s="102">
        <f>SUM(K32:K39)</f>
        <v>12317.7366</v>
      </c>
      <c r="L41" s="103"/>
      <c r="M41" s="29"/>
    </row>
    <row r="42" spans="2:13" s="1" customFormat="1" ht="14.45" customHeight="1" x14ac:dyDescent="0.2">
      <c r="B42" s="29"/>
      <c r="M42" s="29"/>
    </row>
    <row r="43" spans="2:13" ht="14.45" customHeight="1" x14ac:dyDescent="0.2">
      <c r="B43" s="20"/>
      <c r="M43" s="20"/>
    </row>
    <row r="44" spans="2:13" ht="14.45" customHeight="1" x14ac:dyDescent="0.2">
      <c r="B44" s="20"/>
      <c r="M44" s="20"/>
    </row>
    <row r="45" spans="2:13" ht="14.45" customHeight="1" x14ac:dyDescent="0.2">
      <c r="B45" s="20"/>
      <c r="M45" s="20"/>
    </row>
    <row r="46" spans="2:13" ht="14.45" customHeight="1" x14ac:dyDescent="0.2">
      <c r="B46" s="20"/>
      <c r="M46" s="20"/>
    </row>
    <row r="47" spans="2:13" ht="14.45" customHeight="1" x14ac:dyDescent="0.2">
      <c r="B47" s="20"/>
      <c r="M47" s="20"/>
    </row>
    <row r="48" spans="2:13" ht="14.45" customHeight="1" x14ac:dyDescent="0.2">
      <c r="B48" s="20"/>
      <c r="M48" s="20"/>
    </row>
    <row r="49" spans="2:13" ht="14.45" customHeight="1" x14ac:dyDescent="0.2">
      <c r="B49" s="20"/>
      <c r="M49" s="20"/>
    </row>
    <row r="50" spans="2:13" s="1" customFormat="1" ht="14.45" customHeight="1" x14ac:dyDescent="0.2">
      <c r="B50" s="29"/>
      <c r="D50" s="41" t="s">
        <v>41</v>
      </c>
      <c r="E50" s="42"/>
      <c r="F50" s="42"/>
      <c r="G50" s="41" t="s">
        <v>42</v>
      </c>
      <c r="H50" s="42"/>
      <c r="I50" s="42"/>
      <c r="J50" s="42"/>
      <c r="K50" s="42"/>
      <c r="L50" s="42"/>
      <c r="M50" s="29"/>
    </row>
    <row r="51" spans="2:13" x14ac:dyDescent="0.2">
      <c r="B51" s="20"/>
      <c r="M51" s="20"/>
    </row>
    <row r="52" spans="2:13" x14ac:dyDescent="0.2">
      <c r="B52" s="20"/>
      <c r="M52" s="20"/>
    </row>
    <row r="53" spans="2:13" x14ac:dyDescent="0.2">
      <c r="B53" s="20"/>
      <c r="M53" s="20"/>
    </row>
    <row r="54" spans="2:13" x14ac:dyDescent="0.2">
      <c r="B54" s="20"/>
      <c r="M54" s="20"/>
    </row>
    <row r="55" spans="2:13" x14ac:dyDescent="0.2">
      <c r="B55" s="20"/>
      <c r="M55" s="20"/>
    </row>
    <row r="56" spans="2:13" x14ac:dyDescent="0.2">
      <c r="B56" s="20"/>
      <c r="M56" s="20"/>
    </row>
    <row r="57" spans="2:13" x14ac:dyDescent="0.2">
      <c r="B57" s="20"/>
      <c r="M57" s="20"/>
    </row>
    <row r="58" spans="2:13" x14ac:dyDescent="0.2">
      <c r="B58" s="20"/>
      <c r="M58" s="20"/>
    </row>
    <row r="59" spans="2:13" x14ac:dyDescent="0.2">
      <c r="B59" s="20"/>
      <c r="M59" s="20"/>
    </row>
    <row r="60" spans="2:13" x14ac:dyDescent="0.2">
      <c r="B60" s="20"/>
      <c r="M60" s="20"/>
    </row>
    <row r="61" spans="2:13" s="1" customFormat="1" ht="12.75" x14ac:dyDescent="0.2">
      <c r="B61" s="29"/>
      <c r="D61" s="43" t="s">
        <v>43</v>
      </c>
      <c r="E61" s="31"/>
      <c r="F61" s="104" t="s">
        <v>44</v>
      </c>
      <c r="G61" s="43" t="s">
        <v>43</v>
      </c>
      <c r="H61" s="31"/>
      <c r="I61" s="31"/>
      <c r="J61" s="31"/>
      <c r="K61" s="105" t="s">
        <v>44</v>
      </c>
      <c r="L61" s="31"/>
      <c r="M61" s="29"/>
    </row>
    <row r="62" spans="2:13" x14ac:dyDescent="0.2">
      <c r="B62" s="20"/>
      <c r="M62" s="20"/>
    </row>
    <row r="63" spans="2:13" x14ac:dyDescent="0.2">
      <c r="B63" s="20"/>
      <c r="M63" s="20"/>
    </row>
    <row r="64" spans="2:13" x14ac:dyDescent="0.2">
      <c r="B64" s="20"/>
      <c r="M64" s="20"/>
    </row>
    <row r="65" spans="2:13" s="1" customFormat="1" ht="12.75" x14ac:dyDescent="0.2">
      <c r="B65" s="29"/>
      <c r="D65" s="41" t="s">
        <v>45</v>
      </c>
      <c r="E65" s="42"/>
      <c r="F65" s="42"/>
      <c r="G65" s="41" t="s">
        <v>46</v>
      </c>
      <c r="H65" s="42"/>
      <c r="I65" s="42"/>
      <c r="J65" s="42"/>
      <c r="K65" s="42"/>
      <c r="L65" s="42"/>
      <c r="M65" s="29"/>
    </row>
    <row r="66" spans="2:13" x14ac:dyDescent="0.2">
      <c r="B66" s="20"/>
      <c r="M66" s="20"/>
    </row>
    <row r="67" spans="2:13" x14ac:dyDescent="0.2">
      <c r="B67" s="20"/>
      <c r="M67" s="20"/>
    </row>
    <row r="68" spans="2:13" x14ac:dyDescent="0.2">
      <c r="B68" s="20"/>
      <c r="M68" s="20"/>
    </row>
    <row r="69" spans="2:13" x14ac:dyDescent="0.2">
      <c r="B69" s="20"/>
      <c r="M69" s="20"/>
    </row>
    <row r="70" spans="2:13" x14ac:dyDescent="0.2">
      <c r="B70" s="20"/>
      <c r="M70" s="20"/>
    </row>
    <row r="71" spans="2:13" x14ac:dyDescent="0.2">
      <c r="B71" s="20"/>
      <c r="M71" s="20"/>
    </row>
    <row r="72" spans="2:13" x14ac:dyDescent="0.2">
      <c r="B72" s="20"/>
      <c r="M72" s="20"/>
    </row>
    <row r="73" spans="2:13" x14ac:dyDescent="0.2">
      <c r="B73" s="20"/>
      <c r="M73" s="20"/>
    </row>
    <row r="74" spans="2:13" x14ac:dyDescent="0.2">
      <c r="B74" s="20"/>
      <c r="M74" s="20"/>
    </row>
    <row r="75" spans="2:13" x14ac:dyDescent="0.2">
      <c r="B75" s="20"/>
      <c r="M75" s="20"/>
    </row>
    <row r="76" spans="2:13" s="1" customFormat="1" ht="12.75" x14ac:dyDescent="0.2">
      <c r="B76" s="29"/>
      <c r="D76" s="43" t="s">
        <v>43</v>
      </c>
      <c r="E76" s="31"/>
      <c r="F76" s="104" t="s">
        <v>44</v>
      </c>
      <c r="G76" s="43" t="s">
        <v>43</v>
      </c>
      <c r="H76" s="31"/>
      <c r="I76" s="31"/>
      <c r="J76" s="31"/>
      <c r="K76" s="105" t="s">
        <v>44</v>
      </c>
      <c r="L76" s="31"/>
      <c r="M76" s="29"/>
    </row>
    <row r="77" spans="2:13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29"/>
    </row>
    <row r="81" spans="2:48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29"/>
    </row>
    <row r="82" spans="2:48" s="1" customFormat="1" ht="24.95" customHeight="1" x14ac:dyDescent="0.2">
      <c r="B82" s="29"/>
      <c r="C82" s="21" t="s">
        <v>125</v>
      </c>
      <c r="M82" s="29"/>
    </row>
    <row r="83" spans="2:48" s="1" customFormat="1" ht="6.95" customHeight="1" x14ac:dyDescent="0.2">
      <c r="B83" s="29"/>
      <c r="M83" s="29"/>
    </row>
    <row r="84" spans="2:48" s="1" customFormat="1" ht="12" customHeight="1" x14ac:dyDescent="0.2">
      <c r="B84" s="29"/>
      <c r="C84" s="26" t="s">
        <v>13</v>
      </c>
      <c r="M84" s="29"/>
    </row>
    <row r="85" spans="2:48" s="1" customFormat="1" ht="16.5" customHeight="1" x14ac:dyDescent="0.2">
      <c r="B85" s="29"/>
      <c r="E85" s="266" t="str">
        <f>E7</f>
        <v>Revitalizácia verejného priestoru - Dom služieb Dúbravka</v>
      </c>
      <c r="F85" s="267"/>
      <c r="G85" s="267"/>
      <c r="H85" s="267"/>
      <c r="M85" s="29"/>
    </row>
    <row r="86" spans="2:48" s="1" customFormat="1" ht="12" customHeight="1" x14ac:dyDescent="0.2">
      <c r="B86" s="29"/>
      <c r="C86" s="26" t="s">
        <v>121</v>
      </c>
      <c r="M86" s="29"/>
    </row>
    <row r="87" spans="2:48" s="1" customFormat="1" ht="16.5" customHeight="1" x14ac:dyDescent="0.2">
      <c r="B87" s="29"/>
      <c r="E87" s="262" t="str">
        <f>E9</f>
        <v>SO 08 - Dažďové záhrady</v>
      </c>
      <c r="F87" s="268"/>
      <c r="G87" s="268"/>
      <c r="H87" s="268"/>
      <c r="M87" s="29"/>
    </row>
    <row r="88" spans="2:48" s="1" customFormat="1" ht="6.95" customHeight="1" x14ac:dyDescent="0.2">
      <c r="B88" s="29"/>
      <c r="M88" s="29"/>
    </row>
    <row r="89" spans="2:48" s="1" customFormat="1" ht="12" customHeight="1" x14ac:dyDescent="0.2">
      <c r="B89" s="29"/>
      <c r="C89" s="26" t="s">
        <v>16</v>
      </c>
      <c r="F89" s="24" t="str">
        <f>F12</f>
        <v>k.ú. Dúbravka, Bratislava</v>
      </c>
      <c r="I89" s="26" t="s">
        <v>18</v>
      </c>
      <c r="J89" s="26"/>
      <c r="K89" s="52">
        <f>IF(K12="","",K12)</f>
        <v>0</v>
      </c>
      <c r="M89" s="29"/>
    </row>
    <row r="90" spans="2:48" s="1" customFormat="1" ht="6.95" customHeight="1" x14ac:dyDescent="0.2">
      <c r="B90" s="29"/>
      <c r="M90" s="29"/>
    </row>
    <row r="91" spans="2:48" s="1" customFormat="1" ht="25.7" customHeight="1" x14ac:dyDescent="0.2">
      <c r="B91" s="29"/>
      <c r="C91" s="26" t="s">
        <v>19</v>
      </c>
      <c r="F91" s="24"/>
      <c r="I91" s="26" t="s">
        <v>23</v>
      </c>
      <c r="J91" s="26"/>
      <c r="K91" s="27"/>
      <c r="M91" s="29"/>
    </row>
    <row r="92" spans="2:48" s="1" customFormat="1" ht="15.2" customHeight="1" x14ac:dyDescent="0.2">
      <c r="B92" s="29"/>
      <c r="C92" s="26" t="s">
        <v>22</v>
      </c>
      <c r="F92" s="24" t="str">
        <f>IF(E18="","",E18)</f>
        <v/>
      </c>
      <c r="I92" s="26" t="s">
        <v>25</v>
      </c>
      <c r="J92" s="26"/>
      <c r="K92" s="27" t="str">
        <f>E24</f>
        <v xml:space="preserve"> </v>
      </c>
      <c r="M92" s="29"/>
    </row>
    <row r="93" spans="2:48" s="1" customFormat="1" ht="10.35" customHeight="1" x14ac:dyDescent="0.2">
      <c r="B93" s="29"/>
      <c r="M93" s="29"/>
    </row>
    <row r="94" spans="2:48" s="1" customFormat="1" ht="29.25" customHeight="1" x14ac:dyDescent="0.2">
      <c r="B94" s="29"/>
      <c r="C94" s="106" t="s">
        <v>126</v>
      </c>
      <c r="D94" s="98"/>
      <c r="E94" s="98"/>
      <c r="F94" s="98"/>
      <c r="G94" s="98"/>
      <c r="H94" s="98"/>
      <c r="I94" s="98"/>
      <c r="J94" s="98"/>
      <c r="K94" s="107" t="s">
        <v>127</v>
      </c>
      <c r="L94" s="98"/>
      <c r="M94" s="29"/>
    </row>
    <row r="95" spans="2:48" s="1" customFormat="1" ht="10.35" customHeight="1" x14ac:dyDescent="0.2">
      <c r="B95" s="29"/>
      <c r="M95" s="29"/>
    </row>
    <row r="96" spans="2:48" s="1" customFormat="1" ht="22.9" customHeight="1" x14ac:dyDescent="0.2">
      <c r="B96" s="29"/>
      <c r="C96" s="108" t="s">
        <v>128</v>
      </c>
      <c r="K96" s="66">
        <f>K125</f>
        <v>9789.2743200000004</v>
      </c>
      <c r="M96" s="29"/>
      <c r="AV96" s="17" t="s">
        <v>129</v>
      </c>
    </row>
    <row r="97" spans="2:66" s="8" customFormat="1" ht="24.95" customHeight="1" x14ac:dyDescent="0.2">
      <c r="B97" s="109"/>
      <c r="D97" s="110" t="s">
        <v>130</v>
      </c>
      <c r="E97" s="111"/>
      <c r="F97" s="111"/>
      <c r="G97" s="111"/>
      <c r="H97" s="111"/>
      <c r="I97" s="111"/>
      <c r="J97" s="111"/>
      <c r="K97" s="112">
        <f>K126</f>
        <v>9789.2743200000004</v>
      </c>
      <c r="M97" s="109"/>
    </row>
    <row r="98" spans="2:66" s="9" customFormat="1" ht="19.899999999999999" customHeight="1" x14ac:dyDescent="0.2">
      <c r="B98" s="113"/>
      <c r="D98" s="114" t="s">
        <v>131</v>
      </c>
      <c r="E98" s="115"/>
      <c r="F98" s="115"/>
      <c r="G98" s="115"/>
      <c r="H98" s="115"/>
      <c r="I98" s="115"/>
      <c r="J98" s="115"/>
      <c r="K98" s="116">
        <f>K127</f>
        <v>9789.2743200000004</v>
      </c>
      <c r="M98" s="113"/>
    </row>
    <row r="99" spans="2:66" s="9" customFormat="1" ht="19.899999999999999" customHeight="1" x14ac:dyDescent="0.2">
      <c r="B99" s="113"/>
      <c r="D99" s="114" t="s">
        <v>1336</v>
      </c>
      <c r="E99" s="115"/>
      <c r="F99" s="115"/>
      <c r="G99" s="115"/>
      <c r="H99" s="115"/>
      <c r="I99" s="115"/>
      <c r="J99" s="115"/>
      <c r="K99" s="116">
        <f>K162</f>
        <v>0</v>
      </c>
      <c r="M99" s="113"/>
    </row>
    <row r="100" spans="2:66" s="1" customFormat="1" ht="21.75" customHeight="1" x14ac:dyDescent="0.2">
      <c r="B100" s="29"/>
      <c r="M100" s="29"/>
    </row>
    <row r="101" spans="2:66" s="1" customFormat="1" ht="6.95" customHeight="1" x14ac:dyDescent="0.2">
      <c r="B101" s="29"/>
      <c r="M101" s="29"/>
    </row>
    <row r="102" spans="2:66" s="1" customFormat="1" ht="29.25" customHeight="1" x14ac:dyDescent="0.2">
      <c r="B102" s="29"/>
      <c r="C102" s="108" t="s">
        <v>144</v>
      </c>
      <c r="K102" s="117">
        <f>ROUND(K103 + K104,2)</f>
        <v>225.15</v>
      </c>
      <c r="M102" s="29"/>
      <c r="O102" s="118" t="s">
        <v>32</v>
      </c>
    </row>
    <row r="103" spans="2:66" s="1" customFormat="1" ht="18" customHeight="1" x14ac:dyDescent="0.2">
      <c r="B103" s="29"/>
      <c r="D103" s="265" t="s">
        <v>145</v>
      </c>
      <c r="E103" s="265"/>
      <c r="F103" s="265"/>
      <c r="K103" s="186">
        <f>0.023*K96</f>
        <v>225.15330936000001</v>
      </c>
      <c r="M103" s="29"/>
      <c r="O103" s="187" t="s">
        <v>34</v>
      </c>
      <c r="AG103" s="119"/>
      <c r="AH103" s="119"/>
      <c r="AI103" s="119"/>
      <c r="AJ103" s="119"/>
      <c r="AK103" s="119"/>
      <c r="AL103" s="119"/>
      <c r="AM103" s="119"/>
      <c r="AN103" s="119"/>
      <c r="AO103" s="119"/>
      <c r="AP103" s="119"/>
      <c r="AQ103" s="119"/>
      <c r="AR103" s="119"/>
      <c r="AS103" s="119"/>
      <c r="AT103" s="119"/>
      <c r="AU103" s="119"/>
      <c r="AV103" s="119"/>
      <c r="AW103" s="119"/>
      <c r="AX103" s="119"/>
      <c r="AY103" s="119"/>
      <c r="AZ103" s="120" t="s">
        <v>146</v>
      </c>
      <c r="BA103" s="119"/>
      <c r="BB103" s="119"/>
      <c r="BC103" s="119"/>
      <c r="BD103" s="119"/>
      <c r="BE103" s="119"/>
      <c r="BF103" s="121">
        <f>IF(O103="základná",K103,0)</f>
        <v>0</v>
      </c>
      <c r="BG103" s="121">
        <f>IF(O103="znížená",K103,0)</f>
        <v>225.15330936000001</v>
      </c>
      <c r="BH103" s="121">
        <f>IF(O103="zákl. prenesená",K103,0)</f>
        <v>0</v>
      </c>
      <c r="BI103" s="121">
        <f>IF(O103="zníž. prenesená",K103,0)</f>
        <v>0</v>
      </c>
      <c r="BJ103" s="121">
        <f>IF(O103="nulová",K103,0)</f>
        <v>0</v>
      </c>
      <c r="BK103" s="120" t="s">
        <v>147</v>
      </c>
      <c r="BL103" s="119"/>
      <c r="BM103" s="119"/>
      <c r="BN103" s="119"/>
    </row>
    <row r="104" spans="2:66" s="1" customFormat="1" ht="18" customHeight="1" x14ac:dyDescent="0.2">
      <c r="B104" s="29"/>
      <c r="D104" s="265" t="s">
        <v>148</v>
      </c>
      <c r="E104" s="265"/>
      <c r="F104" s="265"/>
      <c r="K104" s="181"/>
      <c r="M104" s="29"/>
      <c r="O104" s="187" t="s">
        <v>34</v>
      </c>
      <c r="AG104" s="119"/>
      <c r="AH104" s="119"/>
      <c r="AI104" s="119"/>
      <c r="AJ104" s="119"/>
      <c r="AK104" s="119"/>
      <c r="AL104" s="119"/>
      <c r="AM104" s="119"/>
      <c r="AN104" s="119"/>
      <c r="AO104" s="119"/>
      <c r="AP104" s="119"/>
      <c r="AQ104" s="119"/>
      <c r="AR104" s="119"/>
      <c r="AS104" s="119"/>
      <c r="AT104" s="119"/>
      <c r="AU104" s="119"/>
      <c r="AV104" s="119"/>
      <c r="AW104" s="119"/>
      <c r="AX104" s="119"/>
      <c r="AY104" s="119"/>
      <c r="AZ104" s="120" t="s">
        <v>146</v>
      </c>
      <c r="BA104" s="119"/>
      <c r="BB104" s="119"/>
      <c r="BC104" s="119"/>
      <c r="BD104" s="119"/>
      <c r="BE104" s="119"/>
      <c r="BF104" s="121">
        <f>IF(O104="základná",K104,0)</f>
        <v>0</v>
      </c>
      <c r="BG104" s="121">
        <f>IF(O104="znížená",K104,0)</f>
        <v>0</v>
      </c>
      <c r="BH104" s="121">
        <f>IF(O104="zákl. prenesená",K104,0)</f>
        <v>0</v>
      </c>
      <c r="BI104" s="121">
        <f>IF(O104="zníž. prenesená",K104,0)</f>
        <v>0</v>
      </c>
      <c r="BJ104" s="121">
        <f>IF(O104="nulová",K104,0)</f>
        <v>0</v>
      </c>
      <c r="BK104" s="120" t="s">
        <v>147</v>
      </c>
      <c r="BL104" s="119"/>
      <c r="BM104" s="119"/>
      <c r="BN104" s="119"/>
    </row>
    <row r="105" spans="2:66" s="1" customFormat="1" ht="18" customHeight="1" x14ac:dyDescent="0.2">
      <c r="B105" s="29"/>
      <c r="M105" s="29"/>
    </row>
    <row r="106" spans="2:66" s="1" customFormat="1" ht="29.25" customHeight="1" x14ac:dyDescent="0.2">
      <c r="B106" s="29"/>
      <c r="C106" s="122" t="s">
        <v>149</v>
      </c>
      <c r="D106" s="98"/>
      <c r="E106" s="98"/>
      <c r="F106" s="98"/>
      <c r="G106" s="98"/>
      <c r="H106" s="98"/>
      <c r="I106" s="98"/>
      <c r="J106" s="98"/>
      <c r="K106" s="123">
        <f>ROUND(K96+K102,2)</f>
        <v>10014.42</v>
      </c>
      <c r="L106" s="98"/>
      <c r="M106" s="29"/>
    </row>
    <row r="107" spans="2:66" s="1" customFormat="1" ht="6.95" customHeight="1" x14ac:dyDescent="0.2"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29"/>
    </row>
    <row r="111" spans="2:66" s="1" customFormat="1" ht="6.95" customHeight="1" x14ac:dyDescent="0.2"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29"/>
    </row>
    <row r="112" spans="2:66" s="1" customFormat="1" ht="24.95" customHeight="1" x14ac:dyDescent="0.2">
      <c r="B112" s="29"/>
      <c r="C112" s="21" t="s">
        <v>150</v>
      </c>
      <c r="M112" s="29"/>
    </row>
    <row r="113" spans="2:66" s="1" customFormat="1" ht="6.95" customHeight="1" x14ac:dyDescent="0.2">
      <c r="B113" s="29"/>
      <c r="M113" s="29"/>
    </row>
    <row r="114" spans="2:66" s="1" customFormat="1" ht="12" customHeight="1" x14ac:dyDescent="0.2">
      <c r="B114" s="29"/>
      <c r="C114" s="26" t="s">
        <v>13</v>
      </c>
      <c r="M114" s="29"/>
    </row>
    <row r="115" spans="2:66" s="1" customFormat="1" ht="16.5" customHeight="1" x14ac:dyDescent="0.2">
      <c r="B115" s="29"/>
      <c r="E115" s="266" t="str">
        <f>E7</f>
        <v>Revitalizácia verejného priestoru - Dom služieb Dúbravka</v>
      </c>
      <c r="F115" s="267"/>
      <c r="G115" s="267"/>
      <c r="H115" s="267"/>
      <c r="M115" s="29"/>
    </row>
    <row r="116" spans="2:66" s="1" customFormat="1" ht="12" customHeight="1" x14ac:dyDescent="0.2">
      <c r="B116" s="29"/>
      <c r="C116" s="26" t="s">
        <v>121</v>
      </c>
      <c r="M116" s="29"/>
    </row>
    <row r="117" spans="2:66" s="1" customFormat="1" ht="16.5" customHeight="1" x14ac:dyDescent="0.2">
      <c r="B117" s="29"/>
      <c r="E117" s="262" t="str">
        <f>E9</f>
        <v>SO 08 - Dažďové záhrady</v>
      </c>
      <c r="F117" s="268"/>
      <c r="G117" s="268"/>
      <c r="H117" s="268"/>
      <c r="M117" s="29"/>
    </row>
    <row r="118" spans="2:66" s="1" customFormat="1" ht="6.95" customHeight="1" x14ac:dyDescent="0.2">
      <c r="B118" s="29"/>
      <c r="M118" s="29"/>
    </row>
    <row r="119" spans="2:66" s="1" customFormat="1" ht="12" customHeight="1" x14ac:dyDescent="0.2">
      <c r="B119" s="29"/>
      <c r="C119" s="26" t="s">
        <v>16</v>
      </c>
      <c r="F119" s="24" t="str">
        <f>F12</f>
        <v>k.ú. Dúbravka, Bratislava</v>
      </c>
      <c r="I119" s="26" t="s">
        <v>18</v>
      </c>
      <c r="J119" s="26"/>
      <c r="K119" s="52">
        <f>IF(K12="","",K12)</f>
        <v>0</v>
      </c>
      <c r="M119" s="29"/>
    </row>
    <row r="120" spans="2:66" s="1" customFormat="1" ht="6.95" customHeight="1" x14ac:dyDescent="0.2">
      <c r="B120" s="29"/>
      <c r="M120" s="29"/>
    </row>
    <row r="121" spans="2:66" s="1" customFormat="1" ht="25.7" customHeight="1" x14ac:dyDescent="0.2">
      <c r="B121" s="29"/>
      <c r="C121" s="26" t="s">
        <v>19</v>
      </c>
      <c r="F121" s="24">
        <f>E15</f>
        <v>0</v>
      </c>
      <c r="I121" s="26" t="s">
        <v>23</v>
      </c>
      <c r="J121" s="26"/>
      <c r="K121" s="27">
        <f>E21</f>
        <v>0</v>
      </c>
      <c r="M121" s="29"/>
    </row>
    <row r="122" spans="2:66" s="1" customFormat="1" ht="15.2" customHeight="1" x14ac:dyDescent="0.2">
      <c r="B122" s="29"/>
      <c r="C122" s="26" t="s">
        <v>22</v>
      </c>
      <c r="F122" s="24" t="str">
        <f>IF(E18="","",E18)</f>
        <v/>
      </c>
      <c r="I122" s="26" t="s">
        <v>25</v>
      </c>
      <c r="J122" s="26"/>
      <c r="K122" s="27" t="str">
        <f>E24</f>
        <v xml:space="preserve"> </v>
      </c>
      <c r="M122" s="29"/>
    </row>
    <row r="123" spans="2:66" s="1" customFormat="1" ht="10.35" customHeight="1" x14ac:dyDescent="0.2">
      <c r="B123" s="29"/>
      <c r="M123" s="29"/>
    </row>
    <row r="124" spans="2:66" s="10" customFormat="1" ht="29.25" customHeight="1" x14ac:dyDescent="0.2">
      <c r="B124" s="124"/>
      <c r="C124" s="125" t="s">
        <v>151</v>
      </c>
      <c r="D124" s="126" t="s">
        <v>53</v>
      </c>
      <c r="E124" s="126" t="s">
        <v>49</v>
      </c>
      <c r="F124" s="126" t="s">
        <v>50</v>
      </c>
      <c r="G124" s="126" t="s">
        <v>152</v>
      </c>
      <c r="H124" s="126" t="s">
        <v>153</v>
      </c>
      <c r="I124" s="126" t="s">
        <v>154</v>
      </c>
      <c r="J124" s="126" t="s">
        <v>155</v>
      </c>
      <c r="K124" s="127" t="s">
        <v>127</v>
      </c>
      <c r="L124" s="128" t="s">
        <v>156</v>
      </c>
      <c r="M124" s="124"/>
      <c r="N124" s="59" t="s">
        <v>1</v>
      </c>
      <c r="O124" s="60" t="s">
        <v>32</v>
      </c>
      <c r="P124" s="60" t="s">
        <v>157</v>
      </c>
      <c r="Q124" s="60" t="s">
        <v>158</v>
      </c>
      <c r="R124" s="60" t="s">
        <v>159</v>
      </c>
      <c r="S124" s="60" t="s">
        <v>160</v>
      </c>
      <c r="T124" s="60" t="s">
        <v>161</v>
      </c>
      <c r="U124" s="61" t="s">
        <v>162</v>
      </c>
    </row>
    <row r="125" spans="2:66" s="1" customFormat="1" ht="22.9" customHeight="1" x14ac:dyDescent="0.25">
      <c r="B125" s="29"/>
      <c r="C125" s="64" t="s">
        <v>123</v>
      </c>
      <c r="K125" s="129">
        <f>K126</f>
        <v>9789.2743200000004</v>
      </c>
      <c r="M125" s="29"/>
      <c r="N125" s="62"/>
      <c r="O125" s="53"/>
      <c r="P125" s="53"/>
      <c r="Q125" s="130">
        <f>Q126</f>
        <v>101.40880799999999</v>
      </c>
      <c r="R125" s="53"/>
      <c r="S125" s="130">
        <f>S126</f>
        <v>0</v>
      </c>
      <c r="T125" s="53"/>
      <c r="U125" s="131">
        <f>U126</f>
        <v>0</v>
      </c>
      <c r="AU125" s="17" t="s">
        <v>67</v>
      </c>
      <c r="AV125" s="17" t="s">
        <v>129</v>
      </c>
      <c r="BL125" s="132">
        <f>BL126</f>
        <v>9789.2800000000007</v>
      </c>
    </row>
    <row r="126" spans="2:66" s="11" customFormat="1" ht="25.9" customHeight="1" x14ac:dyDescent="0.2">
      <c r="B126" s="133"/>
      <c r="D126" s="134" t="s">
        <v>67</v>
      </c>
      <c r="E126" s="135" t="s">
        <v>163</v>
      </c>
      <c r="F126" s="135" t="s">
        <v>164</v>
      </c>
      <c r="K126" s="136">
        <f>K127+K162</f>
        <v>9789.2743200000004</v>
      </c>
      <c r="M126" s="133"/>
      <c r="N126" s="137"/>
      <c r="Q126" s="138">
        <f>Q127+Q162</f>
        <v>101.40880799999999</v>
      </c>
      <c r="S126" s="138">
        <f>S127+S162</f>
        <v>0</v>
      </c>
      <c r="U126" s="139">
        <f>U127+U162</f>
        <v>0</v>
      </c>
      <c r="AS126" s="134" t="s">
        <v>76</v>
      </c>
      <c r="AU126" s="140" t="s">
        <v>67</v>
      </c>
      <c r="AV126" s="140" t="s">
        <v>68</v>
      </c>
      <c r="AZ126" s="134" t="s">
        <v>165</v>
      </c>
      <c r="BL126" s="141">
        <f>BL127+BL162</f>
        <v>9789.2800000000007</v>
      </c>
    </row>
    <row r="127" spans="2:66" s="11" customFormat="1" ht="22.9" customHeight="1" x14ac:dyDescent="0.2">
      <c r="B127" s="133"/>
      <c r="D127" s="134" t="s">
        <v>67</v>
      </c>
      <c r="E127" s="142" t="s">
        <v>76</v>
      </c>
      <c r="F127" s="142" t="s">
        <v>166</v>
      </c>
      <c r="K127" s="143">
        <f>SUM(K128:K157)</f>
        <v>9789.2743200000004</v>
      </c>
      <c r="M127" s="133"/>
      <c r="N127" s="137"/>
      <c r="Q127" s="138">
        <f>SUM(Q128:Q161)</f>
        <v>101.40880799999999</v>
      </c>
      <c r="S127" s="138">
        <f>SUM(S128:S161)</f>
        <v>0</v>
      </c>
      <c r="U127" s="139">
        <f>SUM(U128:U161)</f>
        <v>0</v>
      </c>
      <c r="AS127" s="134" t="s">
        <v>76</v>
      </c>
      <c r="AU127" s="140" t="s">
        <v>67</v>
      </c>
      <c r="AV127" s="140" t="s">
        <v>76</v>
      </c>
      <c r="AZ127" s="134" t="s">
        <v>165</v>
      </c>
      <c r="BL127" s="141">
        <f>SUM(BL128:BL161)</f>
        <v>9789.2800000000007</v>
      </c>
    </row>
    <row r="128" spans="2:66" s="1" customFormat="1" ht="24.2" customHeight="1" x14ac:dyDescent="0.2">
      <c r="B128" s="29"/>
      <c r="C128" s="188" t="s">
        <v>76</v>
      </c>
      <c r="D128" s="188" t="s">
        <v>167</v>
      </c>
      <c r="E128" s="189" t="s">
        <v>198</v>
      </c>
      <c r="F128" s="190" t="s">
        <v>199</v>
      </c>
      <c r="G128" s="191" t="s">
        <v>184</v>
      </c>
      <c r="H128" s="192">
        <v>127.398</v>
      </c>
      <c r="I128" s="193">
        <v>8.5399999999999991</v>
      </c>
      <c r="J128" s="182"/>
      <c r="K128" s="193">
        <f t="shared" ref="K128" si="0">(H128*I128)-(H128*I128*J128)</f>
        <v>1087.9789199999998</v>
      </c>
      <c r="L128" s="194"/>
      <c r="M128" s="29"/>
      <c r="N128" s="145" t="s">
        <v>1</v>
      </c>
      <c r="O128" s="118" t="s">
        <v>34</v>
      </c>
      <c r="P128" s="146">
        <v>0.433</v>
      </c>
      <c r="Q128" s="146">
        <f>P128*H128</f>
        <v>55.163333999999999</v>
      </c>
      <c r="R128" s="146">
        <v>0</v>
      </c>
      <c r="S128" s="146">
        <f>R128*H128</f>
        <v>0</v>
      </c>
      <c r="T128" s="146">
        <v>0</v>
      </c>
      <c r="U128" s="147">
        <f>T128*H128</f>
        <v>0</v>
      </c>
      <c r="AS128" s="148" t="s">
        <v>171</v>
      </c>
      <c r="AU128" s="148" t="s">
        <v>167</v>
      </c>
      <c r="AV128" s="148" t="s">
        <v>147</v>
      </c>
      <c r="AZ128" s="17" t="s">
        <v>165</v>
      </c>
      <c r="BF128" s="149">
        <f>IF(O128="základná",K128,0)</f>
        <v>0</v>
      </c>
      <c r="BG128" s="149">
        <f>IF(O128="znížená",K128,0)</f>
        <v>1087.9789199999998</v>
      </c>
      <c r="BH128" s="149">
        <f>IF(O128="zákl. prenesená",K128,0)</f>
        <v>0</v>
      </c>
      <c r="BI128" s="149">
        <f>IF(O128="zníž. prenesená",K128,0)</f>
        <v>0</v>
      </c>
      <c r="BJ128" s="149">
        <f>IF(O128="nulová",K128,0)</f>
        <v>0</v>
      </c>
      <c r="BK128" s="17" t="s">
        <v>147</v>
      </c>
      <c r="BL128" s="149">
        <f>ROUND(I128*H128,2)</f>
        <v>1087.98</v>
      </c>
      <c r="BM128" s="17" t="s">
        <v>171</v>
      </c>
      <c r="BN128" s="148" t="s">
        <v>1337</v>
      </c>
    </row>
    <row r="129" spans="2:66" s="12" customFormat="1" x14ac:dyDescent="0.2">
      <c r="B129" s="150"/>
      <c r="D129" s="151" t="s">
        <v>173</v>
      </c>
      <c r="E129" s="152" t="s">
        <v>1</v>
      </c>
      <c r="F129" s="153" t="s">
        <v>1338</v>
      </c>
      <c r="H129" s="152" t="s">
        <v>1</v>
      </c>
      <c r="J129" s="198"/>
      <c r="M129" s="150"/>
      <c r="N129" s="154"/>
      <c r="U129" s="155"/>
      <c r="AU129" s="152" t="s">
        <v>173</v>
      </c>
      <c r="AV129" s="152" t="s">
        <v>147</v>
      </c>
      <c r="AW129" s="12" t="s">
        <v>76</v>
      </c>
      <c r="AX129" s="12" t="s">
        <v>24</v>
      </c>
      <c r="AY129" s="12" t="s">
        <v>68</v>
      </c>
      <c r="AZ129" s="152" t="s">
        <v>165</v>
      </c>
    </row>
    <row r="130" spans="2:66" s="13" customFormat="1" x14ac:dyDescent="0.2">
      <c r="B130" s="156"/>
      <c r="D130" s="151" t="s">
        <v>173</v>
      </c>
      <c r="E130" s="157" t="s">
        <v>1</v>
      </c>
      <c r="F130" s="158" t="s">
        <v>1339</v>
      </c>
      <c r="H130" s="159">
        <v>127.398</v>
      </c>
      <c r="J130" s="199"/>
      <c r="M130" s="156"/>
      <c r="N130" s="160"/>
      <c r="U130" s="161"/>
      <c r="AU130" s="157" t="s">
        <v>173</v>
      </c>
      <c r="AV130" s="157" t="s">
        <v>147</v>
      </c>
      <c r="AW130" s="13" t="s">
        <v>147</v>
      </c>
      <c r="AX130" s="13" t="s">
        <v>24</v>
      </c>
      <c r="AY130" s="13" t="s">
        <v>68</v>
      </c>
      <c r="AZ130" s="157" t="s">
        <v>165</v>
      </c>
    </row>
    <row r="131" spans="2:66" s="14" customFormat="1" x14ac:dyDescent="0.2">
      <c r="B131" s="162"/>
      <c r="D131" s="151" t="s">
        <v>173</v>
      </c>
      <c r="E131" s="163" t="s">
        <v>1</v>
      </c>
      <c r="F131" s="164" t="s">
        <v>176</v>
      </c>
      <c r="H131" s="165">
        <v>127.398</v>
      </c>
      <c r="J131" s="200"/>
      <c r="M131" s="162"/>
      <c r="N131" s="166"/>
      <c r="U131" s="167"/>
      <c r="AU131" s="163" t="s">
        <v>173</v>
      </c>
      <c r="AV131" s="163" t="s">
        <v>147</v>
      </c>
      <c r="AW131" s="14" t="s">
        <v>171</v>
      </c>
      <c r="AX131" s="14" t="s">
        <v>24</v>
      </c>
      <c r="AY131" s="14" t="s">
        <v>76</v>
      </c>
      <c r="AZ131" s="163" t="s">
        <v>165</v>
      </c>
    </row>
    <row r="132" spans="2:66" s="1" customFormat="1" ht="24.2" customHeight="1" x14ac:dyDescent="0.2">
      <c r="B132" s="29"/>
      <c r="C132" s="188" t="s">
        <v>147</v>
      </c>
      <c r="D132" s="188" t="s">
        <v>167</v>
      </c>
      <c r="E132" s="189" t="s">
        <v>202</v>
      </c>
      <c r="F132" s="190" t="s">
        <v>203</v>
      </c>
      <c r="G132" s="191" t="s">
        <v>184</v>
      </c>
      <c r="H132" s="192">
        <v>127.398</v>
      </c>
      <c r="I132" s="193">
        <v>1.17</v>
      </c>
      <c r="J132" s="182"/>
      <c r="K132" s="193">
        <f t="shared" ref="K132" si="1">(H132*I132)-(H132*I132*J132)</f>
        <v>149.05565999999999</v>
      </c>
      <c r="L132" s="194"/>
      <c r="M132" s="29"/>
      <c r="N132" s="145" t="s">
        <v>1</v>
      </c>
      <c r="O132" s="118" t="s">
        <v>34</v>
      </c>
      <c r="P132" s="146">
        <v>4.2000000000000003E-2</v>
      </c>
      <c r="Q132" s="146">
        <f>P132*H132</f>
        <v>5.3507160000000002</v>
      </c>
      <c r="R132" s="146">
        <v>0</v>
      </c>
      <c r="S132" s="146">
        <f>R132*H132</f>
        <v>0</v>
      </c>
      <c r="T132" s="146">
        <v>0</v>
      </c>
      <c r="U132" s="147">
        <f>T132*H132</f>
        <v>0</v>
      </c>
      <c r="AS132" s="148" t="s">
        <v>171</v>
      </c>
      <c r="AU132" s="148" t="s">
        <v>167</v>
      </c>
      <c r="AV132" s="148" t="s">
        <v>147</v>
      </c>
      <c r="AZ132" s="17" t="s">
        <v>165</v>
      </c>
      <c r="BF132" s="149">
        <f>IF(O132="základná",K132,0)</f>
        <v>0</v>
      </c>
      <c r="BG132" s="149">
        <f>IF(O132="znížená",K132,0)</f>
        <v>149.05565999999999</v>
      </c>
      <c r="BH132" s="149">
        <f>IF(O132="zákl. prenesená",K132,0)</f>
        <v>0</v>
      </c>
      <c r="BI132" s="149">
        <f>IF(O132="zníž. prenesená",K132,0)</f>
        <v>0</v>
      </c>
      <c r="BJ132" s="149">
        <f>IF(O132="nulová",K132,0)</f>
        <v>0</v>
      </c>
      <c r="BK132" s="17" t="s">
        <v>147</v>
      </c>
      <c r="BL132" s="149">
        <f>ROUND(I132*H132,2)</f>
        <v>149.06</v>
      </c>
      <c r="BM132" s="17" t="s">
        <v>171</v>
      </c>
      <c r="BN132" s="148" t="s">
        <v>1340</v>
      </c>
    </row>
    <row r="133" spans="2:66" s="12" customFormat="1" x14ac:dyDescent="0.2">
      <c r="B133" s="150"/>
      <c r="D133" s="151" t="s">
        <v>173</v>
      </c>
      <c r="E133" s="152" t="s">
        <v>1</v>
      </c>
      <c r="F133" s="153" t="s">
        <v>1338</v>
      </c>
      <c r="H133" s="152" t="s">
        <v>1</v>
      </c>
      <c r="J133" s="198"/>
      <c r="M133" s="150"/>
      <c r="N133" s="154"/>
      <c r="U133" s="155"/>
      <c r="AU133" s="152" t="s">
        <v>173</v>
      </c>
      <c r="AV133" s="152" t="s">
        <v>147</v>
      </c>
      <c r="AW133" s="12" t="s">
        <v>76</v>
      </c>
      <c r="AX133" s="12" t="s">
        <v>24</v>
      </c>
      <c r="AY133" s="12" t="s">
        <v>68</v>
      </c>
      <c r="AZ133" s="152" t="s">
        <v>165</v>
      </c>
    </row>
    <row r="134" spans="2:66" s="13" customFormat="1" x14ac:dyDescent="0.2">
      <c r="B134" s="156"/>
      <c r="D134" s="151" t="s">
        <v>173</v>
      </c>
      <c r="E134" s="157" t="s">
        <v>1</v>
      </c>
      <c r="F134" s="158" t="s">
        <v>1339</v>
      </c>
      <c r="H134" s="159">
        <v>127.398</v>
      </c>
      <c r="J134" s="199"/>
      <c r="M134" s="156"/>
      <c r="N134" s="160"/>
      <c r="U134" s="161"/>
      <c r="AU134" s="157" t="s">
        <v>173</v>
      </c>
      <c r="AV134" s="157" t="s">
        <v>147</v>
      </c>
      <c r="AW134" s="13" t="s">
        <v>147</v>
      </c>
      <c r="AX134" s="13" t="s">
        <v>24</v>
      </c>
      <c r="AY134" s="13" t="s">
        <v>68</v>
      </c>
      <c r="AZ134" s="157" t="s">
        <v>165</v>
      </c>
    </row>
    <row r="135" spans="2:66" s="14" customFormat="1" x14ac:dyDescent="0.2">
      <c r="B135" s="162"/>
      <c r="D135" s="151" t="s">
        <v>173</v>
      </c>
      <c r="E135" s="163" t="s">
        <v>1</v>
      </c>
      <c r="F135" s="164" t="s">
        <v>176</v>
      </c>
      <c r="H135" s="165">
        <v>127.398</v>
      </c>
      <c r="J135" s="200"/>
      <c r="M135" s="162"/>
      <c r="N135" s="166"/>
      <c r="U135" s="167"/>
      <c r="AU135" s="163" t="s">
        <v>173</v>
      </c>
      <c r="AV135" s="163" t="s">
        <v>147</v>
      </c>
      <c r="AW135" s="14" t="s">
        <v>171</v>
      </c>
      <c r="AX135" s="14" t="s">
        <v>24</v>
      </c>
      <c r="AY135" s="14" t="s">
        <v>76</v>
      </c>
      <c r="AZ135" s="163" t="s">
        <v>165</v>
      </c>
    </row>
    <row r="136" spans="2:66" s="1" customFormat="1" ht="24.2" customHeight="1" x14ac:dyDescent="0.2">
      <c r="B136" s="29"/>
      <c r="C136" s="188" t="s">
        <v>181</v>
      </c>
      <c r="D136" s="188" t="s">
        <v>167</v>
      </c>
      <c r="E136" s="189" t="s">
        <v>214</v>
      </c>
      <c r="F136" s="190" t="s">
        <v>215</v>
      </c>
      <c r="G136" s="191" t="s">
        <v>184</v>
      </c>
      <c r="H136" s="192">
        <v>127.398</v>
      </c>
      <c r="I136" s="193">
        <v>2.04</v>
      </c>
      <c r="J136" s="182"/>
      <c r="K136" s="193">
        <f t="shared" ref="K136" si="2">(H136*I136)-(H136*I136*J136)</f>
        <v>259.89191999999997</v>
      </c>
      <c r="L136" s="194"/>
      <c r="M136" s="29"/>
      <c r="N136" s="145" t="s">
        <v>1</v>
      </c>
      <c r="O136" s="118" t="s">
        <v>34</v>
      </c>
      <c r="P136" s="146">
        <v>6.9000000000000006E-2</v>
      </c>
      <c r="Q136" s="146">
        <f>P136*H136</f>
        <v>8.7904619999999998</v>
      </c>
      <c r="R136" s="146">
        <v>0</v>
      </c>
      <c r="S136" s="146">
        <f>R136*H136</f>
        <v>0</v>
      </c>
      <c r="T136" s="146">
        <v>0</v>
      </c>
      <c r="U136" s="147">
        <f>T136*H136</f>
        <v>0</v>
      </c>
      <c r="AS136" s="148" t="s">
        <v>171</v>
      </c>
      <c r="AU136" s="148" t="s">
        <v>167</v>
      </c>
      <c r="AV136" s="148" t="s">
        <v>147</v>
      </c>
      <c r="AZ136" s="17" t="s">
        <v>165</v>
      </c>
      <c r="BF136" s="149">
        <f>IF(O136="základná",K136,0)</f>
        <v>0</v>
      </c>
      <c r="BG136" s="149">
        <f>IF(O136="znížená",K136,0)</f>
        <v>259.89191999999997</v>
      </c>
      <c r="BH136" s="149">
        <f>IF(O136="zákl. prenesená",K136,0)</f>
        <v>0</v>
      </c>
      <c r="BI136" s="149">
        <f>IF(O136="zníž. prenesená",K136,0)</f>
        <v>0</v>
      </c>
      <c r="BJ136" s="149">
        <f>IF(O136="nulová",K136,0)</f>
        <v>0</v>
      </c>
      <c r="BK136" s="17" t="s">
        <v>147</v>
      </c>
      <c r="BL136" s="149">
        <f>ROUND(I136*H136,2)</f>
        <v>259.89</v>
      </c>
      <c r="BM136" s="17" t="s">
        <v>171</v>
      </c>
      <c r="BN136" s="148" t="s">
        <v>1341</v>
      </c>
    </row>
    <row r="137" spans="2:66" s="12" customFormat="1" x14ac:dyDescent="0.2">
      <c r="B137" s="150"/>
      <c r="D137" s="151" t="s">
        <v>173</v>
      </c>
      <c r="E137" s="152" t="s">
        <v>1</v>
      </c>
      <c r="F137" s="153" t="s">
        <v>217</v>
      </c>
      <c r="H137" s="152" t="s">
        <v>1</v>
      </c>
      <c r="J137" s="198"/>
      <c r="M137" s="150"/>
      <c r="N137" s="154"/>
      <c r="U137" s="155"/>
      <c r="AU137" s="152" t="s">
        <v>173</v>
      </c>
      <c r="AV137" s="152" t="s">
        <v>147</v>
      </c>
      <c r="AW137" s="12" t="s">
        <v>76</v>
      </c>
      <c r="AX137" s="12" t="s">
        <v>24</v>
      </c>
      <c r="AY137" s="12" t="s">
        <v>68</v>
      </c>
      <c r="AZ137" s="152" t="s">
        <v>165</v>
      </c>
    </row>
    <row r="138" spans="2:66" s="13" customFormat="1" x14ac:dyDescent="0.2">
      <c r="B138" s="156"/>
      <c r="D138" s="151" t="s">
        <v>173</v>
      </c>
      <c r="E138" s="157" t="s">
        <v>1</v>
      </c>
      <c r="F138" s="158" t="s">
        <v>1339</v>
      </c>
      <c r="H138" s="159">
        <v>127.398</v>
      </c>
      <c r="J138" s="199"/>
      <c r="M138" s="156"/>
      <c r="N138" s="160"/>
      <c r="U138" s="161"/>
      <c r="AU138" s="157" t="s">
        <v>173</v>
      </c>
      <c r="AV138" s="157" t="s">
        <v>147</v>
      </c>
      <c r="AW138" s="13" t="s">
        <v>147</v>
      </c>
      <c r="AX138" s="13" t="s">
        <v>24</v>
      </c>
      <c r="AY138" s="13" t="s">
        <v>68</v>
      </c>
      <c r="AZ138" s="157" t="s">
        <v>165</v>
      </c>
    </row>
    <row r="139" spans="2:66" s="14" customFormat="1" x14ac:dyDescent="0.2">
      <c r="B139" s="162"/>
      <c r="D139" s="151" t="s">
        <v>173</v>
      </c>
      <c r="E139" s="163" t="s">
        <v>1</v>
      </c>
      <c r="F139" s="164" t="s">
        <v>176</v>
      </c>
      <c r="H139" s="165">
        <v>127.398</v>
      </c>
      <c r="J139" s="200"/>
      <c r="M139" s="162"/>
      <c r="N139" s="166"/>
      <c r="U139" s="167"/>
      <c r="AU139" s="163" t="s">
        <v>173</v>
      </c>
      <c r="AV139" s="163" t="s">
        <v>147</v>
      </c>
      <c r="AW139" s="14" t="s">
        <v>171</v>
      </c>
      <c r="AX139" s="14" t="s">
        <v>24</v>
      </c>
      <c r="AY139" s="14" t="s">
        <v>76</v>
      </c>
      <c r="AZ139" s="163" t="s">
        <v>165</v>
      </c>
    </row>
    <row r="140" spans="2:66" s="1" customFormat="1" ht="37.9" customHeight="1" x14ac:dyDescent="0.2">
      <c r="B140" s="29"/>
      <c r="C140" s="188" t="s">
        <v>171</v>
      </c>
      <c r="D140" s="188" t="s">
        <v>167</v>
      </c>
      <c r="E140" s="189" t="s">
        <v>220</v>
      </c>
      <c r="F140" s="190" t="s">
        <v>221</v>
      </c>
      <c r="G140" s="191" t="s">
        <v>184</v>
      </c>
      <c r="H140" s="192">
        <v>127.398</v>
      </c>
      <c r="I140" s="193">
        <v>2.67</v>
      </c>
      <c r="J140" s="182"/>
      <c r="K140" s="193">
        <f t="shared" ref="K140" si="3">(H140*I140)-(H140*I140*J140)</f>
        <v>340.15265999999997</v>
      </c>
      <c r="L140" s="194"/>
      <c r="M140" s="29"/>
      <c r="N140" s="145" t="s">
        <v>1</v>
      </c>
      <c r="O140" s="118" t="s">
        <v>34</v>
      </c>
      <c r="P140" s="146">
        <v>3.6999999999999998E-2</v>
      </c>
      <c r="Q140" s="146">
        <f>P140*H140</f>
        <v>4.7137259999999994</v>
      </c>
      <c r="R140" s="146">
        <v>0</v>
      </c>
      <c r="S140" s="146">
        <f>R140*H140</f>
        <v>0</v>
      </c>
      <c r="T140" s="146">
        <v>0</v>
      </c>
      <c r="U140" s="147">
        <f>T140*H140</f>
        <v>0</v>
      </c>
      <c r="AS140" s="148" t="s">
        <v>171</v>
      </c>
      <c r="AU140" s="148" t="s">
        <v>167</v>
      </c>
      <c r="AV140" s="148" t="s">
        <v>147</v>
      </c>
      <c r="AZ140" s="17" t="s">
        <v>165</v>
      </c>
      <c r="BF140" s="149">
        <f>IF(O140="základná",K140,0)</f>
        <v>0</v>
      </c>
      <c r="BG140" s="149">
        <f>IF(O140="znížená",K140,0)</f>
        <v>340.15265999999997</v>
      </c>
      <c r="BH140" s="149">
        <f>IF(O140="zákl. prenesená",K140,0)</f>
        <v>0</v>
      </c>
      <c r="BI140" s="149">
        <f>IF(O140="zníž. prenesená",K140,0)</f>
        <v>0</v>
      </c>
      <c r="BJ140" s="149">
        <f>IF(O140="nulová",K140,0)</f>
        <v>0</v>
      </c>
      <c r="BK140" s="17" t="s">
        <v>147</v>
      </c>
      <c r="BL140" s="149">
        <f>ROUND(I140*H140,2)</f>
        <v>340.15</v>
      </c>
      <c r="BM140" s="17" t="s">
        <v>171</v>
      </c>
      <c r="BN140" s="148" t="s">
        <v>1342</v>
      </c>
    </row>
    <row r="141" spans="2:66" s="12" customFormat="1" x14ac:dyDescent="0.2">
      <c r="B141" s="150"/>
      <c r="D141" s="151" t="s">
        <v>173</v>
      </c>
      <c r="E141" s="152" t="s">
        <v>1</v>
      </c>
      <c r="F141" s="153" t="s">
        <v>223</v>
      </c>
      <c r="H141" s="152" t="s">
        <v>1</v>
      </c>
      <c r="J141" s="198"/>
      <c r="M141" s="150"/>
      <c r="N141" s="154"/>
      <c r="U141" s="155"/>
      <c r="AU141" s="152" t="s">
        <v>173</v>
      </c>
      <c r="AV141" s="152" t="s">
        <v>147</v>
      </c>
      <c r="AW141" s="12" t="s">
        <v>76</v>
      </c>
      <c r="AX141" s="12" t="s">
        <v>24</v>
      </c>
      <c r="AY141" s="12" t="s">
        <v>68</v>
      </c>
      <c r="AZ141" s="152" t="s">
        <v>165</v>
      </c>
    </row>
    <row r="142" spans="2:66" s="13" customFormat="1" x14ac:dyDescent="0.2">
      <c r="B142" s="156"/>
      <c r="D142" s="151" t="s">
        <v>173</v>
      </c>
      <c r="E142" s="157" t="s">
        <v>1</v>
      </c>
      <c r="F142" s="158" t="s">
        <v>1339</v>
      </c>
      <c r="H142" s="159">
        <v>127.398</v>
      </c>
      <c r="J142" s="199"/>
      <c r="M142" s="156"/>
      <c r="N142" s="160"/>
      <c r="U142" s="161"/>
      <c r="AU142" s="157" t="s">
        <v>173</v>
      </c>
      <c r="AV142" s="157" t="s">
        <v>147</v>
      </c>
      <c r="AW142" s="13" t="s">
        <v>147</v>
      </c>
      <c r="AX142" s="13" t="s">
        <v>24</v>
      </c>
      <c r="AY142" s="13" t="s">
        <v>68</v>
      </c>
      <c r="AZ142" s="157" t="s">
        <v>165</v>
      </c>
    </row>
    <row r="143" spans="2:66" s="14" customFormat="1" x14ac:dyDescent="0.2">
      <c r="B143" s="162"/>
      <c r="D143" s="151" t="s">
        <v>173</v>
      </c>
      <c r="E143" s="163" t="s">
        <v>1</v>
      </c>
      <c r="F143" s="164" t="s">
        <v>176</v>
      </c>
      <c r="H143" s="165">
        <v>127.398</v>
      </c>
      <c r="J143" s="200"/>
      <c r="M143" s="162"/>
      <c r="N143" s="166"/>
      <c r="U143" s="167"/>
      <c r="AU143" s="163" t="s">
        <v>173</v>
      </c>
      <c r="AV143" s="163" t="s">
        <v>147</v>
      </c>
      <c r="AW143" s="14" t="s">
        <v>171</v>
      </c>
      <c r="AX143" s="14" t="s">
        <v>24</v>
      </c>
      <c r="AY143" s="14" t="s">
        <v>76</v>
      </c>
      <c r="AZ143" s="163" t="s">
        <v>165</v>
      </c>
    </row>
    <row r="144" spans="2:66" s="1" customFormat="1" ht="44.25" customHeight="1" x14ac:dyDescent="0.2">
      <c r="B144" s="29"/>
      <c r="C144" s="188" t="s">
        <v>201</v>
      </c>
      <c r="D144" s="188" t="s">
        <v>167</v>
      </c>
      <c r="E144" s="189" t="s">
        <v>225</v>
      </c>
      <c r="F144" s="190" t="s">
        <v>226</v>
      </c>
      <c r="G144" s="191" t="s">
        <v>184</v>
      </c>
      <c r="H144" s="192">
        <v>2547.96</v>
      </c>
      <c r="I144" s="193">
        <v>0.41</v>
      </c>
      <c r="J144" s="182"/>
      <c r="K144" s="193">
        <f t="shared" ref="K144" si="4">(H144*I144)-(H144*I144*J144)</f>
        <v>1044.6635999999999</v>
      </c>
      <c r="L144" s="194"/>
      <c r="M144" s="29"/>
      <c r="N144" s="145" t="s">
        <v>1</v>
      </c>
      <c r="O144" s="118" t="s">
        <v>34</v>
      </c>
      <c r="P144" s="146">
        <v>6.0000000000000001E-3</v>
      </c>
      <c r="Q144" s="146">
        <f>P144*H144</f>
        <v>15.28776</v>
      </c>
      <c r="R144" s="146">
        <v>0</v>
      </c>
      <c r="S144" s="146">
        <f>R144*H144</f>
        <v>0</v>
      </c>
      <c r="T144" s="146">
        <v>0</v>
      </c>
      <c r="U144" s="147">
        <f>T144*H144</f>
        <v>0</v>
      </c>
      <c r="AS144" s="148" t="s">
        <v>171</v>
      </c>
      <c r="AU144" s="148" t="s">
        <v>167</v>
      </c>
      <c r="AV144" s="148" t="s">
        <v>147</v>
      </c>
      <c r="AZ144" s="17" t="s">
        <v>165</v>
      </c>
      <c r="BF144" s="149">
        <f>IF(O144="základná",K144,0)</f>
        <v>0</v>
      </c>
      <c r="BG144" s="149">
        <f>IF(O144="znížená",K144,0)</f>
        <v>1044.6635999999999</v>
      </c>
      <c r="BH144" s="149">
        <f>IF(O144="zákl. prenesená",K144,0)</f>
        <v>0</v>
      </c>
      <c r="BI144" s="149">
        <f>IF(O144="zníž. prenesená",K144,0)</f>
        <v>0</v>
      </c>
      <c r="BJ144" s="149">
        <f>IF(O144="nulová",K144,0)</f>
        <v>0</v>
      </c>
      <c r="BK144" s="17" t="s">
        <v>147</v>
      </c>
      <c r="BL144" s="149">
        <f>ROUND(I144*H144,2)</f>
        <v>1044.6600000000001</v>
      </c>
      <c r="BM144" s="17" t="s">
        <v>171</v>
      </c>
      <c r="BN144" s="148" t="s">
        <v>1343</v>
      </c>
    </row>
    <row r="145" spans="2:66" s="12" customFormat="1" x14ac:dyDescent="0.2">
      <c r="B145" s="150"/>
      <c r="D145" s="151" t="s">
        <v>173</v>
      </c>
      <c r="E145" s="152" t="s">
        <v>1</v>
      </c>
      <c r="F145" s="153" t="s">
        <v>223</v>
      </c>
      <c r="H145" s="152" t="s">
        <v>1</v>
      </c>
      <c r="J145" s="198"/>
      <c r="M145" s="150"/>
      <c r="N145" s="154"/>
      <c r="U145" s="155"/>
      <c r="AU145" s="152" t="s">
        <v>173</v>
      </c>
      <c r="AV145" s="152" t="s">
        <v>147</v>
      </c>
      <c r="AW145" s="12" t="s">
        <v>76</v>
      </c>
      <c r="AX145" s="12" t="s">
        <v>24</v>
      </c>
      <c r="AY145" s="12" t="s">
        <v>68</v>
      </c>
      <c r="AZ145" s="152" t="s">
        <v>165</v>
      </c>
    </row>
    <row r="146" spans="2:66" s="13" customFormat="1" x14ac:dyDescent="0.2">
      <c r="B146" s="156"/>
      <c r="D146" s="151" t="s">
        <v>173</v>
      </c>
      <c r="E146" s="157" t="s">
        <v>1</v>
      </c>
      <c r="F146" s="158" t="s">
        <v>1339</v>
      </c>
      <c r="H146" s="159">
        <v>127.398</v>
      </c>
      <c r="J146" s="199"/>
      <c r="M146" s="156"/>
      <c r="N146" s="160"/>
      <c r="U146" s="161"/>
      <c r="AU146" s="157" t="s">
        <v>173</v>
      </c>
      <c r="AV146" s="157" t="s">
        <v>147</v>
      </c>
      <c r="AW146" s="13" t="s">
        <v>147</v>
      </c>
      <c r="AX146" s="13" t="s">
        <v>24</v>
      </c>
      <c r="AY146" s="13" t="s">
        <v>68</v>
      </c>
      <c r="AZ146" s="157" t="s">
        <v>165</v>
      </c>
    </row>
    <row r="147" spans="2:66" s="14" customFormat="1" x14ac:dyDescent="0.2">
      <c r="B147" s="162"/>
      <c r="D147" s="151" t="s">
        <v>173</v>
      </c>
      <c r="E147" s="163" t="s">
        <v>1</v>
      </c>
      <c r="F147" s="164" t="s">
        <v>176</v>
      </c>
      <c r="H147" s="165">
        <v>127.398</v>
      </c>
      <c r="J147" s="200"/>
      <c r="M147" s="162"/>
      <c r="N147" s="166"/>
      <c r="U147" s="167"/>
      <c r="AU147" s="163" t="s">
        <v>173</v>
      </c>
      <c r="AV147" s="163" t="s">
        <v>147</v>
      </c>
      <c r="AW147" s="14" t="s">
        <v>171</v>
      </c>
      <c r="AX147" s="14" t="s">
        <v>24</v>
      </c>
      <c r="AY147" s="14" t="s">
        <v>76</v>
      </c>
      <c r="AZ147" s="163" t="s">
        <v>165</v>
      </c>
    </row>
    <row r="148" spans="2:66" s="13" customFormat="1" x14ac:dyDescent="0.2">
      <c r="B148" s="156"/>
      <c r="D148" s="151" t="s">
        <v>173</v>
      </c>
      <c r="F148" s="158" t="s">
        <v>1344</v>
      </c>
      <c r="H148" s="159">
        <v>2547.96</v>
      </c>
      <c r="J148" s="199"/>
      <c r="M148" s="156"/>
      <c r="N148" s="160"/>
      <c r="U148" s="161"/>
      <c r="AU148" s="157" t="s">
        <v>173</v>
      </c>
      <c r="AV148" s="157" t="s">
        <v>147</v>
      </c>
      <c r="AW148" s="13" t="s">
        <v>147</v>
      </c>
      <c r="AX148" s="13" t="s">
        <v>3</v>
      </c>
      <c r="AY148" s="13" t="s">
        <v>76</v>
      </c>
      <c r="AZ148" s="157" t="s">
        <v>165</v>
      </c>
    </row>
    <row r="149" spans="2:66" s="1" customFormat="1" ht="24.2" customHeight="1" x14ac:dyDescent="0.2">
      <c r="B149" s="29"/>
      <c r="C149" s="188" t="s">
        <v>205</v>
      </c>
      <c r="D149" s="188" t="s">
        <v>167</v>
      </c>
      <c r="E149" s="189" t="s">
        <v>230</v>
      </c>
      <c r="F149" s="190" t="s">
        <v>231</v>
      </c>
      <c r="G149" s="191" t="s">
        <v>184</v>
      </c>
      <c r="H149" s="192">
        <v>127.398</v>
      </c>
      <c r="I149" s="193">
        <v>2.4500000000000002</v>
      </c>
      <c r="J149" s="182"/>
      <c r="K149" s="193">
        <f t="shared" ref="K149" si="5">(H149*I149)-(H149*I149*J149)</f>
        <v>312.12510000000003</v>
      </c>
      <c r="L149" s="194"/>
      <c r="M149" s="29"/>
      <c r="N149" s="145" t="s">
        <v>1</v>
      </c>
      <c r="O149" s="118" t="s">
        <v>34</v>
      </c>
      <c r="P149" s="146">
        <v>8.6999999999999994E-2</v>
      </c>
      <c r="Q149" s="146">
        <f>P149*H149</f>
        <v>11.083625999999999</v>
      </c>
      <c r="R149" s="146">
        <v>0</v>
      </c>
      <c r="S149" s="146">
        <f>R149*H149</f>
        <v>0</v>
      </c>
      <c r="T149" s="146">
        <v>0</v>
      </c>
      <c r="U149" s="147">
        <f>T149*H149</f>
        <v>0</v>
      </c>
      <c r="AS149" s="148" t="s">
        <v>171</v>
      </c>
      <c r="AU149" s="148" t="s">
        <v>167</v>
      </c>
      <c r="AV149" s="148" t="s">
        <v>147</v>
      </c>
      <c r="AZ149" s="17" t="s">
        <v>165</v>
      </c>
      <c r="BF149" s="149">
        <f>IF(O149="základná",K149,0)</f>
        <v>0</v>
      </c>
      <c r="BG149" s="149">
        <f>IF(O149="znížená",K149,0)</f>
        <v>312.12510000000003</v>
      </c>
      <c r="BH149" s="149">
        <f>IF(O149="zákl. prenesená",K149,0)</f>
        <v>0</v>
      </c>
      <c r="BI149" s="149">
        <f>IF(O149="zníž. prenesená",K149,0)</f>
        <v>0</v>
      </c>
      <c r="BJ149" s="149">
        <f>IF(O149="nulová",K149,0)</f>
        <v>0</v>
      </c>
      <c r="BK149" s="17" t="s">
        <v>147</v>
      </c>
      <c r="BL149" s="149">
        <f>ROUND(I149*H149,2)</f>
        <v>312.13</v>
      </c>
      <c r="BM149" s="17" t="s">
        <v>171</v>
      </c>
      <c r="BN149" s="148" t="s">
        <v>1345</v>
      </c>
    </row>
    <row r="150" spans="2:66" s="12" customFormat="1" x14ac:dyDescent="0.2">
      <c r="B150" s="150"/>
      <c r="D150" s="151" t="s">
        <v>173</v>
      </c>
      <c r="E150" s="152" t="s">
        <v>1</v>
      </c>
      <c r="F150" s="153" t="s">
        <v>233</v>
      </c>
      <c r="H150" s="152" t="s">
        <v>1</v>
      </c>
      <c r="J150" s="198"/>
      <c r="M150" s="150"/>
      <c r="N150" s="154"/>
      <c r="U150" s="155"/>
      <c r="AU150" s="152" t="s">
        <v>173</v>
      </c>
      <c r="AV150" s="152" t="s">
        <v>147</v>
      </c>
      <c r="AW150" s="12" t="s">
        <v>76</v>
      </c>
      <c r="AX150" s="12" t="s">
        <v>24</v>
      </c>
      <c r="AY150" s="12" t="s">
        <v>68</v>
      </c>
      <c r="AZ150" s="152" t="s">
        <v>165</v>
      </c>
    </row>
    <row r="151" spans="2:66" s="13" customFormat="1" x14ac:dyDescent="0.2">
      <c r="B151" s="156"/>
      <c r="D151" s="151" t="s">
        <v>173</v>
      </c>
      <c r="E151" s="157" t="s">
        <v>1</v>
      </c>
      <c r="F151" s="158" t="s">
        <v>1339</v>
      </c>
      <c r="H151" s="159">
        <v>127.398</v>
      </c>
      <c r="J151" s="199"/>
      <c r="M151" s="156"/>
      <c r="N151" s="160"/>
      <c r="U151" s="161"/>
      <c r="AU151" s="157" t="s">
        <v>173</v>
      </c>
      <c r="AV151" s="157" t="s">
        <v>147</v>
      </c>
      <c r="AW151" s="13" t="s">
        <v>147</v>
      </c>
      <c r="AX151" s="13" t="s">
        <v>24</v>
      </c>
      <c r="AY151" s="13" t="s">
        <v>68</v>
      </c>
      <c r="AZ151" s="157" t="s">
        <v>165</v>
      </c>
    </row>
    <row r="152" spans="2:66" s="14" customFormat="1" x14ac:dyDescent="0.2">
      <c r="B152" s="162"/>
      <c r="D152" s="151" t="s">
        <v>173</v>
      </c>
      <c r="E152" s="163" t="s">
        <v>1</v>
      </c>
      <c r="F152" s="164" t="s">
        <v>176</v>
      </c>
      <c r="H152" s="165">
        <v>127.398</v>
      </c>
      <c r="J152" s="200"/>
      <c r="M152" s="162"/>
      <c r="N152" s="166"/>
      <c r="U152" s="167"/>
      <c r="AU152" s="163" t="s">
        <v>173</v>
      </c>
      <c r="AV152" s="163" t="s">
        <v>147</v>
      </c>
      <c r="AW152" s="14" t="s">
        <v>171</v>
      </c>
      <c r="AX152" s="14" t="s">
        <v>24</v>
      </c>
      <c r="AY152" s="14" t="s">
        <v>76</v>
      </c>
      <c r="AZ152" s="163" t="s">
        <v>165</v>
      </c>
    </row>
    <row r="153" spans="2:66" s="1" customFormat="1" ht="21.75" customHeight="1" x14ac:dyDescent="0.2">
      <c r="B153" s="29"/>
      <c r="C153" s="188" t="s">
        <v>209</v>
      </c>
      <c r="D153" s="188" t="s">
        <v>167</v>
      </c>
      <c r="E153" s="189" t="s">
        <v>235</v>
      </c>
      <c r="F153" s="190" t="s">
        <v>236</v>
      </c>
      <c r="G153" s="191" t="s">
        <v>184</v>
      </c>
      <c r="H153" s="192">
        <v>127.398</v>
      </c>
      <c r="I153" s="193">
        <v>0.77</v>
      </c>
      <c r="J153" s="182"/>
      <c r="K153" s="193">
        <f t="shared" ref="K153" si="6">(H153*I153)-(H153*I153*J153)</f>
        <v>98.096459999999993</v>
      </c>
      <c r="L153" s="194"/>
      <c r="M153" s="29"/>
      <c r="N153" s="145" t="s">
        <v>1</v>
      </c>
      <c r="O153" s="118" t="s">
        <v>34</v>
      </c>
      <c r="P153" s="146">
        <v>8.0000000000000002E-3</v>
      </c>
      <c r="Q153" s="146">
        <f>P153*H153</f>
        <v>1.0191840000000001</v>
      </c>
      <c r="R153" s="146">
        <v>0</v>
      </c>
      <c r="S153" s="146">
        <f>R153*H153</f>
        <v>0</v>
      </c>
      <c r="T153" s="146">
        <v>0</v>
      </c>
      <c r="U153" s="147">
        <f>T153*H153</f>
        <v>0</v>
      </c>
      <c r="AS153" s="148" t="s">
        <v>171</v>
      </c>
      <c r="AU153" s="148" t="s">
        <v>167</v>
      </c>
      <c r="AV153" s="148" t="s">
        <v>147</v>
      </c>
      <c r="AZ153" s="17" t="s">
        <v>165</v>
      </c>
      <c r="BF153" s="149">
        <f>IF(O153="základná",K153,0)</f>
        <v>0</v>
      </c>
      <c r="BG153" s="149">
        <f>IF(O153="znížená",K153,0)</f>
        <v>98.096459999999993</v>
      </c>
      <c r="BH153" s="149">
        <f>IF(O153="zákl. prenesená",K153,0)</f>
        <v>0</v>
      </c>
      <c r="BI153" s="149">
        <f>IF(O153="zníž. prenesená",K153,0)</f>
        <v>0</v>
      </c>
      <c r="BJ153" s="149">
        <f>IF(O153="nulová",K153,0)</f>
        <v>0</v>
      </c>
      <c r="BK153" s="17" t="s">
        <v>147</v>
      </c>
      <c r="BL153" s="149">
        <f>ROUND(I153*H153,2)</f>
        <v>98.1</v>
      </c>
      <c r="BM153" s="17" t="s">
        <v>171</v>
      </c>
      <c r="BN153" s="148" t="s">
        <v>1346</v>
      </c>
    </row>
    <row r="154" spans="2:66" s="12" customFormat="1" x14ac:dyDescent="0.2">
      <c r="B154" s="150"/>
      <c r="D154" s="151" t="s">
        <v>173</v>
      </c>
      <c r="E154" s="152" t="s">
        <v>1</v>
      </c>
      <c r="F154" s="153" t="s">
        <v>238</v>
      </c>
      <c r="H154" s="152" t="s">
        <v>1</v>
      </c>
      <c r="J154" s="198"/>
      <c r="M154" s="150"/>
      <c r="N154" s="154"/>
      <c r="U154" s="155"/>
      <c r="AU154" s="152" t="s">
        <v>173</v>
      </c>
      <c r="AV154" s="152" t="s">
        <v>147</v>
      </c>
      <c r="AW154" s="12" t="s">
        <v>76</v>
      </c>
      <c r="AX154" s="12" t="s">
        <v>24</v>
      </c>
      <c r="AY154" s="12" t="s">
        <v>68</v>
      </c>
      <c r="AZ154" s="152" t="s">
        <v>165</v>
      </c>
    </row>
    <row r="155" spans="2:66" s="13" customFormat="1" x14ac:dyDescent="0.2">
      <c r="B155" s="156"/>
      <c r="D155" s="151" t="s">
        <v>173</v>
      </c>
      <c r="E155" s="157" t="s">
        <v>1</v>
      </c>
      <c r="F155" s="158" t="s">
        <v>1339</v>
      </c>
      <c r="H155" s="159">
        <v>127.398</v>
      </c>
      <c r="J155" s="199"/>
      <c r="M155" s="156"/>
      <c r="N155" s="160"/>
      <c r="U155" s="161"/>
      <c r="AU155" s="157" t="s">
        <v>173</v>
      </c>
      <c r="AV155" s="157" t="s">
        <v>147</v>
      </c>
      <c r="AW155" s="13" t="s">
        <v>147</v>
      </c>
      <c r="AX155" s="13" t="s">
        <v>24</v>
      </c>
      <c r="AY155" s="13" t="s">
        <v>68</v>
      </c>
      <c r="AZ155" s="157" t="s">
        <v>165</v>
      </c>
    </row>
    <row r="156" spans="2:66" s="14" customFormat="1" x14ac:dyDescent="0.2">
      <c r="B156" s="162"/>
      <c r="D156" s="151" t="s">
        <v>173</v>
      </c>
      <c r="E156" s="163" t="s">
        <v>1</v>
      </c>
      <c r="F156" s="164" t="s">
        <v>176</v>
      </c>
      <c r="H156" s="165">
        <v>127.398</v>
      </c>
      <c r="J156" s="200"/>
      <c r="M156" s="162"/>
      <c r="N156" s="166"/>
      <c r="U156" s="167"/>
      <c r="AU156" s="163" t="s">
        <v>173</v>
      </c>
      <c r="AV156" s="163" t="s">
        <v>147</v>
      </c>
      <c r="AW156" s="14" t="s">
        <v>171</v>
      </c>
      <c r="AX156" s="14" t="s">
        <v>24</v>
      </c>
      <c r="AY156" s="14" t="s">
        <v>76</v>
      </c>
      <c r="AZ156" s="163" t="s">
        <v>165</v>
      </c>
    </row>
    <row r="157" spans="2:66" s="1" customFormat="1" ht="24.2" customHeight="1" x14ac:dyDescent="0.2">
      <c r="B157" s="29"/>
      <c r="C157" s="188" t="s">
        <v>213</v>
      </c>
      <c r="D157" s="188" t="s">
        <v>167</v>
      </c>
      <c r="E157" s="189" t="s">
        <v>240</v>
      </c>
      <c r="F157" s="190" t="s">
        <v>241</v>
      </c>
      <c r="G157" s="191" t="s">
        <v>242</v>
      </c>
      <c r="H157" s="192">
        <v>216.577</v>
      </c>
      <c r="I157" s="193">
        <v>30</v>
      </c>
      <c r="J157" s="182"/>
      <c r="K157" s="193">
        <f t="shared" ref="K157" si="7">(H157*I157)-(H157*I157*J157)</f>
        <v>6497.3099999999995</v>
      </c>
      <c r="L157" s="194"/>
      <c r="M157" s="29"/>
      <c r="N157" s="145" t="s">
        <v>1</v>
      </c>
      <c r="O157" s="118" t="s">
        <v>34</v>
      </c>
      <c r="P157" s="146">
        <v>0</v>
      </c>
      <c r="Q157" s="146">
        <f>P157*H157</f>
        <v>0</v>
      </c>
      <c r="R157" s="146">
        <v>0</v>
      </c>
      <c r="S157" s="146">
        <f>R157*H157</f>
        <v>0</v>
      </c>
      <c r="T157" s="146">
        <v>0</v>
      </c>
      <c r="U157" s="147">
        <f>T157*H157</f>
        <v>0</v>
      </c>
      <c r="AS157" s="148" t="s">
        <v>171</v>
      </c>
      <c r="AU157" s="148" t="s">
        <v>167</v>
      </c>
      <c r="AV157" s="148" t="s">
        <v>147</v>
      </c>
      <c r="AZ157" s="17" t="s">
        <v>165</v>
      </c>
      <c r="BF157" s="149">
        <f>IF(O157="základná",K157,0)</f>
        <v>0</v>
      </c>
      <c r="BG157" s="149">
        <f>IF(O157="znížená",K157,0)</f>
        <v>6497.3099999999995</v>
      </c>
      <c r="BH157" s="149">
        <f>IF(O157="zákl. prenesená",K157,0)</f>
        <v>0</v>
      </c>
      <c r="BI157" s="149">
        <f>IF(O157="zníž. prenesená",K157,0)</f>
        <v>0</v>
      </c>
      <c r="BJ157" s="149">
        <f>IF(O157="nulová",K157,0)</f>
        <v>0</v>
      </c>
      <c r="BK157" s="17" t="s">
        <v>147</v>
      </c>
      <c r="BL157" s="149">
        <f>ROUND(I157*H157,2)</f>
        <v>6497.31</v>
      </c>
      <c r="BM157" s="17" t="s">
        <v>171</v>
      </c>
      <c r="BN157" s="148" t="s">
        <v>1347</v>
      </c>
    </row>
    <row r="158" spans="2:66" s="12" customFormat="1" x14ac:dyDescent="0.2">
      <c r="B158" s="150"/>
      <c r="D158" s="151" t="s">
        <v>173</v>
      </c>
      <c r="E158" s="152" t="s">
        <v>1</v>
      </c>
      <c r="F158" s="153" t="s">
        <v>238</v>
      </c>
      <c r="H158" s="152" t="s">
        <v>1</v>
      </c>
      <c r="J158" s="176"/>
      <c r="M158" s="150"/>
      <c r="N158" s="154"/>
      <c r="U158" s="155"/>
      <c r="AU158" s="152" t="s">
        <v>173</v>
      </c>
      <c r="AV158" s="152" t="s">
        <v>147</v>
      </c>
      <c r="AW158" s="12" t="s">
        <v>76</v>
      </c>
      <c r="AX158" s="12" t="s">
        <v>24</v>
      </c>
      <c r="AY158" s="12" t="s">
        <v>68</v>
      </c>
      <c r="AZ158" s="152" t="s">
        <v>165</v>
      </c>
    </row>
    <row r="159" spans="2:66" s="13" customFormat="1" x14ac:dyDescent="0.2">
      <c r="B159" s="156"/>
      <c r="D159" s="151" t="s">
        <v>173</v>
      </c>
      <c r="E159" s="157" t="s">
        <v>1</v>
      </c>
      <c r="F159" s="158" t="s">
        <v>1339</v>
      </c>
      <c r="H159" s="159">
        <v>127.398</v>
      </c>
      <c r="J159" s="177"/>
      <c r="M159" s="156"/>
      <c r="N159" s="160"/>
      <c r="U159" s="161"/>
      <c r="AU159" s="157" t="s">
        <v>173</v>
      </c>
      <c r="AV159" s="157" t="s">
        <v>147</v>
      </c>
      <c r="AW159" s="13" t="s">
        <v>147</v>
      </c>
      <c r="AX159" s="13" t="s">
        <v>24</v>
      </c>
      <c r="AY159" s="13" t="s">
        <v>68</v>
      </c>
      <c r="AZ159" s="157" t="s">
        <v>165</v>
      </c>
    </row>
    <row r="160" spans="2:66" s="14" customFormat="1" x14ac:dyDescent="0.2">
      <c r="B160" s="162"/>
      <c r="D160" s="151" t="s">
        <v>173</v>
      </c>
      <c r="E160" s="163" t="s">
        <v>1</v>
      </c>
      <c r="F160" s="164" t="s">
        <v>176</v>
      </c>
      <c r="H160" s="165">
        <v>127.398</v>
      </c>
      <c r="J160" s="178"/>
      <c r="M160" s="162"/>
      <c r="N160" s="166"/>
      <c r="U160" s="167"/>
      <c r="AU160" s="163" t="s">
        <v>173</v>
      </c>
      <c r="AV160" s="163" t="s">
        <v>147</v>
      </c>
      <c r="AW160" s="14" t="s">
        <v>171</v>
      </c>
      <c r="AX160" s="14" t="s">
        <v>24</v>
      </c>
      <c r="AY160" s="14" t="s">
        <v>76</v>
      </c>
      <c r="AZ160" s="163" t="s">
        <v>165</v>
      </c>
    </row>
    <row r="161" spans="2:66" s="13" customFormat="1" x14ac:dyDescent="0.2">
      <c r="B161" s="156"/>
      <c r="D161" s="151" t="s">
        <v>173</v>
      </c>
      <c r="F161" s="158" t="s">
        <v>1348</v>
      </c>
      <c r="H161" s="159">
        <v>216.577</v>
      </c>
      <c r="J161" s="177"/>
      <c r="M161" s="156"/>
      <c r="N161" s="160"/>
      <c r="U161" s="161"/>
      <c r="AU161" s="157" t="s">
        <v>173</v>
      </c>
      <c r="AV161" s="157" t="s">
        <v>147</v>
      </c>
      <c r="AW161" s="13" t="s">
        <v>147</v>
      </c>
      <c r="AX161" s="13" t="s">
        <v>3</v>
      </c>
      <c r="AY161" s="13" t="s">
        <v>76</v>
      </c>
      <c r="AZ161" s="157" t="s">
        <v>165</v>
      </c>
    </row>
    <row r="162" spans="2:66" s="11" customFormat="1" ht="22.9" customHeight="1" x14ac:dyDescent="0.2">
      <c r="B162" s="133"/>
      <c r="D162" s="134" t="s">
        <v>67</v>
      </c>
      <c r="E162" s="142" t="s">
        <v>1349</v>
      </c>
      <c r="F162" s="142" t="s">
        <v>109</v>
      </c>
      <c r="J162" s="179"/>
      <c r="K162" s="143">
        <f>SUM(K163:K189)</f>
        <v>0</v>
      </c>
      <c r="M162" s="133"/>
      <c r="N162" s="137"/>
      <c r="Q162" s="138">
        <f>SUM(Q163:Q189)</f>
        <v>0</v>
      </c>
      <c r="S162" s="138">
        <f>SUM(S163:S189)</f>
        <v>0</v>
      </c>
      <c r="U162" s="139">
        <f>SUM(U163:U189)</f>
        <v>0</v>
      </c>
      <c r="AS162" s="134" t="s">
        <v>171</v>
      </c>
      <c r="AU162" s="140" t="s">
        <v>67</v>
      </c>
      <c r="AV162" s="140" t="s">
        <v>76</v>
      </c>
      <c r="AZ162" s="134" t="s">
        <v>165</v>
      </c>
      <c r="BL162" s="141">
        <f>SUM(BL163:BL189)</f>
        <v>0</v>
      </c>
    </row>
    <row r="163" spans="2:66" s="1" customFormat="1" ht="16.5" customHeight="1" x14ac:dyDescent="0.2">
      <c r="B163" s="29"/>
      <c r="C163" s="188" t="s">
        <v>219</v>
      </c>
      <c r="D163" s="188" t="s">
        <v>167</v>
      </c>
      <c r="E163" s="189" t="s">
        <v>76</v>
      </c>
      <c r="F163" s="190" t="s">
        <v>1350</v>
      </c>
      <c r="G163" s="191" t="s">
        <v>1351</v>
      </c>
      <c r="H163" s="192">
        <v>482</v>
      </c>
      <c r="I163" s="183"/>
      <c r="J163" s="182"/>
      <c r="K163" s="193">
        <f t="shared" ref="K163:K189" si="8">(H163*I163)-(H163*I163*J163)</f>
        <v>0</v>
      </c>
      <c r="L163" s="194"/>
      <c r="M163" s="29"/>
      <c r="N163" s="145" t="s">
        <v>1</v>
      </c>
      <c r="O163" s="118" t="s">
        <v>34</v>
      </c>
      <c r="P163" s="146">
        <v>0</v>
      </c>
      <c r="Q163" s="146">
        <f t="shared" ref="Q163:Q189" si="9">P163*H163</f>
        <v>0</v>
      </c>
      <c r="R163" s="146">
        <v>0</v>
      </c>
      <c r="S163" s="146">
        <f t="shared" ref="S163:S189" si="10">R163*H163</f>
        <v>0</v>
      </c>
      <c r="T163" s="146">
        <v>0</v>
      </c>
      <c r="U163" s="147">
        <f t="shared" ref="U163:U189" si="11">T163*H163</f>
        <v>0</v>
      </c>
      <c r="AS163" s="148" t="s">
        <v>171</v>
      </c>
      <c r="AU163" s="148" t="s">
        <v>167</v>
      </c>
      <c r="AV163" s="148" t="s">
        <v>147</v>
      </c>
      <c r="AZ163" s="17" t="s">
        <v>165</v>
      </c>
      <c r="BF163" s="149">
        <f t="shared" ref="BF163:BF189" si="12">IF(O163="základná",K163,0)</f>
        <v>0</v>
      </c>
      <c r="BG163" s="149">
        <f t="shared" ref="BG163:BG189" si="13">IF(O163="znížená",K163,0)</f>
        <v>0</v>
      </c>
      <c r="BH163" s="149">
        <f t="shared" ref="BH163:BH189" si="14">IF(O163="zákl. prenesená",K163,0)</f>
        <v>0</v>
      </c>
      <c r="BI163" s="149">
        <f t="shared" ref="BI163:BI189" si="15">IF(O163="zníž. prenesená",K163,0)</f>
        <v>0</v>
      </c>
      <c r="BJ163" s="149">
        <f t="shared" ref="BJ163:BJ189" si="16">IF(O163="nulová",K163,0)</f>
        <v>0</v>
      </c>
      <c r="BK163" s="17" t="s">
        <v>147</v>
      </c>
      <c r="BL163" s="149">
        <f t="shared" ref="BL163:BL189" si="17">ROUND(I163*H163,2)</f>
        <v>0</v>
      </c>
      <c r="BM163" s="17" t="s">
        <v>171</v>
      </c>
      <c r="BN163" s="148" t="s">
        <v>1352</v>
      </c>
    </row>
    <row r="164" spans="2:66" s="1" customFormat="1" ht="24.2" customHeight="1" x14ac:dyDescent="0.2">
      <c r="B164" s="29"/>
      <c r="C164" s="188" t="s">
        <v>224</v>
      </c>
      <c r="D164" s="188" t="s">
        <v>167</v>
      </c>
      <c r="E164" s="189" t="s">
        <v>147</v>
      </c>
      <c r="F164" s="190" t="s">
        <v>1353</v>
      </c>
      <c r="G164" s="191" t="s">
        <v>1354</v>
      </c>
      <c r="H164" s="192">
        <v>8</v>
      </c>
      <c r="I164" s="183"/>
      <c r="J164" s="182"/>
      <c r="K164" s="193">
        <f t="shared" si="8"/>
        <v>0</v>
      </c>
      <c r="L164" s="194"/>
      <c r="M164" s="29"/>
      <c r="N164" s="145" t="s">
        <v>1</v>
      </c>
      <c r="O164" s="118" t="s">
        <v>34</v>
      </c>
      <c r="P164" s="146">
        <v>0</v>
      </c>
      <c r="Q164" s="146">
        <f t="shared" si="9"/>
        <v>0</v>
      </c>
      <c r="R164" s="146">
        <v>0</v>
      </c>
      <c r="S164" s="146">
        <f t="shared" si="10"/>
        <v>0</v>
      </c>
      <c r="T164" s="146">
        <v>0</v>
      </c>
      <c r="U164" s="147">
        <f t="shared" si="11"/>
        <v>0</v>
      </c>
      <c r="AS164" s="148" t="s">
        <v>171</v>
      </c>
      <c r="AU164" s="148" t="s">
        <v>167</v>
      </c>
      <c r="AV164" s="148" t="s">
        <v>147</v>
      </c>
      <c r="AZ164" s="17" t="s">
        <v>165</v>
      </c>
      <c r="BF164" s="149">
        <f t="shared" si="12"/>
        <v>0</v>
      </c>
      <c r="BG164" s="149">
        <f t="shared" si="13"/>
        <v>0</v>
      </c>
      <c r="BH164" s="149">
        <f t="shared" si="14"/>
        <v>0</v>
      </c>
      <c r="BI164" s="149">
        <f t="shared" si="15"/>
        <v>0</v>
      </c>
      <c r="BJ164" s="149">
        <f t="shared" si="16"/>
        <v>0</v>
      </c>
      <c r="BK164" s="17" t="s">
        <v>147</v>
      </c>
      <c r="BL164" s="149">
        <f t="shared" si="17"/>
        <v>0</v>
      </c>
      <c r="BM164" s="17" t="s">
        <v>171</v>
      </c>
      <c r="BN164" s="148" t="s">
        <v>1355</v>
      </c>
    </row>
    <row r="165" spans="2:66" s="1" customFormat="1" ht="16.5" customHeight="1" x14ac:dyDescent="0.2">
      <c r="B165" s="29"/>
      <c r="C165" s="188" t="s">
        <v>229</v>
      </c>
      <c r="D165" s="188" t="s">
        <v>167</v>
      </c>
      <c r="E165" s="189" t="s">
        <v>181</v>
      </c>
      <c r="F165" s="190" t="s">
        <v>1356</v>
      </c>
      <c r="G165" s="191" t="s">
        <v>242</v>
      </c>
      <c r="H165" s="192">
        <v>4</v>
      </c>
      <c r="I165" s="183"/>
      <c r="J165" s="182"/>
      <c r="K165" s="193">
        <f t="shared" si="8"/>
        <v>0</v>
      </c>
      <c r="L165" s="194"/>
      <c r="M165" s="29"/>
      <c r="N165" s="145" t="s">
        <v>1</v>
      </c>
      <c r="O165" s="118" t="s">
        <v>34</v>
      </c>
      <c r="P165" s="146">
        <v>0</v>
      </c>
      <c r="Q165" s="146">
        <f t="shared" si="9"/>
        <v>0</v>
      </c>
      <c r="R165" s="146">
        <v>0</v>
      </c>
      <c r="S165" s="146">
        <f t="shared" si="10"/>
        <v>0</v>
      </c>
      <c r="T165" s="146">
        <v>0</v>
      </c>
      <c r="U165" s="147">
        <f t="shared" si="11"/>
        <v>0</v>
      </c>
      <c r="AS165" s="148" t="s">
        <v>171</v>
      </c>
      <c r="AU165" s="148" t="s">
        <v>167</v>
      </c>
      <c r="AV165" s="148" t="s">
        <v>147</v>
      </c>
      <c r="AZ165" s="17" t="s">
        <v>165</v>
      </c>
      <c r="BF165" s="149">
        <f t="shared" si="12"/>
        <v>0</v>
      </c>
      <c r="BG165" s="149">
        <f t="shared" si="13"/>
        <v>0</v>
      </c>
      <c r="BH165" s="149">
        <f t="shared" si="14"/>
        <v>0</v>
      </c>
      <c r="BI165" s="149">
        <f t="shared" si="15"/>
        <v>0</v>
      </c>
      <c r="BJ165" s="149">
        <f t="shared" si="16"/>
        <v>0</v>
      </c>
      <c r="BK165" s="17" t="s">
        <v>147</v>
      </c>
      <c r="BL165" s="149">
        <f t="shared" si="17"/>
        <v>0</v>
      </c>
      <c r="BM165" s="17" t="s">
        <v>171</v>
      </c>
      <c r="BN165" s="148" t="s">
        <v>1357</v>
      </c>
    </row>
    <row r="166" spans="2:66" s="1" customFormat="1" ht="16.5" customHeight="1" x14ac:dyDescent="0.2">
      <c r="B166" s="29"/>
      <c r="C166" s="188" t="s">
        <v>234</v>
      </c>
      <c r="D166" s="188" t="s">
        <v>167</v>
      </c>
      <c r="E166" s="189" t="s">
        <v>171</v>
      </c>
      <c r="F166" s="190" t="s">
        <v>1358</v>
      </c>
      <c r="G166" s="191" t="s">
        <v>1354</v>
      </c>
      <c r="H166" s="192">
        <v>60</v>
      </c>
      <c r="I166" s="183"/>
      <c r="J166" s="182"/>
      <c r="K166" s="193">
        <f t="shared" si="8"/>
        <v>0</v>
      </c>
      <c r="L166" s="194"/>
      <c r="M166" s="29"/>
      <c r="N166" s="145" t="s">
        <v>1</v>
      </c>
      <c r="O166" s="118" t="s">
        <v>34</v>
      </c>
      <c r="P166" s="146">
        <v>0</v>
      </c>
      <c r="Q166" s="146">
        <f t="shared" si="9"/>
        <v>0</v>
      </c>
      <c r="R166" s="146">
        <v>0</v>
      </c>
      <c r="S166" s="146">
        <f t="shared" si="10"/>
        <v>0</v>
      </c>
      <c r="T166" s="146">
        <v>0</v>
      </c>
      <c r="U166" s="147">
        <f t="shared" si="11"/>
        <v>0</v>
      </c>
      <c r="AS166" s="148" t="s">
        <v>171</v>
      </c>
      <c r="AU166" s="148" t="s">
        <v>167</v>
      </c>
      <c r="AV166" s="148" t="s">
        <v>147</v>
      </c>
      <c r="AZ166" s="17" t="s">
        <v>165</v>
      </c>
      <c r="BF166" s="149">
        <f t="shared" si="12"/>
        <v>0</v>
      </c>
      <c r="BG166" s="149">
        <f t="shared" si="13"/>
        <v>0</v>
      </c>
      <c r="BH166" s="149">
        <f t="shared" si="14"/>
        <v>0</v>
      </c>
      <c r="BI166" s="149">
        <f t="shared" si="15"/>
        <v>0</v>
      </c>
      <c r="BJ166" s="149">
        <f t="shared" si="16"/>
        <v>0</v>
      </c>
      <c r="BK166" s="17" t="s">
        <v>147</v>
      </c>
      <c r="BL166" s="149">
        <f t="shared" si="17"/>
        <v>0</v>
      </c>
      <c r="BM166" s="17" t="s">
        <v>171</v>
      </c>
      <c r="BN166" s="148" t="s">
        <v>1359</v>
      </c>
    </row>
    <row r="167" spans="2:66" s="1" customFormat="1" ht="16.5" customHeight="1" x14ac:dyDescent="0.2">
      <c r="B167" s="29"/>
      <c r="C167" s="202" t="s">
        <v>239</v>
      </c>
      <c r="D167" s="202" t="s">
        <v>398</v>
      </c>
      <c r="E167" s="203" t="s">
        <v>201</v>
      </c>
      <c r="F167" s="204" t="s">
        <v>1360</v>
      </c>
      <c r="G167" s="205" t="s">
        <v>242</v>
      </c>
      <c r="H167" s="206">
        <v>105</v>
      </c>
      <c r="I167" s="185"/>
      <c r="J167" s="184"/>
      <c r="K167" s="208">
        <f t="shared" si="8"/>
        <v>0</v>
      </c>
      <c r="L167" s="209"/>
      <c r="M167" s="169"/>
      <c r="N167" s="170" t="s">
        <v>1</v>
      </c>
      <c r="O167" s="171" t="s">
        <v>34</v>
      </c>
      <c r="P167" s="146">
        <v>0</v>
      </c>
      <c r="Q167" s="146">
        <f t="shared" si="9"/>
        <v>0</v>
      </c>
      <c r="R167" s="146">
        <v>0</v>
      </c>
      <c r="S167" s="146">
        <f t="shared" si="10"/>
        <v>0</v>
      </c>
      <c r="T167" s="146">
        <v>0</v>
      </c>
      <c r="U167" s="147">
        <f t="shared" si="11"/>
        <v>0</v>
      </c>
      <c r="AS167" s="148" t="s">
        <v>213</v>
      </c>
      <c r="AU167" s="148" t="s">
        <v>398</v>
      </c>
      <c r="AV167" s="148" t="s">
        <v>147</v>
      </c>
      <c r="AZ167" s="17" t="s">
        <v>165</v>
      </c>
      <c r="BF167" s="149">
        <f t="shared" si="12"/>
        <v>0</v>
      </c>
      <c r="BG167" s="149">
        <f t="shared" si="13"/>
        <v>0</v>
      </c>
      <c r="BH167" s="149">
        <f t="shared" si="14"/>
        <v>0</v>
      </c>
      <c r="BI167" s="149">
        <f t="shared" si="15"/>
        <v>0</v>
      </c>
      <c r="BJ167" s="149">
        <f t="shared" si="16"/>
        <v>0</v>
      </c>
      <c r="BK167" s="17" t="s">
        <v>147</v>
      </c>
      <c r="BL167" s="149">
        <f t="shared" si="17"/>
        <v>0</v>
      </c>
      <c r="BM167" s="17" t="s">
        <v>171</v>
      </c>
      <c r="BN167" s="148" t="s">
        <v>1361</v>
      </c>
    </row>
    <row r="168" spans="2:66" s="1" customFormat="1" ht="16.5" customHeight="1" x14ac:dyDescent="0.2">
      <c r="B168" s="29"/>
      <c r="C168" s="202" t="s">
        <v>246</v>
      </c>
      <c r="D168" s="202" t="s">
        <v>398</v>
      </c>
      <c r="E168" s="203" t="s">
        <v>205</v>
      </c>
      <c r="F168" s="204" t="s">
        <v>1362</v>
      </c>
      <c r="G168" s="205" t="s">
        <v>184</v>
      </c>
      <c r="H168" s="206">
        <v>8</v>
      </c>
      <c r="I168" s="185"/>
      <c r="J168" s="184"/>
      <c r="K168" s="208">
        <f t="shared" si="8"/>
        <v>0</v>
      </c>
      <c r="L168" s="209"/>
      <c r="M168" s="169"/>
      <c r="N168" s="170" t="s">
        <v>1</v>
      </c>
      <c r="O168" s="171" t="s">
        <v>34</v>
      </c>
      <c r="P168" s="146">
        <v>0</v>
      </c>
      <c r="Q168" s="146">
        <f t="shared" si="9"/>
        <v>0</v>
      </c>
      <c r="R168" s="146">
        <v>0</v>
      </c>
      <c r="S168" s="146">
        <f t="shared" si="10"/>
        <v>0</v>
      </c>
      <c r="T168" s="146">
        <v>0</v>
      </c>
      <c r="U168" s="147">
        <f t="shared" si="11"/>
        <v>0</v>
      </c>
      <c r="AS168" s="148" t="s">
        <v>213</v>
      </c>
      <c r="AU168" s="148" t="s">
        <v>398</v>
      </c>
      <c r="AV168" s="148" t="s">
        <v>147</v>
      </c>
      <c r="AZ168" s="17" t="s">
        <v>165</v>
      </c>
      <c r="BF168" s="149">
        <f t="shared" si="12"/>
        <v>0</v>
      </c>
      <c r="BG168" s="149">
        <f t="shared" si="13"/>
        <v>0</v>
      </c>
      <c r="BH168" s="149">
        <f t="shared" si="14"/>
        <v>0</v>
      </c>
      <c r="BI168" s="149">
        <f t="shared" si="15"/>
        <v>0</v>
      </c>
      <c r="BJ168" s="149">
        <f t="shared" si="16"/>
        <v>0</v>
      </c>
      <c r="BK168" s="17" t="s">
        <v>147</v>
      </c>
      <c r="BL168" s="149">
        <f t="shared" si="17"/>
        <v>0</v>
      </c>
      <c r="BM168" s="17" t="s">
        <v>171</v>
      </c>
      <c r="BN168" s="148" t="s">
        <v>1363</v>
      </c>
    </row>
    <row r="169" spans="2:66" s="1" customFormat="1" ht="16.5" customHeight="1" x14ac:dyDescent="0.2">
      <c r="B169" s="29"/>
      <c r="C169" s="188" t="s">
        <v>256</v>
      </c>
      <c r="D169" s="188" t="s">
        <v>167</v>
      </c>
      <c r="E169" s="189" t="s">
        <v>209</v>
      </c>
      <c r="F169" s="190" t="s">
        <v>1364</v>
      </c>
      <c r="G169" s="191" t="s">
        <v>1365</v>
      </c>
      <c r="H169" s="192">
        <v>720</v>
      </c>
      <c r="I169" s="183"/>
      <c r="J169" s="182"/>
      <c r="K169" s="193">
        <f t="shared" si="8"/>
        <v>0</v>
      </c>
      <c r="L169" s="194"/>
      <c r="M169" s="29"/>
      <c r="N169" s="145" t="s">
        <v>1</v>
      </c>
      <c r="O169" s="118" t="s">
        <v>34</v>
      </c>
      <c r="P169" s="146">
        <v>0</v>
      </c>
      <c r="Q169" s="146">
        <f t="shared" si="9"/>
        <v>0</v>
      </c>
      <c r="R169" s="146">
        <v>0</v>
      </c>
      <c r="S169" s="146">
        <f t="shared" si="10"/>
        <v>0</v>
      </c>
      <c r="T169" s="146">
        <v>0</v>
      </c>
      <c r="U169" s="147">
        <f t="shared" si="11"/>
        <v>0</v>
      </c>
      <c r="AS169" s="148" t="s">
        <v>171</v>
      </c>
      <c r="AU169" s="148" t="s">
        <v>167</v>
      </c>
      <c r="AV169" s="148" t="s">
        <v>147</v>
      </c>
      <c r="AZ169" s="17" t="s">
        <v>165</v>
      </c>
      <c r="BF169" s="149">
        <f t="shared" si="12"/>
        <v>0</v>
      </c>
      <c r="BG169" s="149">
        <f t="shared" si="13"/>
        <v>0</v>
      </c>
      <c r="BH169" s="149">
        <f t="shared" si="14"/>
        <v>0</v>
      </c>
      <c r="BI169" s="149">
        <f t="shared" si="15"/>
        <v>0</v>
      </c>
      <c r="BJ169" s="149">
        <f t="shared" si="16"/>
        <v>0</v>
      </c>
      <c r="BK169" s="17" t="s">
        <v>147</v>
      </c>
      <c r="BL169" s="149">
        <f t="shared" si="17"/>
        <v>0</v>
      </c>
      <c r="BM169" s="17" t="s">
        <v>171</v>
      </c>
      <c r="BN169" s="148" t="s">
        <v>1366</v>
      </c>
    </row>
    <row r="170" spans="2:66" s="1" customFormat="1" ht="16.5" customHeight="1" x14ac:dyDescent="0.2">
      <c r="B170" s="29"/>
      <c r="C170" s="188" t="s">
        <v>265</v>
      </c>
      <c r="D170" s="188" t="s">
        <v>167</v>
      </c>
      <c r="E170" s="189" t="s">
        <v>213</v>
      </c>
      <c r="F170" s="190" t="s">
        <v>1367</v>
      </c>
      <c r="G170" s="191" t="s">
        <v>242</v>
      </c>
      <c r="H170" s="192">
        <v>112</v>
      </c>
      <c r="I170" s="183"/>
      <c r="J170" s="182"/>
      <c r="K170" s="193">
        <f t="shared" si="8"/>
        <v>0</v>
      </c>
      <c r="L170" s="194"/>
      <c r="M170" s="29"/>
      <c r="N170" s="145" t="s">
        <v>1</v>
      </c>
      <c r="O170" s="118" t="s">
        <v>34</v>
      </c>
      <c r="P170" s="146">
        <v>0</v>
      </c>
      <c r="Q170" s="146">
        <f t="shared" si="9"/>
        <v>0</v>
      </c>
      <c r="R170" s="146">
        <v>0</v>
      </c>
      <c r="S170" s="146">
        <f t="shared" si="10"/>
        <v>0</v>
      </c>
      <c r="T170" s="146">
        <v>0</v>
      </c>
      <c r="U170" s="147">
        <f t="shared" si="11"/>
        <v>0</v>
      </c>
      <c r="AS170" s="148" t="s">
        <v>171</v>
      </c>
      <c r="AU170" s="148" t="s">
        <v>167</v>
      </c>
      <c r="AV170" s="148" t="s">
        <v>147</v>
      </c>
      <c r="AZ170" s="17" t="s">
        <v>165</v>
      </c>
      <c r="BF170" s="149">
        <f t="shared" si="12"/>
        <v>0</v>
      </c>
      <c r="BG170" s="149">
        <f t="shared" si="13"/>
        <v>0</v>
      </c>
      <c r="BH170" s="149">
        <f t="shared" si="14"/>
        <v>0</v>
      </c>
      <c r="BI170" s="149">
        <f t="shared" si="15"/>
        <v>0</v>
      </c>
      <c r="BJ170" s="149">
        <f t="shared" si="16"/>
        <v>0</v>
      </c>
      <c r="BK170" s="17" t="s">
        <v>147</v>
      </c>
      <c r="BL170" s="149">
        <f t="shared" si="17"/>
        <v>0</v>
      </c>
      <c r="BM170" s="17" t="s">
        <v>171</v>
      </c>
      <c r="BN170" s="148" t="s">
        <v>1368</v>
      </c>
    </row>
    <row r="171" spans="2:66" s="1" customFormat="1" ht="16.5" customHeight="1" x14ac:dyDescent="0.2">
      <c r="B171" s="29"/>
      <c r="C171" s="188" t="s">
        <v>272</v>
      </c>
      <c r="D171" s="188" t="s">
        <v>167</v>
      </c>
      <c r="E171" s="189" t="s">
        <v>219</v>
      </c>
      <c r="F171" s="190" t="s">
        <v>1369</v>
      </c>
      <c r="G171" s="191" t="s">
        <v>170</v>
      </c>
      <c r="H171" s="192">
        <v>909</v>
      </c>
      <c r="I171" s="183"/>
      <c r="J171" s="182"/>
      <c r="K171" s="193">
        <f t="shared" si="8"/>
        <v>0</v>
      </c>
      <c r="L171" s="194"/>
      <c r="M171" s="29"/>
      <c r="N171" s="145" t="s">
        <v>1</v>
      </c>
      <c r="O171" s="118" t="s">
        <v>34</v>
      </c>
      <c r="P171" s="146">
        <v>0</v>
      </c>
      <c r="Q171" s="146">
        <f t="shared" si="9"/>
        <v>0</v>
      </c>
      <c r="R171" s="146">
        <v>0</v>
      </c>
      <c r="S171" s="146">
        <f t="shared" si="10"/>
        <v>0</v>
      </c>
      <c r="T171" s="146">
        <v>0</v>
      </c>
      <c r="U171" s="147">
        <f t="shared" si="11"/>
        <v>0</v>
      </c>
      <c r="AS171" s="148" t="s">
        <v>171</v>
      </c>
      <c r="AU171" s="148" t="s">
        <v>167</v>
      </c>
      <c r="AV171" s="148" t="s">
        <v>147</v>
      </c>
      <c r="AZ171" s="17" t="s">
        <v>165</v>
      </c>
      <c r="BF171" s="149">
        <f t="shared" si="12"/>
        <v>0</v>
      </c>
      <c r="BG171" s="149">
        <f t="shared" si="13"/>
        <v>0</v>
      </c>
      <c r="BH171" s="149">
        <f t="shared" si="14"/>
        <v>0</v>
      </c>
      <c r="BI171" s="149">
        <f t="shared" si="15"/>
        <v>0</v>
      </c>
      <c r="BJ171" s="149">
        <f t="shared" si="16"/>
        <v>0</v>
      </c>
      <c r="BK171" s="17" t="s">
        <v>147</v>
      </c>
      <c r="BL171" s="149">
        <f t="shared" si="17"/>
        <v>0</v>
      </c>
      <c r="BM171" s="17" t="s">
        <v>171</v>
      </c>
      <c r="BN171" s="148" t="s">
        <v>1370</v>
      </c>
    </row>
    <row r="172" spans="2:66" s="1" customFormat="1" ht="16.5" customHeight="1" x14ac:dyDescent="0.2">
      <c r="B172" s="29"/>
      <c r="C172" s="188" t="s">
        <v>276</v>
      </c>
      <c r="D172" s="188" t="s">
        <v>167</v>
      </c>
      <c r="E172" s="189" t="s">
        <v>224</v>
      </c>
      <c r="F172" s="190" t="s">
        <v>1371</v>
      </c>
      <c r="G172" s="191" t="s">
        <v>170</v>
      </c>
      <c r="H172" s="192">
        <v>190</v>
      </c>
      <c r="I172" s="183"/>
      <c r="J172" s="182"/>
      <c r="K172" s="193">
        <f t="shared" si="8"/>
        <v>0</v>
      </c>
      <c r="L172" s="194"/>
      <c r="M172" s="29"/>
      <c r="N172" s="145" t="s">
        <v>1</v>
      </c>
      <c r="O172" s="118" t="s">
        <v>34</v>
      </c>
      <c r="P172" s="146">
        <v>0</v>
      </c>
      <c r="Q172" s="146">
        <f t="shared" si="9"/>
        <v>0</v>
      </c>
      <c r="R172" s="146">
        <v>0</v>
      </c>
      <c r="S172" s="146">
        <f t="shared" si="10"/>
        <v>0</v>
      </c>
      <c r="T172" s="146">
        <v>0</v>
      </c>
      <c r="U172" s="147">
        <f t="shared" si="11"/>
        <v>0</v>
      </c>
      <c r="AS172" s="148" t="s">
        <v>171</v>
      </c>
      <c r="AU172" s="148" t="s">
        <v>167</v>
      </c>
      <c r="AV172" s="148" t="s">
        <v>147</v>
      </c>
      <c r="AZ172" s="17" t="s">
        <v>165</v>
      </c>
      <c r="BF172" s="149">
        <f t="shared" si="12"/>
        <v>0</v>
      </c>
      <c r="BG172" s="149">
        <f t="shared" si="13"/>
        <v>0</v>
      </c>
      <c r="BH172" s="149">
        <f t="shared" si="14"/>
        <v>0</v>
      </c>
      <c r="BI172" s="149">
        <f t="shared" si="15"/>
        <v>0</v>
      </c>
      <c r="BJ172" s="149">
        <f t="shared" si="16"/>
        <v>0</v>
      </c>
      <c r="BK172" s="17" t="s">
        <v>147</v>
      </c>
      <c r="BL172" s="149">
        <f t="shared" si="17"/>
        <v>0</v>
      </c>
      <c r="BM172" s="17" t="s">
        <v>171</v>
      </c>
      <c r="BN172" s="148" t="s">
        <v>1372</v>
      </c>
    </row>
    <row r="173" spans="2:66" s="1" customFormat="1" ht="16.5" customHeight="1" x14ac:dyDescent="0.2">
      <c r="B173" s="29"/>
      <c r="C173" s="188" t="s">
        <v>285</v>
      </c>
      <c r="D173" s="188" t="s">
        <v>167</v>
      </c>
      <c r="E173" s="189" t="s">
        <v>229</v>
      </c>
      <c r="F173" s="190" t="s">
        <v>1373</v>
      </c>
      <c r="G173" s="191" t="s">
        <v>1351</v>
      </c>
      <c r="H173" s="192">
        <v>190</v>
      </c>
      <c r="I173" s="183"/>
      <c r="J173" s="182"/>
      <c r="K173" s="193">
        <f t="shared" si="8"/>
        <v>0</v>
      </c>
      <c r="L173" s="194"/>
      <c r="M173" s="29"/>
      <c r="N173" s="145" t="s">
        <v>1</v>
      </c>
      <c r="O173" s="118" t="s">
        <v>34</v>
      </c>
      <c r="P173" s="146">
        <v>0</v>
      </c>
      <c r="Q173" s="146">
        <f t="shared" si="9"/>
        <v>0</v>
      </c>
      <c r="R173" s="146">
        <v>0</v>
      </c>
      <c r="S173" s="146">
        <f t="shared" si="10"/>
        <v>0</v>
      </c>
      <c r="T173" s="146">
        <v>0</v>
      </c>
      <c r="U173" s="147">
        <f t="shared" si="11"/>
        <v>0</v>
      </c>
      <c r="AS173" s="148" t="s">
        <v>171</v>
      </c>
      <c r="AU173" s="148" t="s">
        <v>167</v>
      </c>
      <c r="AV173" s="148" t="s">
        <v>147</v>
      </c>
      <c r="AZ173" s="17" t="s">
        <v>165</v>
      </c>
      <c r="BF173" s="149">
        <f t="shared" si="12"/>
        <v>0</v>
      </c>
      <c r="BG173" s="149">
        <f t="shared" si="13"/>
        <v>0</v>
      </c>
      <c r="BH173" s="149">
        <f t="shared" si="14"/>
        <v>0</v>
      </c>
      <c r="BI173" s="149">
        <f t="shared" si="15"/>
        <v>0</v>
      </c>
      <c r="BJ173" s="149">
        <f t="shared" si="16"/>
        <v>0</v>
      </c>
      <c r="BK173" s="17" t="s">
        <v>147</v>
      </c>
      <c r="BL173" s="149">
        <f t="shared" si="17"/>
        <v>0</v>
      </c>
      <c r="BM173" s="17" t="s">
        <v>171</v>
      </c>
      <c r="BN173" s="148" t="s">
        <v>1374</v>
      </c>
    </row>
    <row r="174" spans="2:66" s="1" customFormat="1" ht="16.5" customHeight="1" x14ac:dyDescent="0.2">
      <c r="B174" s="29"/>
      <c r="C174" s="188" t="s">
        <v>293</v>
      </c>
      <c r="D174" s="188" t="s">
        <v>167</v>
      </c>
      <c r="E174" s="189" t="s">
        <v>234</v>
      </c>
      <c r="F174" s="190" t="s">
        <v>1375</v>
      </c>
      <c r="G174" s="191" t="s">
        <v>170</v>
      </c>
      <c r="H174" s="192">
        <v>190</v>
      </c>
      <c r="I174" s="183"/>
      <c r="J174" s="182"/>
      <c r="K174" s="193">
        <f t="shared" si="8"/>
        <v>0</v>
      </c>
      <c r="L174" s="194"/>
      <c r="M174" s="29"/>
      <c r="N174" s="145" t="s">
        <v>1</v>
      </c>
      <c r="O174" s="118" t="s">
        <v>34</v>
      </c>
      <c r="P174" s="146">
        <v>0</v>
      </c>
      <c r="Q174" s="146">
        <f t="shared" si="9"/>
        <v>0</v>
      </c>
      <c r="R174" s="146">
        <v>0</v>
      </c>
      <c r="S174" s="146">
        <f t="shared" si="10"/>
        <v>0</v>
      </c>
      <c r="T174" s="146">
        <v>0</v>
      </c>
      <c r="U174" s="147">
        <f t="shared" si="11"/>
        <v>0</v>
      </c>
      <c r="AS174" s="148" t="s">
        <v>171</v>
      </c>
      <c r="AU174" s="148" t="s">
        <v>167</v>
      </c>
      <c r="AV174" s="148" t="s">
        <v>147</v>
      </c>
      <c r="AZ174" s="17" t="s">
        <v>165</v>
      </c>
      <c r="BF174" s="149">
        <f t="shared" si="12"/>
        <v>0</v>
      </c>
      <c r="BG174" s="149">
        <f t="shared" si="13"/>
        <v>0</v>
      </c>
      <c r="BH174" s="149">
        <f t="shared" si="14"/>
        <v>0</v>
      </c>
      <c r="BI174" s="149">
        <f t="shared" si="15"/>
        <v>0</v>
      </c>
      <c r="BJ174" s="149">
        <f t="shared" si="16"/>
        <v>0</v>
      </c>
      <c r="BK174" s="17" t="s">
        <v>147</v>
      </c>
      <c r="BL174" s="149">
        <f t="shared" si="17"/>
        <v>0</v>
      </c>
      <c r="BM174" s="17" t="s">
        <v>171</v>
      </c>
      <c r="BN174" s="148" t="s">
        <v>1376</v>
      </c>
    </row>
    <row r="175" spans="2:66" s="1" customFormat="1" ht="16.5" customHeight="1" x14ac:dyDescent="0.2">
      <c r="B175" s="29"/>
      <c r="C175" s="188" t="s">
        <v>300</v>
      </c>
      <c r="D175" s="188" t="s">
        <v>167</v>
      </c>
      <c r="E175" s="189" t="s">
        <v>239</v>
      </c>
      <c r="F175" s="190" t="s">
        <v>1377</v>
      </c>
      <c r="G175" s="191" t="s">
        <v>170</v>
      </c>
      <c r="H175" s="192">
        <v>190</v>
      </c>
      <c r="I175" s="183"/>
      <c r="J175" s="182"/>
      <c r="K175" s="193">
        <f t="shared" si="8"/>
        <v>0</v>
      </c>
      <c r="L175" s="194"/>
      <c r="M175" s="29"/>
      <c r="N175" s="145" t="s">
        <v>1</v>
      </c>
      <c r="O175" s="118" t="s">
        <v>34</v>
      </c>
      <c r="P175" s="146">
        <v>0</v>
      </c>
      <c r="Q175" s="146">
        <f t="shared" si="9"/>
        <v>0</v>
      </c>
      <c r="R175" s="146">
        <v>0</v>
      </c>
      <c r="S175" s="146">
        <f t="shared" si="10"/>
        <v>0</v>
      </c>
      <c r="T175" s="146">
        <v>0</v>
      </c>
      <c r="U175" s="147">
        <f t="shared" si="11"/>
        <v>0</v>
      </c>
      <c r="AS175" s="148" t="s">
        <v>171</v>
      </c>
      <c r="AU175" s="148" t="s">
        <v>167</v>
      </c>
      <c r="AV175" s="148" t="s">
        <v>147</v>
      </c>
      <c r="AZ175" s="17" t="s">
        <v>165</v>
      </c>
      <c r="BF175" s="149">
        <f t="shared" si="12"/>
        <v>0</v>
      </c>
      <c r="BG175" s="149">
        <f t="shared" si="13"/>
        <v>0</v>
      </c>
      <c r="BH175" s="149">
        <f t="shared" si="14"/>
        <v>0</v>
      </c>
      <c r="BI175" s="149">
        <f t="shared" si="15"/>
        <v>0</v>
      </c>
      <c r="BJ175" s="149">
        <f t="shared" si="16"/>
        <v>0</v>
      </c>
      <c r="BK175" s="17" t="s">
        <v>147</v>
      </c>
      <c r="BL175" s="149">
        <f t="shared" si="17"/>
        <v>0</v>
      </c>
      <c r="BM175" s="17" t="s">
        <v>171</v>
      </c>
      <c r="BN175" s="148" t="s">
        <v>1378</v>
      </c>
    </row>
    <row r="176" spans="2:66" s="1" customFormat="1" ht="16.5" customHeight="1" x14ac:dyDescent="0.2">
      <c r="B176" s="29"/>
      <c r="C176" s="202" t="s">
        <v>307</v>
      </c>
      <c r="D176" s="202" t="s">
        <v>398</v>
      </c>
      <c r="E176" s="203" t="s">
        <v>1379</v>
      </c>
      <c r="F176" s="204" t="s">
        <v>1380</v>
      </c>
      <c r="G176" s="205" t="s">
        <v>415</v>
      </c>
      <c r="H176" s="206">
        <v>2.5</v>
      </c>
      <c r="I176" s="185"/>
      <c r="J176" s="184"/>
      <c r="K176" s="208">
        <f t="shared" si="8"/>
        <v>0</v>
      </c>
      <c r="L176" s="209"/>
      <c r="M176" s="169"/>
      <c r="N176" s="170" t="s">
        <v>1</v>
      </c>
      <c r="O176" s="171" t="s">
        <v>34</v>
      </c>
      <c r="P176" s="146">
        <v>0</v>
      </c>
      <c r="Q176" s="146">
        <f t="shared" si="9"/>
        <v>0</v>
      </c>
      <c r="R176" s="146">
        <v>0</v>
      </c>
      <c r="S176" s="146">
        <f t="shared" si="10"/>
        <v>0</v>
      </c>
      <c r="T176" s="146">
        <v>0</v>
      </c>
      <c r="U176" s="147">
        <f t="shared" si="11"/>
        <v>0</v>
      </c>
      <c r="AS176" s="148" t="s">
        <v>213</v>
      </c>
      <c r="AU176" s="148" t="s">
        <v>398</v>
      </c>
      <c r="AV176" s="148" t="s">
        <v>147</v>
      </c>
      <c r="AZ176" s="17" t="s">
        <v>165</v>
      </c>
      <c r="BF176" s="149">
        <f t="shared" si="12"/>
        <v>0</v>
      </c>
      <c r="BG176" s="149">
        <f t="shared" si="13"/>
        <v>0</v>
      </c>
      <c r="BH176" s="149">
        <f t="shared" si="14"/>
        <v>0</v>
      </c>
      <c r="BI176" s="149">
        <f t="shared" si="15"/>
        <v>0</v>
      </c>
      <c r="BJ176" s="149">
        <f t="shared" si="16"/>
        <v>0</v>
      </c>
      <c r="BK176" s="17" t="s">
        <v>147</v>
      </c>
      <c r="BL176" s="149">
        <f t="shared" si="17"/>
        <v>0</v>
      </c>
      <c r="BM176" s="17" t="s">
        <v>171</v>
      </c>
      <c r="BN176" s="148" t="s">
        <v>1381</v>
      </c>
    </row>
    <row r="177" spans="2:66" s="1" customFormat="1" ht="16.5" customHeight="1" x14ac:dyDescent="0.2">
      <c r="B177" s="29"/>
      <c r="C177" s="202" t="s">
        <v>7</v>
      </c>
      <c r="D177" s="202" t="s">
        <v>398</v>
      </c>
      <c r="E177" s="203" t="s">
        <v>1382</v>
      </c>
      <c r="F177" s="204" t="s">
        <v>1383</v>
      </c>
      <c r="G177" s="205" t="s">
        <v>415</v>
      </c>
      <c r="H177" s="206">
        <v>2000</v>
      </c>
      <c r="I177" s="185"/>
      <c r="J177" s="184"/>
      <c r="K177" s="208">
        <f t="shared" si="8"/>
        <v>0</v>
      </c>
      <c r="L177" s="209"/>
      <c r="M177" s="169"/>
      <c r="N177" s="170" t="s">
        <v>1</v>
      </c>
      <c r="O177" s="171" t="s">
        <v>34</v>
      </c>
      <c r="P177" s="146">
        <v>0</v>
      </c>
      <c r="Q177" s="146">
        <f t="shared" si="9"/>
        <v>0</v>
      </c>
      <c r="R177" s="146">
        <v>0</v>
      </c>
      <c r="S177" s="146">
        <f t="shared" si="10"/>
        <v>0</v>
      </c>
      <c r="T177" s="146">
        <v>0</v>
      </c>
      <c r="U177" s="147">
        <f t="shared" si="11"/>
        <v>0</v>
      </c>
      <c r="AS177" s="148" t="s">
        <v>213</v>
      </c>
      <c r="AU177" s="148" t="s">
        <v>398</v>
      </c>
      <c r="AV177" s="148" t="s">
        <v>147</v>
      </c>
      <c r="AZ177" s="17" t="s">
        <v>165</v>
      </c>
      <c r="BF177" s="149">
        <f t="shared" si="12"/>
        <v>0</v>
      </c>
      <c r="BG177" s="149">
        <f t="shared" si="13"/>
        <v>0</v>
      </c>
      <c r="BH177" s="149">
        <f t="shared" si="14"/>
        <v>0</v>
      </c>
      <c r="BI177" s="149">
        <f t="shared" si="15"/>
        <v>0</v>
      </c>
      <c r="BJ177" s="149">
        <f t="shared" si="16"/>
        <v>0</v>
      </c>
      <c r="BK177" s="17" t="s">
        <v>147</v>
      </c>
      <c r="BL177" s="149">
        <f t="shared" si="17"/>
        <v>0</v>
      </c>
      <c r="BM177" s="17" t="s">
        <v>171</v>
      </c>
      <c r="BN177" s="148" t="s">
        <v>1384</v>
      </c>
    </row>
    <row r="178" spans="2:66" s="1" customFormat="1" ht="16.5" customHeight="1" x14ac:dyDescent="0.2">
      <c r="B178" s="29"/>
      <c r="C178" s="202" t="s">
        <v>316</v>
      </c>
      <c r="D178" s="202" t="s">
        <v>398</v>
      </c>
      <c r="E178" s="203" t="s">
        <v>1385</v>
      </c>
      <c r="F178" s="204" t="s">
        <v>1386</v>
      </c>
      <c r="G178" s="205" t="s">
        <v>415</v>
      </c>
      <c r="H178" s="206">
        <v>16.7</v>
      </c>
      <c r="I178" s="185"/>
      <c r="J178" s="184"/>
      <c r="K178" s="208">
        <f t="shared" si="8"/>
        <v>0</v>
      </c>
      <c r="L178" s="209"/>
      <c r="M178" s="169"/>
      <c r="N178" s="170" t="s">
        <v>1</v>
      </c>
      <c r="O178" s="171" t="s">
        <v>34</v>
      </c>
      <c r="P178" s="146">
        <v>0</v>
      </c>
      <c r="Q178" s="146">
        <f t="shared" si="9"/>
        <v>0</v>
      </c>
      <c r="R178" s="146">
        <v>0</v>
      </c>
      <c r="S178" s="146">
        <f t="shared" si="10"/>
        <v>0</v>
      </c>
      <c r="T178" s="146">
        <v>0</v>
      </c>
      <c r="U178" s="147">
        <f t="shared" si="11"/>
        <v>0</v>
      </c>
      <c r="AS178" s="148" t="s">
        <v>213</v>
      </c>
      <c r="AU178" s="148" t="s">
        <v>398</v>
      </c>
      <c r="AV178" s="148" t="s">
        <v>147</v>
      </c>
      <c r="AZ178" s="17" t="s">
        <v>165</v>
      </c>
      <c r="BF178" s="149">
        <f t="shared" si="12"/>
        <v>0</v>
      </c>
      <c r="BG178" s="149">
        <f t="shared" si="13"/>
        <v>0</v>
      </c>
      <c r="BH178" s="149">
        <f t="shared" si="14"/>
        <v>0</v>
      </c>
      <c r="BI178" s="149">
        <f t="shared" si="15"/>
        <v>0</v>
      </c>
      <c r="BJ178" s="149">
        <f t="shared" si="16"/>
        <v>0</v>
      </c>
      <c r="BK178" s="17" t="s">
        <v>147</v>
      </c>
      <c r="BL178" s="149">
        <f t="shared" si="17"/>
        <v>0</v>
      </c>
      <c r="BM178" s="17" t="s">
        <v>171</v>
      </c>
      <c r="BN178" s="148" t="s">
        <v>1387</v>
      </c>
    </row>
    <row r="179" spans="2:66" s="1" customFormat="1" ht="16.5" customHeight="1" x14ac:dyDescent="0.2">
      <c r="B179" s="29"/>
      <c r="C179" s="188" t="s">
        <v>328</v>
      </c>
      <c r="D179" s="188" t="s">
        <v>167</v>
      </c>
      <c r="E179" s="189" t="s">
        <v>256</v>
      </c>
      <c r="F179" s="190" t="s">
        <v>1388</v>
      </c>
      <c r="G179" s="191" t="s">
        <v>415</v>
      </c>
      <c r="H179" s="192">
        <v>788</v>
      </c>
      <c r="I179" s="183"/>
      <c r="J179" s="182"/>
      <c r="K179" s="193">
        <f t="shared" si="8"/>
        <v>0</v>
      </c>
      <c r="L179" s="194"/>
      <c r="M179" s="29"/>
      <c r="N179" s="145" t="s">
        <v>1</v>
      </c>
      <c r="O179" s="118" t="s">
        <v>34</v>
      </c>
      <c r="P179" s="146">
        <v>0</v>
      </c>
      <c r="Q179" s="146">
        <f t="shared" si="9"/>
        <v>0</v>
      </c>
      <c r="R179" s="146">
        <v>0</v>
      </c>
      <c r="S179" s="146">
        <f t="shared" si="10"/>
        <v>0</v>
      </c>
      <c r="T179" s="146">
        <v>0</v>
      </c>
      <c r="U179" s="147">
        <f t="shared" si="11"/>
        <v>0</v>
      </c>
      <c r="AS179" s="148" t="s">
        <v>171</v>
      </c>
      <c r="AU179" s="148" t="s">
        <v>167</v>
      </c>
      <c r="AV179" s="148" t="s">
        <v>147</v>
      </c>
      <c r="AZ179" s="17" t="s">
        <v>165</v>
      </c>
      <c r="BF179" s="149">
        <f t="shared" si="12"/>
        <v>0</v>
      </c>
      <c r="BG179" s="149">
        <f t="shared" si="13"/>
        <v>0</v>
      </c>
      <c r="BH179" s="149">
        <f t="shared" si="14"/>
        <v>0</v>
      </c>
      <c r="BI179" s="149">
        <f t="shared" si="15"/>
        <v>0</v>
      </c>
      <c r="BJ179" s="149">
        <f t="shared" si="16"/>
        <v>0</v>
      </c>
      <c r="BK179" s="17" t="s">
        <v>147</v>
      </c>
      <c r="BL179" s="149">
        <f t="shared" si="17"/>
        <v>0</v>
      </c>
      <c r="BM179" s="17" t="s">
        <v>171</v>
      </c>
      <c r="BN179" s="148" t="s">
        <v>1389</v>
      </c>
    </row>
    <row r="180" spans="2:66" s="1" customFormat="1" ht="16.5" customHeight="1" x14ac:dyDescent="0.2">
      <c r="B180" s="29"/>
      <c r="C180" s="188" t="s">
        <v>335</v>
      </c>
      <c r="D180" s="188" t="s">
        <v>167</v>
      </c>
      <c r="E180" s="189" t="s">
        <v>265</v>
      </c>
      <c r="F180" s="190" t="s">
        <v>1390</v>
      </c>
      <c r="G180" s="191" t="s">
        <v>415</v>
      </c>
      <c r="H180" s="192">
        <v>2000</v>
      </c>
      <c r="I180" s="183"/>
      <c r="J180" s="182"/>
      <c r="K180" s="193">
        <f t="shared" si="8"/>
        <v>0</v>
      </c>
      <c r="L180" s="194"/>
      <c r="M180" s="29"/>
      <c r="N180" s="145" t="s">
        <v>1</v>
      </c>
      <c r="O180" s="118" t="s">
        <v>34</v>
      </c>
      <c r="P180" s="146">
        <v>0</v>
      </c>
      <c r="Q180" s="146">
        <f t="shared" si="9"/>
        <v>0</v>
      </c>
      <c r="R180" s="146">
        <v>0</v>
      </c>
      <c r="S180" s="146">
        <f t="shared" si="10"/>
        <v>0</v>
      </c>
      <c r="T180" s="146">
        <v>0</v>
      </c>
      <c r="U180" s="147">
        <f t="shared" si="11"/>
        <v>0</v>
      </c>
      <c r="AS180" s="148" t="s">
        <v>171</v>
      </c>
      <c r="AU180" s="148" t="s">
        <v>167</v>
      </c>
      <c r="AV180" s="148" t="s">
        <v>147</v>
      </c>
      <c r="AZ180" s="17" t="s">
        <v>165</v>
      </c>
      <c r="BF180" s="149">
        <f t="shared" si="12"/>
        <v>0</v>
      </c>
      <c r="BG180" s="149">
        <f t="shared" si="13"/>
        <v>0</v>
      </c>
      <c r="BH180" s="149">
        <f t="shared" si="14"/>
        <v>0</v>
      </c>
      <c r="BI180" s="149">
        <f t="shared" si="15"/>
        <v>0</v>
      </c>
      <c r="BJ180" s="149">
        <f t="shared" si="16"/>
        <v>0</v>
      </c>
      <c r="BK180" s="17" t="s">
        <v>147</v>
      </c>
      <c r="BL180" s="149">
        <f t="shared" si="17"/>
        <v>0</v>
      </c>
      <c r="BM180" s="17" t="s">
        <v>171</v>
      </c>
      <c r="BN180" s="148" t="s">
        <v>1391</v>
      </c>
    </row>
    <row r="181" spans="2:66" s="1" customFormat="1" ht="16.5" customHeight="1" x14ac:dyDescent="0.2">
      <c r="B181" s="29"/>
      <c r="C181" s="202" t="s">
        <v>341</v>
      </c>
      <c r="D181" s="202" t="s">
        <v>398</v>
      </c>
      <c r="E181" s="203" t="s">
        <v>272</v>
      </c>
      <c r="F181" s="204" t="s">
        <v>1392</v>
      </c>
      <c r="G181" s="205" t="s">
        <v>242</v>
      </c>
      <c r="H181" s="206">
        <v>20.399999999999999</v>
      </c>
      <c r="I181" s="185"/>
      <c r="J181" s="184"/>
      <c r="K181" s="208">
        <f t="shared" si="8"/>
        <v>0</v>
      </c>
      <c r="L181" s="209"/>
      <c r="M181" s="169"/>
      <c r="N181" s="170" t="s">
        <v>1</v>
      </c>
      <c r="O181" s="171" t="s">
        <v>34</v>
      </c>
      <c r="P181" s="146">
        <v>0</v>
      </c>
      <c r="Q181" s="146">
        <f t="shared" si="9"/>
        <v>0</v>
      </c>
      <c r="R181" s="146">
        <v>0</v>
      </c>
      <c r="S181" s="146">
        <f t="shared" si="10"/>
        <v>0</v>
      </c>
      <c r="T181" s="146">
        <v>0</v>
      </c>
      <c r="U181" s="147">
        <f t="shared" si="11"/>
        <v>0</v>
      </c>
      <c r="AS181" s="148" t="s">
        <v>213</v>
      </c>
      <c r="AU181" s="148" t="s">
        <v>398</v>
      </c>
      <c r="AV181" s="148" t="s">
        <v>147</v>
      </c>
      <c r="AZ181" s="17" t="s">
        <v>165</v>
      </c>
      <c r="BF181" s="149">
        <f t="shared" si="12"/>
        <v>0</v>
      </c>
      <c r="BG181" s="149">
        <f t="shared" si="13"/>
        <v>0</v>
      </c>
      <c r="BH181" s="149">
        <f t="shared" si="14"/>
        <v>0</v>
      </c>
      <c r="BI181" s="149">
        <f t="shared" si="15"/>
        <v>0</v>
      </c>
      <c r="BJ181" s="149">
        <f t="shared" si="16"/>
        <v>0</v>
      </c>
      <c r="BK181" s="17" t="s">
        <v>147</v>
      </c>
      <c r="BL181" s="149">
        <f t="shared" si="17"/>
        <v>0</v>
      </c>
      <c r="BM181" s="17" t="s">
        <v>171</v>
      </c>
      <c r="BN181" s="148" t="s">
        <v>1393</v>
      </c>
    </row>
    <row r="182" spans="2:66" s="1" customFormat="1" ht="16.5" customHeight="1" x14ac:dyDescent="0.2">
      <c r="B182" s="29"/>
      <c r="C182" s="202" t="s">
        <v>346</v>
      </c>
      <c r="D182" s="202" t="s">
        <v>398</v>
      </c>
      <c r="E182" s="203" t="s">
        <v>276</v>
      </c>
      <c r="F182" s="204" t="s">
        <v>1394</v>
      </c>
      <c r="G182" s="205" t="s">
        <v>242</v>
      </c>
      <c r="H182" s="206">
        <v>58</v>
      </c>
      <c r="I182" s="185"/>
      <c r="J182" s="184"/>
      <c r="K182" s="208">
        <f t="shared" si="8"/>
        <v>0</v>
      </c>
      <c r="L182" s="209"/>
      <c r="M182" s="169"/>
      <c r="N182" s="170" t="s">
        <v>1</v>
      </c>
      <c r="O182" s="171" t="s">
        <v>34</v>
      </c>
      <c r="P182" s="146">
        <v>0</v>
      </c>
      <c r="Q182" s="146">
        <f t="shared" si="9"/>
        <v>0</v>
      </c>
      <c r="R182" s="146">
        <v>0</v>
      </c>
      <c r="S182" s="146">
        <f t="shared" si="10"/>
        <v>0</v>
      </c>
      <c r="T182" s="146">
        <v>0</v>
      </c>
      <c r="U182" s="147">
        <f t="shared" si="11"/>
        <v>0</v>
      </c>
      <c r="AS182" s="148" t="s">
        <v>213</v>
      </c>
      <c r="AU182" s="148" t="s">
        <v>398</v>
      </c>
      <c r="AV182" s="148" t="s">
        <v>147</v>
      </c>
      <c r="AZ182" s="17" t="s">
        <v>165</v>
      </c>
      <c r="BF182" s="149">
        <f t="shared" si="12"/>
        <v>0</v>
      </c>
      <c r="BG182" s="149">
        <f t="shared" si="13"/>
        <v>0</v>
      </c>
      <c r="BH182" s="149">
        <f t="shared" si="14"/>
        <v>0</v>
      </c>
      <c r="BI182" s="149">
        <f t="shared" si="15"/>
        <v>0</v>
      </c>
      <c r="BJ182" s="149">
        <f t="shared" si="16"/>
        <v>0</v>
      </c>
      <c r="BK182" s="17" t="s">
        <v>147</v>
      </c>
      <c r="BL182" s="149">
        <f t="shared" si="17"/>
        <v>0</v>
      </c>
      <c r="BM182" s="17" t="s">
        <v>171</v>
      </c>
      <c r="BN182" s="148" t="s">
        <v>1395</v>
      </c>
    </row>
    <row r="183" spans="2:66" s="1" customFormat="1" ht="16.5" customHeight="1" x14ac:dyDescent="0.2">
      <c r="B183" s="29"/>
      <c r="C183" s="188" t="s">
        <v>351</v>
      </c>
      <c r="D183" s="188" t="s">
        <v>167</v>
      </c>
      <c r="E183" s="189" t="s">
        <v>285</v>
      </c>
      <c r="F183" s="190" t="s">
        <v>1396</v>
      </c>
      <c r="G183" s="191" t="s">
        <v>1365</v>
      </c>
      <c r="H183" s="192">
        <v>150</v>
      </c>
      <c r="I183" s="183"/>
      <c r="J183" s="182"/>
      <c r="K183" s="193">
        <f t="shared" si="8"/>
        <v>0</v>
      </c>
      <c r="L183" s="194"/>
      <c r="M183" s="29"/>
      <c r="N183" s="145" t="s">
        <v>1</v>
      </c>
      <c r="O183" s="118" t="s">
        <v>34</v>
      </c>
      <c r="P183" s="146">
        <v>0</v>
      </c>
      <c r="Q183" s="146">
        <f t="shared" si="9"/>
        <v>0</v>
      </c>
      <c r="R183" s="146">
        <v>0</v>
      </c>
      <c r="S183" s="146">
        <f t="shared" si="10"/>
        <v>0</v>
      </c>
      <c r="T183" s="146">
        <v>0</v>
      </c>
      <c r="U183" s="147">
        <f t="shared" si="11"/>
        <v>0</v>
      </c>
      <c r="AS183" s="148" t="s">
        <v>171</v>
      </c>
      <c r="AU183" s="148" t="s">
        <v>167</v>
      </c>
      <c r="AV183" s="148" t="s">
        <v>147</v>
      </c>
      <c r="AZ183" s="17" t="s">
        <v>165</v>
      </c>
      <c r="BF183" s="149">
        <f t="shared" si="12"/>
        <v>0</v>
      </c>
      <c r="BG183" s="149">
        <f t="shared" si="13"/>
        <v>0</v>
      </c>
      <c r="BH183" s="149">
        <f t="shared" si="14"/>
        <v>0</v>
      </c>
      <c r="BI183" s="149">
        <f t="shared" si="15"/>
        <v>0</v>
      </c>
      <c r="BJ183" s="149">
        <f t="shared" si="16"/>
        <v>0</v>
      </c>
      <c r="BK183" s="17" t="s">
        <v>147</v>
      </c>
      <c r="BL183" s="149">
        <f t="shared" si="17"/>
        <v>0</v>
      </c>
      <c r="BM183" s="17" t="s">
        <v>171</v>
      </c>
      <c r="BN183" s="148" t="s">
        <v>1397</v>
      </c>
    </row>
    <row r="184" spans="2:66" s="1" customFormat="1" ht="16.5" customHeight="1" x14ac:dyDescent="0.2">
      <c r="B184" s="29"/>
      <c r="C184" s="188" t="s">
        <v>356</v>
      </c>
      <c r="D184" s="188" t="s">
        <v>167</v>
      </c>
      <c r="E184" s="189" t="s">
        <v>293</v>
      </c>
      <c r="F184" s="190" t="s">
        <v>1398</v>
      </c>
      <c r="G184" s="191" t="s">
        <v>242</v>
      </c>
      <c r="H184" s="192">
        <v>78.400000000000006</v>
      </c>
      <c r="I184" s="183"/>
      <c r="J184" s="182"/>
      <c r="K184" s="193">
        <f t="shared" si="8"/>
        <v>0</v>
      </c>
      <c r="L184" s="194"/>
      <c r="M184" s="29"/>
      <c r="N184" s="145" t="s">
        <v>1</v>
      </c>
      <c r="O184" s="118" t="s">
        <v>34</v>
      </c>
      <c r="P184" s="146">
        <v>0</v>
      </c>
      <c r="Q184" s="146">
        <f t="shared" si="9"/>
        <v>0</v>
      </c>
      <c r="R184" s="146">
        <v>0</v>
      </c>
      <c r="S184" s="146">
        <f t="shared" si="10"/>
        <v>0</v>
      </c>
      <c r="T184" s="146">
        <v>0</v>
      </c>
      <c r="U184" s="147">
        <f t="shared" si="11"/>
        <v>0</v>
      </c>
      <c r="AS184" s="148" t="s">
        <v>171</v>
      </c>
      <c r="AU184" s="148" t="s">
        <v>167</v>
      </c>
      <c r="AV184" s="148" t="s">
        <v>147</v>
      </c>
      <c r="AZ184" s="17" t="s">
        <v>165</v>
      </c>
      <c r="BF184" s="149">
        <f t="shared" si="12"/>
        <v>0</v>
      </c>
      <c r="BG184" s="149">
        <f t="shared" si="13"/>
        <v>0</v>
      </c>
      <c r="BH184" s="149">
        <f t="shared" si="14"/>
        <v>0</v>
      </c>
      <c r="BI184" s="149">
        <f t="shared" si="15"/>
        <v>0</v>
      </c>
      <c r="BJ184" s="149">
        <f t="shared" si="16"/>
        <v>0</v>
      </c>
      <c r="BK184" s="17" t="s">
        <v>147</v>
      </c>
      <c r="BL184" s="149">
        <f t="shared" si="17"/>
        <v>0</v>
      </c>
      <c r="BM184" s="17" t="s">
        <v>171</v>
      </c>
      <c r="BN184" s="148" t="s">
        <v>1399</v>
      </c>
    </row>
    <row r="185" spans="2:66" s="1" customFormat="1" ht="16.5" customHeight="1" x14ac:dyDescent="0.2">
      <c r="B185" s="29"/>
      <c r="C185" s="202" t="s">
        <v>364</v>
      </c>
      <c r="D185" s="202" t="s">
        <v>398</v>
      </c>
      <c r="E185" s="203" t="s">
        <v>300</v>
      </c>
      <c r="F185" s="204" t="s">
        <v>1400</v>
      </c>
      <c r="G185" s="205" t="s">
        <v>242</v>
      </c>
      <c r="H185" s="206">
        <v>7.4</v>
      </c>
      <c r="I185" s="185"/>
      <c r="J185" s="184"/>
      <c r="K185" s="208">
        <f t="shared" si="8"/>
        <v>0</v>
      </c>
      <c r="L185" s="209"/>
      <c r="M185" s="169"/>
      <c r="N185" s="170" t="s">
        <v>1</v>
      </c>
      <c r="O185" s="171" t="s">
        <v>34</v>
      </c>
      <c r="P185" s="146">
        <v>0</v>
      </c>
      <c r="Q185" s="146">
        <f t="shared" si="9"/>
        <v>0</v>
      </c>
      <c r="R185" s="146">
        <v>0</v>
      </c>
      <c r="S185" s="146">
        <f t="shared" si="10"/>
        <v>0</v>
      </c>
      <c r="T185" s="146">
        <v>0</v>
      </c>
      <c r="U185" s="147">
        <f t="shared" si="11"/>
        <v>0</v>
      </c>
      <c r="AS185" s="148" t="s">
        <v>213</v>
      </c>
      <c r="AU185" s="148" t="s">
        <v>398</v>
      </c>
      <c r="AV185" s="148" t="s">
        <v>147</v>
      </c>
      <c r="AZ185" s="17" t="s">
        <v>165</v>
      </c>
      <c r="BF185" s="149">
        <f t="shared" si="12"/>
        <v>0</v>
      </c>
      <c r="BG185" s="149">
        <f t="shared" si="13"/>
        <v>0</v>
      </c>
      <c r="BH185" s="149">
        <f t="shared" si="14"/>
        <v>0</v>
      </c>
      <c r="BI185" s="149">
        <f t="shared" si="15"/>
        <v>0</v>
      </c>
      <c r="BJ185" s="149">
        <f t="shared" si="16"/>
        <v>0</v>
      </c>
      <c r="BK185" s="17" t="s">
        <v>147</v>
      </c>
      <c r="BL185" s="149">
        <f t="shared" si="17"/>
        <v>0</v>
      </c>
      <c r="BM185" s="17" t="s">
        <v>171</v>
      </c>
      <c r="BN185" s="148" t="s">
        <v>1401</v>
      </c>
    </row>
    <row r="186" spans="2:66" s="1" customFormat="1" ht="16.5" customHeight="1" x14ac:dyDescent="0.2">
      <c r="B186" s="29"/>
      <c r="C186" s="188" t="s">
        <v>370</v>
      </c>
      <c r="D186" s="188" t="s">
        <v>167</v>
      </c>
      <c r="E186" s="189" t="s">
        <v>307</v>
      </c>
      <c r="F186" s="190" t="s">
        <v>1402</v>
      </c>
      <c r="G186" s="191" t="s">
        <v>1365</v>
      </c>
      <c r="H186" s="192">
        <v>22</v>
      </c>
      <c r="I186" s="183"/>
      <c r="J186" s="182"/>
      <c r="K186" s="193">
        <f t="shared" si="8"/>
        <v>0</v>
      </c>
      <c r="L186" s="194"/>
      <c r="M186" s="29"/>
      <c r="N186" s="145" t="s">
        <v>1</v>
      </c>
      <c r="O186" s="118" t="s">
        <v>34</v>
      </c>
      <c r="P186" s="146">
        <v>0</v>
      </c>
      <c r="Q186" s="146">
        <f t="shared" si="9"/>
        <v>0</v>
      </c>
      <c r="R186" s="146">
        <v>0</v>
      </c>
      <c r="S186" s="146">
        <f t="shared" si="10"/>
        <v>0</v>
      </c>
      <c r="T186" s="146">
        <v>0</v>
      </c>
      <c r="U186" s="147">
        <f t="shared" si="11"/>
        <v>0</v>
      </c>
      <c r="AS186" s="148" t="s">
        <v>171</v>
      </c>
      <c r="AU186" s="148" t="s">
        <v>167</v>
      </c>
      <c r="AV186" s="148" t="s">
        <v>147</v>
      </c>
      <c r="AZ186" s="17" t="s">
        <v>165</v>
      </c>
      <c r="BF186" s="149">
        <f t="shared" si="12"/>
        <v>0</v>
      </c>
      <c r="BG186" s="149">
        <f t="shared" si="13"/>
        <v>0</v>
      </c>
      <c r="BH186" s="149">
        <f t="shared" si="14"/>
        <v>0</v>
      </c>
      <c r="BI186" s="149">
        <f t="shared" si="15"/>
        <v>0</v>
      </c>
      <c r="BJ186" s="149">
        <f t="shared" si="16"/>
        <v>0</v>
      </c>
      <c r="BK186" s="17" t="s">
        <v>147</v>
      </c>
      <c r="BL186" s="149">
        <f t="shared" si="17"/>
        <v>0</v>
      </c>
      <c r="BM186" s="17" t="s">
        <v>171</v>
      </c>
      <c r="BN186" s="148" t="s">
        <v>1403</v>
      </c>
    </row>
    <row r="187" spans="2:66" s="1" customFormat="1" ht="24.2" customHeight="1" x14ac:dyDescent="0.2">
      <c r="B187" s="29"/>
      <c r="C187" s="188" t="s">
        <v>376</v>
      </c>
      <c r="D187" s="188" t="s">
        <v>167</v>
      </c>
      <c r="E187" s="189" t="s">
        <v>7</v>
      </c>
      <c r="F187" s="190" t="s">
        <v>1404</v>
      </c>
      <c r="G187" s="191" t="s">
        <v>1351</v>
      </c>
      <c r="H187" s="192">
        <v>0.03</v>
      </c>
      <c r="I187" s="183"/>
      <c r="J187" s="182"/>
      <c r="K187" s="193">
        <f t="shared" si="8"/>
        <v>0</v>
      </c>
      <c r="L187" s="194"/>
      <c r="M187" s="29"/>
      <c r="N187" s="145" t="s">
        <v>1</v>
      </c>
      <c r="O187" s="118" t="s">
        <v>34</v>
      </c>
      <c r="P187" s="146">
        <v>0</v>
      </c>
      <c r="Q187" s="146">
        <f t="shared" si="9"/>
        <v>0</v>
      </c>
      <c r="R187" s="146">
        <v>0</v>
      </c>
      <c r="S187" s="146">
        <f t="shared" si="10"/>
        <v>0</v>
      </c>
      <c r="T187" s="146">
        <v>0</v>
      </c>
      <c r="U187" s="147">
        <f t="shared" si="11"/>
        <v>0</v>
      </c>
      <c r="AS187" s="148" t="s">
        <v>171</v>
      </c>
      <c r="AU187" s="148" t="s">
        <v>167</v>
      </c>
      <c r="AV187" s="148" t="s">
        <v>147</v>
      </c>
      <c r="AZ187" s="17" t="s">
        <v>165</v>
      </c>
      <c r="BF187" s="149">
        <f t="shared" si="12"/>
        <v>0</v>
      </c>
      <c r="BG187" s="149">
        <f t="shared" si="13"/>
        <v>0</v>
      </c>
      <c r="BH187" s="149">
        <f t="shared" si="14"/>
        <v>0</v>
      </c>
      <c r="BI187" s="149">
        <f t="shared" si="15"/>
        <v>0</v>
      </c>
      <c r="BJ187" s="149">
        <f t="shared" si="16"/>
        <v>0</v>
      </c>
      <c r="BK187" s="17" t="s">
        <v>147</v>
      </c>
      <c r="BL187" s="149">
        <f t="shared" si="17"/>
        <v>0</v>
      </c>
      <c r="BM187" s="17" t="s">
        <v>171</v>
      </c>
      <c r="BN187" s="148" t="s">
        <v>1405</v>
      </c>
    </row>
    <row r="188" spans="2:66" s="1" customFormat="1" ht="16.5" customHeight="1" x14ac:dyDescent="0.2">
      <c r="B188" s="29"/>
      <c r="C188" s="188" t="s">
        <v>381</v>
      </c>
      <c r="D188" s="188" t="s">
        <v>167</v>
      </c>
      <c r="E188" s="189" t="s">
        <v>316</v>
      </c>
      <c r="F188" s="190" t="s">
        <v>1406</v>
      </c>
      <c r="G188" s="191" t="s">
        <v>184</v>
      </c>
      <c r="H188" s="192">
        <v>88</v>
      </c>
      <c r="I188" s="183"/>
      <c r="J188" s="182"/>
      <c r="K188" s="193">
        <f t="shared" si="8"/>
        <v>0</v>
      </c>
      <c r="L188" s="194"/>
      <c r="M188" s="29"/>
      <c r="N188" s="145" t="s">
        <v>1</v>
      </c>
      <c r="O188" s="118" t="s">
        <v>34</v>
      </c>
      <c r="P188" s="146">
        <v>0</v>
      </c>
      <c r="Q188" s="146">
        <f t="shared" si="9"/>
        <v>0</v>
      </c>
      <c r="R188" s="146">
        <v>0</v>
      </c>
      <c r="S188" s="146">
        <f t="shared" si="10"/>
        <v>0</v>
      </c>
      <c r="T188" s="146">
        <v>0</v>
      </c>
      <c r="U188" s="147">
        <f t="shared" si="11"/>
        <v>0</v>
      </c>
      <c r="AS188" s="148" t="s">
        <v>171</v>
      </c>
      <c r="AU188" s="148" t="s">
        <v>167</v>
      </c>
      <c r="AV188" s="148" t="s">
        <v>147</v>
      </c>
      <c r="AZ188" s="17" t="s">
        <v>165</v>
      </c>
      <c r="BF188" s="149">
        <f t="shared" si="12"/>
        <v>0</v>
      </c>
      <c r="BG188" s="149">
        <f t="shared" si="13"/>
        <v>0</v>
      </c>
      <c r="BH188" s="149">
        <f t="shared" si="14"/>
        <v>0</v>
      </c>
      <c r="BI188" s="149">
        <f t="shared" si="15"/>
        <v>0</v>
      </c>
      <c r="BJ188" s="149">
        <f t="shared" si="16"/>
        <v>0</v>
      </c>
      <c r="BK188" s="17" t="s">
        <v>147</v>
      </c>
      <c r="BL188" s="149">
        <f t="shared" si="17"/>
        <v>0</v>
      </c>
      <c r="BM188" s="17" t="s">
        <v>171</v>
      </c>
      <c r="BN188" s="148" t="s">
        <v>1407</v>
      </c>
    </row>
    <row r="189" spans="2:66" s="1" customFormat="1" ht="24.2" customHeight="1" x14ac:dyDescent="0.2">
      <c r="B189" s="29"/>
      <c r="C189" s="188" t="s">
        <v>387</v>
      </c>
      <c r="D189" s="188" t="s">
        <v>167</v>
      </c>
      <c r="E189" s="189" t="s">
        <v>328</v>
      </c>
      <c r="F189" s="190" t="s">
        <v>1408</v>
      </c>
      <c r="G189" s="191" t="s">
        <v>1354</v>
      </c>
      <c r="H189" s="192">
        <v>8</v>
      </c>
      <c r="I189" s="183"/>
      <c r="J189" s="182"/>
      <c r="K189" s="193">
        <f t="shared" si="8"/>
        <v>0</v>
      </c>
      <c r="L189" s="194"/>
      <c r="M189" s="29"/>
      <c r="N189" s="172" t="s">
        <v>1</v>
      </c>
      <c r="O189" s="173" t="s">
        <v>34</v>
      </c>
      <c r="P189" s="174">
        <v>0</v>
      </c>
      <c r="Q189" s="174">
        <f t="shared" si="9"/>
        <v>0</v>
      </c>
      <c r="R189" s="174">
        <v>0</v>
      </c>
      <c r="S189" s="174">
        <f t="shared" si="10"/>
        <v>0</v>
      </c>
      <c r="T189" s="174">
        <v>0</v>
      </c>
      <c r="U189" s="175">
        <f t="shared" si="11"/>
        <v>0</v>
      </c>
      <c r="AS189" s="148" t="s">
        <v>171</v>
      </c>
      <c r="AU189" s="148" t="s">
        <v>167</v>
      </c>
      <c r="AV189" s="148" t="s">
        <v>147</v>
      </c>
      <c r="AZ189" s="17" t="s">
        <v>165</v>
      </c>
      <c r="BF189" s="149">
        <f t="shared" si="12"/>
        <v>0</v>
      </c>
      <c r="BG189" s="149">
        <f t="shared" si="13"/>
        <v>0</v>
      </c>
      <c r="BH189" s="149">
        <f t="shared" si="14"/>
        <v>0</v>
      </c>
      <c r="BI189" s="149">
        <f t="shared" si="15"/>
        <v>0</v>
      </c>
      <c r="BJ189" s="149">
        <f t="shared" si="16"/>
        <v>0</v>
      </c>
      <c r="BK189" s="17" t="s">
        <v>147</v>
      </c>
      <c r="BL189" s="149">
        <f t="shared" si="17"/>
        <v>0</v>
      </c>
      <c r="BM189" s="17" t="s">
        <v>171</v>
      </c>
      <c r="BN189" s="148" t="s">
        <v>1409</v>
      </c>
    </row>
    <row r="190" spans="2:66" s="1" customFormat="1" ht="6.95" customHeight="1" x14ac:dyDescent="0.2">
      <c r="B190" s="44"/>
      <c r="C190" s="45"/>
      <c r="D190" s="45"/>
      <c r="E190" s="45"/>
      <c r="F190" s="45"/>
      <c r="G190" s="45"/>
      <c r="H190" s="45"/>
      <c r="I190" s="45"/>
      <c r="J190" s="180"/>
      <c r="K190" s="45"/>
      <c r="L190" s="45"/>
      <c r="M190" s="29"/>
    </row>
  </sheetData>
  <sheetProtection algorithmName="SHA-512" hashValue="XzZeR9S9iLilxsEb/ZISFCm53ls1w4kQ+aOSwfzjC+Qc9OXxj9FWQQLuNUJGNbb1PVG8gu2m7CrXPLQ+rLxl2A==" saltValue="PJCwyz2Kmv93q0lRl8SKKA==" spinCount="100000" sheet="1" objects="1" scenarios="1"/>
  <autoFilter ref="C124:L189" xr:uid="{00000000-0009-0000-0000-000009000000}"/>
  <mergeCells count="10">
    <mergeCell ref="D103:F103"/>
    <mergeCell ref="D104:F104"/>
    <mergeCell ref="E115:H115"/>
    <mergeCell ref="E117:H117"/>
    <mergeCell ref="M2:W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N153"/>
  <sheetViews>
    <sheetView showGridLines="0" workbookViewId="0">
      <selection activeCell="J130" sqref="J130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10" width="15.83203125" customWidth="1"/>
    <col min="11" max="11" width="22.33203125" customWidth="1"/>
    <col min="12" max="12" width="22.33203125" hidden="1" customWidth="1"/>
    <col min="13" max="13" width="9.33203125" customWidth="1"/>
    <col min="14" max="14" width="10.83203125" hidden="1" customWidth="1"/>
    <col min="15" max="15" width="9.33203125" hidden="1"/>
    <col min="16" max="21" width="14.1640625" hidden="1" customWidth="1"/>
    <col min="22" max="22" width="16.33203125" hidden="1" customWidth="1"/>
    <col min="23" max="23" width="12.33203125" customWidth="1"/>
    <col min="24" max="24" width="16.33203125" customWidth="1"/>
    <col min="25" max="25" width="12.33203125" customWidth="1"/>
    <col min="26" max="26" width="15" customWidth="1"/>
    <col min="27" max="27" width="11" customWidth="1"/>
    <col min="28" max="28" width="15" customWidth="1"/>
    <col min="29" max="29" width="16.33203125" customWidth="1"/>
    <col min="30" max="30" width="11" customWidth="1"/>
    <col min="31" max="31" width="15" customWidth="1"/>
    <col min="32" max="32" width="16.33203125" customWidth="1"/>
    <col min="45" max="66" width="9.33203125" hidden="1"/>
  </cols>
  <sheetData>
    <row r="2" spans="2:47" ht="36.950000000000003" customHeight="1" x14ac:dyDescent="0.2">
      <c r="M2" s="235" t="s">
        <v>5</v>
      </c>
      <c r="N2" s="236"/>
      <c r="O2" s="236"/>
      <c r="P2" s="236"/>
      <c r="Q2" s="236"/>
      <c r="R2" s="236"/>
      <c r="S2" s="236"/>
      <c r="T2" s="236"/>
      <c r="U2" s="236"/>
      <c r="V2" s="236"/>
      <c r="W2" s="236"/>
      <c r="AU2" s="17" t="s">
        <v>104</v>
      </c>
    </row>
    <row r="3" spans="2:47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  <c r="AU3" s="17" t="s">
        <v>68</v>
      </c>
    </row>
    <row r="4" spans="2:47" ht="24.95" customHeight="1" x14ac:dyDescent="0.2">
      <c r="B4" s="20"/>
      <c r="D4" s="21" t="s">
        <v>120</v>
      </c>
      <c r="M4" s="20"/>
      <c r="N4" s="88" t="s">
        <v>9</v>
      </c>
      <c r="AU4" s="17" t="s">
        <v>3</v>
      </c>
    </row>
    <row r="5" spans="2:47" ht="6.95" customHeight="1" x14ac:dyDescent="0.2">
      <c r="B5" s="20"/>
      <c r="M5" s="20"/>
    </row>
    <row r="6" spans="2:47" ht="12" customHeight="1" x14ac:dyDescent="0.2">
      <c r="B6" s="20"/>
      <c r="D6" s="26" t="s">
        <v>13</v>
      </c>
      <c r="M6" s="20"/>
    </row>
    <row r="7" spans="2:47" ht="16.5" customHeight="1" x14ac:dyDescent="0.2">
      <c r="B7" s="20"/>
      <c r="E7" s="266" t="str">
        <f>'Rekapitulácia stavby'!K6</f>
        <v>Revitalizácia verejného priestoru - Dom služieb Dúbravka</v>
      </c>
      <c r="F7" s="267"/>
      <c r="G7" s="267"/>
      <c r="H7" s="267"/>
      <c r="M7" s="20"/>
    </row>
    <row r="8" spans="2:47" s="1" customFormat="1" ht="12" customHeight="1" x14ac:dyDescent="0.2">
      <c r="B8" s="29"/>
      <c r="D8" s="26" t="s">
        <v>121</v>
      </c>
      <c r="M8" s="29"/>
    </row>
    <row r="9" spans="2:47" s="1" customFormat="1" ht="16.5" customHeight="1" x14ac:dyDescent="0.2">
      <c r="B9" s="29"/>
      <c r="E9" s="262" t="s">
        <v>1410</v>
      </c>
      <c r="F9" s="268"/>
      <c r="G9" s="268"/>
      <c r="H9" s="268"/>
      <c r="M9" s="29"/>
    </row>
    <row r="10" spans="2:47" s="1" customFormat="1" x14ac:dyDescent="0.2">
      <c r="B10" s="29"/>
      <c r="M10" s="29"/>
    </row>
    <row r="11" spans="2:47" s="1" customFormat="1" ht="12" customHeight="1" x14ac:dyDescent="0.2">
      <c r="B11" s="29"/>
      <c r="D11" s="26" t="s">
        <v>14</v>
      </c>
      <c r="F11" s="24" t="s">
        <v>1</v>
      </c>
      <c r="I11" s="26" t="s">
        <v>15</v>
      </c>
      <c r="J11" s="26"/>
      <c r="K11" s="24" t="s">
        <v>1</v>
      </c>
      <c r="M11" s="29"/>
    </row>
    <row r="12" spans="2:47" s="1" customFormat="1" ht="12" customHeight="1" x14ac:dyDescent="0.2">
      <c r="B12" s="29"/>
      <c r="D12" s="26" t="s">
        <v>16</v>
      </c>
      <c r="F12" s="24" t="s">
        <v>17</v>
      </c>
      <c r="I12" s="26" t="s">
        <v>18</v>
      </c>
      <c r="J12" s="26"/>
      <c r="K12" s="52">
        <f>'Rekapitulácia stavby'!AN8</f>
        <v>0</v>
      </c>
      <c r="M12" s="29"/>
    </row>
    <row r="13" spans="2:47" s="1" customFormat="1" ht="10.9" customHeight="1" x14ac:dyDescent="0.2">
      <c r="B13" s="29"/>
      <c r="M13" s="29"/>
    </row>
    <row r="14" spans="2:47" s="1" customFormat="1" ht="12" customHeight="1" x14ac:dyDescent="0.2">
      <c r="B14" s="29"/>
      <c r="D14" s="26" t="s">
        <v>19</v>
      </c>
      <c r="I14" s="26" t="s">
        <v>20</v>
      </c>
      <c r="J14" s="26"/>
      <c r="K14" s="24" t="s">
        <v>1</v>
      </c>
      <c r="M14" s="29"/>
    </row>
    <row r="15" spans="2:47" s="1" customFormat="1" ht="18" customHeight="1" x14ac:dyDescent="0.2">
      <c r="B15" s="29"/>
      <c r="E15" s="24"/>
      <c r="I15" s="26" t="s">
        <v>21</v>
      </c>
      <c r="J15" s="26"/>
      <c r="K15" s="24" t="s">
        <v>1</v>
      </c>
      <c r="M15" s="29"/>
    </row>
    <row r="16" spans="2:47" s="1" customFormat="1" ht="6.95" customHeight="1" x14ac:dyDescent="0.2">
      <c r="B16" s="29"/>
      <c r="M16" s="29"/>
    </row>
    <row r="17" spans="2:13" s="1" customFormat="1" ht="12" customHeight="1" x14ac:dyDescent="0.2">
      <c r="B17" s="29"/>
      <c r="D17" s="26" t="s">
        <v>22</v>
      </c>
      <c r="I17" s="26" t="s">
        <v>20</v>
      </c>
      <c r="J17" s="26"/>
      <c r="K17" s="24" t="s">
        <v>1</v>
      </c>
      <c r="M17" s="29"/>
    </row>
    <row r="18" spans="2:13" s="1" customFormat="1" ht="18" customHeight="1" x14ac:dyDescent="0.2">
      <c r="B18" s="29"/>
      <c r="E18" s="24"/>
      <c r="I18" s="26" t="s">
        <v>21</v>
      </c>
      <c r="J18" s="26"/>
      <c r="K18" s="24" t="s">
        <v>1</v>
      </c>
      <c r="M18" s="29"/>
    </row>
    <row r="19" spans="2:13" s="1" customFormat="1" ht="6.95" customHeight="1" x14ac:dyDescent="0.2">
      <c r="B19" s="29"/>
      <c r="M19" s="29"/>
    </row>
    <row r="20" spans="2:13" s="1" customFormat="1" ht="12" customHeight="1" x14ac:dyDescent="0.2">
      <c r="B20" s="29"/>
      <c r="D20" s="26" t="s">
        <v>23</v>
      </c>
      <c r="I20" s="26" t="s">
        <v>20</v>
      </c>
      <c r="J20" s="26"/>
      <c r="K20" s="24" t="s">
        <v>1</v>
      </c>
      <c r="M20" s="29"/>
    </row>
    <row r="21" spans="2:13" s="1" customFormat="1" ht="18" customHeight="1" x14ac:dyDescent="0.2">
      <c r="B21" s="29"/>
      <c r="E21" s="24"/>
      <c r="I21" s="26" t="s">
        <v>21</v>
      </c>
      <c r="J21" s="26"/>
      <c r="K21" s="24" t="s">
        <v>1</v>
      </c>
      <c r="M21" s="29"/>
    </row>
    <row r="22" spans="2:13" s="1" customFormat="1" ht="6.95" customHeight="1" x14ac:dyDescent="0.2">
      <c r="B22" s="29"/>
      <c r="M22" s="29"/>
    </row>
    <row r="23" spans="2:13" s="1" customFormat="1" ht="12" customHeight="1" x14ac:dyDescent="0.2">
      <c r="B23" s="29"/>
      <c r="D23" s="26" t="s">
        <v>25</v>
      </c>
      <c r="I23" s="26" t="s">
        <v>20</v>
      </c>
      <c r="J23" s="26"/>
      <c r="K23" s="24" t="str">
        <f>IF('Rekapitulácia stavby'!AN19="","",'Rekapitulácia stavby'!AN19)</f>
        <v/>
      </c>
      <c r="M23" s="29"/>
    </row>
    <row r="24" spans="2:13" s="1" customFormat="1" ht="18" customHeight="1" x14ac:dyDescent="0.2">
      <c r="B24" s="29"/>
      <c r="E24" s="24" t="str">
        <f>IF('Rekapitulácia stavby'!E20="","",'Rekapitulácia stavby'!E20)</f>
        <v xml:space="preserve"> </v>
      </c>
      <c r="I24" s="26" t="s">
        <v>21</v>
      </c>
      <c r="J24" s="26"/>
      <c r="K24" s="24" t="str">
        <f>IF('Rekapitulácia stavby'!AN20="","",'Rekapitulácia stavby'!AN20)</f>
        <v/>
      </c>
      <c r="M24" s="29"/>
    </row>
    <row r="25" spans="2:13" s="1" customFormat="1" ht="6.95" customHeight="1" x14ac:dyDescent="0.2">
      <c r="B25" s="29"/>
      <c r="M25" s="29"/>
    </row>
    <row r="26" spans="2:13" s="1" customFormat="1" ht="12" customHeight="1" x14ac:dyDescent="0.2">
      <c r="B26" s="29"/>
      <c r="D26" s="26" t="s">
        <v>27</v>
      </c>
      <c r="M26" s="29"/>
    </row>
    <row r="27" spans="2:13" s="7" customFormat="1" ht="16.5" customHeight="1" x14ac:dyDescent="0.2">
      <c r="B27" s="89"/>
      <c r="E27" s="257" t="s">
        <v>1</v>
      </c>
      <c r="F27" s="257"/>
      <c r="G27" s="257"/>
      <c r="H27" s="257"/>
      <c r="M27" s="89"/>
    </row>
    <row r="28" spans="2:13" s="1" customFormat="1" ht="6.95" customHeight="1" x14ac:dyDescent="0.2">
      <c r="B28" s="29"/>
      <c r="M28" s="29"/>
    </row>
    <row r="29" spans="2:13" s="1" customFormat="1" ht="6.95" customHeight="1" x14ac:dyDescent="0.2">
      <c r="B29" s="29"/>
      <c r="D29" s="53"/>
      <c r="E29" s="53"/>
      <c r="F29" s="53"/>
      <c r="G29" s="53"/>
      <c r="H29" s="53"/>
      <c r="I29" s="53"/>
      <c r="J29" s="53"/>
      <c r="K29" s="53"/>
      <c r="L29" s="53"/>
      <c r="M29" s="29"/>
    </row>
    <row r="30" spans="2:13" s="1" customFormat="1" ht="14.45" customHeight="1" x14ac:dyDescent="0.2">
      <c r="B30" s="29"/>
      <c r="D30" s="24" t="s">
        <v>123</v>
      </c>
      <c r="K30" s="90">
        <f>K96</f>
        <v>3694.9996000000001</v>
      </c>
      <c r="M30" s="29"/>
    </row>
    <row r="31" spans="2:13" s="1" customFormat="1" ht="14.45" customHeight="1" x14ac:dyDescent="0.2">
      <c r="B31" s="29"/>
      <c r="D31" s="91" t="s">
        <v>124</v>
      </c>
      <c r="K31" s="90">
        <f>K104</f>
        <v>84.98</v>
      </c>
      <c r="M31" s="29"/>
    </row>
    <row r="32" spans="2:13" s="1" customFormat="1" ht="25.35" customHeight="1" x14ac:dyDescent="0.2">
      <c r="B32" s="29"/>
      <c r="D32" s="92" t="s">
        <v>28</v>
      </c>
      <c r="K32" s="66">
        <f>ROUND(K30 + K31, 2)</f>
        <v>3779.98</v>
      </c>
      <c r="M32" s="29"/>
    </row>
    <row r="33" spans="2:13" s="1" customFormat="1" ht="6.95" customHeight="1" x14ac:dyDescent="0.2">
      <c r="B33" s="29"/>
      <c r="D33" s="53"/>
      <c r="E33" s="53"/>
      <c r="F33" s="53"/>
      <c r="G33" s="53"/>
      <c r="H33" s="53"/>
      <c r="I33" s="53"/>
      <c r="J33" s="53"/>
      <c r="K33" s="53"/>
      <c r="L33" s="53"/>
      <c r="M33" s="29"/>
    </row>
    <row r="34" spans="2:13" s="1" customFormat="1" ht="14.45" customHeight="1" x14ac:dyDescent="0.2">
      <c r="B34" s="29"/>
      <c r="F34" s="32" t="s">
        <v>30</v>
      </c>
      <c r="I34" s="32" t="s">
        <v>29</v>
      </c>
      <c r="J34" s="32"/>
      <c r="K34" s="32" t="s">
        <v>31</v>
      </c>
      <c r="M34" s="29"/>
    </row>
    <row r="35" spans="2:13" s="1" customFormat="1" ht="14.45" customHeight="1" x14ac:dyDescent="0.2">
      <c r="B35" s="29"/>
      <c r="D35" s="55" t="s">
        <v>32</v>
      </c>
      <c r="E35" s="34" t="s">
        <v>33</v>
      </c>
      <c r="F35" s="93">
        <f>ROUND((SUM(BF104:BF107) + SUM(BF127:BF152)),  2)</f>
        <v>0</v>
      </c>
      <c r="G35" s="94"/>
      <c r="H35" s="94"/>
      <c r="I35" s="95">
        <v>0.23</v>
      </c>
      <c r="J35" s="95"/>
      <c r="K35" s="93">
        <f>ROUND(((SUM(BF104:BF107) + SUM(BF127:BF152))*I35),  2)</f>
        <v>0</v>
      </c>
      <c r="M35" s="29"/>
    </row>
    <row r="36" spans="2:13" s="1" customFormat="1" ht="14.45" customHeight="1" x14ac:dyDescent="0.2">
      <c r="B36" s="29"/>
      <c r="E36" s="34" t="s">
        <v>34</v>
      </c>
      <c r="F36" s="96">
        <f>K32</f>
        <v>3779.98</v>
      </c>
      <c r="I36" s="97">
        <v>0.23</v>
      </c>
      <c r="J36" s="97"/>
      <c r="K36" s="96">
        <f>I36*F36</f>
        <v>869.3954</v>
      </c>
      <c r="M36" s="29"/>
    </row>
    <row r="37" spans="2:13" s="1" customFormat="1" ht="14.45" hidden="1" customHeight="1" x14ac:dyDescent="0.2">
      <c r="B37" s="29"/>
      <c r="E37" s="26" t="s">
        <v>35</v>
      </c>
      <c r="F37" s="96">
        <f>ROUND((SUM(BH104:BH107) + SUM(BH127:BH152)),  2)</f>
        <v>0</v>
      </c>
      <c r="I37" s="97">
        <v>0.23</v>
      </c>
      <c r="J37" s="97"/>
      <c r="K37" s="96">
        <f>0</f>
        <v>0</v>
      </c>
      <c r="M37" s="29"/>
    </row>
    <row r="38" spans="2:13" s="1" customFormat="1" ht="14.45" hidden="1" customHeight="1" x14ac:dyDescent="0.2">
      <c r="B38" s="29"/>
      <c r="E38" s="26" t="s">
        <v>36</v>
      </c>
      <c r="F38" s="96">
        <f>ROUND((SUM(BI104:BI107) + SUM(BI127:BI152)),  2)</f>
        <v>0</v>
      </c>
      <c r="I38" s="97">
        <v>0.23</v>
      </c>
      <c r="J38" s="97"/>
      <c r="K38" s="96">
        <f>0</f>
        <v>0</v>
      </c>
      <c r="M38" s="29"/>
    </row>
    <row r="39" spans="2:13" s="1" customFormat="1" ht="14.45" hidden="1" customHeight="1" x14ac:dyDescent="0.2">
      <c r="B39" s="29"/>
      <c r="E39" s="34" t="s">
        <v>37</v>
      </c>
      <c r="F39" s="93">
        <f>ROUND((SUM(BJ104:BJ107) + SUM(BJ127:BJ152)),  2)</f>
        <v>0</v>
      </c>
      <c r="G39" s="94"/>
      <c r="H39" s="94"/>
      <c r="I39" s="95">
        <v>0</v>
      </c>
      <c r="J39" s="95"/>
      <c r="K39" s="93">
        <f>0</f>
        <v>0</v>
      </c>
      <c r="M39" s="29"/>
    </row>
    <row r="40" spans="2:13" s="1" customFormat="1" ht="6.95" customHeight="1" x14ac:dyDescent="0.2">
      <c r="B40" s="29"/>
      <c r="M40" s="29"/>
    </row>
    <row r="41" spans="2:13" s="1" customFormat="1" ht="25.35" customHeight="1" x14ac:dyDescent="0.2">
      <c r="B41" s="29"/>
      <c r="C41" s="98"/>
      <c r="D41" s="99" t="s">
        <v>38</v>
      </c>
      <c r="E41" s="57"/>
      <c r="F41" s="57"/>
      <c r="G41" s="100" t="s">
        <v>39</v>
      </c>
      <c r="H41" s="101" t="s">
        <v>40</v>
      </c>
      <c r="I41" s="57"/>
      <c r="J41" s="57"/>
      <c r="K41" s="102">
        <f>SUM(K32:K39)</f>
        <v>4649.3753999999999</v>
      </c>
      <c r="L41" s="103"/>
      <c r="M41" s="29"/>
    </row>
    <row r="42" spans="2:13" s="1" customFormat="1" ht="14.45" customHeight="1" x14ac:dyDescent="0.2">
      <c r="B42" s="29"/>
      <c r="M42" s="29"/>
    </row>
    <row r="43" spans="2:13" ht="14.45" customHeight="1" x14ac:dyDescent="0.2">
      <c r="B43" s="20"/>
      <c r="M43" s="20"/>
    </row>
    <row r="44" spans="2:13" ht="14.45" customHeight="1" x14ac:dyDescent="0.2">
      <c r="B44" s="20"/>
      <c r="M44" s="20"/>
    </row>
    <row r="45" spans="2:13" ht="14.45" customHeight="1" x14ac:dyDescent="0.2">
      <c r="B45" s="20"/>
      <c r="M45" s="20"/>
    </row>
    <row r="46" spans="2:13" ht="14.45" customHeight="1" x14ac:dyDescent="0.2">
      <c r="B46" s="20"/>
      <c r="M46" s="20"/>
    </row>
    <row r="47" spans="2:13" ht="14.45" customHeight="1" x14ac:dyDescent="0.2">
      <c r="B47" s="20"/>
      <c r="M47" s="20"/>
    </row>
    <row r="48" spans="2:13" ht="14.45" customHeight="1" x14ac:dyDescent="0.2">
      <c r="B48" s="20"/>
      <c r="M48" s="20"/>
    </row>
    <row r="49" spans="2:13" ht="14.45" customHeight="1" x14ac:dyDescent="0.2">
      <c r="B49" s="20"/>
      <c r="M49" s="20"/>
    </row>
    <row r="50" spans="2:13" s="1" customFormat="1" ht="14.45" customHeight="1" x14ac:dyDescent="0.2">
      <c r="B50" s="29"/>
      <c r="D50" s="41" t="s">
        <v>41</v>
      </c>
      <c r="E50" s="42"/>
      <c r="F50" s="42"/>
      <c r="G50" s="41" t="s">
        <v>42</v>
      </c>
      <c r="H50" s="42"/>
      <c r="I50" s="42"/>
      <c r="J50" s="42"/>
      <c r="K50" s="42"/>
      <c r="L50" s="42"/>
      <c r="M50" s="29"/>
    </row>
    <row r="51" spans="2:13" x14ac:dyDescent="0.2">
      <c r="B51" s="20"/>
      <c r="M51" s="20"/>
    </row>
    <row r="52" spans="2:13" x14ac:dyDescent="0.2">
      <c r="B52" s="20"/>
      <c r="M52" s="20"/>
    </row>
    <row r="53" spans="2:13" x14ac:dyDescent="0.2">
      <c r="B53" s="20"/>
      <c r="M53" s="20"/>
    </row>
    <row r="54" spans="2:13" x14ac:dyDescent="0.2">
      <c r="B54" s="20"/>
      <c r="M54" s="20"/>
    </row>
    <row r="55" spans="2:13" x14ac:dyDescent="0.2">
      <c r="B55" s="20"/>
      <c r="M55" s="20"/>
    </row>
    <row r="56" spans="2:13" x14ac:dyDescent="0.2">
      <c r="B56" s="20"/>
      <c r="M56" s="20"/>
    </row>
    <row r="57" spans="2:13" x14ac:dyDescent="0.2">
      <c r="B57" s="20"/>
      <c r="M57" s="20"/>
    </row>
    <row r="58" spans="2:13" x14ac:dyDescent="0.2">
      <c r="B58" s="20"/>
      <c r="M58" s="20"/>
    </row>
    <row r="59" spans="2:13" x14ac:dyDescent="0.2">
      <c r="B59" s="20"/>
      <c r="M59" s="20"/>
    </row>
    <row r="60" spans="2:13" x14ac:dyDescent="0.2">
      <c r="B60" s="20"/>
      <c r="M60" s="20"/>
    </row>
    <row r="61" spans="2:13" s="1" customFormat="1" ht="12.75" x14ac:dyDescent="0.2">
      <c r="B61" s="29"/>
      <c r="D61" s="43" t="s">
        <v>43</v>
      </c>
      <c r="E61" s="31"/>
      <c r="F61" s="104" t="s">
        <v>44</v>
      </c>
      <c r="G61" s="43" t="s">
        <v>43</v>
      </c>
      <c r="H61" s="31"/>
      <c r="I61" s="31"/>
      <c r="J61" s="31"/>
      <c r="K61" s="105" t="s">
        <v>44</v>
      </c>
      <c r="L61" s="31"/>
      <c r="M61" s="29"/>
    </row>
    <row r="62" spans="2:13" x14ac:dyDescent="0.2">
      <c r="B62" s="20"/>
      <c r="M62" s="20"/>
    </row>
    <row r="63" spans="2:13" x14ac:dyDescent="0.2">
      <c r="B63" s="20"/>
      <c r="M63" s="20"/>
    </row>
    <row r="64" spans="2:13" x14ac:dyDescent="0.2">
      <c r="B64" s="20"/>
      <c r="M64" s="20"/>
    </row>
    <row r="65" spans="2:13" s="1" customFormat="1" ht="12.75" x14ac:dyDescent="0.2">
      <c r="B65" s="29"/>
      <c r="D65" s="41" t="s">
        <v>45</v>
      </c>
      <c r="E65" s="42"/>
      <c r="F65" s="42"/>
      <c r="G65" s="41" t="s">
        <v>46</v>
      </c>
      <c r="H65" s="42"/>
      <c r="I65" s="42"/>
      <c r="J65" s="42"/>
      <c r="K65" s="42"/>
      <c r="L65" s="42"/>
      <c r="M65" s="29"/>
    </row>
    <row r="66" spans="2:13" x14ac:dyDescent="0.2">
      <c r="B66" s="20"/>
      <c r="M66" s="20"/>
    </row>
    <row r="67" spans="2:13" x14ac:dyDescent="0.2">
      <c r="B67" s="20"/>
      <c r="M67" s="20"/>
    </row>
    <row r="68" spans="2:13" x14ac:dyDescent="0.2">
      <c r="B68" s="20"/>
      <c r="M68" s="20"/>
    </row>
    <row r="69" spans="2:13" x14ac:dyDescent="0.2">
      <c r="B69" s="20"/>
      <c r="M69" s="20"/>
    </row>
    <row r="70" spans="2:13" x14ac:dyDescent="0.2">
      <c r="B70" s="20"/>
      <c r="M70" s="20"/>
    </row>
    <row r="71" spans="2:13" x14ac:dyDescent="0.2">
      <c r="B71" s="20"/>
      <c r="M71" s="20"/>
    </row>
    <row r="72" spans="2:13" x14ac:dyDescent="0.2">
      <c r="B72" s="20"/>
      <c r="M72" s="20"/>
    </row>
    <row r="73" spans="2:13" x14ac:dyDescent="0.2">
      <c r="B73" s="20"/>
      <c r="M73" s="20"/>
    </row>
    <row r="74" spans="2:13" x14ac:dyDescent="0.2">
      <c r="B74" s="20"/>
      <c r="M74" s="20"/>
    </row>
    <row r="75" spans="2:13" x14ac:dyDescent="0.2">
      <c r="B75" s="20"/>
      <c r="M75" s="20"/>
    </row>
    <row r="76" spans="2:13" s="1" customFormat="1" ht="12.75" x14ac:dyDescent="0.2">
      <c r="B76" s="29"/>
      <c r="D76" s="43" t="s">
        <v>43</v>
      </c>
      <c r="E76" s="31"/>
      <c r="F76" s="104" t="s">
        <v>44</v>
      </c>
      <c r="G76" s="43" t="s">
        <v>43</v>
      </c>
      <c r="H76" s="31"/>
      <c r="I76" s="31"/>
      <c r="J76" s="31"/>
      <c r="K76" s="105" t="s">
        <v>44</v>
      </c>
      <c r="L76" s="31"/>
      <c r="M76" s="29"/>
    </row>
    <row r="77" spans="2:13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29"/>
    </row>
    <row r="81" spans="2:48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29"/>
    </row>
    <row r="82" spans="2:48" s="1" customFormat="1" ht="24.95" customHeight="1" x14ac:dyDescent="0.2">
      <c r="B82" s="29"/>
      <c r="C82" s="21" t="s">
        <v>125</v>
      </c>
      <c r="M82" s="29"/>
    </row>
    <row r="83" spans="2:48" s="1" customFormat="1" ht="6.95" customHeight="1" x14ac:dyDescent="0.2">
      <c r="B83" s="29"/>
      <c r="M83" s="29"/>
    </row>
    <row r="84" spans="2:48" s="1" customFormat="1" ht="12" customHeight="1" x14ac:dyDescent="0.2">
      <c r="B84" s="29"/>
      <c r="C84" s="26" t="s">
        <v>13</v>
      </c>
      <c r="M84" s="29"/>
    </row>
    <row r="85" spans="2:48" s="1" customFormat="1" ht="16.5" customHeight="1" x14ac:dyDescent="0.2">
      <c r="B85" s="29"/>
      <c r="E85" s="266" t="str">
        <f>E7</f>
        <v>Revitalizácia verejného priestoru - Dom služieb Dúbravka</v>
      </c>
      <c r="F85" s="267"/>
      <c r="G85" s="267"/>
      <c r="H85" s="267"/>
      <c r="M85" s="29"/>
    </row>
    <row r="86" spans="2:48" s="1" customFormat="1" ht="12" customHeight="1" x14ac:dyDescent="0.2">
      <c r="B86" s="29"/>
      <c r="C86" s="26" t="s">
        <v>121</v>
      </c>
      <c r="M86" s="29"/>
    </row>
    <row r="87" spans="2:48" s="1" customFormat="1" ht="16.5" customHeight="1" x14ac:dyDescent="0.2">
      <c r="B87" s="29"/>
      <c r="E87" s="262" t="str">
        <f>E9</f>
        <v>SO 09 -  Nová elektrická prípojka (RE)</v>
      </c>
      <c r="F87" s="268"/>
      <c r="G87" s="268"/>
      <c r="H87" s="268"/>
      <c r="M87" s="29"/>
    </row>
    <row r="88" spans="2:48" s="1" customFormat="1" ht="6.95" customHeight="1" x14ac:dyDescent="0.2">
      <c r="B88" s="29"/>
      <c r="M88" s="29"/>
    </row>
    <row r="89" spans="2:48" s="1" customFormat="1" ht="12" customHeight="1" x14ac:dyDescent="0.2">
      <c r="B89" s="29"/>
      <c r="C89" s="26" t="s">
        <v>16</v>
      </c>
      <c r="F89" s="24" t="str">
        <f>F12</f>
        <v>k.ú. Dúbravka, Bratislava</v>
      </c>
      <c r="I89" s="26" t="s">
        <v>18</v>
      </c>
      <c r="J89" s="26"/>
      <c r="K89" s="52">
        <f>IF(K12="","",K12)</f>
        <v>0</v>
      </c>
      <c r="M89" s="29"/>
    </row>
    <row r="90" spans="2:48" s="1" customFormat="1" ht="6.95" customHeight="1" x14ac:dyDescent="0.2">
      <c r="B90" s="29"/>
      <c r="M90" s="29"/>
    </row>
    <row r="91" spans="2:48" s="1" customFormat="1" ht="25.7" customHeight="1" x14ac:dyDescent="0.2">
      <c r="B91" s="29"/>
      <c r="C91" s="26" t="s">
        <v>19</v>
      </c>
      <c r="F91" s="24"/>
      <c r="I91" s="26" t="s">
        <v>23</v>
      </c>
      <c r="J91" s="26"/>
      <c r="K91" s="27"/>
      <c r="M91" s="29"/>
    </row>
    <row r="92" spans="2:48" s="1" customFormat="1" ht="15.2" customHeight="1" x14ac:dyDescent="0.2">
      <c r="B92" s="29"/>
      <c r="C92" s="26" t="s">
        <v>22</v>
      </c>
      <c r="F92" s="24" t="str">
        <f>IF(E18="","",E18)</f>
        <v/>
      </c>
      <c r="I92" s="26" t="s">
        <v>25</v>
      </c>
      <c r="J92" s="26"/>
      <c r="K92" s="27" t="str">
        <f>E24</f>
        <v xml:space="preserve"> </v>
      </c>
      <c r="M92" s="29"/>
    </row>
    <row r="93" spans="2:48" s="1" customFormat="1" ht="10.35" customHeight="1" x14ac:dyDescent="0.2">
      <c r="B93" s="29"/>
      <c r="M93" s="29"/>
    </row>
    <row r="94" spans="2:48" s="1" customFormat="1" ht="29.25" customHeight="1" x14ac:dyDescent="0.2">
      <c r="B94" s="29"/>
      <c r="C94" s="106" t="s">
        <v>126</v>
      </c>
      <c r="D94" s="98"/>
      <c r="E94" s="98"/>
      <c r="F94" s="98"/>
      <c r="G94" s="98"/>
      <c r="H94" s="98"/>
      <c r="I94" s="98"/>
      <c r="J94" s="98"/>
      <c r="K94" s="107" t="s">
        <v>127</v>
      </c>
      <c r="L94" s="98"/>
      <c r="M94" s="29"/>
    </row>
    <row r="95" spans="2:48" s="1" customFormat="1" ht="10.35" customHeight="1" x14ac:dyDescent="0.2">
      <c r="B95" s="29"/>
      <c r="M95" s="29"/>
    </row>
    <row r="96" spans="2:48" s="1" customFormat="1" ht="22.9" customHeight="1" x14ac:dyDescent="0.2">
      <c r="B96" s="29"/>
      <c r="C96" s="108" t="s">
        <v>128</v>
      </c>
      <c r="K96" s="66">
        <f>K127</f>
        <v>3694.9996000000001</v>
      </c>
      <c r="M96" s="29"/>
      <c r="AV96" s="17" t="s">
        <v>129</v>
      </c>
    </row>
    <row r="97" spans="2:66" s="8" customFormat="1" ht="24.95" customHeight="1" x14ac:dyDescent="0.2">
      <c r="B97" s="109"/>
      <c r="D97" s="110" t="s">
        <v>1071</v>
      </c>
      <c r="E97" s="111"/>
      <c r="F97" s="111"/>
      <c r="G97" s="111"/>
      <c r="H97" s="111"/>
      <c r="I97" s="111"/>
      <c r="J97" s="111"/>
      <c r="K97" s="112">
        <f>K128</f>
        <v>2231.2595999999999</v>
      </c>
      <c r="M97" s="109"/>
    </row>
    <row r="98" spans="2:66" s="9" customFormat="1" ht="19.899999999999999" customHeight="1" x14ac:dyDescent="0.2">
      <c r="B98" s="113"/>
      <c r="D98" s="114" t="s">
        <v>1072</v>
      </c>
      <c r="E98" s="115"/>
      <c r="F98" s="115"/>
      <c r="G98" s="115"/>
      <c r="H98" s="115"/>
      <c r="I98" s="115"/>
      <c r="J98" s="115"/>
      <c r="K98" s="116">
        <f>K129</f>
        <v>1098.01</v>
      </c>
      <c r="M98" s="113"/>
    </row>
    <row r="99" spans="2:66" s="9" customFormat="1" ht="19.899999999999999" customHeight="1" x14ac:dyDescent="0.2">
      <c r="B99" s="113"/>
      <c r="D99" s="114" t="s">
        <v>1411</v>
      </c>
      <c r="E99" s="115"/>
      <c r="F99" s="115"/>
      <c r="G99" s="115"/>
      <c r="H99" s="115"/>
      <c r="I99" s="115"/>
      <c r="J99" s="115"/>
      <c r="K99" s="116">
        <f>K137</f>
        <v>1133.2495999999999</v>
      </c>
      <c r="M99" s="113"/>
    </row>
    <row r="100" spans="2:66" s="8" customFormat="1" ht="24.95" customHeight="1" x14ac:dyDescent="0.2">
      <c r="B100" s="109"/>
      <c r="D100" s="110" t="s">
        <v>1412</v>
      </c>
      <c r="E100" s="111"/>
      <c r="F100" s="111"/>
      <c r="G100" s="111"/>
      <c r="H100" s="111"/>
      <c r="I100" s="111"/>
      <c r="J100" s="111"/>
      <c r="K100" s="112">
        <f>K146</f>
        <v>163.74</v>
      </c>
      <c r="M100" s="109"/>
    </row>
    <row r="101" spans="2:66" s="8" customFormat="1" ht="24.95" customHeight="1" x14ac:dyDescent="0.2">
      <c r="B101" s="109"/>
      <c r="D101" s="110" t="s">
        <v>1413</v>
      </c>
      <c r="E101" s="111"/>
      <c r="F101" s="111"/>
      <c r="G101" s="111"/>
      <c r="H101" s="111"/>
      <c r="I101" s="111"/>
      <c r="J101" s="111"/>
      <c r="K101" s="112">
        <f>K148</f>
        <v>1300</v>
      </c>
      <c r="M101" s="109"/>
    </row>
    <row r="102" spans="2:66" s="1" customFormat="1" ht="21.75" customHeight="1" x14ac:dyDescent="0.2">
      <c r="B102" s="29"/>
      <c r="M102" s="29"/>
    </row>
    <row r="103" spans="2:66" s="1" customFormat="1" ht="6.95" customHeight="1" x14ac:dyDescent="0.2">
      <c r="B103" s="29"/>
      <c r="M103" s="29"/>
    </row>
    <row r="104" spans="2:66" s="1" customFormat="1" ht="29.25" customHeight="1" x14ac:dyDescent="0.2">
      <c r="B104" s="29"/>
      <c r="C104" s="108" t="s">
        <v>144</v>
      </c>
      <c r="K104" s="117">
        <f>ROUND(K105 + K106,2)</f>
        <v>84.98</v>
      </c>
      <c r="M104" s="29"/>
      <c r="O104" s="118" t="s">
        <v>32</v>
      </c>
    </row>
    <row r="105" spans="2:66" s="1" customFormat="1" ht="18" customHeight="1" x14ac:dyDescent="0.2">
      <c r="B105" s="29"/>
      <c r="D105" s="265" t="s">
        <v>145</v>
      </c>
      <c r="E105" s="265"/>
      <c r="F105" s="265"/>
      <c r="K105" s="186">
        <f>K96*0.023</f>
        <v>84.984990800000006</v>
      </c>
      <c r="M105" s="29"/>
      <c r="O105" s="187" t="s">
        <v>34</v>
      </c>
      <c r="X105" s="119"/>
      <c r="Y105" s="119"/>
      <c r="Z105" s="119"/>
      <c r="AA105" s="119"/>
      <c r="AB105" s="119"/>
      <c r="AC105" s="119"/>
      <c r="AD105" s="119"/>
      <c r="AE105" s="119"/>
      <c r="AF105" s="119"/>
      <c r="AG105" s="119"/>
      <c r="AH105" s="119"/>
      <c r="AI105" s="119"/>
      <c r="AJ105" s="119"/>
      <c r="AK105" s="119"/>
      <c r="AL105" s="119"/>
      <c r="AM105" s="119"/>
      <c r="AN105" s="119"/>
      <c r="AO105" s="119"/>
      <c r="AP105" s="119"/>
      <c r="AQ105" s="119"/>
      <c r="AR105" s="119"/>
      <c r="AS105" s="119"/>
      <c r="AT105" s="119"/>
      <c r="AU105" s="119"/>
      <c r="AV105" s="119"/>
      <c r="AW105" s="119"/>
      <c r="AX105" s="119"/>
      <c r="AY105" s="119"/>
      <c r="AZ105" s="120" t="s">
        <v>146</v>
      </c>
      <c r="BA105" s="119"/>
      <c r="BB105" s="119"/>
      <c r="BC105" s="119"/>
      <c r="BD105" s="119"/>
      <c r="BE105" s="119"/>
      <c r="BF105" s="121">
        <f>IF(O105="základná",K105,0)</f>
        <v>0</v>
      </c>
      <c r="BG105" s="121">
        <f>IF(O105="znížená",K105,0)</f>
        <v>84.984990800000006</v>
      </c>
      <c r="BH105" s="121">
        <f>IF(O105="zákl. prenesená",K105,0)</f>
        <v>0</v>
      </c>
      <c r="BI105" s="121">
        <f>IF(O105="zníž. prenesená",K105,0)</f>
        <v>0</v>
      </c>
      <c r="BJ105" s="121">
        <f>IF(O105="nulová",K105,0)</f>
        <v>0</v>
      </c>
      <c r="BK105" s="120" t="s">
        <v>147</v>
      </c>
      <c r="BL105" s="119"/>
      <c r="BM105" s="119"/>
      <c r="BN105" s="119"/>
    </row>
    <row r="106" spans="2:66" s="1" customFormat="1" ht="18" customHeight="1" x14ac:dyDescent="0.2">
      <c r="B106" s="29"/>
      <c r="D106" s="265" t="s">
        <v>148</v>
      </c>
      <c r="E106" s="265"/>
      <c r="F106" s="265"/>
      <c r="K106" s="181"/>
      <c r="M106" s="29"/>
      <c r="O106" s="187" t="s">
        <v>34</v>
      </c>
      <c r="X106" s="119"/>
      <c r="Y106" s="119"/>
      <c r="Z106" s="119"/>
      <c r="AA106" s="119"/>
      <c r="AB106" s="119"/>
      <c r="AC106" s="119"/>
      <c r="AD106" s="119"/>
      <c r="AE106" s="119"/>
      <c r="AF106" s="119"/>
      <c r="AG106" s="119"/>
      <c r="AH106" s="119"/>
      <c r="AI106" s="119"/>
      <c r="AJ106" s="119"/>
      <c r="AK106" s="119"/>
      <c r="AL106" s="119"/>
      <c r="AM106" s="119"/>
      <c r="AN106" s="119"/>
      <c r="AO106" s="119"/>
      <c r="AP106" s="119"/>
      <c r="AQ106" s="119"/>
      <c r="AR106" s="119"/>
      <c r="AS106" s="119"/>
      <c r="AT106" s="119"/>
      <c r="AU106" s="119"/>
      <c r="AV106" s="119"/>
      <c r="AW106" s="119"/>
      <c r="AX106" s="119"/>
      <c r="AY106" s="119"/>
      <c r="AZ106" s="120" t="s">
        <v>146</v>
      </c>
      <c r="BA106" s="119"/>
      <c r="BB106" s="119"/>
      <c r="BC106" s="119"/>
      <c r="BD106" s="119"/>
      <c r="BE106" s="119"/>
      <c r="BF106" s="121">
        <f>IF(O106="základná",K106,0)</f>
        <v>0</v>
      </c>
      <c r="BG106" s="121">
        <f>IF(O106="znížená",K106,0)</f>
        <v>0</v>
      </c>
      <c r="BH106" s="121">
        <f>IF(O106="zákl. prenesená",K106,0)</f>
        <v>0</v>
      </c>
      <c r="BI106" s="121">
        <f>IF(O106="zníž. prenesená",K106,0)</f>
        <v>0</v>
      </c>
      <c r="BJ106" s="121">
        <f>IF(O106="nulová",K106,0)</f>
        <v>0</v>
      </c>
      <c r="BK106" s="120" t="s">
        <v>147</v>
      </c>
      <c r="BL106" s="119"/>
      <c r="BM106" s="119"/>
      <c r="BN106" s="119"/>
    </row>
    <row r="107" spans="2:66" s="1" customFormat="1" ht="18" customHeight="1" x14ac:dyDescent="0.2">
      <c r="B107" s="29"/>
      <c r="M107" s="29"/>
    </row>
    <row r="108" spans="2:66" s="1" customFormat="1" ht="29.25" customHeight="1" x14ac:dyDescent="0.2">
      <c r="B108" s="29"/>
      <c r="C108" s="122" t="s">
        <v>149</v>
      </c>
      <c r="D108" s="98"/>
      <c r="E108" s="98"/>
      <c r="F108" s="98"/>
      <c r="G108" s="98"/>
      <c r="H108" s="98"/>
      <c r="I108" s="98"/>
      <c r="J108" s="98"/>
      <c r="K108" s="123">
        <f>ROUND(K96+K104,2)</f>
        <v>3779.98</v>
      </c>
      <c r="L108" s="98"/>
      <c r="M108" s="29"/>
    </row>
    <row r="109" spans="2:66" s="1" customFormat="1" ht="6.95" customHeight="1" x14ac:dyDescent="0.2">
      <c r="B109" s="44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29"/>
    </row>
    <row r="113" spans="2:64" s="1" customFormat="1" ht="6.95" customHeight="1" x14ac:dyDescent="0.2">
      <c r="B113" s="46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29"/>
    </row>
    <row r="114" spans="2:64" s="1" customFormat="1" ht="24.95" customHeight="1" x14ac:dyDescent="0.2">
      <c r="B114" s="29"/>
      <c r="C114" s="21" t="s">
        <v>150</v>
      </c>
      <c r="M114" s="29"/>
    </row>
    <row r="115" spans="2:64" s="1" customFormat="1" ht="6.95" customHeight="1" x14ac:dyDescent="0.2">
      <c r="B115" s="29"/>
      <c r="M115" s="29"/>
    </row>
    <row r="116" spans="2:64" s="1" customFormat="1" ht="12" customHeight="1" x14ac:dyDescent="0.2">
      <c r="B116" s="29"/>
      <c r="C116" s="26" t="s">
        <v>13</v>
      </c>
      <c r="M116" s="29"/>
    </row>
    <row r="117" spans="2:64" s="1" customFormat="1" ht="16.5" customHeight="1" x14ac:dyDescent="0.2">
      <c r="B117" s="29"/>
      <c r="E117" s="266" t="str">
        <f>E7</f>
        <v>Revitalizácia verejného priestoru - Dom služieb Dúbravka</v>
      </c>
      <c r="F117" s="267"/>
      <c r="G117" s="267"/>
      <c r="H117" s="267"/>
      <c r="M117" s="29"/>
    </row>
    <row r="118" spans="2:64" s="1" customFormat="1" ht="12" customHeight="1" x14ac:dyDescent="0.2">
      <c r="B118" s="29"/>
      <c r="C118" s="26" t="s">
        <v>121</v>
      </c>
      <c r="M118" s="29"/>
    </row>
    <row r="119" spans="2:64" s="1" customFormat="1" ht="16.5" customHeight="1" x14ac:dyDescent="0.2">
      <c r="B119" s="29"/>
      <c r="E119" s="262" t="str">
        <f>E9</f>
        <v>SO 09 -  Nová elektrická prípojka (RE)</v>
      </c>
      <c r="F119" s="268"/>
      <c r="G119" s="268"/>
      <c r="H119" s="268"/>
      <c r="M119" s="29"/>
    </row>
    <row r="120" spans="2:64" s="1" customFormat="1" ht="6.95" customHeight="1" x14ac:dyDescent="0.2">
      <c r="B120" s="29"/>
      <c r="M120" s="29"/>
    </row>
    <row r="121" spans="2:64" s="1" customFormat="1" ht="12" customHeight="1" x14ac:dyDescent="0.2">
      <c r="B121" s="29"/>
      <c r="C121" s="26" t="s">
        <v>16</v>
      </c>
      <c r="F121" s="24" t="str">
        <f>F12</f>
        <v>k.ú. Dúbravka, Bratislava</v>
      </c>
      <c r="I121" s="26" t="s">
        <v>18</v>
      </c>
      <c r="J121" s="26"/>
      <c r="K121" s="52">
        <f>IF(K12="","",K12)</f>
        <v>0</v>
      </c>
      <c r="M121" s="29"/>
    </row>
    <row r="122" spans="2:64" s="1" customFormat="1" ht="6.95" customHeight="1" x14ac:dyDescent="0.2">
      <c r="B122" s="29"/>
      <c r="M122" s="29"/>
    </row>
    <row r="123" spans="2:64" s="1" customFormat="1" ht="25.7" customHeight="1" x14ac:dyDescent="0.2">
      <c r="B123" s="29"/>
      <c r="C123" s="26" t="s">
        <v>19</v>
      </c>
      <c r="F123" s="24">
        <f>E15</f>
        <v>0</v>
      </c>
      <c r="I123" s="26" t="s">
        <v>23</v>
      </c>
      <c r="J123" s="26"/>
      <c r="K123" s="27">
        <f>E21</f>
        <v>0</v>
      </c>
      <c r="M123" s="29"/>
    </row>
    <row r="124" spans="2:64" s="1" customFormat="1" ht="15.2" customHeight="1" x14ac:dyDescent="0.2">
      <c r="B124" s="29"/>
      <c r="C124" s="26" t="s">
        <v>22</v>
      </c>
      <c r="F124" s="24" t="str">
        <f>IF(E18="","",E18)</f>
        <v/>
      </c>
      <c r="I124" s="26" t="s">
        <v>25</v>
      </c>
      <c r="J124" s="26"/>
      <c r="K124" s="27" t="str">
        <f>E24</f>
        <v xml:space="preserve"> </v>
      </c>
      <c r="M124" s="29"/>
    </row>
    <row r="125" spans="2:64" s="1" customFormat="1" ht="10.35" customHeight="1" x14ac:dyDescent="0.2">
      <c r="B125" s="29"/>
      <c r="M125" s="29"/>
    </row>
    <row r="126" spans="2:64" s="10" customFormat="1" ht="29.25" customHeight="1" x14ac:dyDescent="0.2">
      <c r="B126" s="124"/>
      <c r="C126" s="125" t="s">
        <v>151</v>
      </c>
      <c r="D126" s="126" t="s">
        <v>53</v>
      </c>
      <c r="E126" s="126" t="s">
        <v>49</v>
      </c>
      <c r="F126" s="126" t="s">
        <v>50</v>
      </c>
      <c r="G126" s="126" t="s">
        <v>152</v>
      </c>
      <c r="H126" s="126" t="s">
        <v>153</v>
      </c>
      <c r="I126" s="126" t="s">
        <v>154</v>
      </c>
      <c r="J126" s="126" t="s">
        <v>155</v>
      </c>
      <c r="K126" s="127" t="s">
        <v>127</v>
      </c>
      <c r="L126" s="128" t="s">
        <v>156</v>
      </c>
      <c r="M126" s="124"/>
      <c r="N126" s="59" t="s">
        <v>1</v>
      </c>
      <c r="O126" s="60" t="s">
        <v>32</v>
      </c>
      <c r="P126" s="60" t="s">
        <v>157</v>
      </c>
      <c r="Q126" s="60" t="s">
        <v>158</v>
      </c>
      <c r="R126" s="60" t="s">
        <v>159</v>
      </c>
      <c r="S126" s="60" t="s">
        <v>160</v>
      </c>
      <c r="T126" s="60" t="s">
        <v>161</v>
      </c>
      <c r="U126" s="61" t="s">
        <v>162</v>
      </c>
    </row>
    <row r="127" spans="2:64" s="1" customFormat="1" ht="22.9" customHeight="1" x14ac:dyDescent="0.25">
      <c r="B127" s="29"/>
      <c r="C127" s="64" t="s">
        <v>123</v>
      </c>
      <c r="K127" s="129">
        <f>K128+K146+K148</f>
        <v>3694.9996000000001</v>
      </c>
      <c r="M127" s="29"/>
      <c r="N127" s="62"/>
      <c r="O127" s="53"/>
      <c r="P127" s="53"/>
      <c r="Q127" s="130">
        <f>Q128+Q146+Q148</f>
        <v>0</v>
      </c>
      <c r="R127" s="53"/>
      <c r="S127" s="130">
        <f>S128+S146+S148</f>
        <v>0</v>
      </c>
      <c r="T127" s="53"/>
      <c r="U127" s="131">
        <f>U128+U146+U148</f>
        <v>0</v>
      </c>
      <c r="AU127" s="17" t="s">
        <v>67</v>
      </c>
      <c r="AV127" s="17" t="s">
        <v>129</v>
      </c>
      <c r="BL127" s="132">
        <f>BL128+BL146+BL148</f>
        <v>3695</v>
      </c>
    </row>
    <row r="128" spans="2:64" s="11" customFormat="1" ht="25.9" customHeight="1" x14ac:dyDescent="0.2">
      <c r="B128" s="133"/>
      <c r="D128" s="134" t="s">
        <v>67</v>
      </c>
      <c r="E128" s="135" t="s">
        <v>398</v>
      </c>
      <c r="F128" s="135" t="s">
        <v>1246</v>
      </c>
      <c r="K128" s="136">
        <f>K129+K137</f>
        <v>2231.2595999999999</v>
      </c>
      <c r="M128" s="133"/>
      <c r="N128" s="137"/>
      <c r="Q128" s="138">
        <f>Q129+Q137</f>
        <v>0</v>
      </c>
      <c r="S128" s="138">
        <f>S129+S137</f>
        <v>0</v>
      </c>
      <c r="U128" s="139">
        <f>U129+U137</f>
        <v>0</v>
      </c>
      <c r="AS128" s="134" t="s">
        <v>181</v>
      </c>
      <c r="AU128" s="140" t="s">
        <v>67</v>
      </c>
      <c r="AV128" s="140" t="s">
        <v>68</v>
      </c>
      <c r="AZ128" s="134" t="s">
        <v>165</v>
      </c>
      <c r="BL128" s="141">
        <f>BL129+BL137</f>
        <v>2231.2600000000002</v>
      </c>
    </row>
    <row r="129" spans="2:66" s="11" customFormat="1" ht="22.9" customHeight="1" x14ac:dyDescent="0.2">
      <c r="B129" s="133"/>
      <c r="D129" s="134" t="s">
        <v>67</v>
      </c>
      <c r="E129" s="142" t="s">
        <v>1247</v>
      </c>
      <c r="F129" s="142" t="s">
        <v>1248</v>
      </c>
      <c r="K129" s="143">
        <f>SUM(K130:K136)</f>
        <v>1098.01</v>
      </c>
      <c r="M129" s="133"/>
      <c r="N129" s="137"/>
      <c r="Q129" s="138">
        <f>SUM(Q130:Q136)</f>
        <v>0</v>
      </c>
      <c r="S129" s="138">
        <f>SUM(S130:S136)</f>
        <v>0</v>
      </c>
      <c r="U129" s="139">
        <f>SUM(U130:U136)</f>
        <v>0</v>
      </c>
      <c r="AS129" s="134" t="s">
        <v>181</v>
      </c>
      <c r="AU129" s="140" t="s">
        <v>67</v>
      </c>
      <c r="AV129" s="140" t="s">
        <v>76</v>
      </c>
      <c r="AZ129" s="134" t="s">
        <v>165</v>
      </c>
      <c r="BL129" s="141">
        <f>SUM(BL130:BL136)</f>
        <v>1098.01</v>
      </c>
    </row>
    <row r="130" spans="2:66" s="1" customFormat="1" ht="21.75" customHeight="1" x14ac:dyDescent="0.2">
      <c r="B130" s="29"/>
      <c r="C130" s="188" t="s">
        <v>76</v>
      </c>
      <c r="D130" s="188" t="s">
        <v>167</v>
      </c>
      <c r="E130" s="189" t="s">
        <v>1414</v>
      </c>
      <c r="F130" s="190" t="s">
        <v>1415</v>
      </c>
      <c r="G130" s="191" t="s">
        <v>415</v>
      </c>
      <c r="H130" s="192">
        <v>1</v>
      </c>
      <c r="I130" s="193">
        <v>26.29</v>
      </c>
      <c r="J130" s="182"/>
      <c r="K130" s="193">
        <f t="shared" ref="K130:K152" si="0">(H130*I130)-(H130*I130*J130)</f>
        <v>26.29</v>
      </c>
      <c r="L130" s="194"/>
      <c r="M130" s="29"/>
      <c r="N130" s="145" t="s">
        <v>1</v>
      </c>
      <c r="O130" s="118" t="s">
        <v>34</v>
      </c>
      <c r="P130" s="146">
        <v>0</v>
      </c>
      <c r="Q130" s="146">
        <f t="shared" ref="Q130:Q136" si="1">P130*H130</f>
        <v>0</v>
      </c>
      <c r="R130" s="146">
        <v>0</v>
      </c>
      <c r="S130" s="146">
        <f t="shared" ref="S130:S136" si="2">R130*H130</f>
        <v>0</v>
      </c>
      <c r="T130" s="146">
        <v>0</v>
      </c>
      <c r="U130" s="147">
        <f t="shared" ref="U130:U136" si="3">T130*H130</f>
        <v>0</v>
      </c>
      <c r="AS130" s="148" t="s">
        <v>559</v>
      </c>
      <c r="AU130" s="148" t="s">
        <v>167</v>
      </c>
      <c r="AV130" s="148" t="s">
        <v>147</v>
      </c>
      <c r="AZ130" s="17" t="s">
        <v>165</v>
      </c>
      <c r="BF130" s="149">
        <f t="shared" ref="BF130:BF136" si="4">IF(O130="základná",K130,0)</f>
        <v>0</v>
      </c>
      <c r="BG130" s="149">
        <f t="shared" ref="BG130:BG136" si="5">IF(O130="znížená",K130,0)</f>
        <v>26.29</v>
      </c>
      <c r="BH130" s="149">
        <f t="shared" ref="BH130:BH136" si="6">IF(O130="zákl. prenesená",K130,0)</f>
        <v>0</v>
      </c>
      <c r="BI130" s="149">
        <f t="shared" ref="BI130:BI136" si="7">IF(O130="zníž. prenesená",K130,0)</f>
        <v>0</v>
      </c>
      <c r="BJ130" s="149">
        <f t="shared" ref="BJ130:BJ136" si="8">IF(O130="nulová",K130,0)</f>
        <v>0</v>
      </c>
      <c r="BK130" s="17" t="s">
        <v>147</v>
      </c>
      <c r="BL130" s="149">
        <f t="shared" ref="BL130:BL136" si="9">ROUND(I130*H130,2)</f>
        <v>26.29</v>
      </c>
      <c r="BM130" s="17" t="s">
        <v>559</v>
      </c>
      <c r="BN130" s="148" t="s">
        <v>147</v>
      </c>
    </row>
    <row r="131" spans="2:66" s="1" customFormat="1" ht="44.25" customHeight="1" x14ac:dyDescent="0.2">
      <c r="B131" s="29"/>
      <c r="C131" s="202" t="s">
        <v>147</v>
      </c>
      <c r="D131" s="202" t="s">
        <v>398</v>
      </c>
      <c r="E131" s="203" t="s">
        <v>1416</v>
      </c>
      <c r="F131" s="204" t="s">
        <v>1417</v>
      </c>
      <c r="G131" s="205" t="s">
        <v>415</v>
      </c>
      <c r="H131" s="206">
        <v>1</v>
      </c>
      <c r="I131" s="207">
        <v>400.82</v>
      </c>
      <c r="J131" s="184"/>
      <c r="K131" s="208">
        <f t="shared" si="0"/>
        <v>400.82</v>
      </c>
      <c r="L131" s="209"/>
      <c r="M131" s="169"/>
      <c r="N131" s="170" t="s">
        <v>1</v>
      </c>
      <c r="O131" s="171" t="s">
        <v>34</v>
      </c>
      <c r="P131" s="146">
        <v>0</v>
      </c>
      <c r="Q131" s="146">
        <f t="shared" si="1"/>
        <v>0</v>
      </c>
      <c r="R131" s="146">
        <v>0</v>
      </c>
      <c r="S131" s="146">
        <f t="shared" si="2"/>
        <v>0</v>
      </c>
      <c r="T131" s="146">
        <v>0</v>
      </c>
      <c r="U131" s="147">
        <f t="shared" si="3"/>
        <v>0</v>
      </c>
      <c r="AS131" s="148" t="s">
        <v>1418</v>
      </c>
      <c r="AU131" s="148" t="s">
        <v>398</v>
      </c>
      <c r="AV131" s="148" t="s">
        <v>147</v>
      </c>
      <c r="AZ131" s="17" t="s">
        <v>165</v>
      </c>
      <c r="BF131" s="149">
        <f t="shared" si="4"/>
        <v>0</v>
      </c>
      <c r="BG131" s="149">
        <f t="shared" si="5"/>
        <v>400.82</v>
      </c>
      <c r="BH131" s="149">
        <f t="shared" si="6"/>
        <v>0</v>
      </c>
      <c r="BI131" s="149">
        <f t="shared" si="7"/>
        <v>0</v>
      </c>
      <c r="BJ131" s="149">
        <f t="shared" si="8"/>
        <v>0</v>
      </c>
      <c r="BK131" s="17" t="s">
        <v>147</v>
      </c>
      <c r="BL131" s="149">
        <f t="shared" si="9"/>
        <v>400.82</v>
      </c>
      <c r="BM131" s="17" t="s">
        <v>559</v>
      </c>
      <c r="BN131" s="148" t="s">
        <v>171</v>
      </c>
    </row>
    <row r="132" spans="2:66" s="1" customFormat="1" ht="21.75" customHeight="1" x14ac:dyDescent="0.2">
      <c r="B132" s="29"/>
      <c r="C132" s="188" t="s">
        <v>181</v>
      </c>
      <c r="D132" s="188" t="s">
        <v>167</v>
      </c>
      <c r="E132" s="189" t="s">
        <v>1419</v>
      </c>
      <c r="F132" s="190" t="s">
        <v>1420</v>
      </c>
      <c r="G132" s="191" t="s">
        <v>446</v>
      </c>
      <c r="H132" s="192">
        <v>120</v>
      </c>
      <c r="I132" s="193">
        <v>1.01</v>
      </c>
      <c r="J132" s="182"/>
      <c r="K132" s="193">
        <f t="shared" si="0"/>
        <v>121.2</v>
      </c>
      <c r="L132" s="194"/>
      <c r="M132" s="29"/>
      <c r="N132" s="145" t="s">
        <v>1</v>
      </c>
      <c r="O132" s="118" t="s">
        <v>34</v>
      </c>
      <c r="P132" s="146">
        <v>0</v>
      </c>
      <c r="Q132" s="146">
        <f t="shared" si="1"/>
        <v>0</v>
      </c>
      <c r="R132" s="146">
        <v>0</v>
      </c>
      <c r="S132" s="146">
        <f t="shared" si="2"/>
        <v>0</v>
      </c>
      <c r="T132" s="146">
        <v>0</v>
      </c>
      <c r="U132" s="147">
        <f t="shared" si="3"/>
        <v>0</v>
      </c>
      <c r="AS132" s="148" t="s">
        <v>559</v>
      </c>
      <c r="AU132" s="148" t="s">
        <v>167</v>
      </c>
      <c r="AV132" s="148" t="s">
        <v>147</v>
      </c>
      <c r="AZ132" s="17" t="s">
        <v>165</v>
      </c>
      <c r="BF132" s="149">
        <f t="shared" si="4"/>
        <v>0</v>
      </c>
      <c r="BG132" s="149">
        <f t="shared" si="5"/>
        <v>121.2</v>
      </c>
      <c r="BH132" s="149">
        <f t="shared" si="6"/>
        <v>0</v>
      </c>
      <c r="BI132" s="149">
        <f t="shared" si="7"/>
        <v>0</v>
      </c>
      <c r="BJ132" s="149">
        <f t="shared" si="8"/>
        <v>0</v>
      </c>
      <c r="BK132" s="17" t="s">
        <v>147</v>
      </c>
      <c r="BL132" s="149">
        <f t="shared" si="9"/>
        <v>121.2</v>
      </c>
      <c r="BM132" s="17" t="s">
        <v>559</v>
      </c>
      <c r="BN132" s="148" t="s">
        <v>205</v>
      </c>
    </row>
    <row r="133" spans="2:66" s="1" customFormat="1" ht="16.5" customHeight="1" x14ac:dyDescent="0.2">
      <c r="B133" s="29"/>
      <c r="C133" s="202" t="s">
        <v>171</v>
      </c>
      <c r="D133" s="202" t="s">
        <v>398</v>
      </c>
      <c r="E133" s="203" t="s">
        <v>1421</v>
      </c>
      <c r="F133" s="204" t="s">
        <v>1422</v>
      </c>
      <c r="G133" s="205" t="s">
        <v>446</v>
      </c>
      <c r="H133" s="206">
        <v>120</v>
      </c>
      <c r="I133" s="207">
        <v>4.3499999999999996</v>
      </c>
      <c r="J133" s="184"/>
      <c r="K133" s="208">
        <f t="shared" si="0"/>
        <v>522</v>
      </c>
      <c r="L133" s="209"/>
      <c r="M133" s="169"/>
      <c r="N133" s="170" t="s">
        <v>1</v>
      </c>
      <c r="O133" s="171" t="s">
        <v>34</v>
      </c>
      <c r="P133" s="146">
        <v>0</v>
      </c>
      <c r="Q133" s="146">
        <f t="shared" si="1"/>
        <v>0</v>
      </c>
      <c r="R133" s="146">
        <v>0</v>
      </c>
      <c r="S133" s="146">
        <f t="shared" si="2"/>
        <v>0</v>
      </c>
      <c r="T133" s="146">
        <v>0</v>
      </c>
      <c r="U133" s="147">
        <f t="shared" si="3"/>
        <v>0</v>
      </c>
      <c r="AS133" s="148" t="s">
        <v>1418</v>
      </c>
      <c r="AU133" s="148" t="s">
        <v>398</v>
      </c>
      <c r="AV133" s="148" t="s">
        <v>147</v>
      </c>
      <c r="AZ133" s="17" t="s">
        <v>165</v>
      </c>
      <c r="BF133" s="149">
        <f t="shared" si="4"/>
        <v>0</v>
      </c>
      <c r="BG133" s="149">
        <f t="shared" si="5"/>
        <v>522</v>
      </c>
      <c r="BH133" s="149">
        <f t="shared" si="6"/>
        <v>0</v>
      </c>
      <c r="BI133" s="149">
        <f t="shared" si="7"/>
        <v>0</v>
      </c>
      <c r="BJ133" s="149">
        <f t="shared" si="8"/>
        <v>0</v>
      </c>
      <c r="BK133" s="17" t="s">
        <v>147</v>
      </c>
      <c r="BL133" s="149">
        <f t="shared" si="9"/>
        <v>522</v>
      </c>
      <c r="BM133" s="17" t="s">
        <v>559</v>
      </c>
      <c r="BN133" s="148" t="s">
        <v>213</v>
      </c>
    </row>
    <row r="134" spans="2:66" s="1" customFormat="1" ht="24.2" customHeight="1" x14ac:dyDescent="0.2">
      <c r="B134" s="29"/>
      <c r="C134" s="202" t="s">
        <v>201</v>
      </c>
      <c r="D134" s="202" t="s">
        <v>398</v>
      </c>
      <c r="E134" s="203" t="s">
        <v>1423</v>
      </c>
      <c r="F134" s="204" t="s">
        <v>1424</v>
      </c>
      <c r="G134" s="205" t="s">
        <v>446</v>
      </c>
      <c r="H134" s="206">
        <v>125</v>
      </c>
      <c r="I134" s="185"/>
      <c r="J134" s="184"/>
      <c r="K134" s="208">
        <f t="shared" si="0"/>
        <v>0</v>
      </c>
      <c r="L134" s="209"/>
      <c r="M134" s="169"/>
      <c r="N134" s="170" t="s">
        <v>1</v>
      </c>
      <c r="O134" s="171" t="s">
        <v>34</v>
      </c>
      <c r="P134" s="146">
        <v>0</v>
      </c>
      <c r="Q134" s="146">
        <f t="shared" si="1"/>
        <v>0</v>
      </c>
      <c r="R134" s="146">
        <v>0</v>
      </c>
      <c r="S134" s="146">
        <f t="shared" si="2"/>
        <v>0</v>
      </c>
      <c r="T134" s="146">
        <v>0</v>
      </c>
      <c r="U134" s="147">
        <f t="shared" si="3"/>
        <v>0</v>
      </c>
      <c r="AS134" s="148" t="s">
        <v>1418</v>
      </c>
      <c r="AU134" s="148" t="s">
        <v>398</v>
      </c>
      <c r="AV134" s="148" t="s">
        <v>147</v>
      </c>
      <c r="AZ134" s="17" t="s">
        <v>165</v>
      </c>
      <c r="BF134" s="149">
        <f t="shared" si="4"/>
        <v>0</v>
      </c>
      <c r="BG134" s="149">
        <f t="shared" si="5"/>
        <v>0</v>
      </c>
      <c r="BH134" s="149">
        <f t="shared" si="6"/>
        <v>0</v>
      </c>
      <c r="BI134" s="149">
        <f t="shared" si="7"/>
        <v>0</v>
      </c>
      <c r="BJ134" s="149">
        <f t="shared" si="8"/>
        <v>0</v>
      </c>
      <c r="BK134" s="17" t="s">
        <v>147</v>
      </c>
      <c r="BL134" s="149">
        <f t="shared" si="9"/>
        <v>0</v>
      </c>
      <c r="BM134" s="17" t="s">
        <v>559</v>
      </c>
      <c r="BN134" s="148" t="s">
        <v>224</v>
      </c>
    </row>
    <row r="135" spans="2:66" s="1" customFormat="1" ht="24.2" customHeight="1" x14ac:dyDescent="0.2">
      <c r="B135" s="29"/>
      <c r="C135" s="188" t="s">
        <v>205</v>
      </c>
      <c r="D135" s="188" t="s">
        <v>167</v>
      </c>
      <c r="E135" s="189" t="s">
        <v>1425</v>
      </c>
      <c r="F135" s="190" t="s">
        <v>1426</v>
      </c>
      <c r="G135" s="191" t="s">
        <v>446</v>
      </c>
      <c r="H135" s="192">
        <v>5</v>
      </c>
      <c r="I135" s="193">
        <v>2.04</v>
      </c>
      <c r="J135" s="182"/>
      <c r="K135" s="193">
        <f t="shared" si="0"/>
        <v>10.199999999999999</v>
      </c>
      <c r="L135" s="194"/>
      <c r="M135" s="29"/>
      <c r="N135" s="145" t="s">
        <v>1</v>
      </c>
      <c r="O135" s="118" t="s">
        <v>34</v>
      </c>
      <c r="P135" s="146">
        <v>0</v>
      </c>
      <c r="Q135" s="146">
        <f t="shared" si="1"/>
        <v>0</v>
      </c>
      <c r="R135" s="146">
        <v>0</v>
      </c>
      <c r="S135" s="146">
        <f t="shared" si="2"/>
        <v>0</v>
      </c>
      <c r="T135" s="146">
        <v>0</v>
      </c>
      <c r="U135" s="147">
        <f t="shared" si="3"/>
        <v>0</v>
      </c>
      <c r="AS135" s="148" t="s">
        <v>559</v>
      </c>
      <c r="AU135" s="148" t="s">
        <v>167</v>
      </c>
      <c r="AV135" s="148" t="s">
        <v>147</v>
      </c>
      <c r="AZ135" s="17" t="s">
        <v>165</v>
      </c>
      <c r="BF135" s="149">
        <f t="shared" si="4"/>
        <v>0</v>
      </c>
      <c r="BG135" s="149">
        <f t="shared" si="5"/>
        <v>10.199999999999999</v>
      </c>
      <c r="BH135" s="149">
        <f t="shared" si="6"/>
        <v>0</v>
      </c>
      <c r="BI135" s="149">
        <f t="shared" si="7"/>
        <v>0</v>
      </c>
      <c r="BJ135" s="149">
        <f t="shared" si="8"/>
        <v>0</v>
      </c>
      <c r="BK135" s="17" t="s">
        <v>147</v>
      </c>
      <c r="BL135" s="149">
        <f t="shared" si="9"/>
        <v>10.199999999999999</v>
      </c>
      <c r="BM135" s="17" t="s">
        <v>559</v>
      </c>
      <c r="BN135" s="148" t="s">
        <v>234</v>
      </c>
    </row>
    <row r="136" spans="2:66" s="1" customFormat="1" ht="16.5" customHeight="1" x14ac:dyDescent="0.2">
      <c r="B136" s="29"/>
      <c r="C136" s="202" t="s">
        <v>209</v>
      </c>
      <c r="D136" s="202" t="s">
        <v>398</v>
      </c>
      <c r="E136" s="203" t="s">
        <v>1427</v>
      </c>
      <c r="F136" s="204" t="s">
        <v>1428</v>
      </c>
      <c r="G136" s="205" t="s">
        <v>446</v>
      </c>
      <c r="H136" s="206">
        <v>5</v>
      </c>
      <c r="I136" s="207">
        <v>3.5</v>
      </c>
      <c r="J136" s="184"/>
      <c r="K136" s="208">
        <f t="shared" si="0"/>
        <v>17.5</v>
      </c>
      <c r="L136" s="209"/>
      <c r="M136" s="169"/>
      <c r="N136" s="170" t="s">
        <v>1</v>
      </c>
      <c r="O136" s="171" t="s">
        <v>34</v>
      </c>
      <c r="P136" s="146">
        <v>0</v>
      </c>
      <c r="Q136" s="146">
        <f t="shared" si="1"/>
        <v>0</v>
      </c>
      <c r="R136" s="146">
        <v>0</v>
      </c>
      <c r="S136" s="146">
        <f t="shared" si="2"/>
        <v>0</v>
      </c>
      <c r="T136" s="146">
        <v>0</v>
      </c>
      <c r="U136" s="147">
        <f t="shared" si="3"/>
        <v>0</v>
      </c>
      <c r="AS136" s="148" t="s">
        <v>1418</v>
      </c>
      <c r="AU136" s="148" t="s">
        <v>398</v>
      </c>
      <c r="AV136" s="148" t="s">
        <v>147</v>
      </c>
      <c r="AZ136" s="17" t="s">
        <v>165</v>
      </c>
      <c r="BF136" s="149">
        <f t="shared" si="4"/>
        <v>0</v>
      </c>
      <c r="BG136" s="149">
        <f t="shared" si="5"/>
        <v>17.5</v>
      </c>
      <c r="BH136" s="149">
        <f t="shared" si="6"/>
        <v>0</v>
      </c>
      <c r="BI136" s="149">
        <f t="shared" si="7"/>
        <v>0</v>
      </c>
      <c r="BJ136" s="149">
        <f t="shared" si="8"/>
        <v>0</v>
      </c>
      <c r="BK136" s="17" t="s">
        <v>147</v>
      </c>
      <c r="BL136" s="149">
        <f t="shared" si="9"/>
        <v>17.5</v>
      </c>
      <c r="BM136" s="17" t="s">
        <v>559</v>
      </c>
      <c r="BN136" s="148" t="s">
        <v>246</v>
      </c>
    </row>
    <row r="137" spans="2:66" s="11" customFormat="1" ht="22.9" customHeight="1" x14ac:dyDescent="0.2">
      <c r="B137" s="133"/>
      <c r="D137" s="134" t="s">
        <v>67</v>
      </c>
      <c r="E137" s="142" t="s">
        <v>1429</v>
      </c>
      <c r="F137" s="142" t="s">
        <v>1430</v>
      </c>
      <c r="J137" s="201"/>
      <c r="K137" s="143">
        <f>SUM(K138:K145)</f>
        <v>1133.2495999999999</v>
      </c>
      <c r="M137" s="133"/>
      <c r="N137" s="137"/>
      <c r="Q137" s="138">
        <f>SUM(Q138:Q145)</f>
        <v>0</v>
      </c>
      <c r="S137" s="138">
        <f>SUM(S138:S145)</f>
        <v>0</v>
      </c>
      <c r="U137" s="139">
        <f>SUM(U138:U145)</f>
        <v>0</v>
      </c>
      <c r="AS137" s="134" t="s">
        <v>181</v>
      </c>
      <c r="AU137" s="140" t="s">
        <v>67</v>
      </c>
      <c r="AV137" s="140" t="s">
        <v>76</v>
      </c>
      <c r="AZ137" s="134" t="s">
        <v>165</v>
      </c>
      <c r="BL137" s="141">
        <f>SUM(BL138:BL145)</f>
        <v>1133.25</v>
      </c>
    </row>
    <row r="138" spans="2:66" s="1" customFormat="1" ht="24.2" customHeight="1" x14ac:dyDescent="0.2">
      <c r="B138" s="29"/>
      <c r="C138" s="188" t="s">
        <v>213</v>
      </c>
      <c r="D138" s="188" t="s">
        <v>167</v>
      </c>
      <c r="E138" s="189" t="s">
        <v>1431</v>
      </c>
      <c r="F138" s="190" t="s">
        <v>1432</v>
      </c>
      <c r="G138" s="191" t="s">
        <v>446</v>
      </c>
      <c r="H138" s="192">
        <v>25</v>
      </c>
      <c r="I138" s="193">
        <v>14.71</v>
      </c>
      <c r="J138" s="182"/>
      <c r="K138" s="193">
        <f t="shared" si="0"/>
        <v>367.75</v>
      </c>
      <c r="L138" s="194"/>
      <c r="M138" s="29"/>
      <c r="N138" s="145" t="s">
        <v>1</v>
      </c>
      <c r="O138" s="118" t="s">
        <v>34</v>
      </c>
      <c r="P138" s="146">
        <v>0</v>
      </c>
      <c r="Q138" s="146">
        <f t="shared" ref="Q138:Q145" si="10">P138*H138</f>
        <v>0</v>
      </c>
      <c r="R138" s="146">
        <v>0</v>
      </c>
      <c r="S138" s="146">
        <f t="shared" ref="S138:S145" si="11">R138*H138</f>
        <v>0</v>
      </c>
      <c r="T138" s="146">
        <v>0</v>
      </c>
      <c r="U138" s="147">
        <f t="shared" ref="U138:U145" si="12">T138*H138</f>
        <v>0</v>
      </c>
      <c r="AS138" s="148" t="s">
        <v>559</v>
      </c>
      <c r="AU138" s="148" t="s">
        <v>167</v>
      </c>
      <c r="AV138" s="148" t="s">
        <v>147</v>
      </c>
      <c r="AZ138" s="17" t="s">
        <v>165</v>
      </c>
      <c r="BF138" s="149">
        <f t="shared" ref="BF138:BF145" si="13">IF(O138="základná",K138,0)</f>
        <v>0</v>
      </c>
      <c r="BG138" s="149">
        <f t="shared" ref="BG138:BG145" si="14">IF(O138="znížená",K138,0)</f>
        <v>367.75</v>
      </c>
      <c r="BH138" s="149">
        <f t="shared" ref="BH138:BH145" si="15">IF(O138="zákl. prenesená",K138,0)</f>
        <v>0</v>
      </c>
      <c r="BI138" s="149">
        <f t="shared" ref="BI138:BI145" si="16">IF(O138="zníž. prenesená",K138,0)</f>
        <v>0</v>
      </c>
      <c r="BJ138" s="149">
        <f t="shared" ref="BJ138:BJ145" si="17">IF(O138="nulová",K138,0)</f>
        <v>0</v>
      </c>
      <c r="BK138" s="17" t="s">
        <v>147</v>
      </c>
      <c r="BL138" s="149">
        <f t="shared" ref="BL138:BL145" si="18">ROUND(I138*H138,2)</f>
        <v>367.75</v>
      </c>
      <c r="BM138" s="17" t="s">
        <v>559</v>
      </c>
      <c r="BN138" s="148" t="s">
        <v>265</v>
      </c>
    </row>
    <row r="139" spans="2:66" s="1" customFormat="1" ht="24.2" customHeight="1" x14ac:dyDescent="0.2">
      <c r="B139" s="29"/>
      <c r="C139" s="188" t="s">
        <v>219</v>
      </c>
      <c r="D139" s="188" t="s">
        <v>167</v>
      </c>
      <c r="E139" s="189" t="s">
        <v>1433</v>
      </c>
      <c r="F139" s="190" t="s">
        <v>1434</v>
      </c>
      <c r="G139" s="191" t="s">
        <v>446</v>
      </c>
      <c r="H139" s="192">
        <v>20</v>
      </c>
      <c r="I139" s="193">
        <v>19.28</v>
      </c>
      <c r="J139" s="182"/>
      <c r="K139" s="193">
        <f t="shared" si="0"/>
        <v>385.6</v>
      </c>
      <c r="L139" s="194"/>
      <c r="M139" s="29"/>
      <c r="N139" s="145" t="s">
        <v>1</v>
      </c>
      <c r="O139" s="118" t="s">
        <v>34</v>
      </c>
      <c r="P139" s="146">
        <v>0</v>
      </c>
      <c r="Q139" s="146">
        <f t="shared" si="10"/>
        <v>0</v>
      </c>
      <c r="R139" s="146">
        <v>0</v>
      </c>
      <c r="S139" s="146">
        <f t="shared" si="11"/>
        <v>0</v>
      </c>
      <c r="T139" s="146">
        <v>0</v>
      </c>
      <c r="U139" s="147">
        <f t="shared" si="12"/>
        <v>0</v>
      </c>
      <c r="AS139" s="148" t="s">
        <v>559</v>
      </c>
      <c r="AU139" s="148" t="s">
        <v>167</v>
      </c>
      <c r="AV139" s="148" t="s">
        <v>147</v>
      </c>
      <c r="AZ139" s="17" t="s">
        <v>165</v>
      </c>
      <c r="BF139" s="149">
        <f t="shared" si="13"/>
        <v>0</v>
      </c>
      <c r="BG139" s="149">
        <f t="shared" si="14"/>
        <v>385.6</v>
      </c>
      <c r="BH139" s="149">
        <f t="shared" si="15"/>
        <v>0</v>
      </c>
      <c r="BI139" s="149">
        <f t="shared" si="16"/>
        <v>0</v>
      </c>
      <c r="BJ139" s="149">
        <f t="shared" si="17"/>
        <v>0</v>
      </c>
      <c r="BK139" s="17" t="s">
        <v>147</v>
      </c>
      <c r="BL139" s="149">
        <f t="shared" si="18"/>
        <v>385.6</v>
      </c>
      <c r="BM139" s="17" t="s">
        <v>559</v>
      </c>
      <c r="BN139" s="148" t="s">
        <v>276</v>
      </c>
    </row>
    <row r="140" spans="2:66" s="1" customFormat="1" ht="33" customHeight="1" x14ac:dyDescent="0.2">
      <c r="B140" s="29"/>
      <c r="C140" s="188" t="s">
        <v>224</v>
      </c>
      <c r="D140" s="188" t="s">
        <v>167</v>
      </c>
      <c r="E140" s="189" t="s">
        <v>1435</v>
      </c>
      <c r="F140" s="190" t="s">
        <v>1436</v>
      </c>
      <c r="G140" s="191" t="s">
        <v>446</v>
      </c>
      <c r="H140" s="192">
        <v>45</v>
      </c>
      <c r="I140" s="193">
        <v>1.99</v>
      </c>
      <c r="J140" s="182"/>
      <c r="K140" s="193">
        <f t="shared" si="0"/>
        <v>89.55</v>
      </c>
      <c r="L140" s="194"/>
      <c r="M140" s="29"/>
      <c r="N140" s="145" t="s">
        <v>1</v>
      </c>
      <c r="O140" s="118" t="s">
        <v>34</v>
      </c>
      <c r="P140" s="146">
        <v>0</v>
      </c>
      <c r="Q140" s="146">
        <f t="shared" si="10"/>
        <v>0</v>
      </c>
      <c r="R140" s="146">
        <v>0</v>
      </c>
      <c r="S140" s="146">
        <f t="shared" si="11"/>
        <v>0</v>
      </c>
      <c r="T140" s="146">
        <v>0</v>
      </c>
      <c r="U140" s="147">
        <f t="shared" si="12"/>
        <v>0</v>
      </c>
      <c r="AS140" s="148" t="s">
        <v>559</v>
      </c>
      <c r="AU140" s="148" t="s">
        <v>167</v>
      </c>
      <c r="AV140" s="148" t="s">
        <v>147</v>
      </c>
      <c r="AZ140" s="17" t="s">
        <v>165</v>
      </c>
      <c r="BF140" s="149">
        <f t="shared" si="13"/>
        <v>0</v>
      </c>
      <c r="BG140" s="149">
        <f t="shared" si="14"/>
        <v>89.55</v>
      </c>
      <c r="BH140" s="149">
        <f t="shared" si="15"/>
        <v>0</v>
      </c>
      <c r="BI140" s="149">
        <f t="shared" si="16"/>
        <v>0</v>
      </c>
      <c r="BJ140" s="149">
        <f t="shared" si="17"/>
        <v>0</v>
      </c>
      <c r="BK140" s="17" t="s">
        <v>147</v>
      </c>
      <c r="BL140" s="149">
        <f t="shared" si="18"/>
        <v>89.55</v>
      </c>
      <c r="BM140" s="17" t="s">
        <v>559</v>
      </c>
      <c r="BN140" s="148" t="s">
        <v>293</v>
      </c>
    </row>
    <row r="141" spans="2:66" s="1" customFormat="1" ht="16.5" customHeight="1" x14ac:dyDescent="0.2">
      <c r="B141" s="29"/>
      <c r="C141" s="202" t="s">
        <v>229</v>
      </c>
      <c r="D141" s="202" t="s">
        <v>398</v>
      </c>
      <c r="E141" s="203" t="s">
        <v>1437</v>
      </c>
      <c r="F141" s="204" t="s">
        <v>1438</v>
      </c>
      <c r="G141" s="205" t="s">
        <v>242</v>
      </c>
      <c r="H141" s="206">
        <v>4.68</v>
      </c>
      <c r="I141" s="207">
        <v>19.22</v>
      </c>
      <c r="J141" s="184"/>
      <c r="K141" s="208">
        <f t="shared" si="0"/>
        <v>89.94959999999999</v>
      </c>
      <c r="L141" s="209"/>
      <c r="M141" s="169"/>
      <c r="N141" s="170" t="s">
        <v>1</v>
      </c>
      <c r="O141" s="171" t="s">
        <v>34</v>
      </c>
      <c r="P141" s="146">
        <v>0</v>
      </c>
      <c r="Q141" s="146">
        <f t="shared" si="10"/>
        <v>0</v>
      </c>
      <c r="R141" s="146">
        <v>0</v>
      </c>
      <c r="S141" s="146">
        <f t="shared" si="11"/>
        <v>0</v>
      </c>
      <c r="T141" s="146">
        <v>0</v>
      </c>
      <c r="U141" s="147">
        <f t="shared" si="12"/>
        <v>0</v>
      </c>
      <c r="AS141" s="148" t="s">
        <v>1418</v>
      </c>
      <c r="AU141" s="148" t="s">
        <v>398</v>
      </c>
      <c r="AV141" s="148" t="s">
        <v>147</v>
      </c>
      <c r="AZ141" s="17" t="s">
        <v>165</v>
      </c>
      <c r="BF141" s="149">
        <f t="shared" si="13"/>
        <v>0</v>
      </c>
      <c r="BG141" s="149">
        <f t="shared" si="14"/>
        <v>89.94959999999999</v>
      </c>
      <c r="BH141" s="149">
        <f t="shared" si="15"/>
        <v>0</v>
      </c>
      <c r="BI141" s="149">
        <f t="shared" si="16"/>
        <v>0</v>
      </c>
      <c r="BJ141" s="149">
        <f t="shared" si="17"/>
        <v>0</v>
      </c>
      <c r="BK141" s="17" t="s">
        <v>147</v>
      </c>
      <c r="BL141" s="149">
        <f t="shared" si="18"/>
        <v>89.95</v>
      </c>
      <c r="BM141" s="17" t="s">
        <v>559</v>
      </c>
      <c r="BN141" s="148" t="s">
        <v>307</v>
      </c>
    </row>
    <row r="142" spans="2:66" s="1" customFormat="1" ht="24.2" customHeight="1" x14ac:dyDescent="0.2">
      <c r="B142" s="29"/>
      <c r="C142" s="188" t="s">
        <v>234</v>
      </c>
      <c r="D142" s="188" t="s">
        <v>167</v>
      </c>
      <c r="E142" s="189" t="s">
        <v>1439</v>
      </c>
      <c r="F142" s="190" t="s">
        <v>1440</v>
      </c>
      <c r="G142" s="191" t="s">
        <v>446</v>
      </c>
      <c r="H142" s="192">
        <v>45</v>
      </c>
      <c r="I142" s="193">
        <v>0.71</v>
      </c>
      <c r="J142" s="182"/>
      <c r="K142" s="193">
        <f t="shared" si="0"/>
        <v>31.95</v>
      </c>
      <c r="L142" s="194"/>
      <c r="M142" s="29"/>
      <c r="N142" s="145" t="s">
        <v>1</v>
      </c>
      <c r="O142" s="118" t="s">
        <v>34</v>
      </c>
      <c r="P142" s="146">
        <v>0</v>
      </c>
      <c r="Q142" s="146">
        <f t="shared" si="10"/>
        <v>0</v>
      </c>
      <c r="R142" s="146">
        <v>0</v>
      </c>
      <c r="S142" s="146">
        <f t="shared" si="11"/>
        <v>0</v>
      </c>
      <c r="T142" s="146">
        <v>0</v>
      </c>
      <c r="U142" s="147">
        <f t="shared" si="12"/>
        <v>0</v>
      </c>
      <c r="AS142" s="148" t="s">
        <v>559</v>
      </c>
      <c r="AU142" s="148" t="s">
        <v>167</v>
      </c>
      <c r="AV142" s="148" t="s">
        <v>147</v>
      </c>
      <c r="AZ142" s="17" t="s">
        <v>165</v>
      </c>
      <c r="BF142" s="149">
        <f t="shared" si="13"/>
        <v>0</v>
      </c>
      <c r="BG142" s="149">
        <f t="shared" si="14"/>
        <v>31.95</v>
      </c>
      <c r="BH142" s="149">
        <f t="shared" si="15"/>
        <v>0</v>
      </c>
      <c r="BI142" s="149">
        <f t="shared" si="16"/>
        <v>0</v>
      </c>
      <c r="BJ142" s="149">
        <f t="shared" si="17"/>
        <v>0</v>
      </c>
      <c r="BK142" s="17" t="s">
        <v>147</v>
      </c>
      <c r="BL142" s="149">
        <f t="shared" si="18"/>
        <v>31.95</v>
      </c>
      <c r="BM142" s="17" t="s">
        <v>559</v>
      </c>
      <c r="BN142" s="148" t="s">
        <v>316</v>
      </c>
    </row>
    <row r="143" spans="2:66" s="1" customFormat="1" ht="24.2" customHeight="1" x14ac:dyDescent="0.2">
      <c r="B143" s="29"/>
      <c r="C143" s="202" t="s">
        <v>239</v>
      </c>
      <c r="D143" s="202" t="s">
        <v>398</v>
      </c>
      <c r="E143" s="203" t="s">
        <v>1441</v>
      </c>
      <c r="F143" s="204" t="s">
        <v>1442</v>
      </c>
      <c r="G143" s="205" t="s">
        <v>446</v>
      </c>
      <c r="H143" s="206">
        <v>45</v>
      </c>
      <c r="I143" s="207">
        <v>0.17</v>
      </c>
      <c r="J143" s="184"/>
      <c r="K143" s="208">
        <f t="shared" si="0"/>
        <v>7.65</v>
      </c>
      <c r="L143" s="209"/>
      <c r="M143" s="169"/>
      <c r="N143" s="170" t="s">
        <v>1</v>
      </c>
      <c r="O143" s="171" t="s">
        <v>34</v>
      </c>
      <c r="P143" s="146">
        <v>0</v>
      </c>
      <c r="Q143" s="146">
        <f t="shared" si="10"/>
        <v>0</v>
      </c>
      <c r="R143" s="146">
        <v>0</v>
      </c>
      <c r="S143" s="146">
        <f t="shared" si="11"/>
        <v>0</v>
      </c>
      <c r="T143" s="146">
        <v>0</v>
      </c>
      <c r="U143" s="147">
        <f t="shared" si="12"/>
        <v>0</v>
      </c>
      <c r="AS143" s="148" t="s">
        <v>1418</v>
      </c>
      <c r="AU143" s="148" t="s">
        <v>398</v>
      </c>
      <c r="AV143" s="148" t="s">
        <v>147</v>
      </c>
      <c r="AZ143" s="17" t="s">
        <v>165</v>
      </c>
      <c r="BF143" s="149">
        <f t="shared" si="13"/>
        <v>0</v>
      </c>
      <c r="BG143" s="149">
        <f t="shared" si="14"/>
        <v>7.65</v>
      </c>
      <c r="BH143" s="149">
        <f t="shared" si="15"/>
        <v>0</v>
      </c>
      <c r="BI143" s="149">
        <f t="shared" si="16"/>
        <v>0</v>
      </c>
      <c r="BJ143" s="149">
        <f t="shared" si="17"/>
        <v>0</v>
      </c>
      <c r="BK143" s="17" t="s">
        <v>147</v>
      </c>
      <c r="BL143" s="149">
        <f t="shared" si="18"/>
        <v>7.65</v>
      </c>
      <c r="BM143" s="17" t="s">
        <v>559</v>
      </c>
      <c r="BN143" s="148" t="s">
        <v>335</v>
      </c>
    </row>
    <row r="144" spans="2:66" s="1" customFormat="1" ht="33" customHeight="1" x14ac:dyDescent="0.2">
      <c r="B144" s="29"/>
      <c r="C144" s="188" t="s">
        <v>246</v>
      </c>
      <c r="D144" s="188" t="s">
        <v>167</v>
      </c>
      <c r="E144" s="189" t="s">
        <v>1443</v>
      </c>
      <c r="F144" s="190" t="s">
        <v>1444</v>
      </c>
      <c r="G144" s="191" t="s">
        <v>446</v>
      </c>
      <c r="H144" s="192">
        <v>25</v>
      </c>
      <c r="I144" s="193">
        <v>3.24</v>
      </c>
      <c r="J144" s="182"/>
      <c r="K144" s="193">
        <f t="shared" si="0"/>
        <v>81</v>
      </c>
      <c r="L144" s="194"/>
      <c r="M144" s="29"/>
      <c r="N144" s="145" t="s">
        <v>1</v>
      </c>
      <c r="O144" s="118" t="s">
        <v>34</v>
      </c>
      <c r="P144" s="146">
        <v>0</v>
      </c>
      <c r="Q144" s="146">
        <f t="shared" si="10"/>
        <v>0</v>
      </c>
      <c r="R144" s="146">
        <v>0</v>
      </c>
      <c r="S144" s="146">
        <f t="shared" si="11"/>
        <v>0</v>
      </c>
      <c r="T144" s="146">
        <v>0</v>
      </c>
      <c r="U144" s="147">
        <f t="shared" si="12"/>
        <v>0</v>
      </c>
      <c r="AS144" s="148" t="s">
        <v>559</v>
      </c>
      <c r="AU144" s="148" t="s">
        <v>167</v>
      </c>
      <c r="AV144" s="148" t="s">
        <v>147</v>
      </c>
      <c r="AZ144" s="17" t="s">
        <v>165</v>
      </c>
      <c r="BF144" s="149">
        <f t="shared" si="13"/>
        <v>0</v>
      </c>
      <c r="BG144" s="149">
        <f t="shared" si="14"/>
        <v>81</v>
      </c>
      <c r="BH144" s="149">
        <f t="shared" si="15"/>
        <v>0</v>
      </c>
      <c r="BI144" s="149">
        <f t="shared" si="16"/>
        <v>0</v>
      </c>
      <c r="BJ144" s="149">
        <f t="shared" si="17"/>
        <v>0</v>
      </c>
      <c r="BK144" s="17" t="s">
        <v>147</v>
      </c>
      <c r="BL144" s="149">
        <f t="shared" si="18"/>
        <v>81</v>
      </c>
      <c r="BM144" s="17" t="s">
        <v>559</v>
      </c>
      <c r="BN144" s="148" t="s">
        <v>346</v>
      </c>
    </row>
    <row r="145" spans="2:66" s="1" customFormat="1" ht="33" customHeight="1" x14ac:dyDescent="0.2">
      <c r="B145" s="29"/>
      <c r="C145" s="188" t="s">
        <v>256</v>
      </c>
      <c r="D145" s="188" t="s">
        <v>167</v>
      </c>
      <c r="E145" s="189" t="s">
        <v>1445</v>
      </c>
      <c r="F145" s="190" t="s">
        <v>1446</v>
      </c>
      <c r="G145" s="191" t="s">
        <v>446</v>
      </c>
      <c r="H145" s="192">
        <v>20</v>
      </c>
      <c r="I145" s="193">
        <v>3.99</v>
      </c>
      <c r="J145" s="182"/>
      <c r="K145" s="193">
        <f t="shared" si="0"/>
        <v>79.800000000000011</v>
      </c>
      <c r="L145" s="194"/>
      <c r="M145" s="29"/>
      <c r="N145" s="145" t="s">
        <v>1</v>
      </c>
      <c r="O145" s="118" t="s">
        <v>34</v>
      </c>
      <c r="P145" s="146">
        <v>0</v>
      </c>
      <c r="Q145" s="146">
        <f t="shared" si="10"/>
        <v>0</v>
      </c>
      <c r="R145" s="146">
        <v>0</v>
      </c>
      <c r="S145" s="146">
        <f t="shared" si="11"/>
        <v>0</v>
      </c>
      <c r="T145" s="146">
        <v>0</v>
      </c>
      <c r="U145" s="147">
        <f t="shared" si="12"/>
        <v>0</v>
      </c>
      <c r="AS145" s="148" t="s">
        <v>559</v>
      </c>
      <c r="AU145" s="148" t="s">
        <v>167</v>
      </c>
      <c r="AV145" s="148" t="s">
        <v>147</v>
      </c>
      <c r="AZ145" s="17" t="s">
        <v>165</v>
      </c>
      <c r="BF145" s="149">
        <f t="shared" si="13"/>
        <v>0</v>
      </c>
      <c r="BG145" s="149">
        <f t="shared" si="14"/>
        <v>79.800000000000011</v>
      </c>
      <c r="BH145" s="149">
        <f t="shared" si="15"/>
        <v>0</v>
      </c>
      <c r="BI145" s="149">
        <f t="shared" si="16"/>
        <v>0</v>
      </c>
      <c r="BJ145" s="149">
        <f t="shared" si="17"/>
        <v>0</v>
      </c>
      <c r="BK145" s="17" t="s">
        <v>147</v>
      </c>
      <c r="BL145" s="149">
        <f t="shared" si="18"/>
        <v>79.8</v>
      </c>
      <c r="BM145" s="17" t="s">
        <v>559</v>
      </c>
      <c r="BN145" s="148" t="s">
        <v>356</v>
      </c>
    </row>
    <row r="146" spans="2:66" s="11" customFormat="1" ht="25.9" customHeight="1" x14ac:dyDescent="0.2">
      <c r="B146" s="133"/>
      <c r="D146" s="134" t="s">
        <v>67</v>
      </c>
      <c r="E146" s="135" t="s">
        <v>1447</v>
      </c>
      <c r="F146" s="135" t="s">
        <v>1448</v>
      </c>
      <c r="J146" s="201"/>
      <c r="K146" s="136">
        <f>K147</f>
        <v>163.74</v>
      </c>
      <c r="M146" s="133"/>
      <c r="N146" s="137"/>
      <c r="Q146" s="138">
        <f>Q147</f>
        <v>0</v>
      </c>
      <c r="S146" s="138">
        <f>S147</f>
        <v>0</v>
      </c>
      <c r="U146" s="139">
        <f>U147</f>
        <v>0</v>
      </c>
      <c r="AS146" s="134" t="s">
        <v>171</v>
      </c>
      <c r="AU146" s="140" t="s">
        <v>67</v>
      </c>
      <c r="AV146" s="140" t="s">
        <v>68</v>
      </c>
      <c r="AZ146" s="134" t="s">
        <v>165</v>
      </c>
      <c r="BL146" s="141">
        <f>BL147</f>
        <v>163.74</v>
      </c>
    </row>
    <row r="147" spans="2:66" s="1" customFormat="1" ht="37.9" customHeight="1" x14ac:dyDescent="0.2">
      <c r="B147" s="29"/>
      <c r="C147" s="188" t="s">
        <v>265</v>
      </c>
      <c r="D147" s="188" t="s">
        <v>167</v>
      </c>
      <c r="E147" s="189" t="s">
        <v>1449</v>
      </c>
      <c r="F147" s="190" t="s">
        <v>1450</v>
      </c>
      <c r="G147" s="191" t="s">
        <v>1451</v>
      </c>
      <c r="H147" s="192">
        <v>6</v>
      </c>
      <c r="I147" s="193">
        <v>27.29</v>
      </c>
      <c r="J147" s="182"/>
      <c r="K147" s="193">
        <f t="shared" si="0"/>
        <v>163.74</v>
      </c>
      <c r="L147" s="194"/>
      <c r="M147" s="29"/>
      <c r="N147" s="145" t="s">
        <v>1</v>
      </c>
      <c r="O147" s="118" t="s">
        <v>34</v>
      </c>
      <c r="P147" s="146">
        <v>0</v>
      </c>
      <c r="Q147" s="146">
        <f>P147*H147</f>
        <v>0</v>
      </c>
      <c r="R147" s="146">
        <v>0</v>
      </c>
      <c r="S147" s="146">
        <f>R147*H147</f>
        <v>0</v>
      </c>
      <c r="T147" s="146">
        <v>0</v>
      </c>
      <c r="U147" s="147">
        <f>T147*H147</f>
        <v>0</v>
      </c>
      <c r="AS147" s="148" t="s">
        <v>1452</v>
      </c>
      <c r="AU147" s="148" t="s">
        <v>167</v>
      </c>
      <c r="AV147" s="148" t="s">
        <v>76</v>
      </c>
      <c r="AZ147" s="17" t="s">
        <v>165</v>
      </c>
      <c r="BF147" s="149">
        <f>IF(O147="základná",K147,0)</f>
        <v>0</v>
      </c>
      <c r="BG147" s="149">
        <f>IF(O147="znížená",K147,0)</f>
        <v>163.74</v>
      </c>
      <c r="BH147" s="149">
        <f>IF(O147="zákl. prenesená",K147,0)</f>
        <v>0</v>
      </c>
      <c r="BI147" s="149">
        <f>IF(O147="zníž. prenesená",K147,0)</f>
        <v>0</v>
      </c>
      <c r="BJ147" s="149">
        <f>IF(O147="nulová",K147,0)</f>
        <v>0</v>
      </c>
      <c r="BK147" s="17" t="s">
        <v>147</v>
      </c>
      <c r="BL147" s="149">
        <f>ROUND(I147*H147,2)</f>
        <v>163.74</v>
      </c>
      <c r="BM147" s="17" t="s">
        <v>1452</v>
      </c>
      <c r="BN147" s="148" t="s">
        <v>370</v>
      </c>
    </row>
    <row r="148" spans="2:66" s="11" customFormat="1" ht="25.9" customHeight="1" x14ac:dyDescent="0.2">
      <c r="B148" s="133"/>
      <c r="D148" s="134" t="s">
        <v>67</v>
      </c>
      <c r="E148" s="135" t="s">
        <v>146</v>
      </c>
      <c r="F148" s="135" t="s">
        <v>1453</v>
      </c>
      <c r="J148" s="201"/>
      <c r="K148" s="136">
        <f>SUM(K149:K152)</f>
        <v>1300</v>
      </c>
      <c r="M148" s="133"/>
      <c r="N148" s="137"/>
      <c r="Q148" s="138">
        <f>SUM(Q149:Q152)</f>
        <v>0</v>
      </c>
      <c r="S148" s="138">
        <f>SUM(S149:S152)</f>
        <v>0</v>
      </c>
      <c r="U148" s="139">
        <f>SUM(U149:U152)</f>
        <v>0</v>
      </c>
      <c r="AS148" s="134" t="s">
        <v>201</v>
      </c>
      <c r="AU148" s="140" t="s">
        <v>67</v>
      </c>
      <c r="AV148" s="140" t="s">
        <v>68</v>
      </c>
      <c r="AZ148" s="134" t="s">
        <v>165</v>
      </c>
      <c r="BL148" s="141">
        <f>SUM(BL149:BL152)</f>
        <v>1300</v>
      </c>
    </row>
    <row r="149" spans="2:66" s="1" customFormat="1" ht="24.2" customHeight="1" x14ac:dyDescent="0.2">
      <c r="B149" s="29"/>
      <c r="C149" s="188" t="s">
        <v>272</v>
      </c>
      <c r="D149" s="188" t="s">
        <v>167</v>
      </c>
      <c r="E149" s="189" t="s">
        <v>1454</v>
      </c>
      <c r="F149" s="190" t="s">
        <v>1455</v>
      </c>
      <c r="G149" s="191" t="s">
        <v>1456</v>
      </c>
      <c r="H149" s="192">
        <v>1</v>
      </c>
      <c r="I149" s="193">
        <v>200</v>
      </c>
      <c r="J149" s="182"/>
      <c r="K149" s="193">
        <f t="shared" si="0"/>
        <v>200</v>
      </c>
      <c r="L149" s="194"/>
      <c r="M149" s="29"/>
      <c r="N149" s="145" t="s">
        <v>1</v>
      </c>
      <c r="O149" s="118" t="s">
        <v>34</v>
      </c>
      <c r="P149" s="146">
        <v>0</v>
      </c>
      <c r="Q149" s="146">
        <f>P149*H149</f>
        <v>0</v>
      </c>
      <c r="R149" s="146">
        <v>0</v>
      </c>
      <c r="S149" s="146">
        <f>R149*H149</f>
        <v>0</v>
      </c>
      <c r="T149" s="146">
        <v>0</v>
      </c>
      <c r="U149" s="147">
        <f>T149*H149</f>
        <v>0</v>
      </c>
      <c r="AS149" s="148" t="s">
        <v>171</v>
      </c>
      <c r="AU149" s="148" t="s">
        <v>167</v>
      </c>
      <c r="AV149" s="148" t="s">
        <v>76</v>
      </c>
      <c r="AZ149" s="17" t="s">
        <v>165</v>
      </c>
      <c r="BF149" s="149">
        <f>IF(O149="základná",K149,0)</f>
        <v>0</v>
      </c>
      <c r="BG149" s="149">
        <f>IF(O149="znížená",K149,0)</f>
        <v>200</v>
      </c>
      <c r="BH149" s="149">
        <f>IF(O149="zákl. prenesená",K149,0)</f>
        <v>0</v>
      </c>
      <c r="BI149" s="149">
        <f>IF(O149="zníž. prenesená",K149,0)</f>
        <v>0</v>
      </c>
      <c r="BJ149" s="149">
        <f>IF(O149="nulová",K149,0)</f>
        <v>0</v>
      </c>
      <c r="BK149" s="17" t="s">
        <v>147</v>
      </c>
      <c r="BL149" s="149">
        <f>ROUND(I149*H149,2)</f>
        <v>200</v>
      </c>
      <c r="BM149" s="17" t="s">
        <v>171</v>
      </c>
      <c r="BN149" s="148" t="s">
        <v>381</v>
      </c>
    </row>
    <row r="150" spans="2:66" s="1" customFormat="1" ht="21.75" customHeight="1" x14ac:dyDescent="0.2">
      <c r="B150" s="29"/>
      <c r="C150" s="188" t="s">
        <v>276</v>
      </c>
      <c r="D150" s="188" t="s">
        <v>167</v>
      </c>
      <c r="E150" s="189" t="s">
        <v>1457</v>
      </c>
      <c r="F150" s="190" t="s">
        <v>1458</v>
      </c>
      <c r="G150" s="191" t="s">
        <v>1456</v>
      </c>
      <c r="H150" s="192">
        <v>1</v>
      </c>
      <c r="I150" s="193">
        <v>250</v>
      </c>
      <c r="J150" s="182"/>
      <c r="K150" s="193">
        <f t="shared" si="0"/>
        <v>250</v>
      </c>
      <c r="L150" s="194"/>
      <c r="M150" s="29"/>
      <c r="N150" s="145" t="s">
        <v>1</v>
      </c>
      <c r="O150" s="118" t="s">
        <v>34</v>
      </c>
      <c r="P150" s="146">
        <v>0</v>
      </c>
      <c r="Q150" s="146">
        <f>P150*H150</f>
        <v>0</v>
      </c>
      <c r="R150" s="146">
        <v>0</v>
      </c>
      <c r="S150" s="146">
        <f>R150*H150</f>
        <v>0</v>
      </c>
      <c r="T150" s="146">
        <v>0</v>
      </c>
      <c r="U150" s="147">
        <f>T150*H150</f>
        <v>0</v>
      </c>
      <c r="AS150" s="148" t="s">
        <v>171</v>
      </c>
      <c r="AU150" s="148" t="s">
        <v>167</v>
      </c>
      <c r="AV150" s="148" t="s">
        <v>76</v>
      </c>
      <c r="AZ150" s="17" t="s">
        <v>165</v>
      </c>
      <c r="BF150" s="149">
        <f>IF(O150="základná",K150,0)</f>
        <v>0</v>
      </c>
      <c r="BG150" s="149">
        <f>IF(O150="znížená",K150,0)</f>
        <v>250</v>
      </c>
      <c r="BH150" s="149">
        <f>IF(O150="zákl. prenesená",K150,0)</f>
        <v>0</v>
      </c>
      <c r="BI150" s="149">
        <f>IF(O150="zníž. prenesená",K150,0)</f>
        <v>0</v>
      </c>
      <c r="BJ150" s="149">
        <f>IF(O150="nulová",K150,0)</f>
        <v>0</v>
      </c>
      <c r="BK150" s="17" t="s">
        <v>147</v>
      </c>
      <c r="BL150" s="149">
        <f>ROUND(I150*H150,2)</f>
        <v>250</v>
      </c>
      <c r="BM150" s="17" t="s">
        <v>171</v>
      </c>
      <c r="BN150" s="148" t="s">
        <v>391</v>
      </c>
    </row>
    <row r="151" spans="2:66" s="1" customFormat="1" ht="21.75" customHeight="1" x14ac:dyDescent="0.2">
      <c r="B151" s="29"/>
      <c r="C151" s="188" t="s">
        <v>285</v>
      </c>
      <c r="D151" s="188" t="s">
        <v>167</v>
      </c>
      <c r="E151" s="189" t="s">
        <v>1459</v>
      </c>
      <c r="F151" s="190" t="s">
        <v>1460</v>
      </c>
      <c r="G151" s="191" t="s">
        <v>1456</v>
      </c>
      <c r="H151" s="192">
        <v>1</v>
      </c>
      <c r="I151" s="193">
        <v>250</v>
      </c>
      <c r="J151" s="182"/>
      <c r="K151" s="193">
        <f t="shared" si="0"/>
        <v>250</v>
      </c>
      <c r="L151" s="194"/>
      <c r="M151" s="29"/>
      <c r="N151" s="145" t="s">
        <v>1</v>
      </c>
      <c r="O151" s="118" t="s">
        <v>34</v>
      </c>
      <c r="P151" s="146">
        <v>0</v>
      </c>
      <c r="Q151" s="146">
        <f>P151*H151</f>
        <v>0</v>
      </c>
      <c r="R151" s="146">
        <v>0</v>
      </c>
      <c r="S151" s="146">
        <f>R151*H151</f>
        <v>0</v>
      </c>
      <c r="T151" s="146">
        <v>0</v>
      </c>
      <c r="U151" s="147">
        <f>T151*H151</f>
        <v>0</v>
      </c>
      <c r="AS151" s="148" t="s">
        <v>171</v>
      </c>
      <c r="AU151" s="148" t="s">
        <v>167</v>
      </c>
      <c r="AV151" s="148" t="s">
        <v>76</v>
      </c>
      <c r="AZ151" s="17" t="s">
        <v>165</v>
      </c>
      <c r="BF151" s="149">
        <f>IF(O151="základná",K151,0)</f>
        <v>0</v>
      </c>
      <c r="BG151" s="149">
        <f>IF(O151="znížená",K151,0)</f>
        <v>250</v>
      </c>
      <c r="BH151" s="149">
        <f>IF(O151="zákl. prenesená",K151,0)</f>
        <v>0</v>
      </c>
      <c r="BI151" s="149">
        <f>IF(O151="zníž. prenesená",K151,0)</f>
        <v>0</v>
      </c>
      <c r="BJ151" s="149">
        <f>IF(O151="nulová",K151,0)</f>
        <v>0</v>
      </c>
      <c r="BK151" s="17" t="s">
        <v>147</v>
      </c>
      <c r="BL151" s="149">
        <f>ROUND(I151*H151,2)</f>
        <v>250</v>
      </c>
      <c r="BM151" s="17" t="s">
        <v>171</v>
      </c>
      <c r="BN151" s="148" t="s">
        <v>404</v>
      </c>
    </row>
    <row r="152" spans="2:66" s="1" customFormat="1" ht="21.75" customHeight="1" x14ac:dyDescent="0.2">
      <c r="B152" s="29"/>
      <c r="C152" s="188" t="s">
        <v>293</v>
      </c>
      <c r="D152" s="188" t="s">
        <v>167</v>
      </c>
      <c r="E152" s="189" t="s">
        <v>1461</v>
      </c>
      <c r="F152" s="190" t="s">
        <v>1462</v>
      </c>
      <c r="G152" s="191" t="s">
        <v>1456</v>
      </c>
      <c r="H152" s="192">
        <v>1</v>
      </c>
      <c r="I152" s="193">
        <v>600</v>
      </c>
      <c r="J152" s="182"/>
      <c r="K152" s="193">
        <f t="shared" si="0"/>
        <v>600</v>
      </c>
      <c r="L152" s="194"/>
      <c r="M152" s="29"/>
      <c r="N152" s="172" t="s">
        <v>1</v>
      </c>
      <c r="O152" s="173" t="s">
        <v>34</v>
      </c>
      <c r="P152" s="174">
        <v>0</v>
      </c>
      <c r="Q152" s="174">
        <f>P152*H152</f>
        <v>0</v>
      </c>
      <c r="R152" s="174">
        <v>0</v>
      </c>
      <c r="S152" s="174">
        <f>R152*H152</f>
        <v>0</v>
      </c>
      <c r="T152" s="174">
        <v>0</v>
      </c>
      <c r="U152" s="175">
        <f>T152*H152</f>
        <v>0</v>
      </c>
      <c r="AS152" s="148" t="s">
        <v>171</v>
      </c>
      <c r="AU152" s="148" t="s">
        <v>167</v>
      </c>
      <c r="AV152" s="148" t="s">
        <v>76</v>
      </c>
      <c r="AZ152" s="17" t="s">
        <v>165</v>
      </c>
      <c r="BF152" s="149">
        <f>IF(O152="základná",K152,0)</f>
        <v>0</v>
      </c>
      <c r="BG152" s="149">
        <f>IF(O152="znížená",K152,0)</f>
        <v>600</v>
      </c>
      <c r="BH152" s="149">
        <f>IF(O152="zákl. prenesená",K152,0)</f>
        <v>0</v>
      </c>
      <c r="BI152" s="149">
        <f>IF(O152="zníž. prenesená",K152,0)</f>
        <v>0</v>
      </c>
      <c r="BJ152" s="149">
        <f>IF(O152="nulová",K152,0)</f>
        <v>0</v>
      </c>
      <c r="BK152" s="17" t="s">
        <v>147</v>
      </c>
      <c r="BL152" s="149">
        <f>ROUND(I152*H152,2)</f>
        <v>600</v>
      </c>
      <c r="BM152" s="17" t="s">
        <v>171</v>
      </c>
      <c r="BN152" s="148" t="s">
        <v>420</v>
      </c>
    </row>
    <row r="153" spans="2:66" s="1" customFormat="1" ht="6.95" customHeight="1" x14ac:dyDescent="0.2">
      <c r="B153" s="44"/>
      <c r="C153" s="45"/>
      <c r="D153" s="45"/>
      <c r="E153" s="45"/>
      <c r="F153" s="45"/>
      <c r="G153" s="45"/>
      <c r="H153" s="45"/>
      <c r="I153" s="45"/>
      <c r="J153" s="180"/>
      <c r="K153" s="45"/>
      <c r="L153" s="45"/>
      <c r="M153" s="29"/>
    </row>
  </sheetData>
  <sheetProtection algorithmName="SHA-512" hashValue="qSAgtL28AIkv6Nfg3sACTDOTTF6/X0L9eCEagtnU+1IZiu1EThREip/GvfoamA9PXRVkfZSsIH2TNaPU9KtuDQ==" saltValue="CduU7TR4pNCRs+RMiGuoyQ==" spinCount="100000" sheet="1" objects="1" scenarios="1"/>
  <autoFilter ref="C126:L152" xr:uid="{00000000-0009-0000-0000-00000A000000}"/>
  <mergeCells count="10">
    <mergeCell ref="D105:F105"/>
    <mergeCell ref="D106:F106"/>
    <mergeCell ref="E117:H117"/>
    <mergeCell ref="E119:H119"/>
    <mergeCell ref="M2:W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BN167"/>
  <sheetViews>
    <sheetView showGridLines="0" topLeftCell="A124" workbookViewId="0">
      <selection activeCell="W137" sqref="W137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10" width="15.83203125" customWidth="1"/>
    <col min="11" max="11" width="22.33203125" customWidth="1"/>
    <col min="12" max="12" width="22.33203125" hidden="1" customWidth="1"/>
    <col min="13" max="13" width="9.33203125" customWidth="1"/>
    <col min="14" max="14" width="10.83203125" hidden="1" customWidth="1"/>
    <col min="15" max="15" width="9.33203125" hidden="1"/>
    <col min="16" max="21" width="14.1640625" hidden="1" customWidth="1"/>
    <col min="22" max="22" width="16.33203125" hidden="1" customWidth="1"/>
    <col min="23" max="23" width="12.33203125" customWidth="1"/>
    <col min="24" max="24" width="16.33203125" customWidth="1"/>
    <col min="25" max="25" width="12.33203125" customWidth="1"/>
    <col min="26" max="26" width="15" customWidth="1"/>
    <col min="27" max="27" width="11" customWidth="1"/>
    <col min="28" max="28" width="15" customWidth="1"/>
    <col min="29" max="29" width="16.33203125" customWidth="1"/>
    <col min="30" max="30" width="11" customWidth="1"/>
    <col min="31" max="31" width="15" customWidth="1"/>
    <col min="32" max="32" width="16.33203125" customWidth="1"/>
    <col min="45" max="66" width="9.33203125" hidden="1"/>
  </cols>
  <sheetData>
    <row r="2" spans="2:47" ht="36.950000000000003" customHeight="1" x14ac:dyDescent="0.2">
      <c r="M2" s="235" t="s">
        <v>5</v>
      </c>
      <c r="N2" s="236"/>
      <c r="O2" s="236"/>
      <c r="P2" s="236"/>
      <c r="Q2" s="236"/>
      <c r="R2" s="236"/>
      <c r="S2" s="236"/>
      <c r="T2" s="236"/>
      <c r="U2" s="236"/>
      <c r="V2" s="236"/>
      <c r="W2" s="236"/>
      <c r="AU2" s="17" t="s">
        <v>107</v>
      </c>
    </row>
    <row r="3" spans="2:47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  <c r="AU3" s="17" t="s">
        <v>68</v>
      </c>
    </row>
    <row r="4" spans="2:47" ht="24.95" customHeight="1" x14ac:dyDescent="0.2">
      <c r="B4" s="20"/>
      <c r="D4" s="21" t="s">
        <v>120</v>
      </c>
      <c r="M4" s="20"/>
      <c r="N4" s="88" t="s">
        <v>9</v>
      </c>
      <c r="AU4" s="17" t="s">
        <v>3</v>
      </c>
    </row>
    <row r="5" spans="2:47" ht="6.95" customHeight="1" x14ac:dyDescent="0.2">
      <c r="B5" s="20"/>
      <c r="M5" s="20"/>
    </row>
    <row r="6" spans="2:47" ht="12" customHeight="1" x14ac:dyDescent="0.2">
      <c r="B6" s="20"/>
      <c r="D6" s="26" t="s">
        <v>13</v>
      </c>
      <c r="M6" s="20"/>
    </row>
    <row r="7" spans="2:47" ht="16.5" customHeight="1" x14ac:dyDescent="0.2">
      <c r="B7" s="20"/>
      <c r="E7" s="266" t="str">
        <f>'Rekapitulácia stavby'!K6</f>
        <v>Revitalizácia verejného priestoru - Dom služieb Dúbravka</v>
      </c>
      <c r="F7" s="267"/>
      <c r="G7" s="267"/>
      <c r="H7" s="267"/>
      <c r="M7" s="20"/>
    </row>
    <row r="8" spans="2:47" s="1" customFormat="1" ht="12" customHeight="1" x14ac:dyDescent="0.2">
      <c r="B8" s="29"/>
      <c r="D8" s="26" t="s">
        <v>121</v>
      </c>
      <c r="M8" s="29"/>
    </row>
    <row r="9" spans="2:47" s="1" customFormat="1" ht="16.5" customHeight="1" x14ac:dyDescent="0.2">
      <c r="B9" s="29"/>
      <c r="E9" s="262" t="s">
        <v>1463</v>
      </c>
      <c r="F9" s="268"/>
      <c r="G9" s="268"/>
      <c r="H9" s="268"/>
      <c r="M9" s="29"/>
    </row>
    <row r="10" spans="2:47" s="1" customFormat="1" x14ac:dyDescent="0.2">
      <c r="B10" s="29"/>
      <c r="M10" s="29"/>
    </row>
    <row r="11" spans="2:47" s="1" customFormat="1" ht="12" customHeight="1" x14ac:dyDescent="0.2">
      <c r="B11" s="29"/>
      <c r="D11" s="26" t="s">
        <v>14</v>
      </c>
      <c r="F11" s="24" t="s">
        <v>1</v>
      </c>
      <c r="I11" s="26" t="s">
        <v>15</v>
      </c>
      <c r="J11" s="26"/>
      <c r="K11" s="24" t="s">
        <v>1</v>
      </c>
      <c r="M11" s="29"/>
    </row>
    <row r="12" spans="2:47" s="1" customFormat="1" ht="12" customHeight="1" x14ac:dyDescent="0.2">
      <c r="B12" s="29"/>
      <c r="D12" s="26" t="s">
        <v>16</v>
      </c>
      <c r="F12" s="24" t="s">
        <v>17</v>
      </c>
      <c r="I12" s="26" t="s">
        <v>18</v>
      </c>
      <c r="J12" s="26"/>
      <c r="K12" s="52">
        <f>'Rekapitulácia stavby'!AN8</f>
        <v>0</v>
      </c>
      <c r="M12" s="29"/>
    </row>
    <row r="13" spans="2:47" s="1" customFormat="1" ht="10.9" customHeight="1" x14ac:dyDescent="0.2">
      <c r="B13" s="29"/>
      <c r="M13" s="29"/>
    </row>
    <row r="14" spans="2:47" s="1" customFormat="1" ht="12" customHeight="1" x14ac:dyDescent="0.2">
      <c r="B14" s="29"/>
      <c r="D14" s="26" t="s">
        <v>19</v>
      </c>
      <c r="I14" s="26" t="s">
        <v>20</v>
      </c>
      <c r="J14" s="26"/>
      <c r="K14" s="24" t="s">
        <v>1</v>
      </c>
      <c r="M14" s="29"/>
    </row>
    <row r="15" spans="2:47" s="1" customFormat="1" ht="18" customHeight="1" x14ac:dyDescent="0.2">
      <c r="B15" s="29"/>
      <c r="E15" s="24"/>
      <c r="I15" s="26" t="s">
        <v>21</v>
      </c>
      <c r="J15" s="26"/>
      <c r="K15" s="24" t="s">
        <v>1</v>
      </c>
      <c r="M15" s="29"/>
    </row>
    <row r="16" spans="2:47" s="1" customFormat="1" ht="6.95" customHeight="1" x14ac:dyDescent="0.2">
      <c r="B16" s="29"/>
      <c r="M16" s="29"/>
    </row>
    <row r="17" spans="2:13" s="1" customFormat="1" ht="12" customHeight="1" x14ac:dyDescent="0.2">
      <c r="B17" s="29"/>
      <c r="D17" s="26" t="s">
        <v>22</v>
      </c>
      <c r="I17" s="26" t="s">
        <v>20</v>
      </c>
      <c r="J17" s="26"/>
      <c r="K17" s="24" t="s">
        <v>1</v>
      </c>
      <c r="M17" s="29"/>
    </row>
    <row r="18" spans="2:13" s="1" customFormat="1" ht="18" customHeight="1" x14ac:dyDescent="0.2">
      <c r="B18" s="29"/>
      <c r="E18" s="24"/>
      <c r="I18" s="26" t="s">
        <v>21</v>
      </c>
      <c r="J18" s="26"/>
      <c r="K18" s="24" t="s">
        <v>1</v>
      </c>
      <c r="M18" s="29"/>
    </row>
    <row r="19" spans="2:13" s="1" customFormat="1" ht="6.95" customHeight="1" x14ac:dyDescent="0.2">
      <c r="B19" s="29"/>
      <c r="M19" s="29"/>
    </row>
    <row r="20" spans="2:13" s="1" customFormat="1" ht="12" customHeight="1" x14ac:dyDescent="0.2">
      <c r="B20" s="29"/>
      <c r="D20" s="26" t="s">
        <v>23</v>
      </c>
      <c r="I20" s="26" t="s">
        <v>20</v>
      </c>
      <c r="J20" s="26"/>
      <c r="K20" s="24" t="s">
        <v>1</v>
      </c>
      <c r="M20" s="29"/>
    </row>
    <row r="21" spans="2:13" s="1" customFormat="1" ht="18" customHeight="1" x14ac:dyDescent="0.2">
      <c r="B21" s="29"/>
      <c r="E21" s="24"/>
      <c r="I21" s="26" t="s">
        <v>21</v>
      </c>
      <c r="J21" s="26"/>
      <c r="K21" s="24" t="s">
        <v>1</v>
      </c>
      <c r="M21" s="29"/>
    </row>
    <row r="22" spans="2:13" s="1" customFormat="1" ht="6.95" customHeight="1" x14ac:dyDescent="0.2">
      <c r="B22" s="29"/>
      <c r="M22" s="29"/>
    </row>
    <row r="23" spans="2:13" s="1" customFormat="1" ht="12" customHeight="1" x14ac:dyDescent="0.2">
      <c r="B23" s="29"/>
      <c r="D23" s="26" t="s">
        <v>25</v>
      </c>
      <c r="I23" s="26" t="s">
        <v>20</v>
      </c>
      <c r="J23" s="26"/>
      <c r="K23" s="24" t="str">
        <f>IF('Rekapitulácia stavby'!AN19="","",'Rekapitulácia stavby'!AN19)</f>
        <v/>
      </c>
      <c r="M23" s="29"/>
    </row>
    <row r="24" spans="2:13" s="1" customFormat="1" ht="18" customHeight="1" x14ac:dyDescent="0.2">
      <c r="B24" s="29"/>
      <c r="E24" s="24" t="str">
        <f>IF('Rekapitulácia stavby'!E20="","",'Rekapitulácia stavby'!E20)</f>
        <v xml:space="preserve"> </v>
      </c>
      <c r="I24" s="26" t="s">
        <v>21</v>
      </c>
      <c r="J24" s="26"/>
      <c r="K24" s="24" t="str">
        <f>IF('Rekapitulácia stavby'!AN20="","",'Rekapitulácia stavby'!AN20)</f>
        <v/>
      </c>
      <c r="M24" s="29"/>
    </row>
    <row r="25" spans="2:13" s="1" customFormat="1" ht="6.95" customHeight="1" x14ac:dyDescent="0.2">
      <c r="B25" s="29"/>
      <c r="M25" s="29"/>
    </row>
    <row r="26" spans="2:13" s="1" customFormat="1" ht="12" customHeight="1" x14ac:dyDescent="0.2">
      <c r="B26" s="29"/>
      <c r="D26" s="26" t="s">
        <v>27</v>
      </c>
      <c r="M26" s="29"/>
    </row>
    <row r="27" spans="2:13" s="7" customFormat="1" ht="16.5" customHeight="1" x14ac:dyDescent="0.2">
      <c r="B27" s="89"/>
      <c r="E27" s="257" t="s">
        <v>1</v>
      </c>
      <c r="F27" s="257"/>
      <c r="G27" s="257"/>
      <c r="H27" s="257"/>
      <c r="M27" s="89"/>
    </row>
    <row r="28" spans="2:13" s="1" customFormat="1" ht="6.95" customHeight="1" x14ac:dyDescent="0.2">
      <c r="B28" s="29"/>
      <c r="M28" s="29"/>
    </row>
    <row r="29" spans="2:13" s="1" customFormat="1" ht="6.95" customHeight="1" x14ac:dyDescent="0.2">
      <c r="B29" s="29"/>
      <c r="D29" s="53"/>
      <c r="E29" s="53"/>
      <c r="F29" s="53"/>
      <c r="G29" s="53"/>
      <c r="H29" s="53"/>
      <c r="I29" s="53"/>
      <c r="J29" s="53"/>
      <c r="K29" s="53"/>
      <c r="L29" s="53"/>
      <c r="M29" s="29"/>
    </row>
    <row r="30" spans="2:13" s="1" customFormat="1" ht="14.45" customHeight="1" x14ac:dyDescent="0.2">
      <c r="B30" s="29"/>
      <c r="D30" s="24" t="s">
        <v>123</v>
      </c>
      <c r="K30" s="90">
        <f>K96</f>
        <v>10835.293900000002</v>
      </c>
      <c r="M30" s="29"/>
    </row>
    <row r="31" spans="2:13" s="1" customFormat="1" ht="14.45" customHeight="1" x14ac:dyDescent="0.2">
      <c r="B31" s="29"/>
      <c r="D31" s="91" t="s">
        <v>124</v>
      </c>
      <c r="K31" s="90">
        <f>K104</f>
        <v>249.21</v>
      </c>
      <c r="M31" s="29"/>
    </row>
    <row r="32" spans="2:13" s="1" customFormat="1" ht="25.35" customHeight="1" x14ac:dyDescent="0.2">
      <c r="B32" s="29"/>
      <c r="D32" s="92" t="s">
        <v>28</v>
      </c>
      <c r="K32" s="66">
        <f>ROUND(K30 + K31, 2)</f>
        <v>11084.5</v>
      </c>
      <c r="M32" s="29"/>
    </row>
    <row r="33" spans="2:13" s="1" customFormat="1" ht="6.95" customHeight="1" x14ac:dyDescent="0.2">
      <c r="B33" s="29"/>
      <c r="D33" s="53"/>
      <c r="E33" s="53"/>
      <c r="F33" s="53"/>
      <c r="G33" s="53"/>
      <c r="H33" s="53"/>
      <c r="I33" s="53"/>
      <c r="J33" s="53"/>
      <c r="K33" s="53"/>
      <c r="L33" s="53"/>
      <c r="M33" s="29"/>
    </row>
    <row r="34" spans="2:13" s="1" customFormat="1" ht="14.45" customHeight="1" x14ac:dyDescent="0.2">
      <c r="B34" s="29"/>
      <c r="F34" s="32" t="s">
        <v>30</v>
      </c>
      <c r="I34" s="32" t="s">
        <v>29</v>
      </c>
      <c r="J34" s="32"/>
      <c r="K34" s="32" t="s">
        <v>31</v>
      </c>
      <c r="M34" s="29"/>
    </row>
    <row r="35" spans="2:13" s="1" customFormat="1" ht="14.45" customHeight="1" x14ac:dyDescent="0.2">
      <c r="B35" s="29"/>
      <c r="D35" s="55" t="s">
        <v>32</v>
      </c>
      <c r="E35" s="34" t="s">
        <v>33</v>
      </c>
      <c r="F35" s="93">
        <f>ROUND((SUM(BF104:BF107) + SUM(BF127:BF166)),  2)</f>
        <v>0</v>
      </c>
      <c r="G35" s="94"/>
      <c r="H35" s="94"/>
      <c r="I35" s="95">
        <v>0.23</v>
      </c>
      <c r="J35" s="95"/>
      <c r="K35" s="93">
        <f>ROUND(((SUM(BF104:BF107) + SUM(BF127:BF166))*I35),  2)</f>
        <v>0</v>
      </c>
      <c r="M35" s="29"/>
    </row>
    <row r="36" spans="2:13" s="1" customFormat="1" ht="14.45" customHeight="1" x14ac:dyDescent="0.2">
      <c r="B36" s="29"/>
      <c r="E36" s="34" t="s">
        <v>34</v>
      </c>
      <c r="F36" s="96">
        <f>K32</f>
        <v>11084.5</v>
      </c>
      <c r="I36" s="97">
        <v>0.23</v>
      </c>
      <c r="J36" s="97"/>
      <c r="K36" s="96">
        <f>I36*F36</f>
        <v>2549.4349999999999</v>
      </c>
      <c r="M36" s="29"/>
    </row>
    <row r="37" spans="2:13" s="1" customFormat="1" ht="14.45" hidden="1" customHeight="1" x14ac:dyDescent="0.2">
      <c r="B37" s="29"/>
      <c r="E37" s="26" t="s">
        <v>35</v>
      </c>
      <c r="F37" s="96">
        <f>ROUND((SUM(BH104:BH107) + SUM(BH127:BH166)),  2)</f>
        <v>0</v>
      </c>
      <c r="I37" s="97">
        <v>0.23</v>
      </c>
      <c r="J37" s="97"/>
      <c r="K37" s="96">
        <f>0</f>
        <v>0</v>
      </c>
      <c r="M37" s="29"/>
    </row>
    <row r="38" spans="2:13" s="1" customFormat="1" ht="14.45" hidden="1" customHeight="1" x14ac:dyDescent="0.2">
      <c r="B38" s="29"/>
      <c r="E38" s="26" t="s">
        <v>36</v>
      </c>
      <c r="F38" s="96">
        <f>ROUND((SUM(BI104:BI107) + SUM(BI127:BI166)),  2)</f>
        <v>0</v>
      </c>
      <c r="I38" s="97">
        <v>0.23</v>
      </c>
      <c r="J38" s="97"/>
      <c r="K38" s="96">
        <f>0</f>
        <v>0</v>
      </c>
      <c r="M38" s="29"/>
    </row>
    <row r="39" spans="2:13" s="1" customFormat="1" ht="14.45" hidden="1" customHeight="1" x14ac:dyDescent="0.2">
      <c r="B39" s="29"/>
      <c r="E39" s="34" t="s">
        <v>37</v>
      </c>
      <c r="F39" s="93">
        <f>ROUND((SUM(BJ104:BJ107) + SUM(BJ127:BJ166)),  2)</f>
        <v>0</v>
      </c>
      <c r="G39" s="94"/>
      <c r="H39" s="94"/>
      <c r="I39" s="95">
        <v>0</v>
      </c>
      <c r="J39" s="95"/>
      <c r="K39" s="93">
        <f>0</f>
        <v>0</v>
      </c>
      <c r="M39" s="29"/>
    </row>
    <row r="40" spans="2:13" s="1" customFormat="1" ht="6.95" customHeight="1" x14ac:dyDescent="0.2">
      <c r="B40" s="29"/>
      <c r="M40" s="29"/>
    </row>
    <row r="41" spans="2:13" s="1" customFormat="1" ht="25.35" customHeight="1" x14ac:dyDescent="0.2">
      <c r="B41" s="29"/>
      <c r="C41" s="98"/>
      <c r="D41" s="99" t="s">
        <v>38</v>
      </c>
      <c r="E41" s="57"/>
      <c r="F41" s="57"/>
      <c r="G41" s="100" t="s">
        <v>39</v>
      </c>
      <c r="H41" s="101" t="s">
        <v>40</v>
      </c>
      <c r="I41" s="57"/>
      <c r="J41" s="57"/>
      <c r="K41" s="102">
        <f>SUM(K32:K39)</f>
        <v>13633.934999999999</v>
      </c>
      <c r="L41" s="103"/>
      <c r="M41" s="29"/>
    </row>
    <row r="42" spans="2:13" s="1" customFormat="1" ht="14.45" customHeight="1" x14ac:dyDescent="0.2">
      <c r="B42" s="29"/>
      <c r="M42" s="29"/>
    </row>
    <row r="43" spans="2:13" ht="14.45" customHeight="1" x14ac:dyDescent="0.2">
      <c r="B43" s="20"/>
      <c r="M43" s="20"/>
    </row>
    <row r="44" spans="2:13" ht="14.45" customHeight="1" x14ac:dyDescent="0.2">
      <c r="B44" s="20"/>
      <c r="M44" s="20"/>
    </row>
    <row r="45" spans="2:13" ht="14.45" customHeight="1" x14ac:dyDescent="0.2">
      <c r="B45" s="20"/>
      <c r="M45" s="20"/>
    </row>
    <row r="46" spans="2:13" ht="14.45" customHeight="1" x14ac:dyDescent="0.2">
      <c r="B46" s="20"/>
      <c r="M46" s="20"/>
    </row>
    <row r="47" spans="2:13" ht="14.45" customHeight="1" x14ac:dyDescent="0.2">
      <c r="B47" s="20"/>
      <c r="M47" s="20"/>
    </row>
    <row r="48" spans="2:13" ht="14.45" customHeight="1" x14ac:dyDescent="0.2">
      <c r="B48" s="20"/>
      <c r="M48" s="20"/>
    </row>
    <row r="49" spans="2:13" ht="14.45" customHeight="1" x14ac:dyDescent="0.2">
      <c r="B49" s="20"/>
      <c r="M49" s="20"/>
    </row>
    <row r="50" spans="2:13" s="1" customFormat="1" ht="14.45" customHeight="1" x14ac:dyDescent="0.2">
      <c r="B50" s="29"/>
      <c r="D50" s="41" t="s">
        <v>41</v>
      </c>
      <c r="E50" s="42"/>
      <c r="F50" s="42"/>
      <c r="G50" s="41" t="s">
        <v>42</v>
      </c>
      <c r="H50" s="42"/>
      <c r="I50" s="42"/>
      <c r="J50" s="42"/>
      <c r="K50" s="42"/>
      <c r="L50" s="42"/>
      <c r="M50" s="29"/>
    </row>
    <row r="51" spans="2:13" x14ac:dyDescent="0.2">
      <c r="B51" s="20"/>
      <c r="M51" s="20"/>
    </row>
    <row r="52" spans="2:13" x14ac:dyDescent="0.2">
      <c r="B52" s="20"/>
      <c r="M52" s="20"/>
    </row>
    <row r="53" spans="2:13" x14ac:dyDescent="0.2">
      <c r="B53" s="20"/>
      <c r="M53" s="20"/>
    </row>
    <row r="54" spans="2:13" x14ac:dyDescent="0.2">
      <c r="B54" s="20"/>
      <c r="M54" s="20"/>
    </row>
    <row r="55" spans="2:13" x14ac:dyDescent="0.2">
      <c r="B55" s="20"/>
      <c r="M55" s="20"/>
    </row>
    <row r="56" spans="2:13" x14ac:dyDescent="0.2">
      <c r="B56" s="20"/>
      <c r="M56" s="20"/>
    </row>
    <row r="57" spans="2:13" x14ac:dyDescent="0.2">
      <c r="B57" s="20"/>
      <c r="M57" s="20"/>
    </row>
    <row r="58" spans="2:13" x14ac:dyDescent="0.2">
      <c r="B58" s="20"/>
      <c r="M58" s="20"/>
    </row>
    <row r="59" spans="2:13" x14ac:dyDescent="0.2">
      <c r="B59" s="20"/>
      <c r="M59" s="20"/>
    </row>
    <row r="60" spans="2:13" x14ac:dyDescent="0.2">
      <c r="B60" s="20"/>
      <c r="M60" s="20"/>
    </row>
    <row r="61" spans="2:13" s="1" customFormat="1" ht="12.75" x14ac:dyDescent="0.2">
      <c r="B61" s="29"/>
      <c r="D61" s="43" t="s">
        <v>43</v>
      </c>
      <c r="E61" s="31"/>
      <c r="F61" s="104" t="s">
        <v>44</v>
      </c>
      <c r="G61" s="43" t="s">
        <v>43</v>
      </c>
      <c r="H61" s="31"/>
      <c r="I61" s="31"/>
      <c r="J61" s="31"/>
      <c r="K61" s="105" t="s">
        <v>44</v>
      </c>
      <c r="L61" s="31"/>
      <c r="M61" s="29"/>
    </row>
    <row r="62" spans="2:13" x14ac:dyDescent="0.2">
      <c r="B62" s="20"/>
      <c r="M62" s="20"/>
    </row>
    <row r="63" spans="2:13" x14ac:dyDescent="0.2">
      <c r="B63" s="20"/>
      <c r="M63" s="20"/>
    </row>
    <row r="64" spans="2:13" x14ac:dyDescent="0.2">
      <c r="B64" s="20"/>
      <c r="M64" s="20"/>
    </row>
    <row r="65" spans="2:13" s="1" customFormat="1" ht="12.75" x14ac:dyDescent="0.2">
      <c r="B65" s="29"/>
      <c r="D65" s="41" t="s">
        <v>45</v>
      </c>
      <c r="E65" s="42"/>
      <c r="F65" s="42"/>
      <c r="G65" s="41" t="s">
        <v>46</v>
      </c>
      <c r="H65" s="42"/>
      <c r="I65" s="42"/>
      <c r="J65" s="42"/>
      <c r="K65" s="42"/>
      <c r="L65" s="42"/>
      <c r="M65" s="29"/>
    </row>
    <row r="66" spans="2:13" x14ac:dyDescent="0.2">
      <c r="B66" s="20"/>
      <c r="M66" s="20"/>
    </row>
    <row r="67" spans="2:13" x14ac:dyDescent="0.2">
      <c r="B67" s="20"/>
      <c r="M67" s="20"/>
    </row>
    <row r="68" spans="2:13" x14ac:dyDescent="0.2">
      <c r="B68" s="20"/>
      <c r="M68" s="20"/>
    </row>
    <row r="69" spans="2:13" x14ac:dyDescent="0.2">
      <c r="B69" s="20"/>
      <c r="M69" s="20"/>
    </row>
    <row r="70" spans="2:13" x14ac:dyDescent="0.2">
      <c r="B70" s="20"/>
      <c r="M70" s="20"/>
    </row>
    <row r="71" spans="2:13" x14ac:dyDescent="0.2">
      <c r="B71" s="20"/>
      <c r="M71" s="20"/>
    </row>
    <row r="72" spans="2:13" x14ac:dyDescent="0.2">
      <c r="B72" s="20"/>
      <c r="M72" s="20"/>
    </row>
    <row r="73" spans="2:13" x14ac:dyDescent="0.2">
      <c r="B73" s="20"/>
      <c r="M73" s="20"/>
    </row>
    <row r="74" spans="2:13" x14ac:dyDescent="0.2">
      <c r="B74" s="20"/>
      <c r="M74" s="20"/>
    </row>
    <row r="75" spans="2:13" x14ac:dyDescent="0.2">
      <c r="B75" s="20"/>
      <c r="M75" s="20"/>
    </row>
    <row r="76" spans="2:13" s="1" customFormat="1" ht="12.75" x14ac:dyDescent="0.2">
      <c r="B76" s="29"/>
      <c r="D76" s="43" t="s">
        <v>43</v>
      </c>
      <c r="E76" s="31"/>
      <c r="F76" s="104" t="s">
        <v>44</v>
      </c>
      <c r="G76" s="43" t="s">
        <v>43</v>
      </c>
      <c r="H76" s="31"/>
      <c r="I76" s="31"/>
      <c r="J76" s="31"/>
      <c r="K76" s="105" t="s">
        <v>44</v>
      </c>
      <c r="L76" s="31"/>
      <c r="M76" s="29"/>
    </row>
    <row r="77" spans="2:13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29"/>
    </row>
    <row r="81" spans="2:48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29"/>
    </row>
    <row r="82" spans="2:48" s="1" customFormat="1" ht="24.95" customHeight="1" x14ac:dyDescent="0.2">
      <c r="B82" s="29"/>
      <c r="C82" s="21" t="s">
        <v>125</v>
      </c>
      <c r="M82" s="29"/>
    </row>
    <row r="83" spans="2:48" s="1" customFormat="1" ht="6.95" customHeight="1" x14ac:dyDescent="0.2">
      <c r="B83" s="29"/>
      <c r="M83" s="29"/>
    </row>
    <row r="84" spans="2:48" s="1" customFormat="1" ht="12" customHeight="1" x14ac:dyDescent="0.2">
      <c r="B84" s="29"/>
      <c r="C84" s="26" t="s">
        <v>13</v>
      </c>
      <c r="M84" s="29"/>
    </row>
    <row r="85" spans="2:48" s="1" customFormat="1" ht="16.5" customHeight="1" x14ac:dyDescent="0.2">
      <c r="B85" s="29"/>
      <c r="E85" s="266" t="str">
        <f>E7</f>
        <v>Revitalizácia verejného priestoru - Dom služieb Dúbravka</v>
      </c>
      <c r="F85" s="267"/>
      <c r="G85" s="267"/>
      <c r="H85" s="267"/>
      <c r="M85" s="29"/>
    </row>
    <row r="86" spans="2:48" s="1" customFormat="1" ht="12" customHeight="1" x14ac:dyDescent="0.2">
      <c r="B86" s="29"/>
      <c r="C86" s="26" t="s">
        <v>121</v>
      </c>
      <c r="M86" s="29"/>
    </row>
    <row r="87" spans="2:48" s="1" customFormat="1" ht="16.5" customHeight="1" x14ac:dyDescent="0.2">
      <c r="B87" s="29"/>
      <c r="E87" s="262" t="str">
        <f>E9</f>
        <v>SO 10 - Verejné osvetlenie</v>
      </c>
      <c r="F87" s="268"/>
      <c r="G87" s="268"/>
      <c r="H87" s="268"/>
      <c r="M87" s="29"/>
    </row>
    <row r="88" spans="2:48" s="1" customFormat="1" ht="6.95" customHeight="1" x14ac:dyDescent="0.2">
      <c r="B88" s="29"/>
      <c r="M88" s="29"/>
    </row>
    <row r="89" spans="2:48" s="1" customFormat="1" ht="12" customHeight="1" x14ac:dyDescent="0.2">
      <c r="B89" s="29"/>
      <c r="C89" s="26" t="s">
        <v>16</v>
      </c>
      <c r="F89" s="24" t="str">
        <f>F12</f>
        <v>k.ú. Dúbravka, Bratislava</v>
      </c>
      <c r="I89" s="26" t="s">
        <v>18</v>
      </c>
      <c r="J89" s="26"/>
      <c r="K89" s="52">
        <f>IF(K12="","",K12)</f>
        <v>0</v>
      </c>
      <c r="M89" s="29"/>
    </row>
    <row r="90" spans="2:48" s="1" customFormat="1" ht="6.95" customHeight="1" x14ac:dyDescent="0.2">
      <c r="B90" s="29"/>
      <c r="M90" s="29"/>
    </row>
    <row r="91" spans="2:48" s="1" customFormat="1" ht="25.7" customHeight="1" x14ac:dyDescent="0.2">
      <c r="B91" s="29"/>
      <c r="C91" s="26" t="s">
        <v>19</v>
      </c>
      <c r="F91" s="24"/>
      <c r="I91" s="26" t="s">
        <v>23</v>
      </c>
      <c r="J91" s="26"/>
      <c r="K91" s="27"/>
      <c r="M91" s="29"/>
    </row>
    <row r="92" spans="2:48" s="1" customFormat="1" ht="15.2" customHeight="1" x14ac:dyDescent="0.2">
      <c r="B92" s="29"/>
      <c r="C92" s="26" t="s">
        <v>22</v>
      </c>
      <c r="F92" s="24" t="str">
        <f>IF(E18="","",E18)</f>
        <v/>
      </c>
      <c r="I92" s="26" t="s">
        <v>25</v>
      </c>
      <c r="J92" s="26"/>
      <c r="K92" s="27" t="str">
        <f>E24</f>
        <v xml:space="preserve"> </v>
      </c>
      <c r="M92" s="29"/>
    </row>
    <row r="93" spans="2:48" s="1" customFormat="1" ht="10.35" customHeight="1" x14ac:dyDescent="0.2">
      <c r="B93" s="29"/>
      <c r="M93" s="29"/>
    </row>
    <row r="94" spans="2:48" s="1" customFormat="1" ht="29.25" customHeight="1" x14ac:dyDescent="0.2">
      <c r="B94" s="29"/>
      <c r="C94" s="106" t="s">
        <v>126</v>
      </c>
      <c r="D94" s="98"/>
      <c r="E94" s="98"/>
      <c r="F94" s="98"/>
      <c r="G94" s="98"/>
      <c r="H94" s="98"/>
      <c r="I94" s="98"/>
      <c r="J94" s="98"/>
      <c r="K94" s="107" t="s">
        <v>127</v>
      </c>
      <c r="L94" s="98"/>
      <c r="M94" s="29"/>
    </row>
    <row r="95" spans="2:48" s="1" customFormat="1" ht="10.35" customHeight="1" x14ac:dyDescent="0.2">
      <c r="B95" s="29"/>
      <c r="M95" s="29"/>
    </row>
    <row r="96" spans="2:48" s="1" customFormat="1" ht="22.9" customHeight="1" x14ac:dyDescent="0.2">
      <c r="B96" s="29"/>
      <c r="C96" s="108" t="s">
        <v>128</v>
      </c>
      <c r="K96" s="66">
        <f>K127</f>
        <v>10835.293900000002</v>
      </c>
      <c r="M96" s="29"/>
      <c r="AV96" s="17" t="s">
        <v>129</v>
      </c>
    </row>
    <row r="97" spans="2:66" s="8" customFormat="1" ht="24.95" customHeight="1" x14ac:dyDescent="0.2">
      <c r="B97" s="109"/>
      <c r="D97" s="110" t="s">
        <v>1071</v>
      </c>
      <c r="E97" s="111"/>
      <c r="F97" s="111"/>
      <c r="G97" s="111"/>
      <c r="H97" s="111"/>
      <c r="I97" s="111"/>
      <c r="J97" s="111"/>
      <c r="K97" s="112">
        <f>K128</f>
        <v>10574.693900000002</v>
      </c>
      <c r="M97" s="109"/>
    </row>
    <row r="98" spans="2:66" s="9" customFormat="1" ht="19.899999999999999" customHeight="1" x14ac:dyDescent="0.2">
      <c r="B98" s="113"/>
      <c r="D98" s="114" t="s">
        <v>1072</v>
      </c>
      <c r="E98" s="115"/>
      <c r="F98" s="115"/>
      <c r="G98" s="115"/>
      <c r="H98" s="115"/>
      <c r="I98" s="115"/>
      <c r="J98" s="115"/>
      <c r="K98" s="116">
        <f>K129</f>
        <v>3788.4475000000002</v>
      </c>
      <c r="M98" s="113"/>
    </row>
    <row r="99" spans="2:66" s="9" customFormat="1" ht="19.899999999999999" customHeight="1" x14ac:dyDescent="0.2">
      <c r="B99" s="113"/>
      <c r="D99" s="114" t="s">
        <v>1411</v>
      </c>
      <c r="E99" s="115"/>
      <c r="F99" s="115"/>
      <c r="G99" s="115"/>
      <c r="H99" s="115"/>
      <c r="I99" s="115"/>
      <c r="J99" s="115"/>
      <c r="K99" s="116">
        <f>K148</f>
        <v>6786.2464000000009</v>
      </c>
      <c r="M99" s="113"/>
    </row>
    <row r="100" spans="2:66" s="8" customFormat="1" ht="24.95" customHeight="1" x14ac:dyDescent="0.2">
      <c r="B100" s="109"/>
      <c r="D100" s="110" t="s">
        <v>1412</v>
      </c>
      <c r="E100" s="111"/>
      <c r="F100" s="111"/>
      <c r="G100" s="111"/>
      <c r="H100" s="111"/>
      <c r="I100" s="111"/>
      <c r="J100" s="111"/>
      <c r="K100" s="112">
        <f>K158</f>
        <v>260.59999999999997</v>
      </c>
      <c r="M100" s="109"/>
    </row>
    <row r="101" spans="2:66" s="8" customFormat="1" ht="24.95" customHeight="1" x14ac:dyDescent="0.2">
      <c r="B101" s="109"/>
      <c r="D101" s="110" t="s">
        <v>1413</v>
      </c>
      <c r="E101" s="111"/>
      <c r="F101" s="111"/>
      <c r="G101" s="111"/>
      <c r="H101" s="111"/>
      <c r="I101" s="111"/>
      <c r="J101" s="111"/>
      <c r="K101" s="112">
        <f>K160</f>
        <v>0</v>
      </c>
      <c r="M101" s="109"/>
    </row>
    <row r="102" spans="2:66" s="1" customFormat="1" ht="21.75" customHeight="1" x14ac:dyDescent="0.2">
      <c r="B102" s="29"/>
      <c r="M102" s="29"/>
    </row>
    <row r="103" spans="2:66" s="1" customFormat="1" ht="6.95" customHeight="1" x14ac:dyDescent="0.2">
      <c r="B103" s="29"/>
      <c r="M103" s="29"/>
    </row>
    <row r="104" spans="2:66" s="1" customFormat="1" ht="29.25" customHeight="1" x14ac:dyDescent="0.2">
      <c r="B104" s="29"/>
      <c r="C104" s="108" t="s">
        <v>144</v>
      </c>
      <c r="K104" s="117">
        <f>ROUND(K105 + K106,2)</f>
        <v>249.21</v>
      </c>
      <c r="M104" s="29"/>
      <c r="O104" s="118" t="s">
        <v>32</v>
      </c>
    </row>
    <row r="105" spans="2:66" s="1" customFormat="1" ht="18" customHeight="1" x14ac:dyDescent="0.2">
      <c r="B105" s="29"/>
      <c r="D105" s="265" t="s">
        <v>145</v>
      </c>
      <c r="E105" s="265"/>
      <c r="F105" s="265"/>
      <c r="K105" s="186">
        <f>0.023*K96</f>
        <v>249.21175970000004</v>
      </c>
      <c r="M105" s="29"/>
      <c r="O105" s="187" t="s">
        <v>34</v>
      </c>
      <c r="AG105" s="119"/>
      <c r="AH105" s="119"/>
      <c r="AI105" s="119"/>
      <c r="AJ105" s="119"/>
      <c r="AK105" s="119"/>
      <c r="AL105" s="119"/>
      <c r="AM105" s="119"/>
      <c r="AN105" s="119"/>
      <c r="AO105" s="119"/>
      <c r="AP105" s="119"/>
      <c r="AQ105" s="119"/>
      <c r="AR105" s="119"/>
      <c r="AS105" s="119"/>
      <c r="AT105" s="119"/>
      <c r="AU105" s="119"/>
      <c r="AV105" s="119"/>
      <c r="AW105" s="119"/>
      <c r="AX105" s="119"/>
      <c r="AY105" s="119"/>
      <c r="AZ105" s="120" t="s">
        <v>146</v>
      </c>
      <c r="BA105" s="119"/>
      <c r="BB105" s="119"/>
      <c r="BC105" s="119"/>
      <c r="BD105" s="119"/>
      <c r="BE105" s="119"/>
      <c r="BF105" s="121">
        <f>IF(O105="základná",K105,0)</f>
        <v>0</v>
      </c>
      <c r="BG105" s="121">
        <f>IF(O105="znížená",K105,0)</f>
        <v>249.21175970000004</v>
      </c>
      <c r="BH105" s="121">
        <f>IF(O105="zákl. prenesená",K105,0)</f>
        <v>0</v>
      </c>
      <c r="BI105" s="121">
        <f>IF(O105="zníž. prenesená",K105,0)</f>
        <v>0</v>
      </c>
      <c r="BJ105" s="121">
        <f>IF(O105="nulová",K105,0)</f>
        <v>0</v>
      </c>
      <c r="BK105" s="120" t="s">
        <v>147</v>
      </c>
      <c r="BL105" s="119"/>
      <c r="BM105" s="119"/>
      <c r="BN105" s="119"/>
    </row>
    <row r="106" spans="2:66" s="1" customFormat="1" ht="18" customHeight="1" x14ac:dyDescent="0.2">
      <c r="B106" s="29"/>
      <c r="D106" s="265" t="s">
        <v>148</v>
      </c>
      <c r="E106" s="265"/>
      <c r="F106" s="265"/>
      <c r="K106" s="181"/>
      <c r="M106" s="29"/>
      <c r="O106" s="187" t="s">
        <v>34</v>
      </c>
      <c r="AG106" s="119"/>
      <c r="AH106" s="119"/>
      <c r="AI106" s="119"/>
      <c r="AJ106" s="119"/>
      <c r="AK106" s="119"/>
      <c r="AL106" s="119"/>
      <c r="AM106" s="119"/>
      <c r="AN106" s="119"/>
      <c r="AO106" s="119"/>
      <c r="AP106" s="119"/>
      <c r="AQ106" s="119"/>
      <c r="AR106" s="119"/>
      <c r="AS106" s="119"/>
      <c r="AT106" s="119"/>
      <c r="AU106" s="119"/>
      <c r="AV106" s="119"/>
      <c r="AW106" s="119"/>
      <c r="AX106" s="119"/>
      <c r="AY106" s="119"/>
      <c r="AZ106" s="120" t="s">
        <v>146</v>
      </c>
      <c r="BA106" s="119"/>
      <c r="BB106" s="119"/>
      <c r="BC106" s="119"/>
      <c r="BD106" s="119"/>
      <c r="BE106" s="119"/>
      <c r="BF106" s="121">
        <f>IF(O106="základná",K106,0)</f>
        <v>0</v>
      </c>
      <c r="BG106" s="121">
        <f>IF(O106="znížená",K106,0)</f>
        <v>0</v>
      </c>
      <c r="BH106" s="121">
        <f>IF(O106="zákl. prenesená",K106,0)</f>
        <v>0</v>
      </c>
      <c r="BI106" s="121">
        <f>IF(O106="zníž. prenesená",K106,0)</f>
        <v>0</v>
      </c>
      <c r="BJ106" s="121">
        <f>IF(O106="nulová",K106,0)</f>
        <v>0</v>
      </c>
      <c r="BK106" s="120" t="s">
        <v>147</v>
      </c>
      <c r="BL106" s="119"/>
      <c r="BM106" s="119"/>
      <c r="BN106" s="119"/>
    </row>
    <row r="107" spans="2:66" s="1" customFormat="1" ht="18" customHeight="1" x14ac:dyDescent="0.2">
      <c r="B107" s="29"/>
      <c r="M107" s="29"/>
    </row>
    <row r="108" spans="2:66" s="1" customFormat="1" ht="29.25" customHeight="1" x14ac:dyDescent="0.2">
      <c r="B108" s="29"/>
      <c r="C108" s="122" t="s">
        <v>149</v>
      </c>
      <c r="D108" s="98"/>
      <c r="E108" s="98"/>
      <c r="F108" s="98"/>
      <c r="G108" s="98"/>
      <c r="H108" s="98"/>
      <c r="I108" s="98"/>
      <c r="J108" s="98"/>
      <c r="K108" s="123">
        <f>ROUND(K96+K104,2)</f>
        <v>11084.5</v>
      </c>
      <c r="L108" s="98"/>
      <c r="M108" s="29"/>
    </row>
    <row r="109" spans="2:66" s="1" customFormat="1" ht="6.95" customHeight="1" x14ac:dyDescent="0.2">
      <c r="B109" s="44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29"/>
    </row>
    <row r="113" spans="2:64" s="1" customFormat="1" ht="6.95" customHeight="1" x14ac:dyDescent="0.2">
      <c r="B113" s="46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29"/>
    </row>
    <row r="114" spans="2:64" s="1" customFormat="1" ht="24.95" customHeight="1" x14ac:dyDescent="0.2">
      <c r="B114" s="29"/>
      <c r="C114" s="21" t="s">
        <v>150</v>
      </c>
      <c r="M114" s="29"/>
    </row>
    <row r="115" spans="2:64" s="1" customFormat="1" ht="6.95" customHeight="1" x14ac:dyDescent="0.2">
      <c r="B115" s="29"/>
      <c r="M115" s="29"/>
    </row>
    <row r="116" spans="2:64" s="1" customFormat="1" ht="12" customHeight="1" x14ac:dyDescent="0.2">
      <c r="B116" s="29"/>
      <c r="C116" s="26" t="s">
        <v>13</v>
      </c>
      <c r="M116" s="29"/>
    </row>
    <row r="117" spans="2:64" s="1" customFormat="1" ht="16.5" customHeight="1" x14ac:dyDescent="0.2">
      <c r="B117" s="29"/>
      <c r="E117" s="266" t="str">
        <f>E7</f>
        <v>Revitalizácia verejného priestoru - Dom služieb Dúbravka</v>
      </c>
      <c r="F117" s="267"/>
      <c r="G117" s="267"/>
      <c r="H117" s="267"/>
      <c r="M117" s="29"/>
    </row>
    <row r="118" spans="2:64" s="1" customFormat="1" ht="12" customHeight="1" x14ac:dyDescent="0.2">
      <c r="B118" s="29"/>
      <c r="C118" s="26" t="s">
        <v>121</v>
      </c>
      <c r="M118" s="29"/>
    </row>
    <row r="119" spans="2:64" s="1" customFormat="1" ht="16.5" customHeight="1" x14ac:dyDescent="0.2">
      <c r="B119" s="29"/>
      <c r="E119" s="262" t="str">
        <f>E9</f>
        <v>SO 10 - Verejné osvetlenie</v>
      </c>
      <c r="F119" s="268"/>
      <c r="G119" s="268"/>
      <c r="H119" s="268"/>
      <c r="M119" s="29"/>
    </row>
    <row r="120" spans="2:64" s="1" customFormat="1" ht="6.95" customHeight="1" x14ac:dyDescent="0.2">
      <c r="B120" s="29"/>
      <c r="M120" s="29"/>
    </row>
    <row r="121" spans="2:64" s="1" customFormat="1" ht="12" customHeight="1" x14ac:dyDescent="0.2">
      <c r="B121" s="29"/>
      <c r="C121" s="26" t="s">
        <v>16</v>
      </c>
      <c r="F121" s="24" t="str">
        <f>F12</f>
        <v>k.ú. Dúbravka, Bratislava</v>
      </c>
      <c r="I121" s="26" t="s">
        <v>18</v>
      </c>
      <c r="J121" s="26"/>
      <c r="K121" s="52">
        <f>IF(K12="","",K12)</f>
        <v>0</v>
      </c>
      <c r="M121" s="29"/>
    </row>
    <row r="122" spans="2:64" s="1" customFormat="1" ht="6.95" customHeight="1" x14ac:dyDescent="0.2">
      <c r="B122" s="29"/>
      <c r="M122" s="29"/>
    </row>
    <row r="123" spans="2:64" s="1" customFormat="1" ht="25.7" customHeight="1" x14ac:dyDescent="0.2">
      <c r="B123" s="29"/>
      <c r="C123" s="26" t="s">
        <v>19</v>
      </c>
      <c r="F123" s="24">
        <f>E15</f>
        <v>0</v>
      </c>
      <c r="I123" s="26" t="s">
        <v>23</v>
      </c>
      <c r="J123" s="26"/>
      <c r="K123" s="27">
        <f>E21</f>
        <v>0</v>
      </c>
      <c r="M123" s="29"/>
    </row>
    <row r="124" spans="2:64" s="1" customFormat="1" ht="15.2" customHeight="1" x14ac:dyDescent="0.2">
      <c r="B124" s="29"/>
      <c r="C124" s="26" t="s">
        <v>22</v>
      </c>
      <c r="F124" s="24" t="str">
        <f>IF(E18="","",E18)</f>
        <v/>
      </c>
      <c r="I124" s="26" t="s">
        <v>25</v>
      </c>
      <c r="J124" s="26"/>
      <c r="K124" s="27" t="str">
        <f>E24</f>
        <v xml:space="preserve"> </v>
      </c>
      <c r="M124" s="29"/>
    </row>
    <row r="125" spans="2:64" s="1" customFormat="1" ht="10.35" customHeight="1" x14ac:dyDescent="0.2">
      <c r="B125" s="29"/>
      <c r="M125" s="29"/>
    </row>
    <row r="126" spans="2:64" s="10" customFormat="1" ht="29.25" customHeight="1" x14ac:dyDescent="0.2">
      <c r="B126" s="124"/>
      <c r="C126" s="125" t="s">
        <v>151</v>
      </c>
      <c r="D126" s="126" t="s">
        <v>53</v>
      </c>
      <c r="E126" s="126" t="s">
        <v>49</v>
      </c>
      <c r="F126" s="126" t="s">
        <v>50</v>
      </c>
      <c r="G126" s="126" t="s">
        <v>152</v>
      </c>
      <c r="H126" s="126" t="s">
        <v>153</v>
      </c>
      <c r="I126" s="126" t="s">
        <v>154</v>
      </c>
      <c r="J126" s="126" t="s">
        <v>155</v>
      </c>
      <c r="K126" s="127" t="s">
        <v>127</v>
      </c>
      <c r="L126" s="128" t="s">
        <v>156</v>
      </c>
      <c r="M126" s="124"/>
      <c r="N126" s="59" t="s">
        <v>1</v>
      </c>
      <c r="O126" s="60" t="s">
        <v>32</v>
      </c>
      <c r="P126" s="60" t="s">
        <v>157</v>
      </c>
      <c r="Q126" s="60" t="s">
        <v>158</v>
      </c>
      <c r="R126" s="60" t="s">
        <v>159</v>
      </c>
      <c r="S126" s="60" t="s">
        <v>160</v>
      </c>
      <c r="T126" s="60" t="s">
        <v>161</v>
      </c>
      <c r="U126" s="61" t="s">
        <v>162</v>
      </c>
    </row>
    <row r="127" spans="2:64" s="1" customFormat="1" ht="22.9" customHeight="1" x14ac:dyDescent="0.25">
      <c r="B127" s="29"/>
      <c r="C127" s="64" t="s">
        <v>123</v>
      </c>
      <c r="K127" s="129">
        <f>K128+K158+K160</f>
        <v>10835.293900000002</v>
      </c>
      <c r="M127" s="29"/>
      <c r="N127" s="62"/>
      <c r="O127" s="53"/>
      <c r="P127" s="53"/>
      <c r="Q127" s="130">
        <f>Q128+Q158+Q160</f>
        <v>0</v>
      </c>
      <c r="R127" s="53"/>
      <c r="S127" s="130">
        <f>S128+S158+S160</f>
        <v>0</v>
      </c>
      <c r="T127" s="53"/>
      <c r="U127" s="131">
        <f>U128+U158+U160</f>
        <v>0</v>
      </c>
      <c r="AU127" s="17" t="s">
        <v>67</v>
      </c>
      <c r="AV127" s="17" t="s">
        <v>129</v>
      </c>
      <c r="BL127" s="132">
        <f>BL128+BL158+BL160</f>
        <v>10835.300000000001</v>
      </c>
    </row>
    <row r="128" spans="2:64" s="11" customFormat="1" ht="25.9" customHeight="1" x14ac:dyDescent="0.2">
      <c r="B128" s="133"/>
      <c r="D128" s="134" t="s">
        <v>67</v>
      </c>
      <c r="E128" s="135" t="s">
        <v>398</v>
      </c>
      <c r="F128" s="135" t="s">
        <v>1246</v>
      </c>
      <c r="K128" s="136">
        <f>K129+K148</f>
        <v>10574.693900000002</v>
      </c>
      <c r="M128" s="133"/>
      <c r="N128" s="137"/>
      <c r="Q128" s="138">
        <f>Q129+Q148</f>
        <v>0</v>
      </c>
      <c r="S128" s="138">
        <f>S129+S148</f>
        <v>0</v>
      </c>
      <c r="U128" s="139">
        <f>U129+U148</f>
        <v>0</v>
      </c>
      <c r="AS128" s="134" t="s">
        <v>181</v>
      </c>
      <c r="AU128" s="140" t="s">
        <v>67</v>
      </c>
      <c r="AV128" s="140" t="s">
        <v>68</v>
      </c>
      <c r="AZ128" s="134" t="s">
        <v>165</v>
      </c>
      <c r="BL128" s="141">
        <f>BL129+BL148</f>
        <v>10574.7</v>
      </c>
    </row>
    <row r="129" spans="1:66" s="11" customFormat="1" ht="22.9" customHeight="1" x14ac:dyDescent="0.2">
      <c r="B129" s="133"/>
      <c r="D129" s="134" t="s">
        <v>67</v>
      </c>
      <c r="E129" s="142" t="s">
        <v>1247</v>
      </c>
      <c r="F129" s="142" t="s">
        <v>1248</v>
      </c>
      <c r="K129" s="143">
        <f>SUM(K130:K147)</f>
        <v>3788.4475000000002</v>
      </c>
      <c r="M129" s="133"/>
      <c r="N129" s="137"/>
      <c r="Q129" s="138">
        <f>SUM(Q130:Q147)</f>
        <v>0</v>
      </c>
      <c r="S129" s="138">
        <f>SUM(S130:S147)</f>
        <v>0</v>
      </c>
      <c r="U129" s="139">
        <f>SUM(U130:U147)</f>
        <v>0</v>
      </c>
      <c r="AS129" s="134" t="s">
        <v>181</v>
      </c>
      <c r="AU129" s="140" t="s">
        <v>67</v>
      </c>
      <c r="AV129" s="140" t="s">
        <v>76</v>
      </c>
      <c r="AZ129" s="134" t="s">
        <v>165</v>
      </c>
      <c r="BL129" s="141">
        <f>SUM(BL130:BL147)</f>
        <v>3788.45</v>
      </c>
    </row>
    <row r="130" spans="1:66" s="1" customFormat="1" ht="24.2" customHeight="1" x14ac:dyDescent="0.2">
      <c r="B130" s="29"/>
      <c r="C130" s="188" t="s">
        <v>76</v>
      </c>
      <c r="D130" s="188" t="s">
        <v>167</v>
      </c>
      <c r="E130" s="189" t="s">
        <v>1464</v>
      </c>
      <c r="F130" s="190" t="s">
        <v>1465</v>
      </c>
      <c r="G130" s="191" t="s">
        <v>415</v>
      </c>
      <c r="H130" s="192">
        <v>8</v>
      </c>
      <c r="I130" s="193">
        <v>22.63</v>
      </c>
      <c r="J130" s="182"/>
      <c r="K130" s="193">
        <f t="shared" ref="K130:K166" si="0">(H130*I130)-(H130*I130*J130)</f>
        <v>181.04</v>
      </c>
      <c r="L130" s="194"/>
      <c r="M130" s="29"/>
      <c r="N130" s="145" t="s">
        <v>1</v>
      </c>
      <c r="O130" s="118" t="s">
        <v>34</v>
      </c>
      <c r="P130" s="146">
        <v>0</v>
      </c>
      <c r="Q130" s="146">
        <f t="shared" ref="Q130:Q147" si="1">P130*H130</f>
        <v>0</v>
      </c>
      <c r="R130" s="146">
        <v>0</v>
      </c>
      <c r="S130" s="146">
        <f t="shared" ref="S130:S147" si="2">R130*H130</f>
        <v>0</v>
      </c>
      <c r="T130" s="146">
        <v>0</v>
      </c>
      <c r="U130" s="147">
        <f t="shared" ref="U130:U147" si="3">T130*H130</f>
        <v>0</v>
      </c>
      <c r="AS130" s="148" t="s">
        <v>559</v>
      </c>
      <c r="AU130" s="148" t="s">
        <v>167</v>
      </c>
      <c r="AV130" s="148" t="s">
        <v>147</v>
      </c>
      <c r="AZ130" s="17" t="s">
        <v>165</v>
      </c>
      <c r="BF130" s="149">
        <f t="shared" ref="BF130:BF147" si="4">IF(O130="základná",K130,0)</f>
        <v>0</v>
      </c>
      <c r="BG130" s="149">
        <f t="shared" ref="BG130:BG147" si="5">IF(O130="znížená",K130,0)</f>
        <v>181.04</v>
      </c>
      <c r="BH130" s="149">
        <f t="shared" ref="BH130:BH147" si="6">IF(O130="zákl. prenesená",K130,0)</f>
        <v>0</v>
      </c>
      <c r="BI130" s="149">
        <f t="shared" ref="BI130:BI147" si="7">IF(O130="zníž. prenesená",K130,0)</f>
        <v>0</v>
      </c>
      <c r="BJ130" s="149">
        <f t="shared" ref="BJ130:BJ147" si="8">IF(O130="nulová",K130,0)</f>
        <v>0</v>
      </c>
      <c r="BK130" s="17" t="s">
        <v>147</v>
      </c>
      <c r="BL130" s="149">
        <f t="shared" ref="BL130:BL147" si="9">ROUND(I130*H130,2)</f>
        <v>181.04</v>
      </c>
      <c r="BM130" s="17" t="s">
        <v>559</v>
      </c>
      <c r="BN130" s="148" t="s">
        <v>147</v>
      </c>
    </row>
    <row r="131" spans="1:66" s="1" customFormat="1" ht="33" customHeight="1" x14ac:dyDescent="0.2">
      <c r="B131" s="29"/>
      <c r="C131" s="202" t="s">
        <v>147</v>
      </c>
      <c r="D131" s="202" t="s">
        <v>398</v>
      </c>
      <c r="E131" s="203" t="s">
        <v>1466</v>
      </c>
      <c r="F131" s="204" t="s">
        <v>1467</v>
      </c>
      <c r="G131" s="205" t="s">
        <v>415</v>
      </c>
      <c r="H131" s="206">
        <v>7</v>
      </c>
      <c r="I131" s="185"/>
      <c r="J131" s="184"/>
      <c r="K131" s="208">
        <f t="shared" si="0"/>
        <v>0</v>
      </c>
      <c r="L131" s="209"/>
      <c r="M131" s="169"/>
      <c r="N131" s="170" t="s">
        <v>1</v>
      </c>
      <c r="O131" s="171" t="s">
        <v>34</v>
      </c>
      <c r="P131" s="146">
        <v>0</v>
      </c>
      <c r="Q131" s="146">
        <f t="shared" si="1"/>
        <v>0</v>
      </c>
      <c r="R131" s="146">
        <v>0</v>
      </c>
      <c r="S131" s="146">
        <f t="shared" si="2"/>
        <v>0</v>
      </c>
      <c r="T131" s="146">
        <v>0</v>
      </c>
      <c r="U131" s="147">
        <f t="shared" si="3"/>
        <v>0</v>
      </c>
      <c r="AS131" s="148" t="s">
        <v>1418</v>
      </c>
      <c r="AU131" s="148" t="s">
        <v>398</v>
      </c>
      <c r="AV131" s="148" t="s">
        <v>147</v>
      </c>
      <c r="AZ131" s="17" t="s">
        <v>165</v>
      </c>
      <c r="BF131" s="149">
        <f t="shared" si="4"/>
        <v>0</v>
      </c>
      <c r="BG131" s="149">
        <f t="shared" si="5"/>
        <v>0</v>
      </c>
      <c r="BH131" s="149">
        <f t="shared" si="6"/>
        <v>0</v>
      </c>
      <c r="BI131" s="149">
        <f t="shared" si="7"/>
        <v>0</v>
      </c>
      <c r="BJ131" s="149">
        <f t="shared" si="8"/>
        <v>0</v>
      </c>
      <c r="BK131" s="17" t="s">
        <v>147</v>
      </c>
      <c r="BL131" s="149">
        <f t="shared" si="9"/>
        <v>0</v>
      </c>
      <c r="BM131" s="17" t="s">
        <v>559</v>
      </c>
      <c r="BN131" s="148" t="s">
        <v>171</v>
      </c>
    </row>
    <row r="132" spans="1:66" s="1" customFormat="1" ht="33" customHeight="1" x14ac:dyDescent="0.2">
      <c r="B132" s="29"/>
      <c r="C132" s="202" t="s">
        <v>181</v>
      </c>
      <c r="D132" s="202" t="s">
        <v>398</v>
      </c>
      <c r="E132" s="203" t="s">
        <v>1468</v>
      </c>
      <c r="F132" s="204" t="s">
        <v>1469</v>
      </c>
      <c r="G132" s="205" t="s">
        <v>415</v>
      </c>
      <c r="H132" s="206">
        <v>1</v>
      </c>
      <c r="I132" s="185"/>
      <c r="J132" s="184"/>
      <c r="K132" s="208">
        <f t="shared" si="0"/>
        <v>0</v>
      </c>
      <c r="L132" s="209"/>
      <c r="M132" s="169"/>
      <c r="N132" s="170" t="s">
        <v>1</v>
      </c>
      <c r="O132" s="171" t="s">
        <v>34</v>
      </c>
      <c r="P132" s="146">
        <v>0</v>
      </c>
      <c r="Q132" s="146">
        <f t="shared" si="1"/>
        <v>0</v>
      </c>
      <c r="R132" s="146">
        <v>0</v>
      </c>
      <c r="S132" s="146">
        <f t="shared" si="2"/>
        <v>0</v>
      </c>
      <c r="T132" s="146">
        <v>0</v>
      </c>
      <c r="U132" s="147">
        <f t="shared" si="3"/>
        <v>0</v>
      </c>
      <c r="AS132" s="148" t="s">
        <v>1418</v>
      </c>
      <c r="AU132" s="148" t="s">
        <v>398</v>
      </c>
      <c r="AV132" s="148" t="s">
        <v>147</v>
      </c>
      <c r="AZ132" s="17" t="s">
        <v>165</v>
      </c>
      <c r="BF132" s="149">
        <f t="shared" si="4"/>
        <v>0</v>
      </c>
      <c r="BG132" s="149">
        <f t="shared" si="5"/>
        <v>0</v>
      </c>
      <c r="BH132" s="149">
        <f t="shared" si="6"/>
        <v>0</v>
      </c>
      <c r="BI132" s="149">
        <f t="shared" si="7"/>
        <v>0</v>
      </c>
      <c r="BJ132" s="149">
        <f t="shared" si="8"/>
        <v>0</v>
      </c>
      <c r="BK132" s="17" t="s">
        <v>147</v>
      </c>
      <c r="BL132" s="149">
        <f t="shared" si="9"/>
        <v>0</v>
      </c>
      <c r="BM132" s="17" t="s">
        <v>559</v>
      </c>
      <c r="BN132" s="148" t="s">
        <v>205</v>
      </c>
    </row>
    <row r="133" spans="1:66" s="1" customFormat="1" ht="24.2" customHeight="1" x14ac:dyDescent="0.2">
      <c r="B133" s="29"/>
      <c r="C133" s="188" t="s">
        <v>171</v>
      </c>
      <c r="D133" s="188" t="s">
        <v>167</v>
      </c>
      <c r="E133" s="189" t="s">
        <v>1470</v>
      </c>
      <c r="F133" s="190" t="s">
        <v>1471</v>
      </c>
      <c r="G133" s="191" t="s">
        <v>415</v>
      </c>
      <c r="H133" s="192">
        <v>8</v>
      </c>
      <c r="I133" s="183"/>
      <c r="J133" s="182"/>
      <c r="K133" s="193">
        <f t="shared" si="0"/>
        <v>0</v>
      </c>
      <c r="L133" s="194"/>
      <c r="M133" s="29"/>
      <c r="N133" s="145" t="s">
        <v>1</v>
      </c>
      <c r="O133" s="118" t="s">
        <v>34</v>
      </c>
      <c r="P133" s="146">
        <v>0</v>
      </c>
      <c r="Q133" s="146">
        <f t="shared" si="1"/>
        <v>0</v>
      </c>
      <c r="R133" s="146">
        <v>0</v>
      </c>
      <c r="S133" s="146">
        <f t="shared" si="2"/>
        <v>0</v>
      </c>
      <c r="T133" s="146">
        <v>0</v>
      </c>
      <c r="U133" s="147">
        <f t="shared" si="3"/>
        <v>0</v>
      </c>
      <c r="AS133" s="148" t="s">
        <v>559</v>
      </c>
      <c r="AU133" s="148" t="s">
        <v>167</v>
      </c>
      <c r="AV133" s="148" t="s">
        <v>147</v>
      </c>
      <c r="AZ133" s="17" t="s">
        <v>165</v>
      </c>
      <c r="BF133" s="149">
        <f t="shared" si="4"/>
        <v>0</v>
      </c>
      <c r="BG133" s="149">
        <f t="shared" si="5"/>
        <v>0</v>
      </c>
      <c r="BH133" s="149">
        <f t="shared" si="6"/>
        <v>0</v>
      </c>
      <c r="BI133" s="149">
        <f t="shared" si="7"/>
        <v>0</v>
      </c>
      <c r="BJ133" s="149">
        <f t="shared" si="8"/>
        <v>0</v>
      </c>
      <c r="BK133" s="17" t="s">
        <v>147</v>
      </c>
      <c r="BL133" s="149">
        <f t="shared" si="9"/>
        <v>0</v>
      </c>
      <c r="BM133" s="17" t="s">
        <v>559</v>
      </c>
      <c r="BN133" s="148" t="s">
        <v>213</v>
      </c>
    </row>
    <row r="134" spans="1:66" s="1" customFormat="1" ht="16.5" customHeight="1" x14ac:dyDescent="0.2">
      <c r="A134" s="210"/>
      <c r="B134" s="29"/>
      <c r="C134" s="202" t="s">
        <v>201</v>
      </c>
      <c r="D134" s="202" t="s">
        <v>398</v>
      </c>
      <c r="E134" s="203" t="s">
        <v>1472</v>
      </c>
      <c r="F134" s="204" t="s">
        <v>1473</v>
      </c>
      <c r="G134" s="205" t="s">
        <v>415</v>
      </c>
      <c r="H134" s="206">
        <v>8</v>
      </c>
      <c r="I134" s="207">
        <v>0</v>
      </c>
      <c r="J134" s="211"/>
      <c r="K134" s="208">
        <f t="shared" si="0"/>
        <v>0</v>
      </c>
      <c r="L134" s="209"/>
      <c r="M134" s="169"/>
      <c r="N134" s="170" t="s">
        <v>1</v>
      </c>
      <c r="O134" s="171" t="s">
        <v>34</v>
      </c>
      <c r="P134" s="146">
        <v>0</v>
      </c>
      <c r="Q134" s="146">
        <f t="shared" si="1"/>
        <v>0</v>
      </c>
      <c r="R134" s="146">
        <v>0</v>
      </c>
      <c r="S134" s="146">
        <f t="shared" si="2"/>
        <v>0</v>
      </c>
      <c r="T134" s="146">
        <v>0</v>
      </c>
      <c r="U134" s="147">
        <f t="shared" si="3"/>
        <v>0</v>
      </c>
      <c r="AS134" s="148" t="s">
        <v>1418</v>
      </c>
      <c r="AU134" s="148" t="s">
        <v>398</v>
      </c>
      <c r="AV134" s="148" t="s">
        <v>147</v>
      </c>
      <c r="AZ134" s="17" t="s">
        <v>165</v>
      </c>
      <c r="BF134" s="149">
        <f t="shared" si="4"/>
        <v>0</v>
      </c>
      <c r="BG134" s="149">
        <f t="shared" si="5"/>
        <v>0</v>
      </c>
      <c r="BH134" s="149">
        <f t="shared" si="6"/>
        <v>0</v>
      </c>
      <c r="BI134" s="149">
        <f t="shared" si="7"/>
        <v>0</v>
      </c>
      <c r="BJ134" s="149">
        <f t="shared" si="8"/>
        <v>0</v>
      </c>
      <c r="BK134" s="17" t="s">
        <v>147</v>
      </c>
      <c r="BL134" s="149">
        <f t="shared" si="9"/>
        <v>0</v>
      </c>
      <c r="BM134" s="17" t="s">
        <v>559</v>
      </c>
      <c r="BN134" s="148" t="s">
        <v>224</v>
      </c>
    </row>
    <row r="135" spans="1:66" s="1" customFormat="1" ht="16.5" customHeight="1" x14ac:dyDescent="0.2">
      <c r="B135" s="29"/>
      <c r="C135" s="188" t="s">
        <v>205</v>
      </c>
      <c r="D135" s="188" t="s">
        <v>167</v>
      </c>
      <c r="E135" s="189" t="s">
        <v>1474</v>
      </c>
      <c r="F135" s="190" t="s">
        <v>1475</v>
      </c>
      <c r="G135" s="191" t="s">
        <v>415</v>
      </c>
      <c r="H135" s="192">
        <v>8</v>
      </c>
      <c r="I135" s="193">
        <v>20.56</v>
      </c>
      <c r="J135" s="182"/>
      <c r="K135" s="193">
        <f t="shared" si="0"/>
        <v>164.48</v>
      </c>
      <c r="L135" s="194"/>
      <c r="M135" s="29"/>
      <c r="N135" s="145" t="s">
        <v>1</v>
      </c>
      <c r="O135" s="118" t="s">
        <v>34</v>
      </c>
      <c r="P135" s="146">
        <v>0</v>
      </c>
      <c r="Q135" s="146">
        <f t="shared" si="1"/>
        <v>0</v>
      </c>
      <c r="R135" s="146">
        <v>0</v>
      </c>
      <c r="S135" s="146">
        <f t="shared" si="2"/>
        <v>0</v>
      </c>
      <c r="T135" s="146">
        <v>0</v>
      </c>
      <c r="U135" s="147">
        <f t="shared" si="3"/>
        <v>0</v>
      </c>
      <c r="AS135" s="148" t="s">
        <v>559</v>
      </c>
      <c r="AU135" s="148" t="s">
        <v>167</v>
      </c>
      <c r="AV135" s="148" t="s">
        <v>147</v>
      </c>
      <c r="AZ135" s="17" t="s">
        <v>165</v>
      </c>
      <c r="BF135" s="149">
        <f t="shared" si="4"/>
        <v>0</v>
      </c>
      <c r="BG135" s="149">
        <f t="shared" si="5"/>
        <v>164.48</v>
      </c>
      <c r="BH135" s="149">
        <f t="shared" si="6"/>
        <v>0</v>
      </c>
      <c r="BI135" s="149">
        <f t="shared" si="7"/>
        <v>0</v>
      </c>
      <c r="BJ135" s="149">
        <f t="shared" si="8"/>
        <v>0</v>
      </c>
      <c r="BK135" s="17" t="s">
        <v>147</v>
      </c>
      <c r="BL135" s="149">
        <f t="shared" si="9"/>
        <v>164.48</v>
      </c>
      <c r="BM135" s="17" t="s">
        <v>559</v>
      </c>
      <c r="BN135" s="148" t="s">
        <v>234</v>
      </c>
    </row>
    <row r="136" spans="1:66" s="1" customFormat="1" ht="16.5" customHeight="1" x14ac:dyDescent="0.2">
      <c r="B136" s="29"/>
      <c r="C136" s="202" t="s">
        <v>209</v>
      </c>
      <c r="D136" s="202" t="s">
        <v>398</v>
      </c>
      <c r="E136" s="203" t="s">
        <v>1476</v>
      </c>
      <c r="F136" s="204" t="s">
        <v>1477</v>
      </c>
      <c r="G136" s="205" t="s">
        <v>415</v>
      </c>
      <c r="H136" s="206">
        <v>8</v>
      </c>
      <c r="I136" s="185"/>
      <c r="J136" s="184"/>
      <c r="K136" s="208">
        <f t="shared" si="0"/>
        <v>0</v>
      </c>
      <c r="L136" s="209"/>
      <c r="M136" s="169"/>
      <c r="N136" s="170" t="s">
        <v>1</v>
      </c>
      <c r="O136" s="171" t="s">
        <v>34</v>
      </c>
      <c r="P136" s="146">
        <v>0</v>
      </c>
      <c r="Q136" s="146">
        <f t="shared" si="1"/>
        <v>0</v>
      </c>
      <c r="R136" s="146">
        <v>0</v>
      </c>
      <c r="S136" s="146">
        <f t="shared" si="2"/>
        <v>0</v>
      </c>
      <c r="T136" s="146">
        <v>0</v>
      </c>
      <c r="U136" s="147">
        <f t="shared" si="3"/>
        <v>0</v>
      </c>
      <c r="AS136" s="148" t="s">
        <v>1418</v>
      </c>
      <c r="AU136" s="148" t="s">
        <v>398</v>
      </c>
      <c r="AV136" s="148" t="s">
        <v>147</v>
      </c>
      <c r="AZ136" s="17" t="s">
        <v>165</v>
      </c>
      <c r="BF136" s="149">
        <f t="shared" si="4"/>
        <v>0</v>
      </c>
      <c r="BG136" s="149">
        <f t="shared" si="5"/>
        <v>0</v>
      </c>
      <c r="BH136" s="149">
        <f t="shared" si="6"/>
        <v>0</v>
      </c>
      <c r="BI136" s="149">
        <f t="shared" si="7"/>
        <v>0</v>
      </c>
      <c r="BJ136" s="149">
        <f t="shared" si="8"/>
        <v>0</v>
      </c>
      <c r="BK136" s="17" t="s">
        <v>147</v>
      </c>
      <c r="BL136" s="149">
        <f t="shared" si="9"/>
        <v>0</v>
      </c>
      <c r="BM136" s="17" t="s">
        <v>559</v>
      </c>
      <c r="BN136" s="148" t="s">
        <v>246</v>
      </c>
    </row>
    <row r="137" spans="1:66" s="1" customFormat="1" ht="24.2" customHeight="1" x14ac:dyDescent="0.2">
      <c r="B137" s="29"/>
      <c r="C137" s="188" t="s">
        <v>213</v>
      </c>
      <c r="D137" s="188" t="s">
        <v>167</v>
      </c>
      <c r="E137" s="189" t="s">
        <v>1478</v>
      </c>
      <c r="F137" s="190" t="s">
        <v>1479</v>
      </c>
      <c r="G137" s="191" t="s">
        <v>446</v>
      </c>
      <c r="H137" s="192">
        <v>220</v>
      </c>
      <c r="I137" s="193">
        <v>2.64</v>
      </c>
      <c r="J137" s="182"/>
      <c r="K137" s="193">
        <f t="shared" si="0"/>
        <v>580.80000000000007</v>
      </c>
      <c r="L137" s="194"/>
      <c r="M137" s="29"/>
      <c r="N137" s="145" t="s">
        <v>1</v>
      </c>
      <c r="O137" s="118" t="s">
        <v>34</v>
      </c>
      <c r="P137" s="146">
        <v>0</v>
      </c>
      <c r="Q137" s="146">
        <f t="shared" si="1"/>
        <v>0</v>
      </c>
      <c r="R137" s="146">
        <v>0</v>
      </c>
      <c r="S137" s="146">
        <f t="shared" si="2"/>
        <v>0</v>
      </c>
      <c r="T137" s="146">
        <v>0</v>
      </c>
      <c r="U137" s="147">
        <f t="shared" si="3"/>
        <v>0</v>
      </c>
      <c r="AS137" s="148" t="s">
        <v>559</v>
      </c>
      <c r="AU137" s="148" t="s">
        <v>167</v>
      </c>
      <c r="AV137" s="148" t="s">
        <v>147</v>
      </c>
      <c r="AZ137" s="17" t="s">
        <v>165</v>
      </c>
      <c r="BF137" s="149">
        <f t="shared" si="4"/>
        <v>0</v>
      </c>
      <c r="BG137" s="149">
        <f t="shared" si="5"/>
        <v>580.80000000000007</v>
      </c>
      <c r="BH137" s="149">
        <f t="shared" si="6"/>
        <v>0</v>
      </c>
      <c r="BI137" s="149">
        <f t="shared" si="7"/>
        <v>0</v>
      </c>
      <c r="BJ137" s="149">
        <f t="shared" si="8"/>
        <v>0</v>
      </c>
      <c r="BK137" s="17" t="s">
        <v>147</v>
      </c>
      <c r="BL137" s="149">
        <f t="shared" si="9"/>
        <v>580.79999999999995</v>
      </c>
      <c r="BM137" s="17" t="s">
        <v>559</v>
      </c>
      <c r="BN137" s="148" t="s">
        <v>265</v>
      </c>
    </row>
    <row r="138" spans="1:66" s="1" customFormat="1" ht="16.5" customHeight="1" x14ac:dyDescent="0.2">
      <c r="B138" s="29"/>
      <c r="C138" s="202" t="s">
        <v>219</v>
      </c>
      <c r="D138" s="202" t="s">
        <v>398</v>
      </c>
      <c r="E138" s="203" t="s">
        <v>1480</v>
      </c>
      <c r="F138" s="204" t="s">
        <v>1481</v>
      </c>
      <c r="G138" s="205" t="s">
        <v>1482</v>
      </c>
      <c r="H138" s="206">
        <v>209</v>
      </c>
      <c r="I138" s="207">
        <v>2.4700000000000002</v>
      </c>
      <c r="J138" s="184"/>
      <c r="K138" s="208">
        <f t="shared" si="0"/>
        <v>516.23</v>
      </c>
      <c r="L138" s="209"/>
      <c r="M138" s="169"/>
      <c r="N138" s="170" t="s">
        <v>1</v>
      </c>
      <c r="O138" s="171" t="s">
        <v>34</v>
      </c>
      <c r="P138" s="146">
        <v>0</v>
      </c>
      <c r="Q138" s="146">
        <f t="shared" si="1"/>
        <v>0</v>
      </c>
      <c r="R138" s="146">
        <v>0</v>
      </c>
      <c r="S138" s="146">
        <f t="shared" si="2"/>
        <v>0</v>
      </c>
      <c r="T138" s="146">
        <v>0</v>
      </c>
      <c r="U138" s="147">
        <f t="shared" si="3"/>
        <v>0</v>
      </c>
      <c r="AS138" s="148" t="s">
        <v>1418</v>
      </c>
      <c r="AU138" s="148" t="s">
        <v>398</v>
      </c>
      <c r="AV138" s="148" t="s">
        <v>147</v>
      </c>
      <c r="AZ138" s="17" t="s">
        <v>165</v>
      </c>
      <c r="BF138" s="149">
        <f t="shared" si="4"/>
        <v>0</v>
      </c>
      <c r="BG138" s="149">
        <f t="shared" si="5"/>
        <v>516.23</v>
      </c>
      <c r="BH138" s="149">
        <f t="shared" si="6"/>
        <v>0</v>
      </c>
      <c r="BI138" s="149">
        <f t="shared" si="7"/>
        <v>0</v>
      </c>
      <c r="BJ138" s="149">
        <f t="shared" si="8"/>
        <v>0</v>
      </c>
      <c r="BK138" s="17" t="s">
        <v>147</v>
      </c>
      <c r="BL138" s="149">
        <f t="shared" si="9"/>
        <v>516.23</v>
      </c>
      <c r="BM138" s="17" t="s">
        <v>559</v>
      </c>
      <c r="BN138" s="148" t="s">
        <v>276</v>
      </c>
    </row>
    <row r="139" spans="1:66" s="1" customFormat="1" ht="24.2" customHeight="1" x14ac:dyDescent="0.2">
      <c r="B139" s="29"/>
      <c r="C139" s="188" t="s">
        <v>224</v>
      </c>
      <c r="D139" s="188" t="s">
        <v>167</v>
      </c>
      <c r="E139" s="189" t="s">
        <v>1483</v>
      </c>
      <c r="F139" s="190" t="s">
        <v>1484</v>
      </c>
      <c r="G139" s="191" t="s">
        <v>446</v>
      </c>
      <c r="H139" s="192">
        <v>10</v>
      </c>
      <c r="I139" s="193">
        <v>1.9</v>
      </c>
      <c r="J139" s="182"/>
      <c r="K139" s="193">
        <f t="shared" si="0"/>
        <v>19</v>
      </c>
      <c r="L139" s="194"/>
      <c r="M139" s="29"/>
      <c r="N139" s="145" t="s">
        <v>1</v>
      </c>
      <c r="O139" s="118" t="s">
        <v>34</v>
      </c>
      <c r="P139" s="146">
        <v>0</v>
      </c>
      <c r="Q139" s="146">
        <f t="shared" si="1"/>
        <v>0</v>
      </c>
      <c r="R139" s="146">
        <v>0</v>
      </c>
      <c r="S139" s="146">
        <f t="shared" si="2"/>
        <v>0</v>
      </c>
      <c r="T139" s="146">
        <v>0</v>
      </c>
      <c r="U139" s="147">
        <f t="shared" si="3"/>
        <v>0</v>
      </c>
      <c r="AS139" s="148" t="s">
        <v>559</v>
      </c>
      <c r="AU139" s="148" t="s">
        <v>167</v>
      </c>
      <c r="AV139" s="148" t="s">
        <v>147</v>
      </c>
      <c r="AZ139" s="17" t="s">
        <v>165</v>
      </c>
      <c r="BF139" s="149">
        <f t="shared" si="4"/>
        <v>0</v>
      </c>
      <c r="BG139" s="149">
        <f t="shared" si="5"/>
        <v>19</v>
      </c>
      <c r="BH139" s="149">
        <f t="shared" si="6"/>
        <v>0</v>
      </c>
      <c r="BI139" s="149">
        <f t="shared" si="7"/>
        <v>0</v>
      </c>
      <c r="BJ139" s="149">
        <f t="shared" si="8"/>
        <v>0</v>
      </c>
      <c r="BK139" s="17" t="s">
        <v>147</v>
      </c>
      <c r="BL139" s="149">
        <f t="shared" si="9"/>
        <v>19</v>
      </c>
      <c r="BM139" s="17" t="s">
        <v>559</v>
      </c>
      <c r="BN139" s="148" t="s">
        <v>293</v>
      </c>
    </row>
    <row r="140" spans="1:66" s="1" customFormat="1" ht="16.5" customHeight="1" x14ac:dyDescent="0.2">
      <c r="B140" s="29"/>
      <c r="C140" s="202" t="s">
        <v>229</v>
      </c>
      <c r="D140" s="202" t="s">
        <v>398</v>
      </c>
      <c r="E140" s="203" t="s">
        <v>1485</v>
      </c>
      <c r="F140" s="204" t="s">
        <v>1486</v>
      </c>
      <c r="G140" s="205" t="s">
        <v>1482</v>
      </c>
      <c r="H140" s="206">
        <v>6.25</v>
      </c>
      <c r="I140" s="207">
        <v>9.4700000000000006</v>
      </c>
      <c r="J140" s="184"/>
      <c r="K140" s="208">
        <f t="shared" si="0"/>
        <v>59.187500000000007</v>
      </c>
      <c r="L140" s="209"/>
      <c r="M140" s="169"/>
      <c r="N140" s="170" t="s">
        <v>1</v>
      </c>
      <c r="O140" s="171" t="s">
        <v>34</v>
      </c>
      <c r="P140" s="146">
        <v>0</v>
      </c>
      <c r="Q140" s="146">
        <f t="shared" si="1"/>
        <v>0</v>
      </c>
      <c r="R140" s="146">
        <v>0</v>
      </c>
      <c r="S140" s="146">
        <f t="shared" si="2"/>
        <v>0</v>
      </c>
      <c r="T140" s="146">
        <v>0</v>
      </c>
      <c r="U140" s="147">
        <f t="shared" si="3"/>
        <v>0</v>
      </c>
      <c r="AS140" s="148" t="s">
        <v>1418</v>
      </c>
      <c r="AU140" s="148" t="s">
        <v>398</v>
      </c>
      <c r="AV140" s="148" t="s">
        <v>147</v>
      </c>
      <c r="AZ140" s="17" t="s">
        <v>165</v>
      </c>
      <c r="BF140" s="149">
        <f t="shared" si="4"/>
        <v>0</v>
      </c>
      <c r="BG140" s="149">
        <f t="shared" si="5"/>
        <v>59.187500000000007</v>
      </c>
      <c r="BH140" s="149">
        <f t="shared" si="6"/>
        <v>0</v>
      </c>
      <c r="BI140" s="149">
        <f t="shared" si="7"/>
        <v>0</v>
      </c>
      <c r="BJ140" s="149">
        <f t="shared" si="8"/>
        <v>0</v>
      </c>
      <c r="BK140" s="17" t="s">
        <v>147</v>
      </c>
      <c r="BL140" s="149">
        <f t="shared" si="9"/>
        <v>59.19</v>
      </c>
      <c r="BM140" s="17" t="s">
        <v>559</v>
      </c>
      <c r="BN140" s="148" t="s">
        <v>307</v>
      </c>
    </row>
    <row r="141" spans="1:66" s="1" customFormat="1" ht="21.75" customHeight="1" x14ac:dyDescent="0.2">
      <c r="B141" s="29"/>
      <c r="C141" s="188" t="s">
        <v>234</v>
      </c>
      <c r="D141" s="188" t="s">
        <v>167</v>
      </c>
      <c r="E141" s="189" t="s">
        <v>1487</v>
      </c>
      <c r="F141" s="190" t="s">
        <v>1488</v>
      </c>
      <c r="G141" s="191" t="s">
        <v>415</v>
      </c>
      <c r="H141" s="192">
        <v>8</v>
      </c>
      <c r="I141" s="193">
        <v>2.62</v>
      </c>
      <c r="J141" s="182"/>
      <c r="K141" s="193">
        <f t="shared" si="0"/>
        <v>20.96</v>
      </c>
      <c r="L141" s="194"/>
      <c r="M141" s="29"/>
      <c r="N141" s="145" t="s">
        <v>1</v>
      </c>
      <c r="O141" s="118" t="s">
        <v>34</v>
      </c>
      <c r="P141" s="146">
        <v>0</v>
      </c>
      <c r="Q141" s="146">
        <f t="shared" si="1"/>
        <v>0</v>
      </c>
      <c r="R141" s="146">
        <v>0</v>
      </c>
      <c r="S141" s="146">
        <f t="shared" si="2"/>
        <v>0</v>
      </c>
      <c r="T141" s="146">
        <v>0</v>
      </c>
      <c r="U141" s="147">
        <f t="shared" si="3"/>
        <v>0</v>
      </c>
      <c r="AS141" s="148" t="s">
        <v>559</v>
      </c>
      <c r="AU141" s="148" t="s">
        <v>167</v>
      </c>
      <c r="AV141" s="148" t="s">
        <v>147</v>
      </c>
      <c r="AZ141" s="17" t="s">
        <v>165</v>
      </c>
      <c r="BF141" s="149">
        <f t="shared" si="4"/>
        <v>0</v>
      </c>
      <c r="BG141" s="149">
        <f t="shared" si="5"/>
        <v>20.96</v>
      </c>
      <c r="BH141" s="149">
        <f t="shared" si="6"/>
        <v>0</v>
      </c>
      <c r="BI141" s="149">
        <f t="shared" si="7"/>
        <v>0</v>
      </c>
      <c r="BJ141" s="149">
        <f t="shared" si="8"/>
        <v>0</v>
      </c>
      <c r="BK141" s="17" t="s">
        <v>147</v>
      </c>
      <c r="BL141" s="149">
        <f t="shared" si="9"/>
        <v>20.96</v>
      </c>
      <c r="BM141" s="17" t="s">
        <v>559</v>
      </c>
      <c r="BN141" s="148" t="s">
        <v>316</v>
      </c>
    </row>
    <row r="142" spans="1:66" s="1" customFormat="1" ht="16.5" customHeight="1" x14ac:dyDescent="0.2">
      <c r="B142" s="29"/>
      <c r="C142" s="202" t="s">
        <v>239</v>
      </c>
      <c r="D142" s="202" t="s">
        <v>398</v>
      </c>
      <c r="E142" s="203" t="s">
        <v>1489</v>
      </c>
      <c r="F142" s="204" t="s">
        <v>1490</v>
      </c>
      <c r="G142" s="205" t="s">
        <v>415</v>
      </c>
      <c r="H142" s="206">
        <v>8</v>
      </c>
      <c r="I142" s="207">
        <v>1.1200000000000001</v>
      </c>
      <c r="J142" s="184"/>
      <c r="K142" s="208">
        <f t="shared" si="0"/>
        <v>8.9600000000000009</v>
      </c>
      <c r="L142" s="209"/>
      <c r="M142" s="169"/>
      <c r="N142" s="170" t="s">
        <v>1</v>
      </c>
      <c r="O142" s="171" t="s">
        <v>34</v>
      </c>
      <c r="P142" s="146">
        <v>0</v>
      </c>
      <c r="Q142" s="146">
        <f t="shared" si="1"/>
        <v>0</v>
      </c>
      <c r="R142" s="146">
        <v>0</v>
      </c>
      <c r="S142" s="146">
        <f t="shared" si="2"/>
        <v>0</v>
      </c>
      <c r="T142" s="146">
        <v>0</v>
      </c>
      <c r="U142" s="147">
        <f t="shared" si="3"/>
        <v>0</v>
      </c>
      <c r="AS142" s="148" t="s">
        <v>1418</v>
      </c>
      <c r="AU142" s="148" t="s">
        <v>398</v>
      </c>
      <c r="AV142" s="148" t="s">
        <v>147</v>
      </c>
      <c r="AZ142" s="17" t="s">
        <v>165</v>
      </c>
      <c r="BF142" s="149">
        <f t="shared" si="4"/>
        <v>0</v>
      </c>
      <c r="BG142" s="149">
        <f t="shared" si="5"/>
        <v>8.9600000000000009</v>
      </c>
      <c r="BH142" s="149">
        <f t="shared" si="6"/>
        <v>0</v>
      </c>
      <c r="BI142" s="149">
        <f t="shared" si="7"/>
        <v>0</v>
      </c>
      <c r="BJ142" s="149">
        <f t="shared" si="8"/>
        <v>0</v>
      </c>
      <c r="BK142" s="17" t="s">
        <v>147</v>
      </c>
      <c r="BL142" s="149">
        <f t="shared" si="9"/>
        <v>8.9600000000000009</v>
      </c>
      <c r="BM142" s="17" t="s">
        <v>559</v>
      </c>
      <c r="BN142" s="148" t="s">
        <v>335</v>
      </c>
    </row>
    <row r="143" spans="1:66" s="1" customFormat="1" ht="21.75" customHeight="1" x14ac:dyDescent="0.2">
      <c r="B143" s="29"/>
      <c r="C143" s="188" t="s">
        <v>246</v>
      </c>
      <c r="D143" s="188" t="s">
        <v>167</v>
      </c>
      <c r="E143" s="189" t="s">
        <v>1491</v>
      </c>
      <c r="F143" s="190" t="s">
        <v>1492</v>
      </c>
      <c r="G143" s="191" t="s">
        <v>446</v>
      </c>
      <c r="H143" s="192">
        <v>35</v>
      </c>
      <c r="I143" s="193">
        <v>0.63</v>
      </c>
      <c r="J143" s="182"/>
      <c r="K143" s="193">
        <f t="shared" si="0"/>
        <v>22.05</v>
      </c>
      <c r="L143" s="194"/>
      <c r="M143" s="29"/>
      <c r="N143" s="145" t="s">
        <v>1</v>
      </c>
      <c r="O143" s="118" t="s">
        <v>34</v>
      </c>
      <c r="P143" s="146">
        <v>0</v>
      </c>
      <c r="Q143" s="146">
        <f t="shared" si="1"/>
        <v>0</v>
      </c>
      <c r="R143" s="146">
        <v>0</v>
      </c>
      <c r="S143" s="146">
        <f t="shared" si="2"/>
        <v>0</v>
      </c>
      <c r="T143" s="146">
        <v>0</v>
      </c>
      <c r="U143" s="147">
        <f t="shared" si="3"/>
        <v>0</v>
      </c>
      <c r="AS143" s="148" t="s">
        <v>559</v>
      </c>
      <c r="AU143" s="148" t="s">
        <v>167</v>
      </c>
      <c r="AV143" s="148" t="s">
        <v>147</v>
      </c>
      <c r="AZ143" s="17" t="s">
        <v>165</v>
      </c>
      <c r="BF143" s="149">
        <f t="shared" si="4"/>
        <v>0</v>
      </c>
      <c r="BG143" s="149">
        <f t="shared" si="5"/>
        <v>22.05</v>
      </c>
      <c r="BH143" s="149">
        <f t="shared" si="6"/>
        <v>0</v>
      </c>
      <c r="BI143" s="149">
        <f t="shared" si="7"/>
        <v>0</v>
      </c>
      <c r="BJ143" s="149">
        <f t="shared" si="8"/>
        <v>0</v>
      </c>
      <c r="BK143" s="17" t="s">
        <v>147</v>
      </c>
      <c r="BL143" s="149">
        <f t="shared" si="9"/>
        <v>22.05</v>
      </c>
      <c r="BM143" s="17" t="s">
        <v>559</v>
      </c>
      <c r="BN143" s="148" t="s">
        <v>346</v>
      </c>
    </row>
    <row r="144" spans="1:66" s="1" customFormat="1" ht="16.5" customHeight="1" x14ac:dyDescent="0.2">
      <c r="B144" s="29"/>
      <c r="C144" s="202" t="s">
        <v>256</v>
      </c>
      <c r="D144" s="202" t="s">
        <v>398</v>
      </c>
      <c r="E144" s="203" t="s">
        <v>1493</v>
      </c>
      <c r="F144" s="204" t="s">
        <v>1494</v>
      </c>
      <c r="G144" s="205" t="s">
        <v>446</v>
      </c>
      <c r="H144" s="206">
        <v>35</v>
      </c>
      <c r="I144" s="207">
        <v>0.71</v>
      </c>
      <c r="J144" s="184"/>
      <c r="K144" s="208">
        <f t="shared" si="0"/>
        <v>24.849999999999998</v>
      </c>
      <c r="L144" s="209"/>
      <c r="M144" s="169"/>
      <c r="N144" s="170" t="s">
        <v>1</v>
      </c>
      <c r="O144" s="171" t="s">
        <v>34</v>
      </c>
      <c r="P144" s="146">
        <v>0</v>
      </c>
      <c r="Q144" s="146">
        <f t="shared" si="1"/>
        <v>0</v>
      </c>
      <c r="R144" s="146">
        <v>0</v>
      </c>
      <c r="S144" s="146">
        <f t="shared" si="2"/>
        <v>0</v>
      </c>
      <c r="T144" s="146">
        <v>0</v>
      </c>
      <c r="U144" s="147">
        <f t="shared" si="3"/>
        <v>0</v>
      </c>
      <c r="AS144" s="148" t="s">
        <v>1418</v>
      </c>
      <c r="AU144" s="148" t="s">
        <v>398</v>
      </c>
      <c r="AV144" s="148" t="s">
        <v>147</v>
      </c>
      <c r="AZ144" s="17" t="s">
        <v>165</v>
      </c>
      <c r="BF144" s="149">
        <f t="shared" si="4"/>
        <v>0</v>
      </c>
      <c r="BG144" s="149">
        <f t="shared" si="5"/>
        <v>24.849999999999998</v>
      </c>
      <c r="BH144" s="149">
        <f t="shared" si="6"/>
        <v>0</v>
      </c>
      <c r="BI144" s="149">
        <f t="shared" si="7"/>
        <v>0</v>
      </c>
      <c r="BJ144" s="149">
        <f t="shared" si="8"/>
        <v>0</v>
      </c>
      <c r="BK144" s="17" t="s">
        <v>147</v>
      </c>
      <c r="BL144" s="149">
        <f t="shared" si="9"/>
        <v>24.85</v>
      </c>
      <c r="BM144" s="17" t="s">
        <v>559</v>
      </c>
      <c r="BN144" s="148" t="s">
        <v>356</v>
      </c>
    </row>
    <row r="145" spans="2:66" s="1" customFormat="1" ht="21.75" customHeight="1" x14ac:dyDescent="0.2">
      <c r="B145" s="29"/>
      <c r="C145" s="188" t="s">
        <v>265</v>
      </c>
      <c r="D145" s="188" t="s">
        <v>167</v>
      </c>
      <c r="E145" s="189" t="s">
        <v>1495</v>
      </c>
      <c r="F145" s="190" t="s">
        <v>1496</v>
      </c>
      <c r="G145" s="191" t="s">
        <v>446</v>
      </c>
      <c r="H145" s="192">
        <v>255</v>
      </c>
      <c r="I145" s="193">
        <v>1.05</v>
      </c>
      <c r="J145" s="182"/>
      <c r="K145" s="193">
        <f t="shared" si="0"/>
        <v>267.75</v>
      </c>
      <c r="L145" s="194"/>
      <c r="M145" s="29"/>
      <c r="N145" s="145" t="s">
        <v>1</v>
      </c>
      <c r="O145" s="118" t="s">
        <v>34</v>
      </c>
      <c r="P145" s="146">
        <v>0</v>
      </c>
      <c r="Q145" s="146">
        <f t="shared" si="1"/>
        <v>0</v>
      </c>
      <c r="R145" s="146">
        <v>0</v>
      </c>
      <c r="S145" s="146">
        <f t="shared" si="2"/>
        <v>0</v>
      </c>
      <c r="T145" s="146">
        <v>0</v>
      </c>
      <c r="U145" s="147">
        <f t="shared" si="3"/>
        <v>0</v>
      </c>
      <c r="AS145" s="148" t="s">
        <v>559</v>
      </c>
      <c r="AU145" s="148" t="s">
        <v>167</v>
      </c>
      <c r="AV145" s="148" t="s">
        <v>147</v>
      </c>
      <c r="AZ145" s="17" t="s">
        <v>165</v>
      </c>
      <c r="BF145" s="149">
        <f t="shared" si="4"/>
        <v>0</v>
      </c>
      <c r="BG145" s="149">
        <f t="shared" si="5"/>
        <v>267.75</v>
      </c>
      <c r="BH145" s="149">
        <f t="shared" si="6"/>
        <v>0</v>
      </c>
      <c r="BI145" s="149">
        <f t="shared" si="7"/>
        <v>0</v>
      </c>
      <c r="BJ145" s="149">
        <f t="shared" si="8"/>
        <v>0</v>
      </c>
      <c r="BK145" s="17" t="s">
        <v>147</v>
      </c>
      <c r="BL145" s="149">
        <f t="shared" si="9"/>
        <v>267.75</v>
      </c>
      <c r="BM145" s="17" t="s">
        <v>559</v>
      </c>
      <c r="BN145" s="148" t="s">
        <v>370</v>
      </c>
    </row>
    <row r="146" spans="2:66" s="1" customFormat="1" ht="16.5" customHeight="1" x14ac:dyDescent="0.2">
      <c r="B146" s="29"/>
      <c r="C146" s="202" t="s">
        <v>272</v>
      </c>
      <c r="D146" s="202" t="s">
        <v>398</v>
      </c>
      <c r="E146" s="203" t="s">
        <v>1497</v>
      </c>
      <c r="F146" s="204" t="s">
        <v>1498</v>
      </c>
      <c r="G146" s="205" t="s">
        <v>446</v>
      </c>
      <c r="H146" s="206">
        <v>255</v>
      </c>
      <c r="I146" s="207">
        <v>6.76</v>
      </c>
      <c r="J146" s="184"/>
      <c r="K146" s="208">
        <f t="shared" si="0"/>
        <v>1723.8</v>
      </c>
      <c r="L146" s="209"/>
      <c r="M146" s="169"/>
      <c r="N146" s="170" t="s">
        <v>1</v>
      </c>
      <c r="O146" s="171" t="s">
        <v>34</v>
      </c>
      <c r="P146" s="146">
        <v>0</v>
      </c>
      <c r="Q146" s="146">
        <f t="shared" si="1"/>
        <v>0</v>
      </c>
      <c r="R146" s="146">
        <v>0</v>
      </c>
      <c r="S146" s="146">
        <f t="shared" si="2"/>
        <v>0</v>
      </c>
      <c r="T146" s="146">
        <v>0</v>
      </c>
      <c r="U146" s="147">
        <f t="shared" si="3"/>
        <v>0</v>
      </c>
      <c r="AS146" s="148" t="s">
        <v>1418</v>
      </c>
      <c r="AU146" s="148" t="s">
        <v>398</v>
      </c>
      <c r="AV146" s="148" t="s">
        <v>147</v>
      </c>
      <c r="AZ146" s="17" t="s">
        <v>165</v>
      </c>
      <c r="BF146" s="149">
        <f t="shared" si="4"/>
        <v>0</v>
      </c>
      <c r="BG146" s="149">
        <f t="shared" si="5"/>
        <v>1723.8</v>
      </c>
      <c r="BH146" s="149">
        <f t="shared" si="6"/>
        <v>0</v>
      </c>
      <c r="BI146" s="149">
        <f t="shared" si="7"/>
        <v>0</v>
      </c>
      <c r="BJ146" s="149">
        <f t="shared" si="8"/>
        <v>0</v>
      </c>
      <c r="BK146" s="17" t="s">
        <v>147</v>
      </c>
      <c r="BL146" s="149">
        <f t="shared" si="9"/>
        <v>1723.8</v>
      </c>
      <c r="BM146" s="17" t="s">
        <v>559</v>
      </c>
      <c r="BN146" s="148" t="s">
        <v>381</v>
      </c>
    </row>
    <row r="147" spans="2:66" s="1" customFormat="1" ht="24.2" customHeight="1" x14ac:dyDescent="0.2">
      <c r="B147" s="29"/>
      <c r="C147" s="188" t="s">
        <v>276</v>
      </c>
      <c r="D147" s="188" t="s">
        <v>167</v>
      </c>
      <c r="E147" s="189" t="s">
        <v>1499</v>
      </c>
      <c r="F147" s="190" t="s">
        <v>1500</v>
      </c>
      <c r="G147" s="191" t="s">
        <v>415</v>
      </c>
      <c r="H147" s="192">
        <v>2</v>
      </c>
      <c r="I147" s="193">
        <v>99.67</v>
      </c>
      <c r="J147" s="182"/>
      <c r="K147" s="193">
        <f t="shared" si="0"/>
        <v>199.34</v>
      </c>
      <c r="L147" s="194"/>
      <c r="M147" s="29"/>
      <c r="N147" s="145" t="s">
        <v>1</v>
      </c>
      <c r="O147" s="118" t="s">
        <v>34</v>
      </c>
      <c r="P147" s="146">
        <v>0</v>
      </c>
      <c r="Q147" s="146">
        <f t="shared" si="1"/>
        <v>0</v>
      </c>
      <c r="R147" s="146">
        <v>0</v>
      </c>
      <c r="S147" s="146">
        <f t="shared" si="2"/>
        <v>0</v>
      </c>
      <c r="T147" s="146">
        <v>0</v>
      </c>
      <c r="U147" s="147">
        <f t="shared" si="3"/>
        <v>0</v>
      </c>
      <c r="AS147" s="148" t="s">
        <v>559</v>
      </c>
      <c r="AU147" s="148" t="s">
        <v>167</v>
      </c>
      <c r="AV147" s="148" t="s">
        <v>147</v>
      </c>
      <c r="AZ147" s="17" t="s">
        <v>165</v>
      </c>
      <c r="BF147" s="149">
        <f t="shared" si="4"/>
        <v>0</v>
      </c>
      <c r="BG147" s="149">
        <f t="shared" si="5"/>
        <v>199.34</v>
      </c>
      <c r="BH147" s="149">
        <f t="shared" si="6"/>
        <v>0</v>
      </c>
      <c r="BI147" s="149">
        <f t="shared" si="7"/>
        <v>0</v>
      </c>
      <c r="BJ147" s="149">
        <f t="shared" si="8"/>
        <v>0</v>
      </c>
      <c r="BK147" s="17" t="s">
        <v>147</v>
      </c>
      <c r="BL147" s="149">
        <f t="shared" si="9"/>
        <v>199.34</v>
      </c>
      <c r="BM147" s="17" t="s">
        <v>559</v>
      </c>
      <c r="BN147" s="148" t="s">
        <v>391</v>
      </c>
    </row>
    <row r="148" spans="2:66" s="11" customFormat="1" ht="22.9" customHeight="1" x14ac:dyDescent="0.2">
      <c r="B148" s="133"/>
      <c r="D148" s="134" t="s">
        <v>67</v>
      </c>
      <c r="E148" s="142" t="s">
        <v>1429</v>
      </c>
      <c r="F148" s="142" t="s">
        <v>1430</v>
      </c>
      <c r="J148" s="179"/>
      <c r="K148" s="143">
        <f>SUM(K149:K157)</f>
        <v>6786.2464000000009</v>
      </c>
      <c r="M148" s="133"/>
      <c r="N148" s="137"/>
      <c r="Q148" s="138">
        <f>SUM(Q149:Q157)</f>
        <v>0</v>
      </c>
      <c r="S148" s="138">
        <f>SUM(S149:S157)</f>
        <v>0</v>
      </c>
      <c r="U148" s="139">
        <f>SUM(U149:U157)</f>
        <v>0</v>
      </c>
      <c r="AS148" s="134" t="s">
        <v>181</v>
      </c>
      <c r="AU148" s="140" t="s">
        <v>67</v>
      </c>
      <c r="AV148" s="140" t="s">
        <v>76</v>
      </c>
      <c r="AZ148" s="134" t="s">
        <v>165</v>
      </c>
      <c r="BL148" s="141">
        <f>SUM(BL149:BL157)</f>
        <v>6786.2500000000009</v>
      </c>
    </row>
    <row r="149" spans="2:66" s="1" customFormat="1" ht="24.2" customHeight="1" x14ac:dyDescent="0.2">
      <c r="B149" s="29"/>
      <c r="C149" s="188" t="s">
        <v>285</v>
      </c>
      <c r="D149" s="188" t="s">
        <v>167</v>
      </c>
      <c r="E149" s="189" t="s">
        <v>1501</v>
      </c>
      <c r="F149" s="190" t="s">
        <v>1502</v>
      </c>
      <c r="G149" s="191" t="s">
        <v>415</v>
      </c>
      <c r="H149" s="192">
        <v>8</v>
      </c>
      <c r="I149" s="193">
        <v>73.73</v>
      </c>
      <c r="J149" s="182"/>
      <c r="K149" s="193">
        <f t="shared" si="0"/>
        <v>589.84</v>
      </c>
      <c r="L149" s="194"/>
      <c r="M149" s="29"/>
      <c r="N149" s="145" t="s">
        <v>1</v>
      </c>
      <c r="O149" s="118" t="s">
        <v>34</v>
      </c>
      <c r="P149" s="146">
        <v>0</v>
      </c>
      <c r="Q149" s="146">
        <f t="shared" ref="Q149:Q157" si="10">P149*H149</f>
        <v>0</v>
      </c>
      <c r="R149" s="146">
        <v>0</v>
      </c>
      <c r="S149" s="146">
        <f t="shared" ref="S149:S157" si="11">R149*H149</f>
        <v>0</v>
      </c>
      <c r="T149" s="146">
        <v>0</v>
      </c>
      <c r="U149" s="147">
        <f t="shared" ref="U149:U157" si="12">T149*H149</f>
        <v>0</v>
      </c>
      <c r="AS149" s="148" t="s">
        <v>559</v>
      </c>
      <c r="AU149" s="148" t="s">
        <v>167</v>
      </c>
      <c r="AV149" s="148" t="s">
        <v>147</v>
      </c>
      <c r="AZ149" s="17" t="s">
        <v>165</v>
      </c>
      <c r="BF149" s="149">
        <f t="shared" ref="BF149:BF157" si="13">IF(O149="základná",K149,0)</f>
        <v>0</v>
      </c>
      <c r="BG149" s="149">
        <f t="shared" ref="BG149:BG157" si="14">IF(O149="znížená",K149,0)</f>
        <v>589.84</v>
      </c>
      <c r="BH149" s="149">
        <f t="shared" ref="BH149:BH157" si="15">IF(O149="zákl. prenesená",K149,0)</f>
        <v>0</v>
      </c>
      <c r="BI149" s="149">
        <f t="shared" ref="BI149:BI157" si="16">IF(O149="zníž. prenesená",K149,0)</f>
        <v>0</v>
      </c>
      <c r="BJ149" s="149">
        <f t="shared" ref="BJ149:BJ157" si="17">IF(O149="nulová",K149,0)</f>
        <v>0</v>
      </c>
      <c r="BK149" s="17" t="s">
        <v>147</v>
      </c>
      <c r="BL149" s="149">
        <f t="shared" ref="BL149:BL157" si="18">ROUND(I149*H149,2)</f>
        <v>589.84</v>
      </c>
      <c r="BM149" s="17" t="s">
        <v>559</v>
      </c>
      <c r="BN149" s="148" t="s">
        <v>404</v>
      </c>
    </row>
    <row r="150" spans="2:66" s="1" customFormat="1" ht="16.5" customHeight="1" x14ac:dyDescent="0.2">
      <c r="B150" s="29"/>
      <c r="C150" s="188" t="s">
        <v>293</v>
      </c>
      <c r="D150" s="188" t="s">
        <v>167</v>
      </c>
      <c r="E150" s="189" t="s">
        <v>1503</v>
      </c>
      <c r="F150" s="190" t="s">
        <v>1504</v>
      </c>
      <c r="G150" s="191" t="s">
        <v>415</v>
      </c>
      <c r="H150" s="192">
        <v>8</v>
      </c>
      <c r="I150" s="193">
        <v>100</v>
      </c>
      <c r="J150" s="182"/>
      <c r="K150" s="193">
        <f t="shared" si="0"/>
        <v>800</v>
      </c>
      <c r="L150" s="194"/>
      <c r="M150" s="29"/>
      <c r="N150" s="145" t="s">
        <v>1</v>
      </c>
      <c r="O150" s="118" t="s">
        <v>34</v>
      </c>
      <c r="P150" s="146">
        <v>0</v>
      </c>
      <c r="Q150" s="146">
        <f t="shared" si="10"/>
        <v>0</v>
      </c>
      <c r="R150" s="146">
        <v>0</v>
      </c>
      <c r="S150" s="146">
        <f t="shared" si="11"/>
        <v>0</v>
      </c>
      <c r="T150" s="146">
        <v>0</v>
      </c>
      <c r="U150" s="147">
        <f t="shared" si="12"/>
        <v>0</v>
      </c>
      <c r="AS150" s="148" t="s">
        <v>559</v>
      </c>
      <c r="AU150" s="148" t="s">
        <v>167</v>
      </c>
      <c r="AV150" s="148" t="s">
        <v>147</v>
      </c>
      <c r="AZ150" s="17" t="s">
        <v>165</v>
      </c>
      <c r="BF150" s="149">
        <f t="shared" si="13"/>
        <v>0</v>
      </c>
      <c r="BG150" s="149">
        <f t="shared" si="14"/>
        <v>800</v>
      </c>
      <c r="BH150" s="149">
        <f t="shared" si="15"/>
        <v>0</v>
      </c>
      <c r="BI150" s="149">
        <f t="shared" si="16"/>
        <v>0</v>
      </c>
      <c r="BJ150" s="149">
        <f t="shared" si="17"/>
        <v>0</v>
      </c>
      <c r="BK150" s="17" t="s">
        <v>147</v>
      </c>
      <c r="BL150" s="149">
        <f t="shared" si="18"/>
        <v>800</v>
      </c>
      <c r="BM150" s="17" t="s">
        <v>559</v>
      </c>
      <c r="BN150" s="148" t="s">
        <v>420</v>
      </c>
    </row>
    <row r="151" spans="2:66" s="1" customFormat="1" ht="24.2" customHeight="1" x14ac:dyDescent="0.2">
      <c r="B151" s="29"/>
      <c r="C151" s="202" t="s">
        <v>300</v>
      </c>
      <c r="D151" s="202" t="s">
        <v>398</v>
      </c>
      <c r="E151" s="203" t="s">
        <v>1505</v>
      </c>
      <c r="F151" s="204" t="s">
        <v>1506</v>
      </c>
      <c r="G151" s="205" t="s">
        <v>184</v>
      </c>
      <c r="H151" s="206">
        <v>2.7</v>
      </c>
      <c r="I151" s="185"/>
      <c r="J151" s="184"/>
      <c r="K151" s="208">
        <f t="shared" si="0"/>
        <v>0</v>
      </c>
      <c r="L151" s="209"/>
      <c r="M151" s="169"/>
      <c r="N151" s="170" t="s">
        <v>1</v>
      </c>
      <c r="O151" s="171" t="s">
        <v>34</v>
      </c>
      <c r="P151" s="146">
        <v>0</v>
      </c>
      <c r="Q151" s="146">
        <f t="shared" si="10"/>
        <v>0</v>
      </c>
      <c r="R151" s="146">
        <v>0</v>
      </c>
      <c r="S151" s="146">
        <f t="shared" si="11"/>
        <v>0</v>
      </c>
      <c r="T151" s="146">
        <v>0</v>
      </c>
      <c r="U151" s="147">
        <f t="shared" si="12"/>
        <v>0</v>
      </c>
      <c r="AS151" s="148" t="s">
        <v>1418</v>
      </c>
      <c r="AU151" s="148" t="s">
        <v>398</v>
      </c>
      <c r="AV151" s="148" t="s">
        <v>147</v>
      </c>
      <c r="AZ151" s="17" t="s">
        <v>165</v>
      </c>
      <c r="BF151" s="149">
        <f t="shared" si="13"/>
        <v>0</v>
      </c>
      <c r="BG151" s="149">
        <f t="shared" si="14"/>
        <v>0</v>
      </c>
      <c r="BH151" s="149">
        <f t="shared" si="15"/>
        <v>0</v>
      </c>
      <c r="BI151" s="149">
        <f t="shared" si="16"/>
        <v>0</v>
      </c>
      <c r="BJ151" s="149">
        <f t="shared" si="17"/>
        <v>0</v>
      </c>
      <c r="BK151" s="17" t="s">
        <v>147</v>
      </c>
      <c r="BL151" s="149">
        <f t="shared" si="18"/>
        <v>0</v>
      </c>
      <c r="BM151" s="17" t="s">
        <v>559</v>
      </c>
      <c r="BN151" s="148" t="s">
        <v>432</v>
      </c>
    </row>
    <row r="152" spans="2:66" s="1" customFormat="1" ht="24.2" customHeight="1" x14ac:dyDescent="0.2">
      <c r="B152" s="29"/>
      <c r="C152" s="202" t="s">
        <v>307</v>
      </c>
      <c r="D152" s="202" t="s">
        <v>398</v>
      </c>
      <c r="E152" s="203" t="s">
        <v>1423</v>
      </c>
      <c r="F152" s="204" t="s">
        <v>1424</v>
      </c>
      <c r="G152" s="205" t="s">
        <v>446</v>
      </c>
      <c r="H152" s="206">
        <v>255</v>
      </c>
      <c r="I152" s="185"/>
      <c r="J152" s="184"/>
      <c r="K152" s="208">
        <f t="shared" si="0"/>
        <v>0</v>
      </c>
      <c r="L152" s="209"/>
      <c r="M152" s="169"/>
      <c r="N152" s="170" t="s">
        <v>1</v>
      </c>
      <c r="O152" s="171" t="s">
        <v>34</v>
      </c>
      <c r="P152" s="146">
        <v>0</v>
      </c>
      <c r="Q152" s="146">
        <f t="shared" si="10"/>
        <v>0</v>
      </c>
      <c r="R152" s="146">
        <v>0</v>
      </c>
      <c r="S152" s="146">
        <f t="shared" si="11"/>
        <v>0</v>
      </c>
      <c r="T152" s="146">
        <v>0</v>
      </c>
      <c r="U152" s="147">
        <f t="shared" si="12"/>
        <v>0</v>
      </c>
      <c r="AS152" s="148" t="s">
        <v>1418</v>
      </c>
      <c r="AU152" s="148" t="s">
        <v>398</v>
      </c>
      <c r="AV152" s="148" t="s">
        <v>147</v>
      </c>
      <c r="AZ152" s="17" t="s">
        <v>165</v>
      </c>
      <c r="BF152" s="149">
        <f t="shared" si="13"/>
        <v>0</v>
      </c>
      <c r="BG152" s="149">
        <f t="shared" si="14"/>
        <v>0</v>
      </c>
      <c r="BH152" s="149">
        <f t="shared" si="15"/>
        <v>0</v>
      </c>
      <c r="BI152" s="149">
        <f t="shared" si="16"/>
        <v>0</v>
      </c>
      <c r="BJ152" s="149">
        <f t="shared" si="17"/>
        <v>0</v>
      </c>
      <c r="BK152" s="17" t="s">
        <v>147</v>
      </c>
      <c r="BL152" s="149">
        <f t="shared" si="18"/>
        <v>0</v>
      </c>
      <c r="BM152" s="17" t="s">
        <v>559</v>
      </c>
      <c r="BN152" s="148" t="s">
        <v>443</v>
      </c>
    </row>
    <row r="153" spans="2:66" s="1" customFormat="1" ht="24.2" customHeight="1" x14ac:dyDescent="0.2">
      <c r="B153" s="29"/>
      <c r="C153" s="188" t="s">
        <v>7</v>
      </c>
      <c r="D153" s="188" t="s">
        <v>167</v>
      </c>
      <c r="E153" s="189" t="s">
        <v>1433</v>
      </c>
      <c r="F153" s="190" t="s">
        <v>1434</v>
      </c>
      <c r="G153" s="191" t="s">
        <v>446</v>
      </c>
      <c r="H153" s="192">
        <v>220</v>
      </c>
      <c r="I153" s="193">
        <v>19.66</v>
      </c>
      <c r="J153" s="182"/>
      <c r="K153" s="193">
        <f t="shared" si="0"/>
        <v>4325.2</v>
      </c>
      <c r="L153" s="194"/>
      <c r="M153" s="29"/>
      <c r="N153" s="145" t="s">
        <v>1</v>
      </c>
      <c r="O153" s="118" t="s">
        <v>34</v>
      </c>
      <c r="P153" s="146">
        <v>0</v>
      </c>
      <c r="Q153" s="146">
        <f t="shared" si="10"/>
        <v>0</v>
      </c>
      <c r="R153" s="146">
        <v>0</v>
      </c>
      <c r="S153" s="146">
        <f t="shared" si="11"/>
        <v>0</v>
      </c>
      <c r="T153" s="146">
        <v>0</v>
      </c>
      <c r="U153" s="147">
        <f t="shared" si="12"/>
        <v>0</v>
      </c>
      <c r="AS153" s="148" t="s">
        <v>559</v>
      </c>
      <c r="AU153" s="148" t="s">
        <v>167</v>
      </c>
      <c r="AV153" s="148" t="s">
        <v>147</v>
      </c>
      <c r="AZ153" s="17" t="s">
        <v>165</v>
      </c>
      <c r="BF153" s="149">
        <f t="shared" si="13"/>
        <v>0</v>
      </c>
      <c r="BG153" s="149">
        <f t="shared" si="14"/>
        <v>4325.2</v>
      </c>
      <c r="BH153" s="149">
        <f t="shared" si="15"/>
        <v>0</v>
      </c>
      <c r="BI153" s="149">
        <f t="shared" si="16"/>
        <v>0</v>
      </c>
      <c r="BJ153" s="149">
        <f t="shared" si="17"/>
        <v>0</v>
      </c>
      <c r="BK153" s="17" t="s">
        <v>147</v>
      </c>
      <c r="BL153" s="149">
        <f t="shared" si="18"/>
        <v>4325.2</v>
      </c>
      <c r="BM153" s="17" t="s">
        <v>559</v>
      </c>
      <c r="BN153" s="148" t="s">
        <v>459</v>
      </c>
    </row>
    <row r="154" spans="2:66" s="1" customFormat="1" ht="33" customHeight="1" x14ac:dyDescent="0.2">
      <c r="B154" s="29"/>
      <c r="C154" s="188" t="s">
        <v>316</v>
      </c>
      <c r="D154" s="188" t="s">
        <v>167</v>
      </c>
      <c r="E154" s="189" t="s">
        <v>1435</v>
      </c>
      <c r="F154" s="190" t="s">
        <v>1436</v>
      </c>
      <c r="G154" s="191" t="s">
        <v>446</v>
      </c>
      <c r="H154" s="192">
        <v>220</v>
      </c>
      <c r="I154" s="193">
        <v>2.0299999999999998</v>
      </c>
      <c r="J154" s="182"/>
      <c r="K154" s="193">
        <f t="shared" si="0"/>
        <v>446.59999999999997</v>
      </c>
      <c r="L154" s="194"/>
      <c r="M154" s="29"/>
      <c r="N154" s="145" t="s">
        <v>1</v>
      </c>
      <c r="O154" s="118" t="s">
        <v>34</v>
      </c>
      <c r="P154" s="146">
        <v>0</v>
      </c>
      <c r="Q154" s="146">
        <f t="shared" si="10"/>
        <v>0</v>
      </c>
      <c r="R154" s="146">
        <v>0</v>
      </c>
      <c r="S154" s="146">
        <f t="shared" si="11"/>
        <v>0</v>
      </c>
      <c r="T154" s="146">
        <v>0</v>
      </c>
      <c r="U154" s="147">
        <f t="shared" si="12"/>
        <v>0</v>
      </c>
      <c r="AS154" s="148" t="s">
        <v>559</v>
      </c>
      <c r="AU154" s="148" t="s">
        <v>167</v>
      </c>
      <c r="AV154" s="148" t="s">
        <v>147</v>
      </c>
      <c r="AZ154" s="17" t="s">
        <v>165</v>
      </c>
      <c r="BF154" s="149">
        <f t="shared" si="13"/>
        <v>0</v>
      </c>
      <c r="BG154" s="149">
        <f t="shared" si="14"/>
        <v>446.59999999999997</v>
      </c>
      <c r="BH154" s="149">
        <f t="shared" si="15"/>
        <v>0</v>
      </c>
      <c r="BI154" s="149">
        <f t="shared" si="16"/>
        <v>0</v>
      </c>
      <c r="BJ154" s="149">
        <f t="shared" si="17"/>
        <v>0</v>
      </c>
      <c r="BK154" s="17" t="s">
        <v>147</v>
      </c>
      <c r="BL154" s="149">
        <f t="shared" si="18"/>
        <v>446.6</v>
      </c>
      <c r="BM154" s="17" t="s">
        <v>559</v>
      </c>
      <c r="BN154" s="148" t="s">
        <v>472</v>
      </c>
    </row>
    <row r="155" spans="2:66" s="1" customFormat="1" ht="16.5" customHeight="1" x14ac:dyDescent="0.2">
      <c r="B155" s="29"/>
      <c r="C155" s="202" t="s">
        <v>328</v>
      </c>
      <c r="D155" s="202" t="s">
        <v>398</v>
      </c>
      <c r="E155" s="203" t="s">
        <v>1437</v>
      </c>
      <c r="F155" s="204" t="s">
        <v>1438</v>
      </c>
      <c r="G155" s="205" t="s">
        <v>242</v>
      </c>
      <c r="H155" s="206">
        <v>22.88</v>
      </c>
      <c r="I155" s="207">
        <v>20.28</v>
      </c>
      <c r="J155" s="184"/>
      <c r="K155" s="208">
        <f t="shared" si="0"/>
        <v>464.00639999999999</v>
      </c>
      <c r="L155" s="209"/>
      <c r="M155" s="169"/>
      <c r="N155" s="170" t="s">
        <v>1</v>
      </c>
      <c r="O155" s="171" t="s">
        <v>34</v>
      </c>
      <c r="P155" s="146">
        <v>0</v>
      </c>
      <c r="Q155" s="146">
        <f t="shared" si="10"/>
        <v>0</v>
      </c>
      <c r="R155" s="146">
        <v>0</v>
      </c>
      <c r="S155" s="146">
        <f t="shared" si="11"/>
        <v>0</v>
      </c>
      <c r="T155" s="146">
        <v>0</v>
      </c>
      <c r="U155" s="147">
        <f t="shared" si="12"/>
        <v>0</v>
      </c>
      <c r="AS155" s="148" t="s">
        <v>1418</v>
      </c>
      <c r="AU155" s="148" t="s">
        <v>398</v>
      </c>
      <c r="AV155" s="148" t="s">
        <v>147</v>
      </c>
      <c r="AZ155" s="17" t="s">
        <v>165</v>
      </c>
      <c r="BF155" s="149">
        <f t="shared" si="13"/>
        <v>0</v>
      </c>
      <c r="BG155" s="149">
        <f t="shared" si="14"/>
        <v>464.00639999999999</v>
      </c>
      <c r="BH155" s="149">
        <f t="shared" si="15"/>
        <v>0</v>
      </c>
      <c r="BI155" s="149">
        <f t="shared" si="16"/>
        <v>0</v>
      </c>
      <c r="BJ155" s="149">
        <f t="shared" si="17"/>
        <v>0</v>
      </c>
      <c r="BK155" s="17" t="s">
        <v>147</v>
      </c>
      <c r="BL155" s="149">
        <f t="shared" si="18"/>
        <v>464.01</v>
      </c>
      <c r="BM155" s="17" t="s">
        <v>559</v>
      </c>
      <c r="BN155" s="148" t="s">
        <v>483</v>
      </c>
    </row>
    <row r="156" spans="2:66" s="1" customFormat="1" ht="24.2" customHeight="1" x14ac:dyDescent="0.2">
      <c r="B156" s="29"/>
      <c r="C156" s="188" t="s">
        <v>335</v>
      </c>
      <c r="D156" s="188" t="s">
        <v>167</v>
      </c>
      <c r="E156" s="189" t="s">
        <v>1439</v>
      </c>
      <c r="F156" s="190" t="s">
        <v>1440</v>
      </c>
      <c r="G156" s="191" t="s">
        <v>446</v>
      </c>
      <c r="H156" s="192">
        <v>220</v>
      </c>
      <c r="I156" s="193">
        <v>0.73</v>
      </c>
      <c r="J156" s="182"/>
      <c r="K156" s="193">
        <f t="shared" si="0"/>
        <v>160.6</v>
      </c>
      <c r="L156" s="194"/>
      <c r="M156" s="29"/>
      <c r="N156" s="145" t="s">
        <v>1</v>
      </c>
      <c r="O156" s="118" t="s">
        <v>34</v>
      </c>
      <c r="P156" s="146">
        <v>0</v>
      </c>
      <c r="Q156" s="146">
        <f t="shared" si="10"/>
        <v>0</v>
      </c>
      <c r="R156" s="146">
        <v>0</v>
      </c>
      <c r="S156" s="146">
        <f t="shared" si="11"/>
        <v>0</v>
      </c>
      <c r="T156" s="146">
        <v>0</v>
      </c>
      <c r="U156" s="147">
        <f t="shared" si="12"/>
        <v>0</v>
      </c>
      <c r="AS156" s="148" t="s">
        <v>559</v>
      </c>
      <c r="AU156" s="148" t="s">
        <v>167</v>
      </c>
      <c r="AV156" s="148" t="s">
        <v>147</v>
      </c>
      <c r="AZ156" s="17" t="s">
        <v>165</v>
      </c>
      <c r="BF156" s="149">
        <f t="shared" si="13"/>
        <v>0</v>
      </c>
      <c r="BG156" s="149">
        <f t="shared" si="14"/>
        <v>160.6</v>
      </c>
      <c r="BH156" s="149">
        <f t="shared" si="15"/>
        <v>0</v>
      </c>
      <c r="BI156" s="149">
        <f t="shared" si="16"/>
        <v>0</v>
      </c>
      <c r="BJ156" s="149">
        <f t="shared" si="17"/>
        <v>0</v>
      </c>
      <c r="BK156" s="17" t="s">
        <v>147</v>
      </c>
      <c r="BL156" s="149">
        <f t="shared" si="18"/>
        <v>160.6</v>
      </c>
      <c r="BM156" s="17" t="s">
        <v>559</v>
      </c>
      <c r="BN156" s="148" t="s">
        <v>492</v>
      </c>
    </row>
    <row r="157" spans="2:66" s="1" customFormat="1" ht="21.75" customHeight="1" x14ac:dyDescent="0.2">
      <c r="B157" s="29"/>
      <c r="C157" s="202" t="s">
        <v>341</v>
      </c>
      <c r="D157" s="202" t="s">
        <v>398</v>
      </c>
      <c r="E157" s="203" t="s">
        <v>1507</v>
      </c>
      <c r="F157" s="204" t="s">
        <v>1508</v>
      </c>
      <c r="G157" s="205" t="s">
        <v>446</v>
      </c>
      <c r="H157" s="206">
        <v>220</v>
      </c>
      <c r="I157" s="185"/>
      <c r="J157" s="184"/>
      <c r="K157" s="208">
        <f t="shared" si="0"/>
        <v>0</v>
      </c>
      <c r="L157" s="209"/>
      <c r="M157" s="169"/>
      <c r="N157" s="170" t="s">
        <v>1</v>
      </c>
      <c r="O157" s="171" t="s">
        <v>34</v>
      </c>
      <c r="P157" s="146">
        <v>0</v>
      </c>
      <c r="Q157" s="146">
        <f t="shared" si="10"/>
        <v>0</v>
      </c>
      <c r="R157" s="146">
        <v>0</v>
      </c>
      <c r="S157" s="146">
        <f t="shared" si="11"/>
        <v>0</v>
      </c>
      <c r="T157" s="146">
        <v>0</v>
      </c>
      <c r="U157" s="147">
        <f t="shared" si="12"/>
        <v>0</v>
      </c>
      <c r="AS157" s="148" t="s">
        <v>1418</v>
      </c>
      <c r="AU157" s="148" t="s">
        <v>398</v>
      </c>
      <c r="AV157" s="148" t="s">
        <v>147</v>
      </c>
      <c r="AZ157" s="17" t="s">
        <v>165</v>
      </c>
      <c r="BF157" s="149">
        <f t="shared" si="13"/>
        <v>0</v>
      </c>
      <c r="BG157" s="149">
        <f t="shared" si="14"/>
        <v>0</v>
      </c>
      <c r="BH157" s="149">
        <f t="shared" si="15"/>
        <v>0</v>
      </c>
      <c r="BI157" s="149">
        <f t="shared" si="16"/>
        <v>0</v>
      </c>
      <c r="BJ157" s="149">
        <f t="shared" si="17"/>
        <v>0</v>
      </c>
      <c r="BK157" s="17" t="s">
        <v>147</v>
      </c>
      <c r="BL157" s="149">
        <f t="shared" si="18"/>
        <v>0</v>
      </c>
      <c r="BM157" s="17" t="s">
        <v>559</v>
      </c>
      <c r="BN157" s="148" t="s">
        <v>501</v>
      </c>
    </row>
    <row r="158" spans="2:66" s="11" customFormat="1" ht="25.9" customHeight="1" x14ac:dyDescent="0.2">
      <c r="B158" s="133"/>
      <c r="D158" s="134" t="s">
        <v>67</v>
      </c>
      <c r="E158" s="135" t="s">
        <v>1447</v>
      </c>
      <c r="F158" s="135" t="s">
        <v>1448</v>
      </c>
      <c r="J158" s="179"/>
      <c r="K158" s="136">
        <f>K159</f>
        <v>260.59999999999997</v>
      </c>
      <c r="M158" s="133"/>
      <c r="N158" s="137"/>
      <c r="Q158" s="138">
        <f>Q159</f>
        <v>0</v>
      </c>
      <c r="S158" s="138">
        <f>S159</f>
        <v>0</v>
      </c>
      <c r="U158" s="139">
        <f>U159</f>
        <v>0</v>
      </c>
      <c r="AS158" s="134" t="s">
        <v>171</v>
      </c>
      <c r="AU158" s="140" t="s">
        <v>67</v>
      </c>
      <c r="AV158" s="140" t="s">
        <v>68</v>
      </c>
      <c r="AZ158" s="134" t="s">
        <v>165</v>
      </c>
      <c r="BL158" s="141">
        <f>BL159</f>
        <v>260.60000000000002</v>
      </c>
    </row>
    <row r="159" spans="2:66" s="1" customFormat="1" ht="33" customHeight="1" x14ac:dyDescent="0.2">
      <c r="B159" s="29"/>
      <c r="C159" s="188" t="s">
        <v>346</v>
      </c>
      <c r="D159" s="188" t="s">
        <v>167</v>
      </c>
      <c r="E159" s="189" t="s">
        <v>1509</v>
      </c>
      <c r="F159" s="190" t="s">
        <v>1510</v>
      </c>
      <c r="G159" s="191" t="s">
        <v>1451</v>
      </c>
      <c r="H159" s="192">
        <v>10</v>
      </c>
      <c r="I159" s="193">
        <v>26.06</v>
      </c>
      <c r="J159" s="182"/>
      <c r="K159" s="193">
        <f t="shared" si="0"/>
        <v>260.59999999999997</v>
      </c>
      <c r="L159" s="194"/>
      <c r="M159" s="29"/>
      <c r="N159" s="145" t="s">
        <v>1</v>
      </c>
      <c r="O159" s="118" t="s">
        <v>34</v>
      </c>
      <c r="P159" s="146">
        <v>0</v>
      </c>
      <c r="Q159" s="146">
        <f>P159*H159</f>
        <v>0</v>
      </c>
      <c r="R159" s="146">
        <v>0</v>
      </c>
      <c r="S159" s="146">
        <f>R159*H159</f>
        <v>0</v>
      </c>
      <c r="T159" s="146">
        <v>0</v>
      </c>
      <c r="U159" s="147">
        <f>T159*H159</f>
        <v>0</v>
      </c>
      <c r="AS159" s="148" t="s">
        <v>1452</v>
      </c>
      <c r="AU159" s="148" t="s">
        <v>167</v>
      </c>
      <c r="AV159" s="148" t="s">
        <v>76</v>
      </c>
      <c r="AZ159" s="17" t="s">
        <v>165</v>
      </c>
      <c r="BF159" s="149">
        <f>IF(O159="základná",K159,0)</f>
        <v>0</v>
      </c>
      <c r="BG159" s="149">
        <f>IF(O159="znížená",K159,0)</f>
        <v>260.59999999999997</v>
      </c>
      <c r="BH159" s="149">
        <f>IF(O159="zákl. prenesená",K159,0)</f>
        <v>0</v>
      </c>
      <c r="BI159" s="149">
        <f>IF(O159="zníž. prenesená",K159,0)</f>
        <v>0</v>
      </c>
      <c r="BJ159" s="149">
        <f>IF(O159="nulová",K159,0)</f>
        <v>0</v>
      </c>
      <c r="BK159" s="17" t="s">
        <v>147</v>
      </c>
      <c r="BL159" s="149">
        <f>ROUND(I159*H159,2)</f>
        <v>260.60000000000002</v>
      </c>
      <c r="BM159" s="17" t="s">
        <v>1452</v>
      </c>
      <c r="BN159" s="148" t="s">
        <v>511</v>
      </c>
    </row>
    <row r="160" spans="2:66" s="11" customFormat="1" ht="25.9" customHeight="1" x14ac:dyDescent="0.2">
      <c r="B160" s="133"/>
      <c r="D160" s="134" t="s">
        <v>67</v>
      </c>
      <c r="E160" s="135" t="s">
        <v>146</v>
      </c>
      <c r="F160" s="135" t="s">
        <v>1453</v>
      </c>
      <c r="J160" s="179"/>
      <c r="K160" s="136">
        <f>SUM(K161:K166)</f>
        <v>0</v>
      </c>
      <c r="M160" s="133"/>
      <c r="N160" s="137"/>
      <c r="Q160" s="138">
        <f>SUM(Q161:Q166)</f>
        <v>0</v>
      </c>
      <c r="S160" s="138">
        <f>SUM(S161:S166)</f>
        <v>0</v>
      </c>
      <c r="U160" s="139">
        <f>SUM(U161:U166)</f>
        <v>0</v>
      </c>
      <c r="AS160" s="134" t="s">
        <v>201</v>
      </c>
      <c r="AU160" s="140" t="s">
        <v>67</v>
      </c>
      <c r="AV160" s="140" t="s">
        <v>68</v>
      </c>
      <c r="AZ160" s="134" t="s">
        <v>165</v>
      </c>
      <c r="BL160" s="141">
        <f>SUM(BL161:BL166)</f>
        <v>0</v>
      </c>
    </row>
    <row r="161" spans="2:66" s="1" customFormat="1" ht="44.25" customHeight="1" x14ac:dyDescent="0.2">
      <c r="B161" s="29"/>
      <c r="C161" s="188" t="s">
        <v>351</v>
      </c>
      <c r="D161" s="188" t="s">
        <v>167</v>
      </c>
      <c r="E161" s="189" t="s">
        <v>1511</v>
      </c>
      <c r="F161" s="190" t="s">
        <v>1512</v>
      </c>
      <c r="G161" s="191" t="s">
        <v>1456</v>
      </c>
      <c r="H161" s="192">
        <v>1</v>
      </c>
      <c r="I161" s="183"/>
      <c r="J161" s="182"/>
      <c r="K161" s="193">
        <f t="shared" si="0"/>
        <v>0</v>
      </c>
      <c r="L161" s="194"/>
      <c r="M161" s="29"/>
      <c r="N161" s="145" t="s">
        <v>1</v>
      </c>
      <c r="O161" s="118" t="s">
        <v>34</v>
      </c>
      <c r="P161" s="146">
        <v>0</v>
      </c>
      <c r="Q161" s="146">
        <f t="shared" ref="Q161:Q166" si="19">P161*H161</f>
        <v>0</v>
      </c>
      <c r="R161" s="146">
        <v>0</v>
      </c>
      <c r="S161" s="146">
        <f t="shared" ref="S161:S166" si="20">R161*H161</f>
        <v>0</v>
      </c>
      <c r="T161" s="146">
        <v>0</v>
      </c>
      <c r="U161" s="147">
        <f t="shared" ref="U161:U166" si="21">T161*H161</f>
        <v>0</v>
      </c>
      <c r="AS161" s="148" t="s">
        <v>171</v>
      </c>
      <c r="AU161" s="148" t="s">
        <v>167</v>
      </c>
      <c r="AV161" s="148" t="s">
        <v>76</v>
      </c>
      <c r="AZ161" s="17" t="s">
        <v>165</v>
      </c>
      <c r="BF161" s="149">
        <f t="shared" ref="BF161:BF166" si="22">IF(O161="základná",K161,0)</f>
        <v>0</v>
      </c>
      <c r="BG161" s="149">
        <f t="shared" ref="BG161:BG166" si="23">IF(O161="znížená",K161,0)</f>
        <v>0</v>
      </c>
      <c r="BH161" s="149">
        <f t="shared" ref="BH161:BH166" si="24">IF(O161="zákl. prenesená",K161,0)</f>
        <v>0</v>
      </c>
      <c r="BI161" s="149">
        <f t="shared" ref="BI161:BI166" si="25">IF(O161="zníž. prenesená",K161,0)</f>
        <v>0</v>
      </c>
      <c r="BJ161" s="149">
        <f t="shared" ref="BJ161:BJ166" si="26">IF(O161="nulová",K161,0)</f>
        <v>0</v>
      </c>
      <c r="BK161" s="17" t="s">
        <v>147</v>
      </c>
      <c r="BL161" s="149">
        <f t="shared" ref="BL161:BL166" si="27">ROUND(I161*H161,2)</f>
        <v>0</v>
      </c>
      <c r="BM161" s="17" t="s">
        <v>171</v>
      </c>
      <c r="BN161" s="148" t="s">
        <v>521</v>
      </c>
    </row>
    <row r="162" spans="2:66" s="1" customFormat="1" ht="24.2" customHeight="1" x14ac:dyDescent="0.2">
      <c r="B162" s="29"/>
      <c r="C162" s="188" t="s">
        <v>356</v>
      </c>
      <c r="D162" s="188" t="s">
        <v>167</v>
      </c>
      <c r="E162" s="189" t="s">
        <v>1454</v>
      </c>
      <c r="F162" s="190" t="s">
        <v>1455</v>
      </c>
      <c r="G162" s="191" t="s">
        <v>1456</v>
      </c>
      <c r="H162" s="192">
        <v>1</v>
      </c>
      <c r="I162" s="183"/>
      <c r="J162" s="182"/>
      <c r="K162" s="193">
        <f t="shared" si="0"/>
        <v>0</v>
      </c>
      <c r="L162" s="194"/>
      <c r="M162" s="29"/>
      <c r="N162" s="145" t="s">
        <v>1</v>
      </c>
      <c r="O162" s="118" t="s">
        <v>34</v>
      </c>
      <c r="P162" s="146">
        <v>0</v>
      </c>
      <c r="Q162" s="146">
        <f t="shared" si="19"/>
        <v>0</v>
      </c>
      <c r="R162" s="146">
        <v>0</v>
      </c>
      <c r="S162" s="146">
        <f t="shared" si="20"/>
        <v>0</v>
      </c>
      <c r="T162" s="146">
        <v>0</v>
      </c>
      <c r="U162" s="147">
        <f t="shared" si="21"/>
        <v>0</v>
      </c>
      <c r="AS162" s="148" t="s">
        <v>171</v>
      </c>
      <c r="AU162" s="148" t="s">
        <v>167</v>
      </c>
      <c r="AV162" s="148" t="s">
        <v>76</v>
      </c>
      <c r="AZ162" s="17" t="s">
        <v>165</v>
      </c>
      <c r="BF162" s="149">
        <f t="shared" si="22"/>
        <v>0</v>
      </c>
      <c r="BG162" s="149">
        <f t="shared" si="23"/>
        <v>0</v>
      </c>
      <c r="BH162" s="149">
        <f t="shared" si="24"/>
        <v>0</v>
      </c>
      <c r="BI162" s="149">
        <f t="shared" si="25"/>
        <v>0</v>
      </c>
      <c r="BJ162" s="149">
        <f t="shared" si="26"/>
        <v>0</v>
      </c>
      <c r="BK162" s="17" t="s">
        <v>147</v>
      </c>
      <c r="BL162" s="149">
        <f t="shared" si="27"/>
        <v>0</v>
      </c>
      <c r="BM162" s="17" t="s">
        <v>171</v>
      </c>
      <c r="BN162" s="148" t="s">
        <v>536</v>
      </c>
    </row>
    <row r="163" spans="2:66" s="1" customFormat="1" ht="21.75" customHeight="1" x14ac:dyDescent="0.2">
      <c r="B163" s="29"/>
      <c r="C163" s="188" t="s">
        <v>364</v>
      </c>
      <c r="D163" s="188" t="s">
        <v>167</v>
      </c>
      <c r="E163" s="189" t="s">
        <v>1457</v>
      </c>
      <c r="F163" s="190" t="s">
        <v>1458</v>
      </c>
      <c r="G163" s="191" t="s">
        <v>1456</v>
      </c>
      <c r="H163" s="192">
        <v>1</v>
      </c>
      <c r="I163" s="183"/>
      <c r="J163" s="182"/>
      <c r="K163" s="193">
        <f t="shared" si="0"/>
        <v>0</v>
      </c>
      <c r="L163" s="194"/>
      <c r="M163" s="29"/>
      <c r="N163" s="145" t="s">
        <v>1</v>
      </c>
      <c r="O163" s="118" t="s">
        <v>34</v>
      </c>
      <c r="P163" s="146">
        <v>0</v>
      </c>
      <c r="Q163" s="146">
        <f t="shared" si="19"/>
        <v>0</v>
      </c>
      <c r="R163" s="146">
        <v>0</v>
      </c>
      <c r="S163" s="146">
        <f t="shared" si="20"/>
        <v>0</v>
      </c>
      <c r="T163" s="146">
        <v>0</v>
      </c>
      <c r="U163" s="147">
        <f t="shared" si="21"/>
        <v>0</v>
      </c>
      <c r="AS163" s="148" t="s">
        <v>171</v>
      </c>
      <c r="AU163" s="148" t="s">
        <v>167</v>
      </c>
      <c r="AV163" s="148" t="s">
        <v>76</v>
      </c>
      <c r="AZ163" s="17" t="s">
        <v>165</v>
      </c>
      <c r="BF163" s="149">
        <f t="shared" si="22"/>
        <v>0</v>
      </c>
      <c r="BG163" s="149">
        <f t="shared" si="23"/>
        <v>0</v>
      </c>
      <c r="BH163" s="149">
        <f t="shared" si="24"/>
        <v>0</v>
      </c>
      <c r="BI163" s="149">
        <f t="shared" si="25"/>
        <v>0</v>
      </c>
      <c r="BJ163" s="149">
        <f t="shared" si="26"/>
        <v>0</v>
      </c>
      <c r="BK163" s="17" t="s">
        <v>147</v>
      </c>
      <c r="BL163" s="149">
        <f t="shared" si="27"/>
        <v>0</v>
      </c>
      <c r="BM163" s="17" t="s">
        <v>171</v>
      </c>
      <c r="BN163" s="148" t="s">
        <v>547</v>
      </c>
    </row>
    <row r="164" spans="2:66" s="1" customFormat="1" ht="21.75" customHeight="1" x14ac:dyDescent="0.2">
      <c r="B164" s="29"/>
      <c r="C164" s="188" t="s">
        <v>370</v>
      </c>
      <c r="D164" s="188" t="s">
        <v>167</v>
      </c>
      <c r="E164" s="189" t="s">
        <v>1459</v>
      </c>
      <c r="F164" s="190" t="s">
        <v>1460</v>
      </c>
      <c r="G164" s="191" t="s">
        <v>1456</v>
      </c>
      <c r="H164" s="192">
        <v>1</v>
      </c>
      <c r="I164" s="183"/>
      <c r="J164" s="182"/>
      <c r="K164" s="193">
        <f t="shared" si="0"/>
        <v>0</v>
      </c>
      <c r="L164" s="194"/>
      <c r="M164" s="29"/>
      <c r="N164" s="145" t="s">
        <v>1</v>
      </c>
      <c r="O164" s="118" t="s">
        <v>34</v>
      </c>
      <c r="P164" s="146">
        <v>0</v>
      </c>
      <c r="Q164" s="146">
        <f t="shared" si="19"/>
        <v>0</v>
      </c>
      <c r="R164" s="146">
        <v>0</v>
      </c>
      <c r="S164" s="146">
        <f t="shared" si="20"/>
        <v>0</v>
      </c>
      <c r="T164" s="146">
        <v>0</v>
      </c>
      <c r="U164" s="147">
        <f t="shared" si="21"/>
        <v>0</v>
      </c>
      <c r="AS164" s="148" t="s">
        <v>171</v>
      </c>
      <c r="AU164" s="148" t="s">
        <v>167</v>
      </c>
      <c r="AV164" s="148" t="s">
        <v>76</v>
      </c>
      <c r="AZ164" s="17" t="s">
        <v>165</v>
      </c>
      <c r="BF164" s="149">
        <f t="shared" si="22"/>
        <v>0</v>
      </c>
      <c r="BG164" s="149">
        <f t="shared" si="23"/>
        <v>0</v>
      </c>
      <c r="BH164" s="149">
        <f t="shared" si="24"/>
        <v>0</v>
      </c>
      <c r="BI164" s="149">
        <f t="shared" si="25"/>
        <v>0</v>
      </c>
      <c r="BJ164" s="149">
        <f t="shared" si="26"/>
        <v>0</v>
      </c>
      <c r="BK164" s="17" t="s">
        <v>147</v>
      </c>
      <c r="BL164" s="149">
        <f t="shared" si="27"/>
        <v>0</v>
      </c>
      <c r="BM164" s="17" t="s">
        <v>171</v>
      </c>
      <c r="BN164" s="148" t="s">
        <v>559</v>
      </c>
    </row>
    <row r="165" spans="2:66" s="1" customFormat="1" ht="21.75" customHeight="1" x14ac:dyDescent="0.2">
      <c r="B165" s="29"/>
      <c r="C165" s="188" t="s">
        <v>376</v>
      </c>
      <c r="D165" s="188" t="s">
        <v>167</v>
      </c>
      <c r="E165" s="189" t="s">
        <v>1461</v>
      </c>
      <c r="F165" s="190" t="s">
        <v>1462</v>
      </c>
      <c r="G165" s="191" t="s">
        <v>1456</v>
      </c>
      <c r="H165" s="192">
        <v>1</v>
      </c>
      <c r="I165" s="183"/>
      <c r="J165" s="182"/>
      <c r="K165" s="193">
        <f t="shared" si="0"/>
        <v>0</v>
      </c>
      <c r="L165" s="194"/>
      <c r="M165" s="29"/>
      <c r="N165" s="145" t="s">
        <v>1</v>
      </c>
      <c r="O165" s="118" t="s">
        <v>34</v>
      </c>
      <c r="P165" s="146">
        <v>0</v>
      </c>
      <c r="Q165" s="146">
        <f t="shared" si="19"/>
        <v>0</v>
      </c>
      <c r="R165" s="146">
        <v>0</v>
      </c>
      <c r="S165" s="146">
        <f t="shared" si="20"/>
        <v>0</v>
      </c>
      <c r="T165" s="146">
        <v>0</v>
      </c>
      <c r="U165" s="147">
        <f t="shared" si="21"/>
        <v>0</v>
      </c>
      <c r="AS165" s="148" t="s">
        <v>171</v>
      </c>
      <c r="AU165" s="148" t="s">
        <v>167</v>
      </c>
      <c r="AV165" s="148" t="s">
        <v>76</v>
      </c>
      <c r="AZ165" s="17" t="s">
        <v>165</v>
      </c>
      <c r="BF165" s="149">
        <f t="shared" si="22"/>
        <v>0</v>
      </c>
      <c r="BG165" s="149">
        <f t="shared" si="23"/>
        <v>0</v>
      </c>
      <c r="BH165" s="149">
        <f t="shared" si="24"/>
        <v>0</v>
      </c>
      <c r="BI165" s="149">
        <f t="shared" si="25"/>
        <v>0</v>
      </c>
      <c r="BJ165" s="149">
        <f t="shared" si="26"/>
        <v>0</v>
      </c>
      <c r="BK165" s="17" t="s">
        <v>147</v>
      </c>
      <c r="BL165" s="149">
        <f t="shared" si="27"/>
        <v>0</v>
      </c>
      <c r="BM165" s="17" t="s">
        <v>171</v>
      </c>
      <c r="BN165" s="148" t="s">
        <v>572</v>
      </c>
    </row>
    <row r="166" spans="2:66" s="1" customFormat="1" ht="16.5" customHeight="1" x14ac:dyDescent="0.2">
      <c r="B166" s="29"/>
      <c r="C166" s="188" t="s">
        <v>381</v>
      </c>
      <c r="D166" s="188" t="s">
        <v>167</v>
      </c>
      <c r="E166" s="189" t="s">
        <v>1513</v>
      </c>
      <c r="F166" s="190" t="s">
        <v>1514</v>
      </c>
      <c r="G166" s="191" t="s">
        <v>1456</v>
      </c>
      <c r="H166" s="192">
        <v>1</v>
      </c>
      <c r="I166" s="183"/>
      <c r="J166" s="182"/>
      <c r="K166" s="193">
        <f t="shared" si="0"/>
        <v>0</v>
      </c>
      <c r="L166" s="194"/>
      <c r="M166" s="29"/>
      <c r="N166" s="172" t="s">
        <v>1</v>
      </c>
      <c r="O166" s="173" t="s">
        <v>34</v>
      </c>
      <c r="P166" s="174">
        <v>0</v>
      </c>
      <c r="Q166" s="174">
        <f t="shared" si="19"/>
        <v>0</v>
      </c>
      <c r="R166" s="174">
        <v>0</v>
      </c>
      <c r="S166" s="174">
        <f t="shared" si="20"/>
        <v>0</v>
      </c>
      <c r="T166" s="174">
        <v>0</v>
      </c>
      <c r="U166" s="175">
        <f t="shared" si="21"/>
        <v>0</v>
      </c>
      <c r="AS166" s="148" t="s">
        <v>171</v>
      </c>
      <c r="AU166" s="148" t="s">
        <v>167</v>
      </c>
      <c r="AV166" s="148" t="s">
        <v>76</v>
      </c>
      <c r="AZ166" s="17" t="s">
        <v>165</v>
      </c>
      <c r="BF166" s="149">
        <f t="shared" si="22"/>
        <v>0</v>
      </c>
      <c r="BG166" s="149">
        <f t="shared" si="23"/>
        <v>0</v>
      </c>
      <c r="BH166" s="149">
        <f t="shared" si="24"/>
        <v>0</v>
      </c>
      <c r="BI166" s="149">
        <f t="shared" si="25"/>
        <v>0</v>
      </c>
      <c r="BJ166" s="149">
        <f t="shared" si="26"/>
        <v>0</v>
      </c>
      <c r="BK166" s="17" t="s">
        <v>147</v>
      </c>
      <c r="BL166" s="149">
        <f t="shared" si="27"/>
        <v>0</v>
      </c>
      <c r="BM166" s="17" t="s">
        <v>171</v>
      </c>
      <c r="BN166" s="148" t="s">
        <v>580</v>
      </c>
    </row>
    <row r="167" spans="2:66" s="1" customFormat="1" ht="6.95" customHeight="1" x14ac:dyDescent="0.2">
      <c r="B167" s="44"/>
      <c r="C167" s="45"/>
      <c r="D167" s="45"/>
      <c r="E167" s="45"/>
      <c r="F167" s="45"/>
      <c r="G167" s="45"/>
      <c r="H167" s="45"/>
      <c r="I167" s="45"/>
      <c r="J167" s="180"/>
      <c r="K167" s="193"/>
      <c r="L167" s="45"/>
      <c r="M167" s="29"/>
    </row>
  </sheetData>
  <sheetProtection algorithmName="SHA-512" hashValue="+A51DdDSmiS/pyWh0noXXfFsrATxFV7YuJGkRtl091NLbEYbYyDQszQKwM99JneTz1OhOzhaU4lComApDZPdwg==" saltValue="NmerDJYm+vzJFrqeu8D16g==" spinCount="100000" sheet="1" objects="1" scenarios="1"/>
  <autoFilter ref="C126:L166" xr:uid="{00000000-0009-0000-0000-00000B000000}"/>
  <mergeCells count="10">
    <mergeCell ref="D105:F105"/>
    <mergeCell ref="D106:F106"/>
    <mergeCell ref="E117:H117"/>
    <mergeCell ref="E119:H119"/>
    <mergeCell ref="M2:W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N193"/>
  <sheetViews>
    <sheetView showGridLines="0" topLeftCell="A98" workbookViewId="0">
      <selection activeCell="Y113" sqref="Y113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10" width="15.83203125" customWidth="1"/>
    <col min="11" max="11" width="22.33203125" customWidth="1"/>
    <col min="12" max="12" width="22.33203125" hidden="1" customWidth="1"/>
    <col min="13" max="13" width="9.33203125" customWidth="1"/>
    <col min="14" max="14" width="10.83203125" hidden="1" customWidth="1"/>
    <col min="15" max="15" width="9.33203125" hidden="1"/>
    <col min="16" max="21" width="14.1640625" hidden="1" customWidth="1"/>
    <col min="22" max="22" width="16.33203125" hidden="1" customWidth="1"/>
    <col min="23" max="23" width="12.33203125" customWidth="1"/>
    <col min="24" max="24" width="16.33203125" customWidth="1"/>
    <col min="25" max="25" width="12.33203125" customWidth="1"/>
    <col min="26" max="26" width="15" customWidth="1"/>
    <col min="27" max="27" width="11" customWidth="1"/>
    <col min="28" max="28" width="15" customWidth="1"/>
    <col min="29" max="29" width="16.33203125" customWidth="1"/>
    <col min="30" max="30" width="11" customWidth="1"/>
    <col min="31" max="31" width="15" customWidth="1"/>
    <col min="32" max="32" width="16.33203125" customWidth="1"/>
    <col min="45" max="66" width="9.33203125" hidden="1"/>
  </cols>
  <sheetData>
    <row r="2" spans="2:47" ht="36.950000000000003" customHeight="1" x14ac:dyDescent="0.2">
      <c r="M2" s="235" t="s">
        <v>5</v>
      </c>
      <c r="N2" s="236"/>
      <c r="O2" s="236"/>
      <c r="P2" s="236"/>
      <c r="Q2" s="236"/>
      <c r="R2" s="236"/>
      <c r="S2" s="236"/>
      <c r="T2" s="236"/>
      <c r="U2" s="236"/>
      <c r="V2" s="236"/>
      <c r="W2" s="236"/>
      <c r="AU2" s="17" t="s">
        <v>110</v>
      </c>
    </row>
    <row r="3" spans="2:47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  <c r="AU3" s="17" t="s">
        <v>68</v>
      </c>
    </row>
    <row r="4" spans="2:47" ht="24.95" customHeight="1" x14ac:dyDescent="0.2">
      <c r="B4" s="20"/>
      <c r="D4" s="21" t="s">
        <v>120</v>
      </c>
      <c r="M4" s="20"/>
      <c r="N4" s="88" t="s">
        <v>9</v>
      </c>
      <c r="AU4" s="17" t="s">
        <v>3</v>
      </c>
    </row>
    <row r="5" spans="2:47" ht="6.95" customHeight="1" x14ac:dyDescent="0.2">
      <c r="B5" s="20"/>
      <c r="M5" s="20"/>
    </row>
    <row r="6" spans="2:47" ht="12" customHeight="1" x14ac:dyDescent="0.2">
      <c r="B6" s="20"/>
      <c r="D6" s="26" t="s">
        <v>13</v>
      </c>
      <c r="M6" s="20"/>
    </row>
    <row r="7" spans="2:47" ht="16.5" customHeight="1" x14ac:dyDescent="0.2">
      <c r="B7" s="20"/>
      <c r="E7" s="266" t="str">
        <f>'Rekapitulácia stavby'!K6</f>
        <v>Revitalizácia verejného priestoru - Dom služieb Dúbravka</v>
      </c>
      <c r="F7" s="267"/>
      <c r="G7" s="267"/>
      <c r="H7" s="267"/>
      <c r="M7" s="20"/>
    </row>
    <row r="8" spans="2:47" s="1" customFormat="1" ht="12" customHeight="1" x14ac:dyDescent="0.2">
      <c r="B8" s="29"/>
      <c r="D8" s="26" t="s">
        <v>121</v>
      </c>
      <c r="M8" s="29"/>
    </row>
    <row r="9" spans="2:47" s="1" customFormat="1" ht="16.5" customHeight="1" x14ac:dyDescent="0.2">
      <c r="B9" s="29"/>
      <c r="E9" s="262" t="s">
        <v>1515</v>
      </c>
      <c r="F9" s="268"/>
      <c r="G9" s="268"/>
      <c r="H9" s="268"/>
      <c r="M9" s="29"/>
    </row>
    <row r="10" spans="2:47" s="1" customFormat="1" x14ac:dyDescent="0.2">
      <c r="B10" s="29"/>
      <c r="M10" s="29"/>
    </row>
    <row r="11" spans="2:47" s="1" customFormat="1" ht="12" customHeight="1" x14ac:dyDescent="0.2">
      <c r="B11" s="29"/>
      <c r="D11" s="26" t="s">
        <v>14</v>
      </c>
      <c r="F11" s="24" t="s">
        <v>1</v>
      </c>
      <c r="I11" s="26" t="s">
        <v>15</v>
      </c>
      <c r="J11" s="26"/>
      <c r="K11" s="24" t="s">
        <v>1</v>
      </c>
      <c r="M11" s="29"/>
    </row>
    <row r="12" spans="2:47" s="1" customFormat="1" ht="12" customHeight="1" x14ac:dyDescent="0.2">
      <c r="B12" s="29"/>
      <c r="D12" s="26" t="s">
        <v>16</v>
      </c>
      <c r="F12" s="24" t="s">
        <v>17</v>
      </c>
      <c r="I12" s="26" t="s">
        <v>18</v>
      </c>
      <c r="J12" s="26"/>
      <c r="K12" s="52">
        <f>'Rekapitulácia stavby'!AN8</f>
        <v>0</v>
      </c>
      <c r="M12" s="29"/>
    </row>
    <row r="13" spans="2:47" s="1" customFormat="1" ht="10.9" customHeight="1" x14ac:dyDescent="0.2">
      <c r="B13" s="29"/>
      <c r="M13" s="29"/>
    </row>
    <row r="14" spans="2:47" s="1" customFormat="1" ht="12" customHeight="1" x14ac:dyDescent="0.2">
      <c r="B14" s="29"/>
      <c r="D14" s="26" t="s">
        <v>19</v>
      </c>
      <c r="I14" s="26" t="s">
        <v>20</v>
      </c>
      <c r="J14" s="26"/>
      <c r="K14" s="24" t="s">
        <v>1</v>
      </c>
      <c r="M14" s="29"/>
    </row>
    <row r="15" spans="2:47" s="1" customFormat="1" ht="18" customHeight="1" x14ac:dyDescent="0.2">
      <c r="B15" s="29"/>
      <c r="E15" s="24"/>
      <c r="I15" s="26" t="s">
        <v>21</v>
      </c>
      <c r="J15" s="26"/>
      <c r="K15" s="24" t="s">
        <v>1</v>
      </c>
      <c r="M15" s="29"/>
    </row>
    <row r="16" spans="2:47" s="1" customFormat="1" ht="6.95" customHeight="1" x14ac:dyDescent="0.2">
      <c r="B16" s="29"/>
      <c r="M16" s="29"/>
    </row>
    <row r="17" spans="2:13" s="1" customFormat="1" ht="12" customHeight="1" x14ac:dyDescent="0.2">
      <c r="B17" s="29"/>
      <c r="D17" s="26" t="s">
        <v>22</v>
      </c>
      <c r="I17" s="26" t="s">
        <v>20</v>
      </c>
      <c r="J17" s="26"/>
      <c r="K17" s="24" t="s">
        <v>1</v>
      </c>
      <c r="M17" s="29"/>
    </row>
    <row r="18" spans="2:13" s="1" customFormat="1" ht="18" customHeight="1" x14ac:dyDescent="0.2">
      <c r="B18" s="29"/>
      <c r="E18" s="24"/>
      <c r="I18" s="26" t="s">
        <v>21</v>
      </c>
      <c r="J18" s="26"/>
      <c r="K18" s="24" t="s">
        <v>1</v>
      </c>
      <c r="M18" s="29"/>
    </row>
    <row r="19" spans="2:13" s="1" customFormat="1" ht="6.95" customHeight="1" x14ac:dyDescent="0.2">
      <c r="B19" s="29"/>
      <c r="M19" s="29"/>
    </row>
    <row r="20" spans="2:13" s="1" customFormat="1" ht="12" customHeight="1" x14ac:dyDescent="0.2">
      <c r="B20" s="29"/>
      <c r="D20" s="26" t="s">
        <v>23</v>
      </c>
      <c r="I20" s="26" t="s">
        <v>20</v>
      </c>
      <c r="J20" s="26"/>
      <c r="K20" s="24" t="s">
        <v>1</v>
      </c>
      <c r="M20" s="29"/>
    </row>
    <row r="21" spans="2:13" s="1" customFormat="1" ht="18" customHeight="1" x14ac:dyDescent="0.2">
      <c r="B21" s="29"/>
      <c r="E21" s="24"/>
      <c r="I21" s="26" t="s">
        <v>21</v>
      </c>
      <c r="J21" s="26"/>
      <c r="K21" s="24" t="s">
        <v>1</v>
      </c>
      <c r="M21" s="29"/>
    </row>
    <row r="22" spans="2:13" s="1" customFormat="1" ht="6.95" customHeight="1" x14ac:dyDescent="0.2">
      <c r="B22" s="29"/>
      <c r="M22" s="29"/>
    </row>
    <row r="23" spans="2:13" s="1" customFormat="1" ht="12" customHeight="1" x14ac:dyDescent="0.2">
      <c r="B23" s="29"/>
      <c r="D23" s="26" t="s">
        <v>25</v>
      </c>
      <c r="I23" s="26" t="s">
        <v>20</v>
      </c>
      <c r="J23" s="26"/>
      <c r="K23" s="24" t="str">
        <f>IF('Rekapitulácia stavby'!AN19="","",'Rekapitulácia stavby'!AN19)</f>
        <v/>
      </c>
      <c r="M23" s="29"/>
    </row>
    <row r="24" spans="2:13" s="1" customFormat="1" ht="18" customHeight="1" x14ac:dyDescent="0.2">
      <c r="B24" s="29"/>
      <c r="E24" s="24" t="str">
        <f>IF('Rekapitulácia stavby'!E20="","",'Rekapitulácia stavby'!E20)</f>
        <v xml:space="preserve"> </v>
      </c>
      <c r="I24" s="26" t="s">
        <v>21</v>
      </c>
      <c r="J24" s="26"/>
      <c r="K24" s="24" t="str">
        <f>IF('Rekapitulácia stavby'!AN20="","",'Rekapitulácia stavby'!AN20)</f>
        <v/>
      </c>
      <c r="M24" s="29"/>
    </row>
    <row r="25" spans="2:13" s="1" customFormat="1" ht="6.95" customHeight="1" x14ac:dyDescent="0.2">
      <c r="B25" s="29"/>
      <c r="M25" s="29"/>
    </row>
    <row r="26" spans="2:13" s="1" customFormat="1" ht="12" customHeight="1" x14ac:dyDescent="0.2">
      <c r="B26" s="29"/>
      <c r="D26" s="26" t="s">
        <v>27</v>
      </c>
      <c r="M26" s="29"/>
    </row>
    <row r="27" spans="2:13" s="7" customFormat="1" ht="16.5" customHeight="1" x14ac:dyDescent="0.2">
      <c r="B27" s="89"/>
      <c r="E27" s="257" t="s">
        <v>1</v>
      </c>
      <c r="F27" s="257"/>
      <c r="G27" s="257"/>
      <c r="H27" s="257"/>
      <c r="M27" s="89"/>
    </row>
    <row r="28" spans="2:13" s="1" customFormat="1" ht="6.95" customHeight="1" x14ac:dyDescent="0.2">
      <c r="B28" s="29"/>
      <c r="M28" s="29"/>
    </row>
    <row r="29" spans="2:13" s="1" customFormat="1" ht="6.95" customHeight="1" x14ac:dyDescent="0.2">
      <c r="B29" s="29"/>
      <c r="D29" s="53"/>
      <c r="E29" s="53"/>
      <c r="F29" s="53"/>
      <c r="G29" s="53"/>
      <c r="H29" s="53"/>
      <c r="I29" s="53"/>
      <c r="J29" s="53"/>
      <c r="K29" s="53"/>
      <c r="L29" s="53"/>
      <c r="M29" s="29"/>
    </row>
    <row r="30" spans="2:13" s="1" customFormat="1" ht="14.45" customHeight="1" x14ac:dyDescent="0.2">
      <c r="B30" s="29"/>
      <c r="D30" s="24" t="s">
        <v>123</v>
      </c>
      <c r="K30" s="90">
        <f>K96</f>
        <v>9127.3700000000008</v>
      </c>
      <c r="M30" s="29"/>
    </row>
    <row r="31" spans="2:13" s="1" customFormat="1" ht="14.45" customHeight="1" x14ac:dyDescent="0.2">
      <c r="B31" s="29"/>
      <c r="D31" s="91" t="s">
        <v>124</v>
      </c>
      <c r="K31" s="90">
        <f>K103</f>
        <v>209.93</v>
      </c>
      <c r="M31" s="29"/>
    </row>
    <row r="32" spans="2:13" s="1" customFormat="1" ht="25.35" customHeight="1" x14ac:dyDescent="0.2">
      <c r="B32" s="29"/>
      <c r="D32" s="92" t="s">
        <v>28</v>
      </c>
      <c r="K32" s="66">
        <f>ROUND(K30 + K31, 2)</f>
        <v>9337.2999999999993</v>
      </c>
      <c r="M32" s="29"/>
    </row>
    <row r="33" spans="2:13" s="1" customFormat="1" ht="6.95" customHeight="1" x14ac:dyDescent="0.2">
      <c r="B33" s="29"/>
      <c r="D33" s="53"/>
      <c r="E33" s="53"/>
      <c r="F33" s="53"/>
      <c r="G33" s="53"/>
      <c r="H33" s="53"/>
      <c r="I33" s="53"/>
      <c r="J33" s="53"/>
      <c r="K33" s="53"/>
      <c r="L33" s="53"/>
      <c r="M33" s="29"/>
    </row>
    <row r="34" spans="2:13" s="1" customFormat="1" ht="14.45" customHeight="1" x14ac:dyDescent="0.2">
      <c r="B34" s="29"/>
      <c r="F34" s="32" t="s">
        <v>30</v>
      </c>
      <c r="I34" s="32" t="s">
        <v>29</v>
      </c>
      <c r="J34" s="32"/>
      <c r="K34" s="32" t="s">
        <v>31</v>
      </c>
      <c r="M34" s="29"/>
    </row>
    <row r="35" spans="2:13" s="1" customFormat="1" ht="14.45" customHeight="1" x14ac:dyDescent="0.2">
      <c r="B35" s="29"/>
      <c r="D35" s="55" t="s">
        <v>32</v>
      </c>
      <c r="E35" s="34" t="s">
        <v>33</v>
      </c>
      <c r="F35" s="93">
        <f>ROUND((SUM(BF103:BF106) + SUM(BF126:BF192)),  2)</f>
        <v>0</v>
      </c>
      <c r="G35" s="94"/>
      <c r="H35" s="94"/>
      <c r="I35" s="95">
        <v>0.23</v>
      </c>
      <c r="J35" s="95"/>
      <c r="K35" s="93">
        <f>ROUND(((SUM(BF103:BF106) + SUM(BF126:BF192))*I35),  2)</f>
        <v>0</v>
      </c>
      <c r="M35" s="29"/>
    </row>
    <row r="36" spans="2:13" s="1" customFormat="1" ht="14.45" customHeight="1" x14ac:dyDescent="0.2">
      <c r="B36" s="29"/>
      <c r="E36" s="34" t="s">
        <v>34</v>
      </c>
      <c r="F36" s="96">
        <f>K32</f>
        <v>9337.2999999999993</v>
      </c>
      <c r="I36" s="97">
        <v>0.23</v>
      </c>
      <c r="J36" s="97"/>
      <c r="K36" s="96">
        <f>I36*F36</f>
        <v>2147.5789999999997</v>
      </c>
      <c r="M36" s="29"/>
    </row>
    <row r="37" spans="2:13" s="1" customFormat="1" ht="14.45" hidden="1" customHeight="1" x14ac:dyDescent="0.2">
      <c r="B37" s="29"/>
      <c r="E37" s="26" t="s">
        <v>35</v>
      </c>
      <c r="F37" s="96">
        <f>ROUND((SUM(BH103:BH106) + SUM(BH126:BH192)),  2)</f>
        <v>0</v>
      </c>
      <c r="I37" s="97">
        <v>0.23</v>
      </c>
      <c r="J37" s="97"/>
      <c r="K37" s="96">
        <f>0</f>
        <v>0</v>
      </c>
      <c r="M37" s="29"/>
    </row>
    <row r="38" spans="2:13" s="1" customFormat="1" ht="14.45" hidden="1" customHeight="1" x14ac:dyDescent="0.2">
      <c r="B38" s="29"/>
      <c r="E38" s="26" t="s">
        <v>36</v>
      </c>
      <c r="F38" s="96">
        <f>ROUND((SUM(BI103:BI106) + SUM(BI126:BI192)),  2)</f>
        <v>0</v>
      </c>
      <c r="I38" s="97">
        <v>0.23</v>
      </c>
      <c r="J38" s="97"/>
      <c r="K38" s="96">
        <f>0</f>
        <v>0</v>
      </c>
      <c r="M38" s="29"/>
    </row>
    <row r="39" spans="2:13" s="1" customFormat="1" ht="14.45" hidden="1" customHeight="1" x14ac:dyDescent="0.2">
      <c r="B39" s="29"/>
      <c r="E39" s="34" t="s">
        <v>37</v>
      </c>
      <c r="F39" s="93">
        <f>ROUND((SUM(BJ103:BJ106) + SUM(BJ126:BJ192)),  2)</f>
        <v>0</v>
      </c>
      <c r="G39" s="94"/>
      <c r="H39" s="94"/>
      <c r="I39" s="95">
        <v>0</v>
      </c>
      <c r="J39" s="95"/>
      <c r="K39" s="93">
        <f>0</f>
        <v>0</v>
      </c>
      <c r="M39" s="29"/>
    </row>
    <row r="40" spans="2:13" s="1" customFormat="1" ht="6.95" customHeight="1" x14ac:dyDescent="0.2">
      <c r="B40" s="29"/>
      <c r="M40" s="29"/>
    </row>
    <row r="41" spans="2:13" s="1" customFormat="1" ht="25.35" customHeight="1" x14ac:dyDescent="0.2">
      <c r="B41" s="29"/>
      <c r="C41" s="98"/>
      <c r="D41" s="99" t="s">
        <v>38</v>
      </c>
      <c r="E41" s="57"/>
      <c r="F41" s="57"/>
      <c r="G41" s="100" t="s">
        <v>39</v>
      </c>
      <c r="H41" s="101" t="s">
        <v>40</v>
      </c>
      <c r="I41" s="57"/>
      <c r="J41" s="57"/>
      <c r="K41" s="102">
        <f>SUM(K32:K39)</f>
        <v>11484.878999999999</v>
      </c>
      <c r="L41" s="103"/>
      <c r="M41" s="29"/>
    </row>
    <row r="42" spans="2:13" s="1" customFormat="1" ht="14.45" customHeight="1" x14ac:dyDescent="0.2">
      <c r="B42" s="29"/>
      <c r="M42" s="29"/>
    </row>
    <row r="43" spans="2:13" ht="14.45" customHeight="1" x14ac:dyDescent="0.2">
      <c r="B43" s="20"/>
      <c r="M43" s="20"/>
    </row>
    <row r="44" spans="2:13" ht="14.45" customHeight="1" x14ac:dyDescent="0.2">
      <c r="B44" s="20"/>
      <c r="M44" s="20"/>
    </row>
    <row r="45" spans="2:13" ht="14.45" customHeight="1" x14ac:dyDescent="0.2">
      <c r="B45" s="20"/>
      <c r="M45" s="20"/>
    </row>
    <row r="46" spans="2:13" ht="14.45" customHeight="1" x14ac:dyDescent="0.2">
      <c r="B46" s="20"/>
      <c r="M46" s="20"/>
    </row>
    <row r="47" spans="2:13" ht="14.45" customHeight="1" x14ac:dyDescent="0.2">
      <c r="B47" s="20"/>
      <c r="M47" s="20"/>
    </row>
    <row r="48" spans="2:13" ht="14.45" customHeight="1" x14ac:dyDescent="0.2">
      <c r="B48" s="20"/>
      <c r="M48" s="20"/>
    </row>
    <row r="49" spans="2:13" ht="14.45" customHeight="1" x14ac:dyDescent="0.2">
      <c r="B49" s="20"/>
      <c r="M49" s="20"/>
    </row>
    <row r="50" spans="2:13" s="1" customFormat="1" ht="14.45" customHeight="1" x14ac:dyDescent="0.2">
      <c r="B50" s="29"/>
      <c r="D50" s="41" t="s">
        <v>41</v>
      </c>
      <c r="E50" s="42"/>
      <c r="F50" s="42"/>
      <c r="G50" s="41" t="s">
        <v>42</v>
      </c>
      <c r="H50" s="42"/>
      <c r="I50" s="42"/>
      <c r="J50" s="42"/>
      <c r="K50" s="42"/>
      <c r="L50" s="42"/>
      <c r="M50" s="29"/>
    </row>
    <row r="51" spans="2:13" x14ac:dyDescent="0.2">
      <c r="B51" s="20"/>
      <c r="M51" s="20"/>
    </row>
    <row r="52" spans="2:13" x14ac:dyDescent="0.2">
      <c r="B52" s="20"/>
      <c r="M52" s="20"/>
    </row>
    <row r="53" spans="2:13" x14ac:dyDescent="0.2">
      <c r="B53" s="20"/>
      <c r="M53" s="20"/>
    </row>
    <row r="54" spans="2:13" x14ac:dyDescent="0.2">
      <c r="B54" s="20"/>
      <c r="M54" s="20"/>
    </row>
    <row r="55" spans="2:13" x14ac:dyDescent="0.2">
      <c r="B55" s="20"/>
      <c r="M55" s="20"/>
    </row>
    <row r="56" spans="2:13" x14ac:dyDescent="0.2">
      <c r="B56" s="20"/>
      <c r="M56" s="20"/>
    </row>
    <row r="57" spans="2:13" x14ac:dyDescent="0.2">
      <c r="B57" s="20"/>
      <c r="M57" s="20"/>
    </row>
    <row r="58" spans="2:13" x14ac:dyDescent="0.2">
      <c r="B58" s="20"/>
      <c r="M58" s="20"/>
    </row>
    <row r="59" spans="2:13" x14ac:dyDescent="0.2">
      <c r="B59" s="20"/>
      <c r="M59" s="20"/>
    </row>
    <row r="60" spans="2:13" x14ac:dyDescent="0.2">
      <c r="B60" s="20"/>
      <c r="M60" s="20"/>
    </row>
    <row r="61" spans="2:13" s="1" customFormat="1" ht="12.75" x14ac:dyDescent="0.2">
      <c r="B61" s="29"/>
      <c r="D61" s="43" t="s">
        <v>43</v>
      </c>
      <c r="E61" s="31"/>
      <c r="F61" s="104" t="s">
        <v>44</v>
      </c>
      <c r="G61" s="43" t="s">
        <v>43</v>
      </c>
      <c r="H61" s="31"/>
      <c r="I61" s="31"/>
      <c r="J61" s="31"/>
      <c r="K61" s="105" t="s">
        <v>44</v>
      </c>
      <c r="L61" s="31"/>
      <c r="M61" s="29"/>
    </row>
    <row r="62" spans="2:13" x14ac:dyDescent="0.2">
      <c r="B62" s="20"/>
      <c r="M62" s="20"/>
    </row>
    <row r="63" spans="2:13" x14ac:dyDescent="0.2">
      <c r="B63" s="20"/>
      <c r="M63" s="20"/>
    </row>
    <row r="64" spans="2:13" x14ac:dyDescent="0.2">
      <c r="B64" s="20"/>
      <c r="M64" s="20"/>
    </row>
    <row r="65" spans="2:13" s="1" customFormat="1" ht="12.75" x14ac:dyDescent="0.2">
      <c r="B65" s="29"/>
      <c r="D65" s="41" t="s">
        <v>45</v>
      </c>
      <c r="E65" s="42"/>
      <c r="F65" s="42"/>
      <c r="G65" s="41" t="s">
        <v>46</v>
      </c>
      <c r="H65" s="42"/>
      <c r="I65" s="42"/>
      <c r="J65" s="42"/>
      <c r="K65" s="42"/>
      <c r="L65" s="42"/>
      <c r="M65" s="29"/>
    </row>
    <row r="66" spans="2:13" x14ac:dyDescent="0.2">
      <c r="B66" s="20"/>
      <c r="M66" s="20"/>
    </row>
    <row r="67" spans="2:13" x14ac:dyDescent="0.2">
      <c r="B67" s="20"/>
      <c r="M67" s="20"/>
    </row>
    <row r="68" spans="2:13" x14ac:dyDescent="0.2">
      <c r="B68" s="20"/>
      <c r="M68" s="20"/>
    </row>
    <row r="69" spans="2:13" x14ac:dyDescent="0.2">
      <c r="B69" s="20"/>
      <c r="M69" s="20"/>
    </row>
    <row r="70" spans="2:13" x14ac:dyDescent="0.2">
      <c r="B70" s="20"/>
      <c r="M70" s="20"/>
    </row>
    <row r="71" spans="2:13" x14ac:dyDescent="0.2">
      <c r="B71" s="20"/>
      <c r="M71" s="20"/>
    </row>
    <row r="72" spans="2:13" x14ac:dyDescent="0.2">
      <c r="B72" s="20"/>
      <c r="M72" s="20"/>
    </row>
    <row r="73" spans="2:13" x14ac:dyDescent="0.2">
      <c r="B73" s="20"/>
      <c r="M73" s="20"/>
    </row>
    <row r="74" spans="2:13" x14ac:dyDescent="0.2">
      <c r="B74" s="20"/>
      <c r="M74" s="20"/>
    </row>
    <row r="75" spans="2:13" x14ac:dyDescent="0.2">
      <c r="B75" s="20"/>
      <c r="M75" s="20"/>
    </row>
    <row r="76" spans="2:13" s="1" customFormat="1" ht="12.75" x14ac:dyDescent="0.2">
      <c r="B76" s="29"/>
      <c r="D76" s="43" t="s">
        <v>43</v>
      </c>
      <c r="E76" s="31"/>
      <c r="F76" s="104" t="s">
        <v>44</v>
      </c>
      <c r="G76" s="43" t="s">
        <v>43</v>
      </c>
      <c r="H76" s="31"/>
      <c r="I76" s="31"/>
      <c r="J76" s="31"/>
      <c r="K76" s="105" t="s">
        <v>44</v>
      </c>
      <c r="L76" s="31"/>
      <c r="M76" s="29"/>
    </row>
    <row r="77" spans="2:13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29"/>
    </row>
    <row r="81" spans="2:48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29"/>
    </row>
    <row r="82" spans="2:48" s="1" customFormat="1" ht="24.95" customHeight="1" x14ac:dyDescent="0.2">
      <c r="B82" s="29"/>
      <c r="C82" s="21" t="s">
        <v>125</v>
      </c>
      <c r="M82" s="29"/>
    </row>
    <row r="83" spans="2:48" s="1" customFormat="1" ht="6.95" customHeight="1" x14ac:dyDescent="0.2">
      <c r="B83" s="29"/>
      <c r="M83" s="29"/>
    </row>
    <row r="84" spans="2:48" s="1" customFormat="1" ht="12" customHeight="1" x14ac:dyDescent="0.2">
      <c r="B84" s="29"/>
      <c r="C84" s="26" t="s">
        <v>13</v>
      </c>
      <c r="M84" s="29"/>
    </row>
    <row r="85" spans="2:48" s="1" customFormat="1" ht="16.5" customHeight="1" x14ac:dyDescent="0.2">
      <c r="B85" s="29"/>
      <c r="E85" s="266" t="str">
        <f>E7</f>
        <v>Revitalizácia verejného priestoru - Dom služieb Dúbravka</v>
      </c>
      <c r="F85" s="267"/>
      <c r="G85" s="267"/>
      <c r="H85" s="267"/>
      <c r="M85" s="29"/>
    </row>
    <row r="86" spans="2:48" s="1" customFormat="1" ht="12" customHeight="1" x14ac:dyDescent="0.2">
      <c r="B86" s="29"/>
      <c r="C86" s="26" t="s">
        <v>121</v>
      </c>
      <c r="M86" s="29"/>
    </row>
    <row r="87" spans="2:48" s="1" customFormat="1" ht="16.5" customHeight="1" x14ac:dyDescent="0.2">
      <c r="B87" s="29"/>
      <c r="E87" s="262" t="str">
        <f>E9</f>
        <v>SO 11a - Sadové úpravy</v>
      </c>
      <c r="F87" s="268"/>
      <c r="G87" s="268"/>
      <c r="H87" s="268"/>
      <c r="M87" s="29"/>
    </row>
    <row r="88" spans="2:48" s="1" customFormat="1" ht="6.95" customHeight="1" x14ac:dyDescent="0.2">
      <c r="B88" s="29"/>
      <c r="M88" s="29"/>
    </row>
    <row r="89" spans="2:48" s="1" customFormat="1" ht="12" customHeight="1" x14ac:dyDescent="0.2">
      <c r="B89" s="29"/>
      <c r="C89" s="26" t="s">
        <v>16</v>
      </c>
      <c r="F89" s="24" t="str">
        <f>F12</f>
        <v>k.ú. Dúbravka, Bratislava</v>
      </c>
      <c r="I89" s="26" t="s">
        <v>18</v>
      </c>
      <c r="J89" s="26"/>
      <c r="K89" s="52">
        <f>IF(K12="","",K12)</f>
        <v>0</v>
      </c>
      <c r="M89" s="29"/>
    </row>
    <row r="90" spans="2:48" s="1" customFormat="1" ht="6.95" customHeight="1" x14ac:dyDescent="0.2">
      <c r="B90" s="29"/>
      <c r="M90" s="29"/>
    </row>
    <row r="91" spans="2:48" s="1" customFormat="1" ht="25.7" customHeight="1" x14ac:dyDescent="0.2">
      <c r="B91" s="29"/>
      <c r="C91" s="26" t="s">
        <v>19</v>
      </c>
      <c r="F91" s="24"/>
      <c r="I91" s="26" t="s">
        <v>23</v>
      </c>
      <c r="J91" s="26"/>
      <c r="K91" s="27"/>
      <c r="M91" s="29"/>
    </row>
    <row r="92" spans="2:48" s="1" customFormat="1" ht="15.2" customHeight="1" x14ac:dyDescent="0.2">
      <c r="B92" s="29"/>
      <c r="C92" s="26" t="s">
        <v>22</v>
      </c>
      <c r="F92" s="24" t="str">
        <f>IF(E18="","",E18)</f>
        <v/>
      </c>
      <c r="I92" s="26" t="s">
        <v>25</v>
      </c>
      <c r="J92" s="26"/>
      <c r="K92" s="27" t="str">
        <f>E24</f>
        <v xml:space="preserve"> </v>
      </c>
      <c r="M92" s="29"/>
    </row>
    <row r="93" spans="2:48" s="1" customFormat="1" ht="10.35" customHeight="1" x14ac:dyDescent="0.2">
      <c r="B93" s="29"/>
      <c r="M93" s="29"/>
    </row>
    <row r="94" spans="2:48" s="1" customFormat="1" ht="29.25" customHeight="1" x14ac:dyDescent="0.2">
      <c r="B94" s="29"/>
      <c r="C94" s="106" t="s">
        <v>126</v>
      </c>
      <c r="D94" s="98"/>
      <c r="E94" s="98"/>
      <c r="F94" s="98"/>
      <c r="G94" s="98"/>
      <c r="H94" s="98"/>
      <c r="I94" s="98"/>
      <c r="J94" s="98"/>
      <c r="K94" s="107" t="s">
        <v>127</v>
      </c>
      <c r="L94" s="98"/>
      <c r="M94" s="29"/>
    </row>
    <row r="95" spans="2:48" s="1" customFormat="1" ht="10.35" customHeight="1" x14ac:dyDescent="0.2">
      <c r="B95" s="29"/>
      <c r="M95" s="29"/>
    </row>
    <row r="96" spans="2:48" s="1" customFormat="1" ht="22.9" customHeight="1" x14ac:dyDescent="0.2">
      <c r="B96" s="29"/>
      <c r="C96" s="108" t="s">
        <v>128</v>
      </c>
      <c r="K96" s="66">
        <f>K126</f>
        <v>9127.3700000000008</v>
      </c>
      <c r="M96" s="29"/>
      <c r="AV96" s="17" t="s">
        <v>129</v>
      </c>
    </row>
    <row r="97" spans="2:66" s="8" customFormat="1" ht="24.95" customHeight="1" x14ac:dyDescent="0.2">
      <c r="B97" s="109"/>
      <c r="D97" s="110" t="s">
        <v>130</v>
      </c>
      <c r="E97" s="111"/>
      <c r="F97" s="111"/>
      <c r="G97" s="111"/>
      <c r="H97" s="111"/>
      <c r="I97" s="111"/>
      <c r="J97" s="111"/>
      <c r="K97" s="112">
        <f>K127</f>
        <v>9127.3700000000008</v>
      </c>
      <c r="M97" s="109"/>
    </row>
    <row r="98" spans="2:66" s="9" customFormat="1" ht="19.899999999999999" customHeight="1" x14ac:dyDescent="0.2">
      <c r="B98" s="113"/>
      <c r="D98" s="114" t="s">
        <v>131</v>
      </c>
      <c r="E98" s="115"/>
      <c r="F98" s="115"/>
      <c r="G98" s="115"/>
      <c r="H98" s="115"/>
      <c r="I98" s="115"/>
      <c r="J98" s="115"/>
      <c r="K98" s="116">
        <f>K128</f>
        <v>1213.77</v>
      </c>
      <c r="M98" s="113"/>
    </row>
    <row r="99" spans="2:66" s="9" customFormat="1" ht="19.899999999999999" customHeight="1" x14ac:dyDescent="0.2">
      <c r="B99" s="113"/>
      <c r="D99" s="114" t="s">
        <v>138</v>
      </c>
      <c r="E99" s="115"/>
      <c r="F99" s="115"/>
      <c r="G99" s="115"/>
      <c r="H99" s="115"/>
      <c r="I99" s="115"/>
      <c r="J99" s="115"/>
      <c r="K99" s="116">
        <f>K149</f>
        <v>7913.6</v>
      </c>
      <c r="M99" s="113"/>
    </row>
    <row r="100" spans="2:66" s="9" customFormat="1" ht="19.899999999999999" customHeight="1" x14ac:dyDescent="0.2">
      <c r="B100" s="113"/>
      <c r="D100" s="114" t="s">
        <v>1336</v>
      </c>
      <c r="E100" s="115"/>
      <c r="F100" s="115"/>
      <c r="G100" s="115"/>
      <c r="H100" s="115"/>
      <c r="I100" s="115"/>
      <c r="J100" s="115"/>
      <c r="K100" s="116">
        <f>K164</f>
        <v>0</v>
      </c>
      <c r="M100" s="113"/>
    </row>
    <row r="101" spans="2:66" s="1" customFormat="1" ht="21.75" customHeight="1" x14ac:dyDescent="0.2">
      <c r="B101" s="29"/>
      <c r="M101" s="29"/>
    </row>
    <row r="102" spans="2:66" s="1" customFormat="1" ht="6.95" customHeight="1" x14ac:dyDescent="0.2">
      <c r="B102" s="29"/>
      <c r="M102" s="29"/>
    </row>
    <row r="103" spans="2:66" s="1" customFormat="1" ht="29.25" customHeight="1" x14ac:dyDescent="0.2">
      <c r="B103" s="29"/>
      <c r="C103" s="108" t="s">
        <v>144</v>
      </c>
      <c r="K103" s="117">
        <f>ROUND(K104 + K105,2)</f>
        <v>209.93</v>
      </c>
      <c r="M103" s="29"/>
      <c r="O103" s="118" t="s">
        <v>32</v>
      </c>
    </row>
    <row r="104" spans="2:66" s="1" customFormat="1" ht="18" customHeight="1" x14ac:dyDescent="0.2">
      <c r="B104" s="29"/>
      <c r="D104" s="265" t="s">
        <v>145</v>
      </c>
      <c r="E104" s="265"/>
      <c r="F104" s="265"/>
      <c r="K104" s="186">
        <f>0.023*K96</f>
        <v>209.92951000000002</v>
      </c>
      <c r="M104" s="29"/>
      <c r="O104" s="187" t="s">
        <v>34</v>
      </c>
      <c r="AG104" s="119"/>
      <c r="AH104" s="119"/>
      <c r="AI104" s="119"/>
      <c r="AJ104" s="119"/>
      <c r="AK104" s="119"/>
      <c r="AL104" s="119"/>
      <c r="AM104" s="119"/>
      <c r="AN104" s="119"/>
      <c r="AO104" s="119"/>
      <c r="AP104" s="119"/>
      <c r="AQ104" s="119"/>
      <c r="AR104" s="119"/>
      <c r="AS104" s="119"/>
      <c r="AT104" s="119"/>
      <c r="AU104" s="119"/>
      <c r="AV104" s="119"/>
      <c r="AW104" s="119"/>
      <c r="AX104" s="119"/>
      <c r="AY104" s="119"/>
      <c r="AZ104" s="120" t="s">
        <v>146</v>
      </c>
      <c r="BA104" s="119"/>
      <c r="BB104" s="119"/>
      <c r="BC104" s="119"/>
      <c r="BD104" s="119"/>
      <c r="BE104" s="119"/>
      <c r="BF104" s="121">
        <f>IF(O104="základná",K104,0)</f>
        <v>0</v>
      </c>
      <c r="BG104" s="121">
        <f>IF(O104="znížená",K104,0)</f>
        <v>209.92951000000002</v>
      </c>
      <c r="BH104" s="121">
        <f>IF(O104="zákl. prenesená",K104,0)</f>
        <v>0</v>
      </c>
      <c r="BI104" s="121">
        <f>IF(O104="zníž. prenesená",K104,0)</f>
        <v>0</v>
      </c>
      <c r="BJ104" s="121">
        <f>IF(O104="nulová",K104,0)</f>
        <v>0</v>
      </c>
      <c r="BK104" s="120" t="s">
        <v>147</v>
      </c>
      <c r="BL104" s="119"/>
      <c r="BM104" s="119"/>
      <c r="BN104" s="119"/>
    </row>
    <row r="105" spans="2:66" s="1" customFormat="1" ht="18" customHeight="1" x14ac:dyDescent="0.2">
      <c r="B105" s="29"/>
      <c r="D105" s="265" t="s">
        <v>148</v>
      </c>
      <c r="E105" s="265"/>
      <c r="F105" s="265"/>
      <c r="K105" s="181"/>
      <c r="M105" s="29"/>
      <c r="O105" s="187" t="s">
        <v>34</v>
      </c>
      <c r="AG105" s="119"/>
      <c r="AH105" s="119"/>
      <c r="AI105" s="119"/>
      <c r="AJ105" s="119"/>
      <c r="AK105" s="119"/>
      <c r="AL105" s="119"/>
      <c r="AM105" s="119"/>
      <c r="AN105" s="119"/>
      <c r="AO105" s="119"/>
      <c r="AP105" s="119"/>
      <c r="AQ105" s="119"/>
      <c r="AR105" s="119"/>
      <c r="AS105" s="119"/>
      <c r="AT105" s="119"/>
      <c r="AU105" s="119"/>
      <c r="AV105" s="119"/>
      <c r="AW105" s="119"/>
      <c r="AX105" s="119"/>
      <c r="AY105" s="119"/>
      <c r="AZ105" s="120" t="s">
        <v>146</v>
      </c>
      <c r="BA105" s="119"/>
      <c r="BB105" s="119"/>
      <c r="BC105" s="119"/>
      <c r="BD105" s="119"/>
      <c r="BE105" s="119"/>
      <c r="BF105" s="121">
        <f>IF(O105="základná",K105,0)</f>
        <v>0</v>
      </c>
      <c r="BG105" s="121">
        <f>IF(O105="znížená",K105,0)</f>
        <v>0</v>
      </c>
      <c r="BH105" s="121">
        <f>IF(O105="zákl. prenesená",K105,0)</f>
        <v>0</v>
      </c>
      <c r="BI105" s="121">
        <f>IF(O105="zníž. prenesená",K105,0)</f>
        <v>0</v>
      </c>
      <c r="BJ105" s="121">
        <f>IF(O105="nulová",K105,0)</f>
        <v>0</v>
      </c>
      <c r="BK105" s="120" t="s">
        <v>147</v>
      </c>
      <c r="BL105" s="119"/>
      <c r="BM105" s="119"/>
      <c r="BN105" s="119"/>
    </row>
    <row r="106" spans="2:66" s="1" customFormat="1" ht="18" customHeight="1" x14ac:dyDescent="0.2">
      <c r="B106" s="29"/>
      <c r="M106" s="29"/>
    </row>
    <row r="107" spans="2:66" s="1" customFormat="1" ht="29.25" customHeight="1" x14ac:dyDescent="0.2">
      <c r="B107" s="29"/>
      <c r="C107" s="122" t="s">
        <v>149</v>
      </c>
      <c r="D107" s="98"/>
      <c r="E107" s="98"/>
      <c r="F107" s="98"/>
      <c r="G107" s="98"/>
      <c r="H107" s="98"/>
      <c r="I107" s="98"/>
      <c r="J107" s="98"/>
      <c r="K107" s="123">
        <f>ROUND(K96+K103,2)</f>
        <v>9337.2999999999993</v>
      </c>
      <c r="L107" s="98"/>
      <c r="M107" s="29"/>
    </row>
    <row r="108" spans="2:66" s="1" customFormat="1" ht="6.95" customHeight="1" x14ac:dyDescent="0.2"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29"/>
    </row>
    <row r="112" spans="2:66" s="1" customFormat="1" ht="6.95" customHeight="1" x14ac:dyDescent="0.2"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29"/>
    </row>
    <row r="113" spans="2:64" s="1" customFormat="1" ht="24.95" customHeight="1" x14ac:dyDescent="0.2">
      <c r="B113" s="29"/>
      <c r="C113" s="21" t="s">
        <v>150</v>
      </c>
      <c r="M113" s="29"/>
    </row>
    <row r="114" spans="2:64" s="1" customFormat="1" ht="6.95" customHeight="1" x14ac:dyDescent="0.2">
      <c r="B114" s="29"/>
      <c r="M114" s="29"/>
    </row>
    <row r="115" spans="2:64" s="1" customFormat="1" ht="12" customHeight="1" x14ac:dyDescent="0.2">
      <c r="B115" s="29"/>
      <c r="C115" s="26" t="s">
        <v>13</v>
      </c>
      <c r="M115" s="29"/>
    </row>
    <row r="116" spans="2:64" s="1" customFormat="1" ht="16.5" customHeight="1" x14ac:dyDescent="0.2">
      <c r="B116" s="29"/>
      <c r="E116" s="266" t="str">
        <f>E7</f>
        <v>Revitalizácia verejného priestoru - Dom služieb Dúbravka</v>
      </c>
      <c r="F116" s="267"/>
      <c r="G116" s="267"/>
      <c r="H116" s="267"/>
      <c r="M116" s="29"/>
    </row>
    <row r="117" spans="2:64" s="1" customFormat="1" ht="12" customHeight="1" x14ac:dyDescent="0.2">
      <c r="B117" s="29"/>
      <c r="C117" s="26" t="s">
        <v>121</v>
      </c>
      <c r="M117" s="29"/>
    </row>
    <row r="118" spans="2:64" s="1" customFormat="1" ht="16.5" customHeight="1" x14ac:dyDescent="0.2">
      <c r="B118" s="29"/>
      <c r="E118" s="262" t="str">
        <f>E9</f>
        <v>SO 11a - Sadové úpravy</v>
      </c>
      <c r="F118" s="268"/>
      <c r="G118" s="268"/>
      <c r="H118" s="268"/>
      <c r="M118" s="29"/>
    </row>
    <row r="119" spans="2:64" s="1" customFormat="1" ht="6.95" customHeight="1" x14ac:dyDescent="0.2">
      <c r="B119" s="29"/>
      <c r="M119" s="29"/>
    </row>
    <row r="120" spans="2:64" s="1" customFormat="1" ht="12" customHeight="1" x14ac:dyDescent="0.2">
      <c r="B120" s="29"/>
      <c r="C120" s="26" t="s">
        <v>16</v>
      </c>
      <c r="F120" s="24" t="str">
        <f>F12</f>
        <v>k.ú. Dúbravka, Bratislava</v>
      </c>
      <c r="I120" s="26" t="s">
        <v>18</v>
      </c>
      <c r="J120" s="26"/>
      <c r="K120" s="52">
        <f>IF(K12="","",K12)</f>
        <v>0</v>
      </c>
      <c r="M120" s="29"/>
    </row>
    <row r="121" spans="2:64" s="1" customFormat="1" ht="6.95" customHeight="1" x14ac:dyDescent="0.2">
      <c r="B121" s="29"/>
      <c r="M121" s="29"/>
    </row>
    <row r="122" spans="2:64" s="1" customFormat="1" ht="25.7" customHeight="1" x14ac:dyDescent="0.2">
      <c r="B122" s="29"/>
      <c r="C122" s="26" t="s">
        <v>19</v>
      </c>
      <c r="F122" s="24">
        <f>E15</f>
        <v>0</v>
      </c>
      <c r="I122" s="26" t="s">
        <v>23</v>
      </c>
      <c r="J122" s="26"/>
      <c r="K122" s="27">
        <f>E21</f>
        <v>0</v>
      </c>
      <c r="M122" s="29"/>
    </row>
    <row r="123" spans="2:64" s="1" customFormat="1" ht="15.2" customHeight="1" x14ac:dyDescent="0.2">
      <c r="B123" s="29"/>
      <c r="C123" s="26" t="s">
        <v>22</v>
      </c>
      <c r="F123" s="24" t="str">
        <f>IF(E18="","",E18)</f>
        <v/>
      </c>
      <c r="I123" s="26" t="s">
        <v>25</v>
      </c>
      <c r="J123" s="26"/>
      <c r="K123" s="27" t="str">
        <f>E24</f>
        <v xml:space="preserve"> </v>
      </c>
      <c r="M123" s="29"/>
    </row>
    <row r="124" spans="2:64" s="1" customFormat="1" ht="10.35" customHeight="1" x14ac:dyDescent="0.2">
      <c r="B124" s="29"/>
      <c r="M124" s="29"/>
    </row>
    <row r="125" spans="2:64" s="10" customFormat="1" ht="29.25" customHeight="1" x14ac:dyDescent="0.2">
      <c r="B125" s="124"/>
      <c r="C125" s="125" t="s">
        <v>151</v>
      </c>
      <c r="D125" s="126" t="s">
        <v>53</v>
      </c>
      <c r="E125" s="126" t="s">
        <v>49</v>
      </c>
      <c r="F125" s="126" t="s">
        <v>50</v>
      </c>
      <c r="G125" s="126" t="s">
        <v>152</v>
      </c>
      <c r="H125" s="126" t="s">
        <v>153</v>
      </c>
      <c r="I125" s="126" t="s">
        <v>154</v>
      </c>
      <c r="J125" s="126" t="s">
        <v>155</v>
      </c>
      <c r="K125" s="127" t="s">
        <v>127</v>
      </c>
      <c r="L125" s="128" t="s">
        <v>156</v>
      </c>
      <c r="M125" s="124"/>
      <c r="N125" s="59" t="s">
        <v>1</v>
      </c>
      <c r="O125" s="60" t="s">
        <v>32</v>
      </c>
      <c r="P125" s="60" t="s">
        <v>157</v>
      </c>
      <c r="Q125" s="60" t="s">
        <v>158</v>
      </c>
      <c r="R125" s="60" t="s">
        <v>159</v>
      </c>
      <c r="S125" s="60" t="s">
        <v>160</v>
      </c>
      <c r="T125" s="60" t="s">
        <v>161</v>
      </c>
      <c r="U125" s="61" t="s">
        <v>162</v>
      </c>
    </row>
    <row r="126" spans="2:64" s="1" customFormat="1" ht="22.9" customHeight="1" x14ac:dyDescent="0.25">
      <c r="B126" s="29"/>
      <c r="C126" s="64" t="s">
        <v>123</v>
      </c>
      <c r="K126" s="129">
        <f>BL126</f>
        <v>9127.3700000000008</v>
      </c>
      <c r="M126" s="29"/>
      <c r="N126" s="62"/>
      <c r="O126" s="53"/>
      <c r="P126" s="53"/>
      <c r="Q126" s="130">
        <f>Q127</f>
        <v>175.268225</v>
      </c>
      <c r="R126" s="53"/>
      <c r="S126" s="130">
        <f>S127</f>
        <v>0</v>
      </c>
      <c r="T126" s="53"/>
      <c r="U126" s="131">
        <f>U127</f>
        <v>56.715399999999995</v>
      </c>
      <c r="AU126" s="17" t="s">
        <v>67</v>
      </c>
      <c r="AV126" s="17" t="s">
        <v>129</v>
      </c>
      <c r="BL126" s="132">
        <f>BL127</f>
        <v>9127.3700000000008</v>
      </c>
    </row>
    <row r="127" spans="2:64" s="11" customFormat="1" ht="25.9" customHeight="1" x14ac:dyDescent="0.2">
      <c r="B127" s="133"/>
      <c r="D127" s="134" t="s">
        <v>67</v>
      </c>
      <c r="E127" s="135" t="s">
        <v>163</v>
      </c>
      <c r="F127" s="135" t="s">
        <v>164</v>
      </c>
      <c r="K127" s="136">
        <f>BL127</f>
        <v>9127.3700000000008</v>
      </c>
      <c r="M127" s="133"/>
      <c r="N127" s="137"/>
      <c r="Q127" s="138">
        <f>Q128+Q149+Q164</f>
        <v>175.268225</v>
      </c>
      <c r="S127" s="138">
        <f>S128+S149+S164</f>
        <v>0</v>
      </c>
      <c r="U127" s="139">
        <f>U128+U149+U164</f>
        <v>56.715399999999995</v>
      </c>
      <c r="AS127" s="134" t="s">
        <v>76</v>
      </c>
      <c r="AU127" s="140" t="s">
        <v>67</v>
      </c>
      <c r="AV127" s="140" t="s">
        <v>68</v>
      </c>
      <c r="AZ127" s="134" t="s">
        <v>165</v>
      </c>
      <c r="BL127" s="141">
        <f>BL128+BL149+BL164</f>
        <v>9127.3700000000008</v>
      </c>
    </row>
    <row r="128" spans="2:64" s="11" customFormat="1" ht="22.9" customHeight="1" x14ac:dyDescent="0.2">
      <c r="B128" s="133"/>
      <c r="D128" s="134" t="s">
        <v>67</v>
      </c>
      <c r="E128" s="142" t="s">
        <v>76</v>
      </c>
      <c r="F128" s="142" t="s">
        <v>166</v>
      </c>
      <c r="K128" s="143">
        <f>BL128</f>
        <v>1213.77</v>
      </c>
      <c r="M128" s="133"/>
      <c r="N128" s="137"/>
      <c r="Q128" s="138">
        <f>SUM(Q129:Q148)</f>
        <v>44.880439999999993</v>
      </c>
      <c r="S128" s="138">
        <f>SUM(S129:S148)</f>
        <v>0</v>
      </c>
      <c r="U128" s="139">
        <f>SUM(U129:U148)</f>
        <v>56.715399999999995</v>
      </c>
      <c r="AS128" s="134" t="s">
        <v>76</v>
      </c>
      <c r="AU128" s="140" t="s">
        <v>67</v>
      </c>
      <c r="AV128" s="140" t="s">
        <v>76</v>
      </c>
      <c r="AZ128" s="134" t="s">
        <v>165</v>
      </c>
      <c r="BL128" s="141">
        <f>SUM(BL129:BL148)</f>
        <v>1213.77</v>
      </c>
    </row>
    <row r="129" spans="2:66" s="1" customFormat="1" ht="24.2" customHeight="1" x14ac:dyDescent="0.2">
      <c r="B129" s="29"/>
      <c r="C129" s="188" t="s">
        <v>76</v>
      </c>
      <c r="D129" s="188" t="s">
        <v>167</v>
      </c>
      <c r="E129" s="189" t="s">
        <v>1516</v>
      </c>
      <c r="F129" s="190" t="s">
        <v>1517</v>
      </c>
      <c r="G129" s="191" t="s">
        <v>170</v>
      </c>
      <c r="H129" s="192">
        <v>7.04</v>
      </c>
      <c r="I129" s="193">
        <v>5.89</v>
      </c>
      <c r="J129" s="182"/>
      <c r="K129" s="193">
        <f t="shared" ref="K129" si="0">(H129*I129)-(H129*I129*J129)</f>
        <v>41.465599999999995</v>
      </c>
      <c r="L129" s="194"/>
      <c r="M129" s="29"/>
      <c r="N129" s="145" t="s">
        <v>1</v>
      </c>
      <c r="O129" s="118" t="s">
        <v>34</v>
      </c>
      <c r="P129" s="146">
        <v>0.35499999999999998</v>
      </c>
      <c r="Q129" s="146">
        <f>P129*H129</f>
        <v>2.4992000000000001</v>
      </c>
      <c r="R129" s="146">
        <v>0</v>
      </c>
      <c r="S129" s="146">
        <f>R129*H129</f>
        <v>0</v>
      </c>
      <c r="T129" s="146">
        <v>0.26</v>
      </c>
      <c r="U129" s="147">
        <f>T129*H129</f>
        <v>1.8304</v>
      </c>
      <c r="AS129" s="148" t="s">
        <v>171</v>
      </c>
      <c r="AU129" s="148" t="s">
        <v>167</v>
      </c>
      <c r="AV129" s="148" t="s">
        <v>147</v>
      </c>
      <c r="AZ129" s="17" t="s">
        <v>165</v>
      </c>
      <c r="BF129" s="149">
        <f>IF(O129="základná",K129,0)</f>
        <v>0</v>
      </c>
      <c r="BG129" s="149">
        <f>IF(O129="znížená",K129,0)</f>
        <v>41.465599999999995</v>
      </c>
      <c r="BH129" s="149">
        <f>IF(O129="zákl. prenesená",K129,0)</f>
        <v>0</v>
      </c>
      <c r="BI129" s="149">
        <f>IF(O129="zníž. prenesená",K129,0)</f>
        <v>0</v>
      </c>
      <c r="BJ129" s="149">
        <f>IF(O129="nulová",K129,0)</f>
        <v>0</v>
      </c>
      <c r="BK129" s="17" t="s">
        <v>147</v>
      </c>
      <c r="BL129" s="149">
        <f>ROUND(I129*H129,2)</f>
        <v>41.47</v>
      </c>
      <c r="BM129" s="17" t="s">
        <v>171</v>
      </c>
      <c r="BN129" s="148" t="s">
        <v>1518</v>
      </c>
    </row>
    <row r="130" spans="2:66" s="12" customFormat="1" x14ac:dyDescent="0.2">
      <c r="B130" s="150"/>
      <c r="D130" s="151" t="s">
        <v>173</v>
      </c>
      <c r="E130" s="152" t="s">
        <v>1</v>
      </c>
      <c r="F130" s="153" t="s">
        <v>1519</v>
      </c>
      <c r="H130" s="152" t="s">
        <v>1</v>
      </c>
      <c r="J130" s="176"/>
      <c r="M130" s="150"/>
      <c r="N130" s="154"/>
      <c r="U130" s="155"/>
      <c r="AU130" s="152" t="s">
        <v>173</v>
      </c>
      <c r="AV130" s="152" t="s">
        <v>147</v>
      </c>
      <c r="AW130" s="12" t="s">
        <v>76</v>
      </c>
      <c r="AX130" s="12" t="s">
        <v>24</v>
      </c>
      <c r="AY130" s="12" t="s">
        <v>68</v>
      </c>
      <c r="AZ130" s="152" t="s">
        <v>165</v>
      </c>
    </row>
    <row r="131" spans="2:66" s="13" customFormat="1" x14ac:dyDescent="0.2">
      <c r="B131" s="156"/>
      <c r="D131" s="151" t="s">
        <v>173</v>
      </c>
      <c r="E131" s="157" t="s">
        <v>1</v>
      </c>
      <c r="F131" s="158" t="s">
        <v>1520</v>
      </c>
      <c r="H131" s="159">
        <v>7.04</v>
      </c>
      <c r="J131" s="177"/>
      <c r="M131" s="156"/>
      <c r="N131" s="160"/>
      <c r="U131" s="161"/>
      <c r="AU131" s="157" t="s">
        <v>173</v>
      </c>
      <c r="AV131" s="157" t="s">
        <v>147</v>
      </c>
      <c r="AW131" s="13" t="s">
        <v>147</v>
      </c>
      <c r="AX131" s="13" t="s">
        <v>24</v>
      </c>
      <c r="AY131" s="13" t="s">
        <v>68</v>
      </c>
      <c r="AZ131" s="157" t="s">
        <v>165</v>
      </c>
    </row>
    <row r="132" spans="2:66" s="14" customFormat="1" x14ac:dyDescent="0.2">
      <c r="B132" s="162"/>
      <c r="D132" s="151" t="s">
        <v>173</v>
      </c>
      <c r="E132" s="163" t="s">
        <v>1</v>
      </c>
      <c r="F132" s="164" t="s">
        <v>176</v>
      </c>
      <c r="H132" s="165">
        <v>7.04</v>
      </c>
      <c r="J132" s="178"/>
      <c r="M132" s="162"/>
      <c r="N132" s="166"/>
      <c r="U132" s="167"/>
      <c r="AU132" s="163" t="s">
        <v>173</v>
      </c>
      <c r="AV132" s="163" t="s">
        <v>147</v>
      </c>
      <c r="AW132" s="14" t="s">
        <v>171</v>
      </c>
      <c r="AX132" s="14" t="s">
        <v>24</v>
      </c>
      <c r="AY132" s="14" t="s">
        <v>76</v>
      </c>
      <c r="AZ132" s="163" t="s">
        <v>165</v>
      </c>
    </row>
    <row r="133" spans="2:66" s="1" customFormat="1" ht="33" customHeight="1" x14ac:dyDescent="0.2">
      <c r="B133" s="29"/>
      <c r="C133" s="188" t="s">
        <v>147</v>
      </c>
      <c r="D133" s="188" t="s">
        <v>167</v>
      </c>
      <c r="E133" s="189" t="s">
        <v>1521</v>
      </c>
      <c r="F133" s="190" t="s">
        <v>1522</v>
      </c>
      <c r="G133" s="191" t="s">
        <v>170</v>
      </c>
      <c r="H133" s="192">
        <v>7.04</v>
      </c>
      <c r="I133" s="193">
        <v>5.89</v>
      </c>
      <c r="J133" s="182"/>
      <c r="K133" s="193">
        <f t="shared" ref="K133" si="1">(H133*I133)-(H133*I133*J133)</f>
        <v>41.465599999999995</v>
      </c>
      <c r="L133" s="194"/>
      <c r="M133" s="29"/>
      <c r="N133" s="145" t="s">
        <v>1</v>
      </c>
      <c r="O133" s="118" t="s">
        <v>34</v>
      </c>
      <c r="P133" s="146">
        <v>0.35499999999999998</v>
      </c>
      <c r="Q133" s="146">
        <f>P133*H133</f>
        <v>2.4992000000000001</v>
      </c>
      <c r="R133" s="146">
        <v>0</v>
      </c>
      <c r="S133" s="146">
        <f>R133*H133</f>
        <v>0</v>
      </c>
      <c r="T133" s="146">
        <v>0.24</v>
      </c>
      <c r="U133" s="147">
        <f>T133*H133</f>
        <v>1.6896</v>
      </c>
      <c r="AS133" s="148" t="s">
        <v>171</v>
      </c>
      <c r="AU133" s="148" t="s">
        <v>167</v>
      </c>
      <c r="AV133" s="148" t="s">
        <v>147</v>
      </c>
      <c r="AZ133" s="17" t="s">
        <v>165</v>
      </c>
      <c r="BF133" s="149">
        <f>IF(O133="základná",K133,0)</f>
        <v>0</v>
      </c>
      <c r="BG133" s="149">
        <f>IF(O133="znížená",K133,0)</f>
        <v>41.465599999999995</v>
      </c>
      <c r="BH133" s="149">
        <f>IF(O133="zákl. prenesená",K133,0)</f>
        <v>0</v>
      </c>
      <c r="BI133" s="149">
        <f>IF(O133="zníž. prenesená",K133,0)</f>
        <v>0</v>
      </c>
      <c r="BJ133" s="149">
        <f>IF(O133="nulová",K133,0)</f>
        <v>0</v>
      </c>
      <c r="BK133" s="17" t="s">
        <v>147</v>
      </c>
      <c r="BL133" s="149">
        <f>ROUND(I133*H133,2)</f>
        <v>41.47</v>
      </c>
      <c r="BM133" s="17" t="s">
        <v>171</v>
      </c>
      <c r="BN133" s="148" t="s">
        <v>1523</v>
      </c>
    </row>
    <row r="134" spans="2:66" s="12" customFormat="1" x14ac:dyDescent="0.2">
      <c r="B134" s="150"/>
      <c r="D134" s="151" t="s">
        <v>173</v>
      </c>
      <c r="E134" s="152" t="s">
        <v>1</v>
      </c>
      <c r="F134" s="153" t="s">
        <v>1524</v>
      </c>
      <c r="H134" s="152" t="s">
        <v>1</v>
      </c>
      <c r="J134" s="176"/>
      <c r="M134" s="150"/>
      <c r="N134" s="154"/>
      <c r="U134" s="155"/>
      <c r="AU134" s="152" t="s">
        <v>173</v>
      </c>
      <c r="AV134" s="152" t="s">
        <v>147</v>
      </c>
      <c r="AW134" s="12" t="s">
        <v>76</v>
      </c>
      <c r="AX134" s="12" t="s">
        <v>24</v>
      </c>
      <c r="AY134" s="12" t="s">
        <v>68</v>
      </c>
      <c r="AZ134" s="152" t="s">
        <v>165</v>
      </c>
    </row>
    <row r="135" spans="2:66" s="13" customFormat="1" x14ac:dyDescent="0.2">
      <c r="B135" s="156"/>
      <c r="D135" s="151" t="s">
        <v>173</v>
      </c>
      <c r="E135" s="157" t="s">
        <v>1</v>
      </c>
      <c r="F135" s="158" t="s">
        <v>1520</v>
      </c>
      <c r="H135" s="159">
        <v>7.04</v>
      </c>
      <c r="J135" s="177"/>
      <c r="M135" s="156"/>
      <c r="N135" s="160"/>
      <c r="U135" s="161"/>
      <c r="AU135" s="157" t="s">
        <v>173</v>
      </c>
      <c r="AV135" s="157" t="s">
        <v>147</v>
      </c>
      <c r="AW135" s="13" t="s">
        <v>147</v>
      </c>
      <c r="AX135" s="13" t="s">
        <v>24</v>
      </c>
      <c r="AY135" s="13" t="s">
        <v>68</v>
      </c>
      <c r="AZ135" s="157" t="s">
        <v>165</v>
      </c>
    </row>
    <row r="136" spans="2:66" s="14" customFormat="1" x14ac:dyDescent="0.2">
      <c r="B136" s="162"/>
      <c r="D136" s="151" t="s">
        <v>173</v>
      </c>
      <c r="E136" s="163" t="s">
        <v>1</v>
      </c>
      <c r="F136" s="164" t="s">
        <v>176</v>
      </c>
      <c r="H136" s="165">
        <v>7.04</v>
      </c>
      <c r="J136" s="178"/>
      <c r="M136" s="162"/>
      <c r="N136" s="166"/>
      <c r="U136" s="167"/>
      <c r="AU136" s="163" t="s">
        <v>173</v>
      </c>
      <c r="AV136" s="163" t="s">
        <v>147</v>
      </c>
      <c r="AW136" s="14" t="s">
        <v>171</v>
      </c>
      <c r="AX136" s="14" t="s">
        <v>24</v>
      </c>
      <c r="AY136" s="14" t="s">
        <v>76</v>
      </c>
      <c r="AZ136" s="163" t="s">
        <v>165</v>
      </c>
    </row>
    <row r="137" spans="2:66" s="1" customFormat="1" ht="33" customHeight="1" x14ac:dyDescent="0.2">
      <c r="B137" s="29"/>
      <c r="C137" s="188" t="s">
        <v>181</v>
      </c>
      <c r="D137" s="188" t="s">
        <v>167</v>
      </c>
      <c r="E137" s="189" t="s">
        <v>1525</v>
      </c>
      <c r="F137" s="190" t="s">
        <v>1526</v>
      </c>
      <c r="G137" s="191" t="s">
        <v>170</v>
      </c>
      <c r="H137" s="192">
        <v>7.04</v>
      </c>
      <c r="I137" s="193">
        <v>13.37</v>
      </c>
      <c r="J137" s="182"/>
      <c r="K137" s="193">
        <f t="shared" ref="K137" si="2">(H137*I137)-(H137*I137*J137)</f>
        <v>94.124799999999993</v>
      </c>
      <c r="L137" s="194"/>
      <c r="M137" s="29"/>
      <c r="N137" s="145" t="s">
        <v>1</v>
      </c>
      <c r="O137" s="118" t="s">
        <v>34</v>
      </c>
      <c r="P137" s="146">
        <v>0.60299999999999998</v>
      </c>
      <c r="Q137" s="146">
        <f>P137*H137</f>
        <v>4.24512</v>
      </c>
      <c r="R137" s="146">
        <v>0</v>
      </c>
      <c r="S137" s="146">
        <f>R137*H137</f>
        <v>0</v>
      </c>
      <c r="T137" s="146">
        <v>0.23499999999999999</v>
      </c>
      <c r="U137" s="147">
        <f>T137*H137</f>
        <v>1.6543999999999999</v>
      </c>
      <c r="AS137" s="148" t="s">
        <v>171</v>
      </c>
      <c r="AU137" s="148" t="s">
        <v>167</v>
      </c>
      <c r="AV137" s="148" t="s">
        <v>147</v>
      </c>
      <c r="AZ137" s="17" t="s">
        <v>165</v>
      </c>
      <c r="BF137" s="149">
        <f>IF(O137="základná",K137,0)</f>
        <v>0</v>
      </c>
      <c r="BG137" s="149">
        <f>IF(O137="znížená",K137,0)</f>
        <v>94.124799999999993</v>
      </c>
      <c r="BH137" s="149">
        <f>IF(O137="zákl. prenesená",K137,0)</f>
        <v>0</v>
      </c>
      <c r="BI137" s="149">
        <f>IF(O137="zníž. prenesená",K137,0)</f>
        <v>0</v>
      </c>
      <c r="BJ137" s="149">
        <f>IF(O137="nulová",K137,0)</f>
        <v>0</v>
      </c>
      <c r="BK137" s="17" t="s">
        <v>147</v>
      </c>
      <c r="BL137" s="149">
        <f>ROUND(I137*H137,2)</f>
        <v>94.12</v>
      </c>
      <c r="BM137" s="17" t="s">
        <v>171</v>
      </c>
      <c r="BN137" s="148" t="s">
        <v>1527</v>
      </c>
    </row>
    <row r="138" spans="2:66" s="12" customFormat="1" x14ac:dyDescent="0.2">
      <c r="B138" s="150"/>
      <c r="D138" s="151" t="s">
        <v>173</v>
      </c>
      <c r="E138" s="152" t="s">
        <v>1</v>
      </c>
      <c r="F138" s="153" t="s">
        <v>1524</v>
      </c>
      <c r="H138" s="152" t="s">
        <v>1</v>
      </c>
      <c r="J138" s="176"/>
      <c r="M138" s="150"/>
      <c r="N138" s="154"/>
      <c r="U138" s="155"/>
      <c r="AU138" s="152" t="s">
        <v>173</v>
      </c>
      <c r="AV138" s="152" t="s">
        <v>147</v>
      </c>
      <c r="AW138" s="12" t="s">
        <v>76</v>
      </c>
      <c r="AX138" s="12" t="s">
        <v>24</v>
      </c>
      <c r="AY138" s="12" t="s">
        <v>68</v>
      </c>
      <c r="AZ138" s="152" t="s">
        <v>165</v>
      </c>
    </row>
    <row r="139" spans="2:66" s="13" customFormat="1" x14ac:dyDescent="0.2">
      <c r="B139" s="156"/>
      <c r="D139" s="151" t="s">
        <v>173</v>
      </c>
      <c r="E139" s="157" t="s">
        <v>1</v>
      </c>
      <c r="F139" s="158" t="s">
        <v>1520</v>
      </c>
      <c r="H139" s="159">
        <v>7.04</v>
      </c>
      <c r="J139" s="177"/>
      <c r="M139" s="156"/>
      <c r="N139" s="160"/>
      <c r="U139" s="161"/>
      <c r="AU139" s="157" t="s">
        <v>173</v>
      </c>
      <c r="AV139" s="157" t="s">
        <v>147</v>
      </c>
      <c r="AW139" s="13" t="s">
        <v>147</v>
      </c>
      <c r="AX139" s="13" t="s">
        <v>24</v>
      </c>
      <c r="AY139" s="13" t="s">
        <v>68</v>
      </c>
      <c r="AZ139" s="157" t="s">
        <v>165</v>
      </c>
    </row>
    <row r="140" spans="2:66" s="14" customFormat="1" x14ac:dyDescent="0.2">
      <c r="B140" s="162"/>
      <c r="D140" s="151" t="s">
        <v>173</v>
      </c>
      <c r="E140" s="163" t="s">
        <v>1</v>
      </c>
      <c r="F140" s="164" t="s">
        <v>176</v>
      </c>
      <c r="H140" s="165">
        <v>7.04</v>
      </c>
      <c r="J140" s="178"/>
      <c r="M140" s="162"/>
      <c r="N140" s="166"/>
      <c r="U140" s="167"/>
      <c r="AU140" s="163" t="s">
        <v>173</v>
      </c>
      <c r="AV140" s="163" t="s">
        <v>147</v>
      </c>
      <c r="AW140" s="14" t="s">
        <v>171</v>
      </c>
      <c r="AX140" s="14" t="s">
        <v>24</v>
      </c>
      <c r="AY140" s="14" t="s">
        <v>76</v>
      </c>
      <c r="AZ140" s="163" t="s">
        <v>165</v>
      </c>
    </row>
    <row r="141" spans="2:66" s="1" customFormat="1" ht="24.2" customHeight="1" x14ac:dyDescent="0.2">
      <c r="B141" s="29"/>
      <c r="C141" s="188" t="s">
        <v>171</v>
      </c>
      <c r="D141" s="188" t="s">
        <v>167</v>
      </c>
      <c r="E141" s="189" t="s">
        <v>168</v>
      </c>
      <c r="F141" s="190" t="s">
        <v>169</v>
      </c>
      <c r="G141" s="191" t="s">
        <v>170</v>
      </c>
      <c r="H141" s="192">
        <v>147.26</v>
      </c>
      <c r="I141" s="193">
        <v>1.36</v>
      </c>
      <c r="J141" s="182"/>
      <c r="K141" s="193">
        <f t="shared" ref="K141" si="3">(H141*I141)-(H141*I141*J141)</f>
        <v>200.27360000000002</v>
      </c>
      <c r="L141" s="194"/>
      <c r="M141" s="29"/>
      <c r="N141" s="145" t="s">
        <v>1</v>
      </c>
      <c r="O141" s="118" t="s">
        <v>34</v>
      </c>
      <c r="P141" s="146">
        <v>5.5E-2</v>
      </c>
      <c r="Q141" s="146">
        <f>P141*H141</f>
        <v>8.0992999999999995</v>
      </c>
      <c r="R141" s="146">
        <v>0</v>
      </c>
      <c r="S141" s="146">
        <f>R141*H141</f>
        <v>0</v>
      </c>
      <c r="T141" s="146">
        <v>0.125</v>
      </c>
      <c r="U141" s="147">
        <f>T141*H141</f>
        <v>18.407499999999999</v>
      </c>
      <c r="AS141" s="148" t="s">
        <v>171</v>
      </c>
      <c r="AU141" s="148" t="s">
        <v>167</v>
      </c>
      <c r="AV141" s="148" t="s">
        <v>147</v>
      </c>
      <c r="AZ141" s="17" t="s">
        <v>165</v>
      </c>
      <c r="BF141" s="149">
        <f>IF(O141="základná",K141,0)</f>
        <v>0</v>
      </c>
      <c r="BG141" s="149">
        <f>IF(O141="znížená",K141,0)</f>
        <v>200.27360000000002</v>
      </c>
      <c r="BH141" s="149">
        <f>IF(O141="zákl. prenesená",K141,0)</f>
        <v>0</v>
      </c>
      <c r="BI141" s="149">
        <f>IF(O141="zníž. prenesená",K141,0)</f>
        <v>0</v>
      </c>
      <c r="BJ141" s="149">
        <f>IF(O141="nulová",K141,0)</f>
        <v>0</v>
      </c>
      <c r="BK141" s="17" t="s">
        <v>147</v>
      </c>
      <c r="BL141" s="149">
        <f>ROUND(I141*H141,2)</f>
        <v>200.27</v>
      </c>
      <c r="BM141" s="17" t="s">
        <v>171</v>
      </c>
      <c r="BN141" s="148" t="s">
        <v>1528</v>
      </c>
    </row>
    <row r="142" spans="2:66" s="12" customFormat="1" x14ac:dyDescent="0.2">
      <c r="B142" s="150"/>
      <c r="D142" s="151" t="s">
        <v>173</v>
      </c>
      <c r="E142" s="152" t="s">
        <v>1</v>
      </c>
      <c r="F142" s="153" t="s">
        <v>1529</v>
      </c>
      <c r="H142" s="152" t="s">
        <v>1</v>
      </c>
      <c r="J142" s="176"/>
      <c r="M142" s="150"/>
      <c r="N142" s="154"/>
      <c r="U142" s="155"/>
      <c r="AU142" s="152" t="s">
        <v>173</v>
      </c>
      <c r="AV142" s="152" t="s">
        <v>147</v>
      </c>
      <c r="AW142" s="12" t="s">
        <v>76</v>
      </c>
      <c r="AX142" s="12" t="s">
        <v>24</v>
      </c>
      <c r="AY142" s="12" t="s">
        <v>68</v>
      </c>
      <c r="AZ142" s="152" t="s">
        <v>165</v>
      </c>
    </row>
    <row r="143" spans="2:66" s="13" customFormat="1" x14ac:dyDescent="0.2">
      <c r="B143" s="156"/>
      <c r="D143" s="151" t="s">
        <v>173</v>
      </c>
      <c r="E143" s="157" t="s">
        <v>1</v>
      </c>
      <c r="F143" s="158" t="s">
        <v>1530</v>
      </c>
      <c r="H143" s="159">
        <v>147.26</v>
      </c>
      <c r="J143" s="177"/>
      <c r="M143" s="156"/>
      <c r="N143" s="160"/>
      <c r="U143" s="161"/>
      <c r="AU143" s="157" t="s">
        <v>173</v>
      </c>
      <c r="AV143" s="157" t="s">
        <v>147</v>
      </c>
      <c r="AW143" s="13" t="s">
        <v>147</v>
      </c>
      <c r="AX143" s="13" t="s">
        <v>24</v>
      </c>
      <c r="AY143" s="13" t="s">
        <v>68</v>
      </c>
      <c r="AZ143" s="157" t="s">
        <v>165</v>
      </c>
    </row>
    <row r="144" spans="2:66" s="14" customFormat="1" x14ac:dyDescent="0.2">
      <c r="B144" s="162"/>
      <c r="D144" s="151" t="s">
        <v>173</v>
      </c>
      <c r="E144" s="163" t="s">
        <v>1</v>
      </c>
      <c r="F144" s="164" t="s">
        <v>176</v>
      </c>
      <c r="H144" s="165">
        <v>147.26</v>
      </c>
      <c r="J144" s="178"/>
      <c r="M144" s="162"/>
      <c r="N144" s="166"/>
      <c r="U144" s="167"/>
      <c r="AU144" s="163" t="s">
        <v>173</v>
      </c>
      <c r="AV144" s="163" t="s">
        <v>147</v>
      </c>
      <c r="AW144" s="14" t="s">
        <v>171</v>
      </c>
      <c r="AX144" s="14" t="s">
        <v>24</v>
      </c>
      <c r="AY144" s="14" t="s">
        <v>76</v>
      </c>
      <c r="AZ144" s="163" t="s">
        <v>165</v>
      </c>
    </row>
    <row r="145" spans="2:66" s="1" customFormat="1" ht="33" customHeight="1" x14ac:dyDescent="0.2">
      <c r="B145" s="29"/>
      <c r="C145" s="188" t="s">
        <v>201</v>
      </c>
      <c r="D145" s="188" t="s">
        <v>167</v>
      </c>
      <c r="E145" s="189" t="s">
        <v>177</v>
      </c>
      <c r="F145" s="190" t="s">
        <v>178</v>
      </c>
      <c r="G145" s="191" t="s">
        <v>170</v>
      </c>
      <c r="H145" s="192">
        <v>147.26</v>
      </c>
      <c r="I145" s="193">
        <v>5.68</v>
      </c>
      <c r="J145" s="182"/>
      <c r="K145" s="193">
        <f t="shared" ref="K145" si="4">(H145*I145)-(H145*I145*J145)</f>
        <v>836.43679999999995</v>
      </c>
      <c r="L145" s="194"/>
      <c r="M145" s="29"/>
      <c r="N145" s="145" t="s">
        <v>1</v>
      </c>
      <c r="O145" s="118" t="s">
        <v>34</v>
      </c>
      <c r="P145" s="146">
        <v>0.187</v>
      </c>
      <c r="Q145" s="146">
        <f>P145*H145</f>
        <v>27.537619999999997</v>
      </c>
      <c r="R145" s="146">
        <v>0</v>
      </c>
      <c r="S145" s="146">
        <f>R145*H145</f>
        <v>0</v>
      </c>
      <c r="T145" s="146">
        <v>0.22500000000000001</v>
      </c>
      <c r="U145" s="147">
        <f>T145*H145</f>
        <v>33.133499999999998</v>
      </c>
      <c r="AS145" s="148" t="s">
        <v>171</v>
      </c>
      <c r="AU145" s="148" t="s">
        <v>167</v>
      </c>
      <c r="AV145" s="148" t="s">
        <v>147</v>
      </c>
      <c r="AZ145" s="17" t="s">
        <v>165</v>
      </c>
      <c r="BF145" s="149">
        <f>IF(O145="základná",K145,0)</f>
        <v>0</v>
      </c>
      <c r="BG145" s="149">
        <f>IF(O145="znížená",K145,0)</f>
        <v>836.43679999999995</v>
      </c>
      <c r="BH145" s="149">
        <f>IF(O145="zákl. prenesená",K145,0)</f>
        <v>0</v>
      </c>
      <c r="BI145" s="149">
        <f>IF(O145="zníž. prenesená",K145,0)</f>
        <v>0</v>
      </c>
      <c r="BJ145" s="149">
        <f>IF(O145="nulová",K145,0)</f>
        <v>0</v>
      </c>
      <c r="BK145" s="17" t="s">
        <v>147</v>
      </c>
      <c r="BL145" s="149">
        <f>ROUND(I145*H145,2)</f>
        <v>836.44</v>
      </c>
      <c r="BM145" s="17" t="s">
        <v>171</v>
      </c>
      <c r="BN145" s="148" t="s">
        <v>1531</v>
      </c>
    </row>
    <row r="146" spans="2:66" s="12" customFormat="1" x14ac:dyDescent="0.2">
      <c r="B146" s="150"/>
      <c r="D146" s="151" t="s">
        <v>173</v>
      </c>
      <c r="E146" s="152" t="s">
        <v>1</v>
      </c>
      <c r="F146" s="153" t="s">
        <v>1532</v>
      </c>
      <c r="H146" s="152" t="s">
        <v>1</v>
      </c>
      <c r="J146" s="176"/>
      <c r="M146" s="150"/>
      <c r="N146" s="154"/>
      <c r="U146" s="155"/>
      <c r="AU146" s="152" t="s">
        <v>173</v>
      </c>
      <c r="AV146" s="152" t="s">
        <v>147</v>
      </c>
      <c r="AW146" s="12" t="s">
        <v>76</v>
      </c>
      <c r="AX146" s="12" t="s">
        <v>24</v>
      </c>
      <c r="AY146" s="12" t="s">
        <v>68</v>
      </c>
      <c r="AZ146" s="152" t="s">
        <v>165</v>
      </c>
    </row>
    <row r="147" spans="2:66" s="13" customFormat="1" x14ac:dyDescent="0.2">
      <c r="B147" s="156"/>
      <c r="D147" s="151" t="s">
        <v>173</v>
      </c>
      <c r="E147" s="157" t="s">
        <v>1</v>
      </c>
      <c r="F147" s="158" t="s">
        <v>1530</v>
      </c>
      <c r="H147" s="159">
        <v>147.26</v>
      </c>
      <c r="J147" s="177"/>
      <c r="M147" s="156"/>
      <c r="N147" s="160"/>
      <c r="U147" s="161"/>
      <c r="AU147" s="157" t="s">
        <v>173</v>
      </c>
      <c r="AV147" s="157" t="s">
        <v>147</v>
      </c>
      <c r="AW147" s="13" t="s">
        <v>147</v>
      </c>
      <c r="AX147" s="13" t="s">
        <v>24</v>
      </c>
      <c r="AY147" s="13" t="s">
        <v>68</v>
      </c>
      <c r="AZ147" s="157" t="s">
        <v>165</v>
      </c>
    </row>
    <row r="148" spans="2:66" s="14" customFormat="1" x14ac:dyDescent="0.2">
      <c r="B148" s="162"/>
      <c r="D148" s="151" t="s">
        <v>173</v>
      </c>
      <c r="E148" s="163" t="s">
        <v>1</v>
      </c>
      <c r="F148" s="164" t="s">
        <v>176</v>
      </c>
      <c r="H148" s="165">
        <v>147.26</v>
      </c>
      <c r="J148" s="178"/>
      <c r="M148" s="162"/>
      <c r="N148" s="166"/>
      <c r="U148" s="167"/>
      <c r="AU148" s="163" t="s">
        <v>173</v>
      </c>
      <c r="AV148" s="163" t="s">
        <v>147</v>
      </c>
      <c r="AW148" s="14" t="s">
        <v>171</v>
      </c>
      <c r="AX148" s="14" t="s">
        <v>24</v>
      </c>
      <c r="AY148" s="14" t="s">
        <v>76</v>
      </c>
      <c r="AZ148" s="163" t="s">
        <v>165</v>
      </c>
    </row>
    <row r="149" spans="2:66" s="11" customFormat="1" ht="22.9" customHeight="1" x14ac:dyDescent="0.2">
      <c r="B149" s="133"/>
      <c r="D149" s="134" t="s">
        <v>67</v>
      </c>
      <c r="E149" s="142" t="s">
        <v>219</v>
      </c>
      <c r="F149" s="142" t="s">
        <v>442</v>
      </c>
      <c r="J149" s="179"/>
      <c r="K149" s="143">
        <f>BL149</f>
        <v>7913.6</v>
      </c>
      <c r="M149" s="133"/>
      <c r="N149" s="137"/>
      <c r="Q149" s="138">
        <f>SUM(Q150:Q163)</f>
        <v>130.38778500000001</v>
      </c>
      <c r="S149" s="138">
        <f>SUM(S150:S163)</f>
        <v>0</v>
      </c>
      <c r="U149" s="139">
        <f>SUM(U150:U163)</f>
        <v>0</v>
      </c>
      <c r="AS149" s="134" t="s">
        <v>76</v>
      </c>
      <c r="AU149" s="140" t="s">
        <v>67</v>
      </c>
      <c r="AV149" s="140" t="s">
        <v>76</v>
      </c>
      <c r="AZ149" s="134" t="s">
        <v>165</v>
      </c>
      <c r="BL149" s="141">
        <f>SUM(BL150:BL163)</f>
        <v>7913.6</v>
      </c>
    </row>
    <row r="150" spans="2:66" s="1" customFormat="1" ht="21.75" customHeight="1" x14ac:dyDescent="0.2">
      <c r="B150" s="29"/>
      <c r="C150" s="188" t="s">
        <v>205</v>
      </c>
      <c r="D150" s="188" t="s">
        <v>167</v>
      </c>
      <c r="E150" s="189" t="s">
        <v>560</v>
      </c>
      <c r="F150" s="190" t="s">
        <v>561</v>
      </c>
      <c r="G150" s="191" t="s">
        <v>242</v>
      </c>
      <c r="H150" s="192">
        <v>56.715000000000003</v>
      </c>
      <c r="I150" s="193">
        <v>16.77</v>
      </c>
      <c r="J150" s="182"/>
      <c r="K150" s="193">
        <f t="shared" ref="K150:K151" si="5">(H150*I150)-(H150*I150*J150)</f>
        <v>951.11054999999999</v>
      </c>
      <c r="L150" s="194"/>
      <c r="M150" s="29"/>
      <c r="N150" s="145" t="s">
        <v>1</v>
      </c>
      <c r="O150" s="118" t="s">
        <v>34</v>
      </c>
      <c r="P150" s="146">
        <v>0.59799999999999998</v>
      </c>
      <c r="Q150" s="146">
        <f>P150*H150</f>
        <v>33.915570000000002</v>
      </c>
      <c r="R150" s="146">
        <v>0</v>
      </c>
      <c r="S150" s="146">
        <f>R150*H150</f>
        <v>0</v>
      </c>
      <c r="T150" s="146">
        <v>0</v>
      </c>
      <c r="U150" s="147">
        <f>T150*H150</f>
        <v>0</v>
      </c>
      <c r="AS150" s="148" t="s">
        <v>171</v>
      </c>
      <c r="AU150" s="148" t="s">
        <v>167</v>
      </c>
      <c r="AV150" s="148" t="s">
        <v>147</v>
      </c>
      <c r="AZ150" s="17" t="s">
        <v>165</v>
      </c>
      <c r="BF150" s="149">
        <f>IF(O150="základná",K150,0)</f>
        <v>0</v>
      </c>
      <c r="BG150" s="149">
        <f>IF(O150="znížená",K150,0)</f>
        <v>951.11054999999999</v>
      </c>
      <c r="BH150" s="149">
        <f>IF(O150="zákl. prenesená",K150,0)</f>
        <v>0</v>
      </c>
      <c r="BI150" s="149">
        <f>IF(O150="zníž. prenesená",K150,0)</f>
        <v>0</v>
      </c>
      <c r="BJ150" s="149">
        <f>IF(O150="nulová",K150,0)</f>
        <v>0</v>
      </c>
      <c r="BK150" s="17" t="s">
        <v>147</v>
      </c>
      <c r="BL150" s="149">
        <f>ROUND(I150*H150,2)</f>
        <v>951.11</v>
      </c>
      <c r="BM150" s="17" t="s">
        <v>171</v>
      </c>
      <c r="BN150" s="148" t="s">
        <v>1533</v>
      </c>
    </row>
    <row r="151" spans="2:66" s="1" customFormat="1" ht="24.2" customHeight="1" x14ac:dyDescent="0.2">
      <c r="B151" s="29"/>
      <c r="C151" s="188" t="s">
        <v>209</v>
      </c>
      <c r="D151" s="188" t="s">
        <v>167</v>
      </c>
      <c r="E151" s="189" t="s">
        <v>567</v>
      </c>
      <c r="F151" s="190" t="s">
        <v>568</v>
      </c>
      <c r="G151" s="191" t="s">
        <v>242</v>
      </c>
      <c r="H151" s="192">
        <v>1134.3</v>
      </c>
      <c r="I151" s="193">
        <v>0.5</v>
      </c>
      <c r="J151" s="182"/>
      <c r="K151" s="193">
        <f t="shared" si="5"/>
        <v>567.15</v>
      </c>
      <c r="L151" s="194"/>
      <c r="M151" s="29"/>
      <c r="N151" s="145" t="s">
        <v>1</v>
      </c>
      <c r="O151" s="118" t="s">
        <v>34</v>
      </c>
      <c r="P151" s="146">
        <v>7.0000000000000001E-3</v>
      </c>
      <c r="Q151" s="146">
        <f>P151*H151</f>
        <v>7.9401000000000002</v>
      </c>
      <c r="R151" s="146">
        <v>0</v>
      </c>
      <c r="S151" s="146">
        <f>R151*H151</f>
        <v>0</v>
      </c>
      <c r="T151" s="146">
        <v>0</v>
      </c>
      <c r="U151" s="147">
        <f>T151*H151</f>
        <v>0</v>
      </c>
      <c r="AS151" s="148" t="s">
        <v>171</v>
      </c>
      <c r="AU151" s="148" t="s">
        <v>167</v>
      </c>
      <c r="AV151" s="148" t="s">
        <v>147</v>
      </c>
      <c r="AZ151" s="17" t="s">
        <v>165</v>
      </c>
      <c r="BF151" s="149">
        <f>IF(O151="základná",K151,0)</f>
        <v>0</v>
      </c>
      <c r="BG151" s="149">
        <f>IF(O151="znížená",K151,0)</f>
        <v>567.15</v>
      </c>
      <c r="BH151" s="149">
        <f>IF(O151="zákl. prenesená",K151,0)</f>
        <v>0</v>
      </c>
      <c r="BI151" s="149">
        <f>IF(O151="zníž. prenesená",K151,0)</f>
        <v>0</v>
      </c>
      <c r="BJ151" s="149">
        <f>IF(O151="nulová",K151,0)</f>
        <v>0</v>
      </c>
      <c r="BK151" s="17" t="s">
        <v>147</v>
      </c>
      <c r="BL151" s="149">
        <f>ROUND(I151*H151,2)</f>
        <v>567.15</v>
      </c>
      <c r="BM151" s="17" t="s">
        <v>171</v>
      </c>
      <c r="BN151" s="148" t="s">
        <v>1534</v>
      </c>
    </row>
    <row r="152" spans="2:66" s="13" customFormat="1" x14ac:dyDescent="0.2">
      <c r="B152" s="156"/>
      <c r="D152" s="151" t="s">
        <v>173</v>
      </c>
      <c r="F152" s="158" t="s">
        <v>1535</v>
      </c>
      <c r="H152" s="159">
        <v>1134.3</v>
      </c>
      <c r="J152" s="177"/>
      <c r="M152" s="156"/>
      <c r="N152" s="160"/>
      <c r="U152" s="161"/>
      <c r="AU152" s="157" t="s">
        <v>173</v>
      </c>
      <c r="AV152" s="157" t="s">
        <v>147</v>
      </c>
      <c r="AW152" s="13" t="s">
        <v>147</v>
      </c>
      <c r="AX152" s="13" t="s">
        <v>3</v>
      </c>
      <c r="AY152" s="13" t="s">
        <v>76</v>
      </c>
      <c r="AZ152" s="157" t="s">
        <v>165</v>
      </c>
    </row>
    <row r="153" spans="2:66" s="1" customFormat="1" ht="33" customHeight="1" x14ac:dyDescent="0.2">
      <c r="B153" s="29"/>
      <c r="C153" s="188" t="s">
        <v>213</v>
      </c>
      <c r="D153" s="188" t="s">
        <v>167</v>
      </c>
      <c r="E153" s="189" t="s">
        <v>573</v>
      </c>
      <c r="F153" s="190" t="s">
        <v>574</v>
      </c>
      <c r="G153" s="191" t="s">
        <v>242</v>
      </c>
      <c r="H153" s="192">
        <v>56.715000000000003</v>
      </c>
      <c r="I153" s="193">
        <v>15.99</v>
      </c>
      <c r="J153" s="182"/>
      <c r="K153" s="193">
        <f t="shared" ref="K153:K155" si="6">(H153*I153)-(H153*I153*J153)</f>
        <v>906.87285000000008</v>
      </c>
      <c r="L153" s="194"/>
      <c r="M153" s="29"/>
      <c r="N153" s="145" t="s">
        <v>1</v>
      </c>
      <c r="O153" s="118" t="s">
        <v>34</v>
      </c>
      <c r="P153" s="146">
        <v>0.81200000000000006</v>
      </c>
      <c r="Q153" s="146">
        <f>P153*H153</f>
        <v>46.052580000000006</v>
      </c>
      <c r="R153" s="146">
        <v>0</v>
      </c>
      <c r="S153" s="146">
        <f>R153*H153</f>
        <v>0</v>
      </c>
      <c r="T153" s="146">
        <v>0</v>
      </c>
      <c r="U153" s="147">
        <f>T153*H153</f>
        <v>0</v>
      </c>
      <c r="AS153" s="148" t="s">
        <v>171</v>
      </c>
      <c r="AU153" s="148" t="s">
        <v>167</v>
      </c>
      <c r="AV153" s="148" t="s">
        <v>147</v>
      </c>
      <c r="AZ153" s="17" t="s">
        <v>165</v>
      </c>
      <c r="BF153" s="149">
        <f>IF(O153="základná",K153,0)</f>
        <v>0</v>
      </c>
      <c r="BG153" s="149">
        <f>IF(O153="znížená",K153,0)</f>
        <v>906.87285000000008</v>
      </c>
      <c r="BH153" s="149">
        <f>IF(O153="zákl. prenesená",K153,0)</f>
        <v>0</v>
      </c>
      <c r="BI153" s="149">
        <f>IF(O153="zníž. prenesená",K153,0)</f>
        <v>0</v>
      </c>
      <c r="BJ153" s="149">
        <f>IF(O153="nulová",K153,0)</f>
        <v>0</v>
      </c>
      <c r="BK153" s="17" t="s">
        <v>147</v>
      </c>
      <c r="BL153" s="149">
        <f>ROUND(I153*H153,2)</f>
        <v>906.87</v>
      </c>
      <c r="BM153" s="17" t="s">
        <v>171</v>
      </c>
      <c r="BN153" s="148" t="s">
        <v>1536</v>
      </c>
    </row>
    <row r="154" spans="2:66" s="1" customFormat="1" ht="24.2" customHeight="1" x14ac:dyDescent="0.2">
      <c r="B154" s="29"/>
      <c r="C154" s="188" t="s">
        <v>219</v>
      </c>
      <c r="D154" s="188" t="s">
        <v>167</v>
      </c>
      <c r="E154" s="189" t="s">
        <v>577</v>
      </c>
      <c r="F154" s="190" t="s">
        <v>578</v>
      </c>
      <c r="G154" s="191" t="s">
        <v>242</v>
      </c>
      <c r="H154" s="192">
        <v>56.715000000000003</v>
      </c>
      <c r="I154" s="193">
        <v>28.42</v>
      </c>
      <c r="J154" s="182"/>
      <c r="K154" s="193">
        <f t="shared" si="6"/>
        <v>1611.8403000000003</v>
      </c>
      <c r="L154" s="194"/>
      <c r="M154" s="29"/>
      <c r="N154" s="145" t="s">
        <v>1</v>
      </c>
      <c r="O154" s="118" t="s">
        <v>34</v>
      </c>
      <c r="P154" s="146">
        <v>0.749</v>
      </c>
      <c r="Q154" s="146">
        <f>P154*H154</f>
        <v>42.479535000000006</v>
      </c>
      <c r="R154" s="146">
        <v>0</v>
      </c>
      <c r="S154" s="146">
        <f>R154*H154</f>
        <v>0</v>
      </c>
      <c r="T154" s="146">
        <v>0</v>
      </c>
      <c r="U154" s="147">
        <f>T154*H154</f>
        <v>0</v>
      </c>
      <c r="AS154" s="148" t="s">
        <v>171</v>
      </c>
      <c r="AU154" s="148" t="s">
        <v>167</v>
      </c>
      <c r="AV154" s="148" t="s">
        <v>147</v>
      </c>
      <c r="AZ154" s="17" t="s">
        <v>165</v>
      </c>
      <c r="BF154" s="149">
        <f>IF(O154="základná",K154,0)</f>
        <v>0</v>
      </c>
      <c r="BG154" s="149">
        <f>IF(O154="znížená",K154,0)</f>
        <v>1611.8403000000003</v>
      </c>
      <c r="BH154" s="149">
        <f>IF(O154="zákl. prenesená",K154,0)</f>
        <v>0</v>
      </c>
      <c r="BI154" s="149">
        <f>IF(O154="zníž. prenesená",K154,0)</f>
        <v>0</v>
      </c>
      <c r="BJ154" s="149">
        <f>IF(O154="nulová",K154,0)</f>
        <v>0</v>
      </c>
      <c r="BK154" s="17" t="s">
        <v>147</v>
      </c>
      <c r="BL154" s="149">
        <f>ROUND(I154*H154,2)</f>
        <v>1611.84</v>
      </c>
      <c r="BM154" s="17" t="s">
        <v>171</v>
      </c>
      <c r="BN154" s="148" t="s">
        <v>1537</v>
      </c>
    </row>
    <row r="155" spans="2:66" s="1" customFormat="1" ht="24.2" customHeight="1" x14ac:dyDescent="0.2">
      <c r="B155" s="29"/>
      <c r="C155" s="188" t="s">
        <v>224</v>
      </c>
      <c r="D155" s="188" t="s">
        <v>167</v>
      </c>
      <c r="E155" s="189" t="s">
        <v>581</v>
      </c>
      <c r="F155" s="190" t="s">
        <v>582</v>
      </c>
      <c r="G155" s="191" t="s">
        <v>242</v>
      </c>
      <c r="H155" s="192">
        <v>33.133000000000003</v>
      </c>
      <c r="I155" s="193">
        <v>67</v>
      </c>
      <c r="J155" s="182"/>
      <c r="K155" s="193">
        <f t="shared" si="6"/>
        <v>2219.9110000000001</v>
      </c>
      <c r="L155" s="194"/>
      <c r="M155" s="29"/>
      <c r="N155" s="145" t="s">
        <v>1</v>
      </c>
      <c r="O155" s="118" t="s">
        <v>34</v>
      </c>
      <c r="P155" s="146">
        <v>0</v>
      </c>
      <c r="Q155" s="146">
        <f>P155*H155</f>
        <v>0</v>
      </c>
      <c r="R155" s="146">
        <v>0</v>
      </c>
      <c r="S155" s="146">
        <f>R155*H155</f>
        <v>0</v>
      </c>
      <c r="T155" s="146">
        <v>0</v>
      </c>
      <c r="U155" s="147">
        <f>T155*H155</f>
        <v>0</v>
      </c>
      <c r="AS155" s="148" t="s">
        <v>171</v>
      </c>
      <c r="AU155" s="148" t="s">
        <v>167</v>
      </c>
      <c r="AV155" s="148" t="s">
        <v>147</v>
      </c>
      <c r="AZ155" s="17" t="s">
        <v>165</v>
      </c>
      <c r="BF155" s="149">
        <f>IF(O155="základná",K155,0)</f>
        <v>0</v>
      </c>
      <c r="BG155" s="149">
        <f>IF(O155="znížená",K155,0)</f>
        <v>2219.9110000000001</v>
      </c>
      <c r="BH155" s="149">
        <f>IF(O155="zákl. prenesená",K155,0)</f>
        <v>0</v>
      </c>
      <c r="BI155" s="149">
        <f>IF(O155="zníž. prenesená",K155,0)</f>
        <v>0</v>
      </c>
      <c r="BJ155" s="149">
        <f>IF(O155="nulová",K155,0)</f>
        <v>0</v>
      </c>
      <c r="BK155" s="17" t="s">
        <v>147</v>
      </c>
      <c r="BL155" s="149">
        <f>ROUND(I155*H155,2)</f>
        <v>2219.91</v>
      </c>
      <c r="BM155" s="17" t="s">
        <v>171</v>
      </c>
      <c r="BN155" s="148" t="s">
        <v>1538</v>
      </c>
    </row>
    <row r="156" spans="2:66" s="12" customFormat="1" x14ac:dyDescent="0.2">
      <c r="B156" s="150"/>
      <c r="D156" s="151" t="s">
        <v>173</v>
      </c>
      <c r="E156" s="152" t="s">
        <v>1</v>
      </c>
      <c r="F156" s="153" t="s">
        <v>584</v>
      </c>
      <c r="H156" s="152" t="s">
        <v>1</v>
      </c>
      <c r="J156" s="176"/>
      <c r="M156" s="150"/>
      <c r="N156" s="154"/>
      <c r="U156" s="155"/>
      <c r="AU156" s="152" t="s">
        <v>173</v>
      </c>
      <c r="AV156" s="152" t="s">
        <v>147</v>
      </c>
      <c r="AW156" s="12" t="s">
        <v>76</v>
      </c>
      <c r="AX156" s="12" t="s">
        <v>24</v>
      </c>
      <c r="AY156" s="12" t="s">
        <v>68</v>
      </c>
      <c r="AZ156" s="152" t="s">
        <v>165</v>
      </c>
    </row>
    <row r="157" spans="2:66" s="12" customFormat="1" x14ac:dyDescent="0.2">
      <c r="B157" s="150"/>
      <c r="D157" s="151" t="s">
        <v>173</v>
      </c>
      <c r="E157" s="152" t="s">
        <v>1</v>
      </c>
      <c r="F157" s="153" t="s">
        <v>585</v>
      </c>
      <c r="H157" s="152" t="s">
        <v>1</v>
      </c>
      <c r="J157" s="176"/>
      <c r="M157" s="150"/>
      <c r="N157" s="154"/>
      <c r="U157" s="155"/>
      <c r="AU157" s="152" t="s">
        <v>173</v>
      </c>
      <c r="AV157" s="152" t="s">
        <v>147</v>
      </c>
      <c r="AW157" s="12" t="s">
        <v>76</v>
      </c>
      <c r="AX157" s="12" t="s">
        <v>24</v>
      </c>
      <c r="AY157" s="12" t="s">
        <v>68</v>
      </c>
      <c r="AZ157" s="152" t="s">
        <v>165</v>
      </c>
    </row>
    <row r="158" spans="2:66" s="13" customFormat="1" x14ac:dyDescent="0.2">
      <c r="B158" s="156"/>
      <c r="D158" s="151" t="s">
        <v>173</v>
      </c>
      <c r="E158" s="157" t="s">
        <v>1</v>
      </c>
      <c r="F158" s="158" t="s">
        <v>1539</v>
      </c>
      <c r="H158" s="159">
        <v>33.133000000000003</v>
      </c>
      <c r="J158" s="177"/>
      <c r="M158" s="156"/>
      <c r="N158" s="160"/>
      <c r="U158" s="161"/>
      <c r="AU158" s="157" t="s">
        <v>173</v>
      </c>
      <c r="AV158" s="157" t="s">
        <v>147</v>
      </c>
      <c r="AW158" s="13" t="s">
        <v>147</v>
      </c>
      <c r="AX158" s="13" t="s">
        <v>24</v>
      </c>
      <c r="AY158" s="13" t="s">
        <v>68</v>
      </c>
      <c r="AZ158" s="157" t="s">
        <v>165</v>
      </c>
    </row>
    <row r="159" spans="2:66" s="14" customFormat="1" x14ac:dyDescent="0.2">
      <c r="B159" s="162"/>
      <c r="D159" s="151" t="s">
        <v>173</v>
      </c>
      <c r="E159" s="163" t="s">
        <v>1</v>
      </c>
      <c r="F159" s="164" t="s">
        <v>176</v>
      </c>
      <c r="H159" s="165">
        <v>33.133000000000003</v>
      </c>
      <c r="J159" s="178"/>
      <c r="M159" s="162"/>
      <c r="N159" s="166"/>
      <c r="U159" s="167"/>
      <c r="AU159" s="163" t="s">
        <v>173</v>
      </c>
      <c r="AV159" s="163" t="s">
        <v>147</v>
      </c>
      <c r="AW159" s="14" t="s">
        <v>171</v>
      </c>
      <c r="AX159" s="14" t="s">
        <v>24</v>
      </c>
      <c r="AY159" s="14" t="s">
        <v>76</v>
      </c>
      <c r="AZ159" s="163" t="s">
        <v>165</v>
      </c>
    </row>
    <row r="160" spans="2:66" s="1" customFormat="1" ht="24.2" customHeight="1" x14ac:dyDescent="0.2">
      <c r="B160" s="29"/>
      <c r="C160" s="188" t="s">
        <v>229</v>
      </c>
      <c r="D160" s="188" t="s">
        <v>167</v>
      </c>
      <c r="E160" s="189" t="s">
        <v>588</v>
      </c>
      <c r="F160" s="190" t="s">
        <v>589</v>
      </c>
      <c r="G160" s="191" t="s">
        <v>242</v>
      </c>
      <c r="H160" s="192">
        <v>18.408000000000001</v>
      </c>
      <c r="I160" s="193">
        <v>90</v>
      </c>
      <c r="J160" s="182"/>
      <c r="K160" s="193">
        <f t="shared" ref="K160" si="7">(H160*I160)-(H160*I160*J160)</f>
        <v>1656.72</v>
      </c>
      <c r="L160" s="194"/>
      <c r="M160" s="29"/>
      <c r="N160" s="145" t="s">
        <v>1</v>
      </c>
      <c r="O160" s="118" t="s">
        <v>34</v>
      </c>
      <c r="P160" s="146">
        <v>0</v>
      </c>
      <c r="Q160" s="146">
        <f>P160*H160</f>
        <v>0</v>
      </c>
      <c r="R160" s="146">
        <v>0</v>
      </c>
      <c r="S160" s="146">
        <f>R160*H160</f>
        <v>0</v>
      </c>
      <c r="T160" s="146">
        <v>0</v>
      </c>
      <c r="U160" s="147">
        <f>T160*H160</f>
        <v>0</v>
      </c>
      <c r="AS160" s="148" t="s">
        <v>171</v>
      </c>
      <c r="AU160" s="148" t="s">
        <v>167</v>
      </c>
      <c r="AV160" s="148" t="s">
        <v>147</v>
      </c>
      <c r="AZ160" s="17" t="s">
        <v>165</v>
      </c>
      <c r="BF160" s="149">
        <f>IF(O160="základná",K160,0)</f>
        <v>0</v>
      </c>
      <c r="BG160" s="149">
        <f>IF(O160="znížená",K160,0)</f>
        <v>1656.72</v>
      </c>
      <c r="BH160" s="149">
        <f>IF(O160="zákl. prenesená",K160,0)</f>
        <v>0</v>
      </c>
      <c r="BI160" s="149">
        <f>IF(O160="zníž. prenesená",K160,0)</f>
        <v>0</v>
      </c>
      <c r="BJ160" s="149">
        <f>IF(O160="nulová",K160,0)</f>
        <v>0</v>
      </c>
      <c r="BK160" s="17" t="s">
        <v>147</v>
      </c>
      <c r="BL160" s="149">
        <f>ROUND(I160*H160,2)</f>
        <v>1656.72</v>
      </c>
      <c r="BM160" s="17" t="s">
        <v>171</v>
      </c>
      <c r="BN160" s="148" t="s">
        <v>1540</v>
      </c>
    </row>
    <row r="161" spans="2:66" s="12" customFormat="1" x14ac:dyDescent="0.2">
      <c r="B161" s="150"/>
      <c r="D161" s="151" t="s">
        <v>173</v>
      </c>
      <c r="E161" s="152" t="s">
        <v>1</v>
      </c>
      <c r="F161" s="153" t="s">
        <v>591</v>
      </c>
      <c r="H161" s="152" t="s">
        <v>1</v>
      </c>
      <c r="J161" s="176"/>
      <c r="M161" s="150"/>
      <c r="N161" s="154"/>
      <c r="U161" s="155"/>
      <c r="AU161" s="152" t="s">
        <v>173</v>
      </c>
      <c r="AV161" s="152" t="s">
        <v>147</v>
      </c>
      <c r="AW161" s="12" t="s">
        <v>76</v>
      </c>
      <c r="AX161" s="12" t="s">
        <v>24</v>
      </c>
      <c r="AY161" s="12" t="s">
        <v>68</v>
      </c>
      <c r="AZ161" s="152" t="s">
        <v>165</v>
      </c>
    </row>
    <row r="162" spans="2:66" s="13" customFormat="1" x14ac:dyDescent="0.2">
      <c r="B162" s="156"/>
      <c r="D162" s="151" t="s">
        <v>173</v>
      </c>
      <c r="E162" s="157" t="s">
        <v>1</v>
      </c>
      <c r="F162" s="158" t="s">
        <v>1541</v>
      </c>
      <c r="H162" s="159">
        <v>18.408000000000001</v>
      </c>
      <c r="J162" s="177"/>
      <c r="M162" s="156"/>
      <c r="N162" s="160"/>
      <c r="U162" s="161"/>
      <c r="AU162" s="157" t="s">
        <v>173</v>
      </c>
      <c r="AV162" s="157" t="s">
        <v>147</v>
      </c>
      <c r="AW162" s="13" t="s">
        <v>147</v>
      </c>
      <c r="AX162" s="13" t="s">
        <v>24</v>
      </c>
      <c r="AY162" s="13" t="s">
        <v>68</v>
      </c>
      <c r="AZ162" s="157" t="s">
        <v>165</v>
      </c>
    </row>
    <row r="163" spans="2:66" s="14" customFormat="1" x14ac:dyDescent="0.2">
      <c r="B163" s="162"/>
      <c r="D163" s="151" t="s">
        <v>173</v>
      </c>
      <c r="E163" s="163" t="s">
        <v>1</v>
      </c>
      <c r="F163" s="164" t="s">
        <v>176</v>
      </c>
      <c r="H163" s="165">
        <v>18.408000000000001</v>
      </c>
      <c r="J163" s="178"/>
      <c r="M163" s="162"/>
      <c r="N163" s="166"/>
      <c r="U163" s="167"/>
      <c r="AU163" s="163" t="s">
        <v>173</v>
      </c>
      <c r="AV163" s="163" t="s">
        <v>147</v>
      </c>
      <c r="AW163" s="14" t="s">
        <v>171</v>
      </c>
      <c r="AX163" s="14" t="s">
        <v>24</v>
      </c>
      <c r="AY163" s="14" t="s">
        <v>76</v>
      </c>
      <c r="AZ163" s="163" t="s">
        <v>165</v>
      </c>
    </row>
    <row r="164" spans="2:66" s="11" customFormat="1" ht="22.9" customHeight="1" x14ac:dyDescent="0.2">
      <c r="B164" s="133"/>
      <c r="D164" s="134" t="s">
        <v>67</v>
      </c>
      <c r="E164" s="142" t="s">
        <v>1349</v>
      </c>
      <c r="F164" s="142" t="s">
        <v>109</v>
      </c>
      <c r="J164" s="179"/>
      <c r="K164" s="143">
        <f>BL164</f>
        <v>0</v>
      </c>
      <c r="M164" s="133"/>
      <c r="N164" s="137"/>
      <c r="Q164" s="138">
        <f>SUM(Q165:Q192)</f>
        <v>0</v>
      </c>
      <c r="S164" s="138">
        <f>SUM(S165:S192)</f>
        <v>0</v>
      </c>
      <c r="U164" s="139">
        <f>SUM(U165:U192)</f>
        <v>0</v>
      </c>
      <c r="AS164" s="134" t="s">
        <v>171</v>
      </c>
      <c r="AU164" s="140" t="s">
        <v>67</v>
      </c>
      <c r="AV164" s="140" t="s">
        <v>76</v>
      </c>
      <c r="AZ164" s="134" t="s">
        <v>165</v>
      </c>
      <c r="BL164" s="141">
        <f>SUM(BL165:BL192)</f>
        <v>0</v>
      </c>
    </row>
    <row r="165" spans="2:66" s="1" customFormat="1" ht="16.5" customHeight="1" x14ac:dyDescent="0.2">
      <c r="B165" s="29"/>
      <c r="C165" s="188" t="s">
        <v>234</v>
      </c>
      <c r="D165" s="188" t="s">
        <v>167</v>
      </c>
      <c r="E165" s="189" t="s">
        <v>76</v>
      </c>
      <c r="F165" s="190" t="s">
        <v>1350</v>
      </c>
      <c r="G165" s="191" t="s">
        <v>1351</v>
      </c>
      <c r="H165" s="192">
        <v>1060</v>
      </c>
      <c r="I165" s="183"/>
      <c r="J165" s="182"/>
      <c r="K165" s="193">
        <f t="shared" ref="K165:K172" si="8">(H165*I165)-(H165*I165*J165)</f>
        <v>0</v>
      </c>
      <c r="L165" s="194"/>
      <c r="M165" s="29"/>
      <c r="N165" s="145" t="s">
        <v>1</v>
      </c>
      <c r="O165" s="118" t="s">
        <v>34</v>
      </c>
      <c r="P165" s="146">
        <v>0</v>
      </c>
      <c r="Q165" s="146">
        <f t="shared" ref="Q165:Q192" si="9">P165*H165</f>
        <v>0</v>
      </c>
      <c r="R165" s="146">
        <v>0</v>
      </c>
      <c r="S165" s="146">
        <f t="shared" ref="S165:S192" si="10">R165*H165</f>
        <v>0</v>
      </c>
      <c r="T165" s="146">
        <v>0</v>
      </c>
      <c r="U165" s="147">
        <f t="shared" ref="U165:U192" si="11">T165*H165</f>
        <v>0</v>
      </c>
      <c r="AS165" s="148" t="s">
        <v>171</v>
      </c>
      <c r="AU165" s="148" t="s">
        <v>167</v>
      </c>
      <c r="AV165" s="148" t="s">
        <v>147</v>
      </c>
      <c r="AZ165" s="17" t="s">
        <v>165</v>
      </c>
      <c r="BF165" s="149">
        <f t="shared" ref="BF165:BF192" si="12">IF(O165="základná",K165,0)</f>
        <v>0</v>
      </c>
      <c r="BG165" s="149">
        <f t="shared" ref="BG165:BG192" si="13">IF(O165="znížená",K165,0)</f>
        <v>0</v>
      </c>
      <c r="BH165" s="149">
        <f t="shared" ref="BH165:BH192" si="14">IF(O165="zákl. prenesená",K165,0)</f>
        <v>0</v>
      </c>
      <c r="BI165" s="149">
        <f t="shared" ref="BI165:BI192" si="15">IF(O165="zníž. prenesená",K165,0)</f>
        <v>0</v>
      </c>
      <c r="BJ165" s="149">
        <f t="shared" ref="BJ165:BJ192" si="16">IF(O165="nulová",K165,0)</f>
        <v>0</v>
      </c>
      <c r="BK165" s="17" t="s">
        <v>147</v>
      </c>
      <c r="BL165" s="149">
        <f t="shared" ref="BL165:BL192" si="17">ROUND(I165*H165,2)</f>
        <v>0</v>
      </c>
      <c r="BM165" s="17" t="s">
        <v>171</v>
      </c>
      <c r="BN165" s="148" t="s">
        <v>1542</v>
      </c>
    </row>
    <row r="166" spans="2:66" s="1" customFormat="1" ht="16.5" customHeight="1" x14ac:dyDescent="0.2">
      <c r="B166" s="29"/>
      <c r="C166" s="188" t="s">
        <v>239</v>
      </c>
      <c r="D166" s="188" t="s">
        <v>167</v>
      </c>
      <c r="E166" s="189" t="s">
        <v>147</v>
      </c>
      <c r="F166" s="190" t="s">
        <v>1543</v>
      </c>
      <c r="G166" s="191" t="s">
        <v>170</v>
      </c>
      <c r="H166" s="192">
        <v>151</v>
      </c>
      <c r="I166" s="183"/>
      <c r="J166" s="182"/>
      <c r="K166" s="193">
        <f t="shared" si="8"/>
        <v>0</v>
      </c>
      <c r="L166" s="194"/>
      <c r="M166" s="29"/>
      <c r="N166" s="145" t="s">
        <v>1</v>
      </c>
      <c r="O166" s="118" t="s">
        <v>34</v>
      </c>
      <c r="P166" s="146">
        <v>0</v>
      </c>
      <c r="Q166" s="146">
        <f t="shared" si="9"/>
        <v>0</v>
      </c>
      <c r="R166" s="146">
        <v>0</v>
      </c>
      <c r="S166" s="146">
        <f t="shared" si="10"/>
        <v>0</v>
      </c>
      <c r="T166" s="146">
        <v>0</v>
      </c>
      <c r="U166" s="147">
        <f t="shared" si="11"/>
        <v>0</v>
      </c>
      <c r="AS166" s="148" t="s">
        <v>171</v>
      </c>
      <c r="AU166" s="148" t="s">
        <v>167</v>
      </c>
      <c r="AV166" s="148" t="s">
        <v>147</v>
      </c>
      <c r="AZ166" s="17" t="s">
        <v>165</v>
      </c>
      <c r="BF166" s="149">
        <f t="shared" si="12"/>
        <v>0</v>
      </c>
      <c r="BG166" s="149">
        <f t="shared" si="13"/>
        <v>0</v>
      </c>
      <c r="BH166" s="149">
        <f t="shared" si="14"/>
        <v>0</v>
      </c>
      <c r="BI166" s="149">
        <f t="shared" si="15"/>
        <v>0</v>
      </c>
      <c r="BJ166" s="149">
        <f t="shared" si="16"/>
        <v>0</v>
      </c>
      <c r="BK166" s="17" t="s">
        <v>147</v>
      </c>
      <c r="BL166" s="149">
        <f t="shared" si="17"/>
        <v>0</v>
      </c>
      <c r="BM166" s="17" t="s">
        <v>171</v>
      </c>
      <c r="BN166" s="148" t="s">
        <v>1544</v>
      </c>
    </row>
    <row r="167" spans="2:66" s="1" customFormat="1" ht="16.5" customHeight="1" x14ac:dyDescent="0.2">
      <c r="B167" s="29"/>
      <c r="C167" s="188" t="s">
        <v>246</v>
      </c>
      <c r="D167" s="188" t="s">
        <v>167</v>
      </c>
      <c r="E167" s="189" t="s">
        <v>181</v>
      </c>
      <c r="F167" s="190" t="s">
        <v>1545</v>
      </c>
      <c r="G167" s="191" t="s">
        <v>170</v>
      </c>
      <c r="H167" s="192">
        <v>151</v>
      </c>
      <c r="I167" s="183"/>
      <c r="J167" s="182"/>
      <c r="K167" s="193">
        <f t="shared" si="8"/>
        <v>0</v>
      </c>
      <c r="L167" s="194"/>
      <c r="M167" s="29"/>
      <c r="N167" s="145" t="s">
        <v>1</v>
      </c>
      <c r="O167" s="118" t="s">
        <v>34</v>
      </c>
      <c r="P167" s="146">
        <v>0</v>
      </c>
      <c r="Q167" s="146">
        <f t="shared" si="9"/>
        <v>0</v>
      </c>
      <c r="R167" s="146">
        <v>0</v>
      </c>
      <c r="S167" s="146">
        <f t="shared" si="10"/>
        <v>0</v>
      </c>
      <c r="T167" s="146">
        <v>0</v>
      </c>
      <c r="U167" s="147">
        <f t="shared" si="11"/>
        <v>0</v>
      </c>
      <c r="AS167" s="148" t="s">
        <v>171</v>
      </c>
      <c r="AU167" s="148" t="s">
        <v>167</v>
      </c>
      <c r="AV167" s="148" t="s">
        <v>147</v>
      </c>
      <c r="AZ167" s="17" t="s">
        <v>165</v>
      </c>
      <c r="BF167" s="149">
        <f t="shared" si="12"/>
        <v>0</v>
      </c>
      <c r="BG167" s="149">
        <f t="shared" si="13"/>
        <v>0</v>
      </c>
      <c r="BH167" s="149">
        <f t="shared" si="14"/>
        <v>0</v>
      </c>
      <c r="BI167" s="149">
        <f t="shared" si="15"/>
        <v>0</v>
      </c>
      <c r="BJ167" s="149">
        <f t="shared" si="16"/>
        <v>0</v>
      </c>
      <c r="BK167" s="17" t="s">
        <v>147</v>
      </c>
      <c r="BL167" s="149">
        <f t="shared" si="17"/>
        <v>0</v>
      </c>
      <c r="BM167" s="17" t="s">
        <v>171</v>
      </c>
      <c r="BN167" s="148" t="s">
        <v>1546</v>
      </c>
    </row>
    <row r="168" spans="2:66" s="1" customFormat="1" ht="24.2" customHeight="1" x14ac:dyDescent="0.2">
      <c r="B168" s="29"/>
      <c r="C168" s="188" t="s">
        <v>256</v>
      </c>
      <c r="D168" s="188" t="s">
        <v>167</v>
      </c>
      <c r="E168" s="189" t="s">
        <v>171</v>
      </c>
      <c r="F168" s="190" t="s">
        <v>1353</v>
      </c>
      <c r="G168" s="191" t="s">
        <v>1354</v>
      </c>
      <c r="H168" s="192">
        <v>16</v>
      </c>
      <c r="I168" s="183"/>
      <c r="J168" s="182"/>
      <c r="K168" s="193">
        <f t="shared" si="8"/>
        <v>0</v>
      </c>
      <c r="L168" s="194"/>
      <c r="M168" s="29"/>
      <c r="N168" s="145" t="s">
        <v>1</v>
      </c>
      <c r="O168" s="118" t="s">
        <v>34</v>
      </c>
      <c r="P168" s="146">
        <v>0</v>
      </c>
      <c r="Q168" s="146">
        <f t="shared" si="9"/>
        <v>0</v>
      </c>
      <c r="R168" s="146">
        <v>0</v>
      </c>
      <c r="S168" s="146">
        <f t="shared" si="10"/>
        <v>0</v>
      </c>
      <c r="T168" s="146">
        <v>0</v>
      </c>
      <c r="U168" s="147">
        <f t="shared" si="11"/>
        <v>0</v>
      </c>
      <c r="AS168" s="148" t="s">
        <v>171</v>
      </c>
      <c r="AU168" s="148" t="s">
        <v>167</v>
      </c>
      <c r="AV168" s="148" t="s">
        <v>147</v>
      </c>
      <c r="AZ168" s="17" t="s">
        <v>165</v>
      </c>
      <c r="BF168" s="149">
        <f t="shared" si="12"/>
        <v>0</v>
      </c>
      <c r="BG168" s="149">
        <f t="shared" si="13"/>
        <v>0</v>
      </c>
      <c r="BH168" s="149">
        <f t="shared" si="14"/>
        <v>0</v>
      </c>
      <c r="BI168" s="149">
        <f t="shared" si="15"/>
        <v>0</v>
      </c>
      <c r="BJ168" s="149">
        <f t="shared" si="16"/>
        <v>0</v>
      </c>
      <c r="BK168" s="17" t="s">
        <v>147</v>
      </c>
      <c r="BL168" s="149">
        <f t="shared" si="17"/>
        <v>0</v>
      </c>
      <c r="BM168" s="17" t="s">
        <v>171</v>
      </c>
      <c r="BN168" s="148" t="s">
        <v>1547</v>
      </c>
    </row>
    <row r="169" spans="2:66" s="1" customFormat="1" ht="16.5" customHeight="1" x14ac:dyDescent="0.2">
      <c r="B169" s="29"/>
      <c r="C169" s="188" t="s">
        <v>265</v>
      </c>
      <c r="D169" s="188" t="s">
        <v>167</v>
      </c>
      <c r="E169" s="189" t="s">
        <v>201</v>
      </c>
      <c r="F169" s="190" t="s">
        <v>1356</v>
      </c>
      <c r="G169" s="191" t="s">
        <v>242</v>
      </c>
      <c r="H169" s="192">
        <v>2</v>
      </c>
      <c r="I169" s="183"/>
      <c r="J169" s="182"/>
      <c r="K169" s="193">
        <f t="shared" si="8"/>
        <v>0</v>
      </c>
      <c r="L169" s="194"/>
      <c r="M169" s="29"/>
      <c r="N169" s="145" t="s">
        <v>1</v>
      </c>
      <c r="O169" s="118" t="s">
        <v>34</v>
      </c>
      <c r="P169" s="146">
        <v>0</v>
      </c>
      <c r="Q169" s="146">
        <f t="shared" si="9"/>
        <v>0</v>
      </c>
      <c r="R169" s="146">
        <v>0</v>
      </c>
      <c r="S169" s="146">
        <f t="shared" si="10"/>
        <v>0</v>
      </c>
      <c r="T169" s="146">
        <v>0</v>
      </c>
      <c r="U169" s="147">
        <f t="shared" si="11"/>
        <v>0</v>
      </c>
      <c r="AS169" s="148" t="s">
        <v>171</v>
      </c>
      <c r="AU169" s="148" t="s">
        <v>167</v>
      </c>
      <c r="AV169" s="148" t="s">
        <v>147</v>
      </c>
      <c r="AZ169" s="17" t="s">
        <v>165</v>
      </c>
      <c r="BF169" s="149">
        <f t="shared" si="12"/>
        <v>0</v>
      </c>
      <c r="BG169" s="149">
        <f t="shared" si="13"/>
        <v>0</v>
      </c>
      <c r="BH169" s="149">
        <f t="shared" si="14"/>
        <v>0</v>
      </c>
      <c r="BI169" s="149">
        <f t="shared" si="15"/>
        <v>0</v>
      </c>
      <c r="BJ169" s="149">
        <f t="shared" si="16"/>
        <v>0</v>
      </c>
      <c r="BK169" s="17" t="s">
        <v>147</v>
      </c>
      <c r="BL169" s="149">
        <f t="shared" si="17"/>
        <v>0</v>
      </c>
      <c r="BM169" s="17" t="s">
        <v>171</v>
      </c>
      <c r="BN169" s="148" t="s">
        <v>1548</v>
      </c>
    </row>
    <row r="170" spans="2:66" s="1" customFormat="1" ht="21.75" customHeight="1" x14ac:dyDescent="0.2">
      <c r="B170" s="29"/>
      <c r="C170" s="188" t="s">
        <v>272</v>
      </c>
      <c r="D170" s="188" t="s">
        <v>167</v>
      </c>
      <c r="E170" s="189" t="s">
        <v>205</v>
      </c>
      <c r="F170" s="190" t="s">
        <v>1549</v>
      </c>
      <c r="G170" s="191" t="s">
        <v>170</v>
      </c>
      <c r="H170" s="192">
        <v>1060</v>
      </c>
      <c r="I170" s="183"/>
      <c r="J170" s="182"/>
      <c r="K170" s="193">
        <f t="shared" si="8"/>
        <v>0</v>
      </c>
      <c r="L170" s="194"/>
      <c r="M170" s="29"/>
      <c r="N170" s="145" t="s">
        <v>1</v>
      </c>
      <c r="O170" s="118" t="s">
        <v>34</v>
      </c>
      <c r="P170" s="146">
        <v>0</v>
      </c>
      <c r="Q170" s="146">
        <f t="shared" si="9"/>
        <v>0</v>
      </c>
      <c r="R170" s="146">
        <v>0</v>
      </c>
      <c r="S170" s="146">
        <f t="shared" si="10"/>
        <v>0</v>
      </c>
      <c r="T170" s="146">
        <v>0</v>
      </c>
      <c r="U170" s="147">
        <f t="shared" si="11"/>
        <v>0</v>
      </c>
      <c r="AS170" s="148" t="s">
        <v>171</v>
      </c>
      <c r="AU170" s="148" t="s">
        <v>167</v>
      </c>
      <c r="AV170" s="148" t="s">
        <v>147</v>
      </c>
      <c r="AZ170" s="17" t="s">
        <v>165</v>
      </c>
      <c r="BF170" s="149">
        <f t="shared" si="12"/>
        <v>0</v>
      </c>
      <c r="BG170" s="149">
        <f t="shared" si="13"/>
        <v>0</v>
      </c>
      <c r="BH170" s="149">
        <f t="shared" si="14"/>
        <v>0</v>
      </c>
      <c r="BI170" s="149">
        <f t="shared" si="15"/>
        <v>0</v>
      </c>
      <c r="BJ170" s="149">
        <f t="shared" si="16"/>
        <v>0</v>
      </c>
      <c r="BK170" s="17" t="s">
        <v>147</v>
      </c>
      <c r="BL170" s="149">
        <f t="shared" si="17"/>
        <v>0</v>
      </c>
      <c r="BM170" s="17" t="s">
        <v>171</v>
      </c>
      <c r="BN170" s="148" t="s">
        <v>1550</v>
      </c>
    </row>
    <row r="171" spans="2:66" s="1" customFormat="1" ht="16.5" customHeight="1" x14ac:dyDescent="0.2">
      <c r="B171" s="29"/>
      <c r="C171" s="202" t="s">
        <v>276</v>
      </c>
      <c r="D171" s="202" t="s">
        <v>398</v>
      </c>
      <c r="E171" s="203" t="s">
        <v>209</v>
      </c>
      <c r="F171" s="204" t="s">
        <v>1551</v>
      </c>
      <c r="G171" s="205" t="s">
        <v>242</v>
      </c>
      <c r="H171" s="206">
        <v>9</v>
      </c>
      <c r="I171" s="185"/>
      <c r="J171" s="184"/>
      <c r="K171" s="208">
        <f t="shared" si="8"/>
        <v>0</v>
      </c>
      <c r="L171" s="209"/>
      <c r="M171" s="169"/>
      <c r="N171" s="170" t="s">
        <v>1</v>
      </c>
      <c r="O171" s="171" t="s">
        <v>34</v>
      </c>
      <c r="P171" s="146">
        <v>0</v>
      </c>
      <c r="Q171" s="146">
        <f t="shared" si="9"/>
        <v>0</v>
      </c>
      <c r="R171" s="146">
        <v>0</v>
      </c>
      <c r="S171" s="146">
        <f t="shared" si="10"/>
        <v>0</v>
      </c>
      <c r="T171" s="146">
        <v>0</v>
      </c>
      <c r="U171" s="147">
        <f t="shared" si="11"/>
        <v>0</v>
      </c>
      <c r="AS171" s="148" t="s">
        <v>213</v>
      </c>
      <c r="AU171" s="148" t="s">
        <v>398</v>
      </c>
      <c r="AV171" s="148" t="s">
        <v>147</v>
      </c>
      <c r="AZ171" s="17" t="s">
        <v>165</v>
      </c>
      <c r="BF171" s="149">
        <f t="shared" si="12"/>
        <v>0</v>
      </c>
      <c r="BG171" s="149">
        <f t="shared" si="13"/>
        <v>0</v>
      </c>
      <c r="BH171" s="149">
        <f t="shared" si="14"/>
        <v>0</v>
      </c>
      <c r="BI171" s="149">
        <f t="shared" si="15"/>
        <v>0</v>
      </c>
      <c r="BJ171" s="149">
        <f t="shared" si="16"/>
        <v>0</v>
      </c>
      <c r="BK171" s="17" t="s">
        <v>147</v>
      </c>
      <c r="BL171" s="149">
        <f t="shared" si="17"/>
        <v>0</v>
      </c>
      <c r="BM171" s="17" t="s">
        <v>171</v>
      </c>
      <c r="BN171" s="148" t="s">
        <v>1552</v>
      </c>
    </row>
    <row r="172" spans="2:66" s="1" customFormat="1" ht="16.5" customHeight="1" x14ac:dyDescent="0.2">
      <c r="B172" s="29"/>
      <c r="C172" s="202" t="s">
        <v>285</v>
      </c>
      <c r="D172" s="202" t="s">
        <v>398</v>
      </c>
      <c r="E172" s="203" t="s">
        <v>213</v>
      </c>
      <c r="F172" s="204" t="s">
        <v>1362</v>
      </c>
      <c r="G172" s="205" t="s">
        <v>184</v>
      </c>
      <c r="H172" s="206">
        <v>10.5</v>
      </c>
      <c r="I172" s="185"/>
      <c r="J172" s="184"/>
      <c r="K172" s="208">
        <f t="shared" si="8"/>
        <v>0</v>
      </c>
      <c r="L172" s="209"/>
      <c r="M172" s="169"/>
      <c r="N172" s="170" t="s">
        <v>1</v>
      </c>
      <c r="O172" s="171" t="s">
        <v>34</v>
      </c>
      <c r="P172" s="146">
        <v>0</v>
      </c>
      <c r="Q172" s="146">
        <f t="shared" si="9"/>
        <v>0</v>
      </c>
      <c r="R172" s="146">
        <v>0</v>
      </c>
      <c r="S172" s="146">
        <f t="shared" si="10"/>
        <v>0</v>
      </c>
      <c r="T172" s="146">
        <v>0</v>
      </c>
      <c r="U172" s="147">
        <f t="shared" si="11"/>
        <v>0</v>
      </c>
      <c r="AS172" s="148" t="s">
        <v>213</v>
      </c>
      <c r="AU172" s="148" t="s">
        <v>398</v>
      </c>
      <c r="AV172" s="148" t="s">
        <v>147</v>
      </c>
      <c r="AZ172" s="17" t="s">
        <v>165</v>
      </c>
      <c r="BF172" s="149">
        <f t="shared" si="12"/>
        <v>0</v>
      </c>
      <c r="BG172" s="149">
        <f t="shared" si="13"/>
        <v>0</v>
      </c>
      <c r="BH172" s="149">
        <f t="shared" si="14"/>
        <v>0</v>
      </c>
      <c r="BI172" s="149">
        <f t="shared" si="15"/>
        <v>0</v>
      </c>
      <c r="BJ172" s="149">
        <f t="shared" si="16"/>
        <v>0</v>
      </c>
      <c r="BK172" s="17" t="s">
        <v>147</v>
      </c>
      <c r="BL172" s="149">
        <f t="shared" si="17"/>
        <v>0</v>
      </c>
      <c r="BM172" s="17" t="s">
        <v>171</v>
      </c>
      <c r="BN172" s="148" t="s">
        <v>1553</v>
      </c>
    </row>
    <row r="173" spans="2:66" s="1" customFormat="1" ht="16.5" customHeight="1" x14ac:dyDescent="0.2">
      <c r="B173" s="29"/>
      <c r="C173" s="188" t="s">
        <v>293</v>
      </c>
      <c r="D173" s="188" t="s">
        <v>167</v>
      </c>
      <c r="E173" s="189" t="s">
        <v>219</v>
      </c>
      <c r="F173" s="190" t="s">
        <v>1364</v>
      </c>
      <c r="G173" s="191" t="s">
        <v>1365</v>
      </c>
      <c r="H173" s="192">
        <v>150</v>
      </c>
      <c r="I173" s="183"/>
      <c r="J173" s="182"/>
      <c r="K173" s="193">
        <f t="shared" ref="K173:K192" si="18">(H173*I173)-(H173*I173*J173)</f>
        <v>0</v>
      </c>
      <c r="L173" s="194"/>
      <c r="M173" s="29"/>
      <c r="N173" s="145" t="s">
        <v>1</v>
      </c>
      <c r="O173" s="118" t="s">
        <v>34</v>
      </c>
      <c r="P173" s="146">
        <v>0</v>
      </c>
      <c r="Q173" s="146">
        <f t="shared" si="9"/>
        <v>0</v>
      </c>
      <c r="R173" s="146">
        <v>0</v>
      </c>
      <c r="S173" s="146">
        <f t="shared" si="10"/>
        <v>0</v>
      </c>
      <c r="T173" s="146">
        <v>0</v>
      </c>
      <c r="U173" s="147">
        <f t="shared" si="11"/>
        <v>0</v>
      </c>
      <c r="AS173" s="148" t="s">
        <v>171</v>
      </c>
      <c r="AU173" s="148" t="s">
        <v>167</v>
      </c>
      <c r="AV173" s="148" t="s">
        <v>147</v>
      </c>
      <c r="AZ173" s="17" t="s">
        <v>165</v>
      </c>
      <c r="BF173" s="149">
        <f t="shared" si="12"/>
        <v>0</v>
      </c>
      <c r="BG173" s="149">
        <f t="shared" si="13"/>
        <v>0</v>
      </c>
      <c r="BH173" s="149">
        <f t="shared" si="14"/>
        <v>0</v>
      </c>
      <c r="BI173" s="149">
        <f t="shared" si="15"/>
        <v>0</v>
      </c>
      <c r="BJ173" s="149">
        <f t="shared" si="16"/>
        <v>0</v>
      </c>
      <c r="BK173" s="17" t="s">
        <v>147</v>
      </c>
      <c r="BL173" s="149">
        <f t="shared" si="17"/>
        <v>0</v>
      </c>
      <c r="BM173" s="17" t="s">
        <v>171</v>
      </c>
      <c r="BN173" s="148" t="s">
        <v>1554</v>
      </c>
    </row>
    <row r="174" spans="2:66" s="1" customFormat="1" ht="16.5" customHeight="1" x14ac:dyDescent="0.2">
      <c r="B174" s="29"/>
      <c r="C174" s="188" t="s">
        <v>300</v>
      </c>
      <c r="D174" s="188" t="s">
        <v>167</v>
      </c>
      <c r="E174" s="189" t="s">
        <v>224</v>
      </c>
      <c r="F174" s="190" t="s">
        <v>1367</v>
      </c>
      <c r="G174" s="191" t="s">
        <v>242</v>
      </c>
      <c r="H174" s="192">
        <v>18</v>
      </c>
      <c r="I174" s="183"/>
      <c r="J174" s="182"/>
      <c r="K174" s="193">
        <f t="shared" si="18"/>
        <v>0</v>
      </c>
      <c r="L174" s="194"/>
      <c r="M174" s="29"/>
      <c r="N174" s="145" t="s">
        <v>1</v>
      </c>
      <c r="O174" s="118" t="s">
        <v>34</v>
      </c>
      <c r="P174" s="146">
        <v>0</v>
      </c>
      <c r="Q174" s="146">
        <f t="shared" si="9"/>
        <v>0</v>
      </c>
      <c r="R174" s="146">
        <v>0</v>
      </c>
      <c r="S174" s="146">
        <f t="shared" si="10"/>
        <v>0</v>
      </c>
      <c r="T174" s="146">
        <v>0</v>
      </c>
      <c r="U174" s="147">
        <f t="shared" si="11"/>
        <v>0</v>
      </c>
      <c r="AS174" s="148" t="s">
        <v>171</v>
      </c>
      <c r="AU174" s="148" t="s">
        <v>167</v>
      </c>
      <c r="AV174" s="148" t="s">
        <v>147</v>
      </c>
      <c r="AZ174" s="17" t="s">
        <v>165</v>
      </c>
      <c r="BF174" s="149">
        <f t="shared" si="12"/>
        <v>0</v>
      </c>
      <c r="BG174" s="149">
        <f t="shared" si="13"/>
        <v>0</v>
      </c>
      <c r="BH174" s="149">
        <f t="shared" si="14"/>
        <v>0</v>
      </c>
      <c r="BI174" s="149">
        <f t="shared" si="15"/>
        <v>0</v>
      </c>
      <c r="BJ174" s="149">
        <f t="shared" si="16"/>
        <v>0</v>
      </c>
      <c r="BK174" s="17" t="s">
        <v>147</v>
      </c>
      <c r="BL174" s="149">
        <f t="shared" si="17"/>
        <v>0</v>
      </c>
      <c r="BM174" s="17" t="s">
        <v>171</v>
      </c>
      <c r="BN174" s="148" t="s">
        <v>1555</v>
      </c>
    </row>
    <row r="175" spans="2:66" s="1" customFormat="1" ht="16.5" customHeight="1" x14ac:dyDescent="0.2">
      <c r="B175" s="29"/>
      <c r="C175" s="188" t="s">
        <v>307</v>
      </c>
      <c r="D175" s="188" t="s">
        <v>167</v>
      </c>
      <c r="E175" s="189" t="s">
        <v>229</v>
      </c>
      <c r="F175" s="190" t="s">
        <v>1369</v>
      </c>
      <c r="G175" s="191" t="s">
        <v>170</v>
      </c>
      <c r="H175" s="192">
        <v>909</v>
      </c>
      <c r="I175" s="183"/>
      <c r="J175" s="182"/>
      <c r="K175" s="193">
        <f t="shared" si="18"/>
        <v>0</v>
      </c>
      <c r="L175" s="194"/>
      <c r="M175" s="29"/>
      <c r="N175" s="145" t="s">
        <v>1</v>
      </c>
      <c r="O175" s="118" t="s">
        <v>34</v>
      </c>
      <c r="P175" s="146">
        <v>0</v>
      </c>
      <c r="Q175" s="146">
        <f t="shared" si="9"/>
        <v>0</v>
      </c>
      <c r="R175" s="146">
        <v>0</v>
      </c>
      <c r="S175" s="146">
        <f t="shared" si="10"/>
        <v>0</v>
      </c>
      <c r="T175" s="146">
        <v>0</v>
      </c>
      <c r="U175" s="147">
        <f t="shared" si="11"/>
        <v>0</v>
      </c>
      <c r="AS175" s="148" t="s">
        <v>171</v>
      </c>
      <c r="AU175" s="148" t="s">
        <v>167</v>
      </c>
      <c r="AV175" s="148" t="s">
        <v>147</v>
      </c>
      <c r="AZ175" s="17" t="s">
        <v>165</v>
      </c>
      <c r="BF175" s="149">
        <f t="shared" si="12"/>
        <v>0</v>
      </c>
      <c r="BG175" s="149">
        <f t="shared" si="13"/>
        <v>0</v>
      </c>
      <c r="BH175" s="149">
        <f t="shared" si="14"/>
        <v>0</v>
      </c>
      <c r="BI175" s="149">
        <f t="shared" si="15"/>
        <v>0</v>
      </c>
      <c r="BJ175" s="149">
        <f t="shared" si="16"/>
        <v>0</v>
      </c>
      <c r="BK175" s="17" t="s">
        <v>147</v>
      </c>
      <c r="BL175" s="149">
        <f t="shared" si="17"/>
        <v>0</v>
      </c>
      <c r="BM175" s="17" t="s">
        <v>171</v>
      </c>
      <c r="BN175" s="148" t="s">
        <v>1556</v>
      </c>
    </row>
    <row r="176" spans="2:66" s="1" customFormat="1" ht="16.5" customHeight="1" x14ac:dyDescent="0.2">
      <c r="B176" s="29"/>
      <c r="C176" s="188" t="s">
        <v>7</v>
      </c>
      <c r="D176" s="188" t="s">
        <v>167</v>
      </c>
      <c r="E176" s="189" t="s">
        <v>234</v>
      </c>
      <c r="F176" s="190" t="s">
        <v>1371</v>
      </c>
      <c r="G176" s="191" t="s">
        <v>170</v>
      </c>
      <c r="H176" s="192">
        <v>909</v>
      </c>
      <c r="I176" s="183"/>
      <c r="J176" s="182"/>
      <c r="K176" s="193">
        <f t="shared" si="18"/>
        <v>0</v>
      </c>
      <c r="L176" s="194"/>
      <c r="M176" s="29"/>
      <c r="N176" s="145" t="s">
        <v>1</v>
      </c>
      <c r="O176" s="118" t="s">
        <v>34</v>
      </c>
      <c r="P176" s="146">
        <v>0</v>
      </c>
      <c r="Q176" s="146">
        <f t="shared" si="9"/>
        <v>0</v>
      </c>
      <c r="R176" s="146">
        <v>0</v>
      </c>
      <c r="S176" s="146">
        <f t="shared" si="10"/>
        <v>0</v>
      </c>
      <c r="T176" s="146">
        <v>0</v>
      </c>
      <c r="U176" s="147">
        <f t="shared" si="11"/>
        <v>0</v>
      </c>
      <c r="AS176" s="148" t="s">
        <v>171</v>
      </c>
      <c r="AU176" s="148" t="s">
        <v>167</v>
      </c>
      <c r="AV176" s="148" t="s">
        <v>147</v>
      </c>
      <c r="AZ176" s="17" t="s">
        <v>165</v>
      </c>
      <c r="BF176" s="149">
        <f t="shared" si="12"/>
        <v>0</v>
      </c>
      <c r="BG176" s="149">
        <f t="shared" si="13"/>
        <v>0</v>
      </c>
      <c r="BH176" s="149">
        <f t="shared" si="14"/>
        <v>0</v>
      </c>
      <c r="BI176" s="149">
        <f t="shared" si="15"/>
        <v>0</v>
      </c>
      <c r="BJ176" s="149">
        <f t="shared" si="16"/>
        <v>0</v>
      </c>
      <c r="BK176" s="17" t="s">
        <v>147</v>
      </c>
      <c r="BL176" s="149">
        <f t="shared" si="17"/>
        <v>0</v>
      </c>
      <c r="BM176" s="17" t="s">
        <v>171</v>
      </c>
      <c r="BN176" s="148" t="s">
        <v>1557</v>
      </c>
    </row>
    <row r="177" spans="2:66" s="1" customFormat="1" ht="16.5" customHeight="1" x14ac:dyDescent="0.2">
      <c r="B177" s="29"/>
      <c r="C177" s="188" t="s">
        <v>316</v>
      </c>
      <c r="D177" s="188" t="s">
        <v>167</v>
      </c>
      <c r="E177" s="189" t="s">
        <v>239</v>
      </c>
      <c r="F177" s="190" t="s">
        <v>1373</v>
      </c>
      <c r="G177" s="191" t="s">
        <v>1351</v>
      </c>
      <c r="H177" s="192">
        <v>909</v>
      </c>
      <c r="I177" s="183"/>
      <c r="J177" s="182"/>
      <c r="K177" s="193">
        <f t="shared" si="18"/>
        <v>0</v>
      </c>
      <c r="L177" s="194"/>
      <c r="M177" s="29"/>
      <c r="N177" s="145" t="s">
        <v>1</v>
      </c>
      <c r="O177" s="118" t="s">
        <v>34</v>
      </c>
      <c r="P177" s="146">
        <v>0</v>
      </c>
      <c r="Q177" s="146">
        <f t="shared" si="9"/>
        <v>0</v>
      </c>
      <c r="R177" s="146">
        <v>0</v>
      </c>
      <c r="S177" s="146">
        <f t="shared" si="10"/>
        <v>0</v>
      </c>
      <c r="T177" s="146">
        <v>0</v>
      </c>
      <c r="U177" s="147">
        <f t="shared" si="11"/>
        <v>0</v>
      </c>
      <c r="AS177" s="148" t="s">
        <v>171</v>
      </c>
      <c r="AU177" s="148" t="s">
        <v>167</v>
      </c>
      <c r="AV177" s="148" t="s">
        <v>147</v>
      </c>
      <c r="AZ177" s="17" t="s">
        <v>165</v>
      </c>
      <c r="BF177" s="149">
        <f t="shared" si="12"/>
        <v>0</v>
      </c>
      <c r="BG177" s="149">
        <f t="shared" si="13"/>
        <v>0</v>
      </c>
      <c r="BH177" s="149">
        <f t="shared" si="14"/>
        <v>0</v>
      </c>
      <c r="BI177" s="149">
        <f t="shared" si="15"/>
        <v>0</v>
      </c>
      <c r="BJ177" s="149">
        <f t="shared" si="16"/>
        <v>0</v>
      </c>
      <c r="BK177" s="17" t="s">
        <v>147</v>
      </c>
      <c r="BL177" s="149">
        <f t="shared" si="17"/>
        <v>0</v>
      </c>
      <c r="BM177" s="17" t="s">
        <v>171</v>
      </c>
      <c r="BN177" s="148" t="s">
        <v>1558</v>
      </c>
    </row>
    <row r="178" spans="2:66" s="1" customFormat="1" ht="16.5" customHeight="1" x14ac:dyDescent="0.2">
      <c r="B178" s="29"/>
      <c r="C178" s="188" t="s">
        <v>328</v>
      </c>
      <c r="D178" s="188" t="s">
        <v>167</v>
      </c>
      <c r="E178" s="189" t="s">
        <v>246</v>
      </c>
      <c r="F178" s="190" t="s">
        <v>1375</v>
      </c>
      <c r="G178" s="191" t="s">
        <v>170</v>
      </c>
      <c r="H178" s="192">
        <v>250</v>
      </c>
      <c r="I178" s="183"/>
      <c r="J178" s="182"/>
      <c r="K178" s="193">
        <f t="shared" si="18"/>
        <v>0</v>
      </c>
      <c r="L178" s="194"/>
      <c r="M178" s="29"/>
      <c r="N178" s="145" t="s">
        <v>1</v>
      </c>
      <c r="O178" s="118" t="s">
        <v>34</v>
      </c>
      <c r="P178" s="146">
        <v>0</v>
      </c>
      <c r="Q178" s="146">
        <f t="shared" si="9"/>
        <v>0</v>
      </c>
      <c r="R178" s="146">
        <v>0</v>
      </c>
      <c r="S178" s="146">
        <f t="shared" si="10"/>
        <v>0</v>
      </c>
      <c r="T178" s="146">
        <v>0</v>
      </c>
      <c r="U178" s="147">
        <f t="shared" si="11"/>
        <v>0</v>
      </c>
      <c r="AS178" s="148" t="s">
        <v>171</v>
      </c>
      <c r="AU178" s="148" t="s">
        <v>167</v>
      </c>
      <c r="AV178" s="148" t="s">
        <v>147</v>
      </c>
      <c r="AZ178" s="17" t="s">
        <v>165</v>
      </c>
      <c r="BF178" s="149">
        <f t="shared" si="12"/>
        <v>0</v>
      </c>
      <c r="BG178" s="149">
        <f t="shared" si="13"/>
        <v>0</v>
      </c>
      <c r="BH178" s="149">
        <f t="shared" si="14"/>
        <v>0</v>
      </c>
      <c r="BI178" s="149">
        <f t="shared" si="15"/>
        <v>0</v>
      </c>
      <c r="BJ178" s="149">
        <f t="shared" si="16"/>
        <v>0</v>
      </c>
      <c r="BK178" s="17" t="s">
        <v>147</v>
      </c>
      <c r="BL178" s="149">
        <f t="shared" si="17"/>
        <v>0</v>
      </c>
      <c r="BM178" s="17" t="s">
        <v>171</v>
      </c>
      <c r="BN178" s="148" t="s">
        <v>1559</v>
      </c>
    </row>
    <row r="179" spans="2:66" s="1" customFormat="1" ht="16.5" customHeight="1" x14ac:dyDescent="0.2">
      <c r="B179" s="29"/>
      <c r="C179" s="188" t="s">
        <v>335</v>
      </c>
      <c r="D179" s="188" t="s">
        <v>167</v>
      </c>
      <c r="E179" s="189" t="s">
        <v>256</v>
      </c>
      <c r="F179" s="190" t="s">
        <v>1377</v>
      </c>
      <c r="G179" s="191" t="s">
        <v>170</v>
      </c>
      <c r="H179" s="192">
        <v>1060</v>
      </c>
      <c r="I179" s="183"/>
      <c r="J179" s="182"/>
      <c r="K179" s="193">
        <f t="shared" si="18"/>
        <v>0</v>
      </c>
      <c r="L179" s="194"/>
      <c r="M179" s="29"/>
      <c r="N179" s="145" t="s">
        <v>1</v>
      </c>
      <c r="O179" s="118" t="s">
        <v>34</v>
      </c>
      <c r="P179" s="146">
        <v>0</v>
      </c>
      <c r="Q179" s="146">
        <f t="shared" si="9"/>
        <v>0</v>
      </c>
      <c r="R179" s="146">
        <v>0</v>
      </c>
      <c r="S179" s="146">
        <f t="shared" si="10"/>
        <v>0</v>
      </c>
      <c r="T179" s="146">
        <v>0</v>
      </c>
      <c r="U179" s="147">
        <f t="shared" si="11"/>
        <v>0</v>
      </c>
      <c r="AS179" s="148" t="s">
        <v>171</v>
      </c>
      <c r="AU179" s="148" t="s">
        <v>167</v>
      </c>
      <c r="AV179" s="148" t="s">
        <v>147</v>
      </c>
      <c r="AZ179" s="17" t="s">
        <v>165</v>
      </c>
      <c r="BF179" s="149">
        <f t="shared" si="12"/>
        <v>0</v>
      </c>
      <c r="BG179" s="149">
        <f t="shared" si="13"/>
        <v>0</v>
      </c>
      <c r="BH179" s="149">
        <f t="shared" si="14"/>
        <v>0</v>
      </c>
      <c r="BI179" s="149">
        <f t="shared" si="15"/>
        <v>0</v>
      </c>
      <c r="BJ179" s="149">
        <f t="shared" si="16"/>
        <v>0</v>
      </c>
      <c r="BK179" s="17" t="s">
        <v>147</v>
      </c>
      <c r="BL179" s="149">
        <f t="shared" si="17"/>
        <v>0</v>
      </c>
      <c r="BM179" s="17" t="s">
        <v>171</v>
      </c>
      <c r="BN179" s="148" t="s">
        <v>1560</v>
      </c>
    </row>
    <row r="180" spans="2:66" s="1" customFormat="1" ht="16.5" customHeight="1" x14ac:dyDescent="0.2">
      <c r="B180" s="29"/>
      <c r="C180" s="202" t="s">
        <v>341</v>
      </c>
      <c r="D180" s="202" t="s">
        <v>398</v>
      </c>
      <c r="E180" s="203" t="s">
        <v>265</v>
      </c>
      <c r="F180" s="204" t="s">
        <v>1561</v>
      </c>
      <c r="G180" s="205" t="s">
        <v>415</v>
      </c>
      <c r="H180" s="206">
        <v>4</v>
      </c>
      <c r="I180" s="185"/>
      <c r="J180" s="184"/>
      <c r="K180" s="208">
        <f t="shared" si="18"/>
        <v>0</v>
      </c>
      <c r="L180" s="209"/>
      <c r="M180" s="169"/>
      <c r="N180" s="170" t="s">
        <v>1</v>
      </c>
      <c r="O180" s="171" t="s">
        <v>34</v>
      </c>
      <c r="P180" s="146">
        <v>0</v>
      </c>
      <c r="Q180" s="146">
        <f t="shared" si="9"/>
        <v>0</v>
      </c>
      <c r="R180" s="146">
        <v>0</v>
      </c>
      <c r="S180" s="146">
        <f t="shared" si="10"/>
        <v>0</v>
      </c>
      <c r="T180" s="146">
        <v>0</v>
      </c>
      <c r="U180" s="147">
        <f t="shared" si="11"/>
        <v>0</v>
      </c>
      <c r="AS180" s="148" t="s">
        <v>213</v>
      </c>
      <c r="AU180" s="148" t="s">
        <v>398</v>
      </c>
      <c r="AV180" s="148" t="s">
        <v>147</v>
      </c>
      <c r="AZ180" s="17" t="s">
        <v>165</v>
      </c>
      <c r="BF180" s="149">
        <f t="shared" si="12"/>
        <v>0</v>
      </c>
      <c r="BG180" s="149">
        <f t="shared" si="13"/>
        <v>0</v>
      </c>
      <c r="BH180" s="149">
        <f t="shared" si="14"/>
        <v>0</v>
      </c>
      <c r="BI180" s="149">
        <f t="shared" si="15"/>
        <v>0</v>
      </c>
      <c r="BJ180" s="149">
        <f t="shared" si="16"/>
        <v>0</v>
      </c>
      <c r="BK180" s="17" t="s">
        <v>147</v>
      </c>
      <c r="BL180" s="149">
        <f t="shared" si="17"/>
        <v>0</v>
      </c>
      <c r="BM180" s="17" t="s">
        <v>171</v>
      </c>
      <c r="BN180" s="148" t="s">
        <v>1562</v>
      </c>
    </row>
    <row r="181" spans="2:66" s="1" customFormat="1" ht="16.5" customHeight="1" x14ac:dyDescent="0.2">
      <c r="B181" s="29"/>
      <c r="C181" s="202" t="s">
        <v>346</v>
      </c>
      <c r="D181" s="202" t="s">
        <v>398</v>
      </c>
      <c r="E181" s="203" t="s">
        <v>1563</v>
      </c>
      <c r="F181" s="204" t="s">
        <v>1564</v>
      </c>
      <c r="G181" s="205" t="s">
        <v>415</v>
      </c>
      <c r="H181" s="206">
        <v>690</v>
      </c>
      <c r="I181" s="185"/>
      <c r="J181" s="184"/>
      <c r="K181" s="208">
        <f t="shared" si="18"/>
        <v>0</v>
      </c>
      <c r="L181" s="209"/>
      <c r="M181" s="169"/>
      <c r="N181" s="170" t="s">
        <v>1</v>
      </c>
      <c r="O181" s="171" t="s">
        <v>34</v>
      </c>
      <c r="P181" s="146">
        <v>0</v>
      </c>
      <c r="Q181" s="146">
        <f t="shared" si="9"/>
        <v>0</v>
      </c>
      <c r="R181" s="146">
        <v>0</v>
      </c>
      <c r="S181" s="146">
        <f t="shared" si="10"/>
        <v>0</v>
      </c>
      <c r="T181" s="146">
        <v>0</v>
      </c>
      <c r="U181" s="147">
        <f t="shared" si="11"/>
        <v>0</v>
      </c>
      <c r="AS181" s="148" t="s">
        <v>213</v>
      </c>
      <c r="AU181" s="148" t="s">
        <v>398</v>
      </c>
      <c r="AV181" s="148" t="s">
        <v>147</v>
      </c>
      <c r="AZ181" s="17" t="s">
        <v>165</v>
      </c>
      <c r="BF181" s="149">
        <f t="shared" si="12"/>
        <v>0</v>
      </c>
      <c r="BG181" s="149">
        <f t="shared" si="13"/>
        <v>0</v>
      </c>
      <c r="BH181" s="149">
        <f t="shared" si="14"/>
        <v>0</v>
      </c>
      <c r="BI181" s="149">
        <f t="shared" si="15"/>
        <v>0</v>
      </c>
      <c r="BJ181" s="149">
        <f t="shared" si="16"/>
        <v>0</v>
      </c>
      <c r="BK181" s="17" t="s">
        <v>147</v>
      </c>
      <c r="BL181" s="149">
        <f t="shared" si="17"/>
        <v>0</v>
      </c>
      <c r="BM181" s="17" t="s">
        <v>171</v>
      </c>
      <c r="BN181" s="148" t="s">
        <v>1565</v>
      </c>
    </row>
    <row r="182" spans="2:66" s="1" customFormat="1" ht="16.5" customHeight="1" x14ac:dyDescent="0.2">
      <c r="B182" s="29"/>
      <c r="C182" s="202" t="s">
        <v>351</v>
      </c>
      <c r="D182" s="202" t="s">
        <v>398</v>
      </c>
      <c r="E182" s="203" t="s">
        <v>1566</v>
      </c>
      <c r="F182" s="204" t="s">
        <v>1567</v>
      </c>
      <c r="G182" s="205" t="s">
        <v>415</v>
      </c>
      <c r="H182" s="206">
        <v>98</v>
      </c>
      <c r="I182" s="185"/>
      <c r="J182" s="184"/>
      <c r="K182" s="208">
        <f t="shared" si="18"/>
        <v>0</v>
      </c>
      <c r="L182" s="209"/>
      <c r="M182" s="169"/>
      <c r="N182" s="170" t="s">
        <v>1</v>
      </c>
      <c r="O182" s="171" t="s">
        <v>34</v>
      </c>
      <c r="P182" s="146">
        <v>0</v>
      </c>
      <c r="Q182" s="146">
        <f t="shared" si="9"/>
        <v>0</v>
      </c>
      <c r="R182" s="146">
        <v>0</v>
      </c>
      <c r="S182" s="146">
        <f t="shared" si="10"/>
        <v>0</v>
      </c>
      <c r="T182" s="146">
        <v>0</v>
      </c>
      <c r="U182" s="147">
        <f t="shared" si="11"/>
        <v>0</v>
      </c>
      <c r="AS182" s="148" t="s">
        <v>213</v>
      </c>
      <c r="AU182" s="148" t="s">
        <v>398</v>
      </c>
      <c r="AV182" s="148" t="s">
        <v>147</v>
      </c>
      <c r="AZ182" s="17" t="s">
        <v>165</v>
      </c>
      <c r="BF182" s="149">
        <f t="shared" si="12"/>
        <v>0</v>
      </c>
      <c r="BG182" s="149">
        <f t="shared" si="13"/>
        <v>0</v>
      </c>
      <c r="BH182" s="149">
        <f t="shared" si="14"/>
        <v>0</v>
      </c>
      <c r="BI182" s="149">
        <f t="shared" si="15"/>
        <v>0</v>
      </c>
      <c r="BJ182" s="149">
        <f t="shared" si="16"/>
        <v>0</v>
      </c>
      <c r="BK182" s="17" t="s">
        <v>147</v>
      </c>
      <c r="BL182" s="149">
        <f t="shared" si="17"/>
        <v>0</v>
      </c>
      <c r="BM182" s="17" t="s">
        <v>171</v>
      </c>
      <c r="BN182" s="148" t="s">
        <v>1568</v>
      </c>
    </row>
    <row r="183" spans="2:66" s="1" customFormat="1" ht="16.5" customHeight="1" x14ac:dyDescent="0.2">
      <c r="B183" s="29"/>
      <c r="C183" s="188" t="s">
        <v>356</v>
      </c>
      <c r="D183" s="188" t="s">
        <v>167</v>
      </c>
      <c r="E183" s="189" t="s">
        <v>276</v>
      </c>
      <c r="F183" s="190" t="s">
        <v>1569</v>
      </c>
      <c r="G183" s="191" t="s">
        <v>415</v>
      </c>
      <c r="H183" s="192">
        <v>4</v>
      </c>
      <c r="I183" s="183"/>
      <c r="J183" s="182"/>
      <c r="K183" s="193">
        <f t="shared" si="18"/>
        <v>0</v>
      </c>
      <c r="L183" s="194"/>
      <c r="M183" s="29"/>
      <c r="N183" s="145" t="s">
        <v>1</v>
      </c>
      <c r="O183" s="118" t="s">
        <v>34</v>
      </c>
      <c r="P183" s="146">
        <v>0</v>
      </c>
      <c r="Q183" s="146">
        <f t="shared" si="9"/>
        <v>0</v>
      </c>
      <c r="R183" s="146">
        <v>0</v>
      </c>
      <c r="S183" s="146">
        <f t="shared" si="10"/>
        <v>0</v>
      </c>
      <c r="T183" s="146">
        <v>0</v>
      </c>
      <c r="U183" s="147">
        <f t="shared" si="11"/>
        <v>0</v>
      </c>
      <c r="AS183" s="148" t="s">
        <v>171</v>
      </c>
      <c r="AU183" s="148" t="s">
        <v>167</v>
      </c>
      <c r="AV183" s="148" t="s">
        <v>147</v>
      </c>
      <c r="AZ183" s="17" t="s">
        <v>165</v>
      </c>
      <c r="BF183" s="149">
        <f t="shared" si="12"/>
        <v>0</v>
      </c>
      <c r="BG183" s="149">
        <f t="shared" si="13"/>
        <v>0</v>
      </c>
      <c r="BH183" s="149">
        <f t="shared" si="14"/>
        <v>0</v>
      </c>
      <c r="BI183" s="149">
        <f t="shared" si="15"/>
        <v>0</v>
      </c>
      <c r="BJ183" s="149">
        <f t="shared" si="16"/>
        <v>0</v>
      </c>
      <c r="BK183" s="17" t="s">
        <v>147</v>
      </c>
      <c r="BL183" s="149">
        <f t="shared" si="17"/>
        <v>0</v>
      </c>
      <c r="BM183" s="17" t="s">
        <v>171</v>
      </c>
      <c r="BN183" s="148" t="s">
        <v>1570</v>
      </c>
    </row>
    <row r="184" spans="2:66" s="1" customFormat="1" ht="16.5" customHeight="1" x14ac:dyDescent="0.2">
      <c r="B184" s="29"/>
      <c r="C184" s="188" t="s">
        <v>364</v>
      </c>
      <c r="D184" s="188" t="s">
        <v>167</v>
      </c>
      <c r="E184" s="189" t="s">
        <v>285</v>
      </c>
      <c r="F184" s="190" t="s">
        <v>1388</v>
      </c>
      <c r="G184" s="191" t="s">
        <v>415</v>
      </c>
      <c r="H184" s="192">
        <v>788</v>
      </c>
      <c r="I184" s="183"/>
      <c r="J184" s="182"/>
      <c r="K184" s="193">
        <f t="shared" si="18"/>
        <v>0</v>
      </c>
      <c r="L184" s="194"/>
      <c r="M184" s="29"/>
      <c r="N184" s="145" t="s">
        <v>1</v>
      </c>
      <c r="O184" s="118" t="s">
        <v>34</v>
      </c>
      <c r="P184" s="146">
        <v>0</v>
      </c>
      <c r="Q184" s="146">
        <f t="shared" si="9"/>
        <v>0</v>
      </c>
      <c r="R184" s="146">
        <v>0</v>
      </c>
      <c r="S184" s="146">
        <f t="shared" si="10"/>
        <v>0</v>
      </c>
      <c r="T184" s="146">
        <v>0</v>
      </c>
      <c r="U184" s="147">
        <f t="shared" si="11"/>
        <v>0</v>
      </c>
      <c r="AS184" s="148" t="s">
        <v>171</v>
      </c>
      <c r="AU184" s="148" t="s">
        <v>167</v>
      </c>
      <c r="AV184" s="148" t="s">
        <v>147</v>
      </c>
      <c r="AZ184" s="17" t="s">
        <v>165</v>
      </c>
      <c r="BF184" s="149">
        <f t="shared" si="12"/>
        <v>0</v>
      </c>
      <c r="BG184" s="149">
        <f t="shared" si="13"/>
        <v>0</v>
      </c>
      <c r="BH184" s="149">
        <f t="shared" si="14"/>
        <v>0</v>
      </c>
      <c r="BI184" s="149">
        <f t="shared" si="15"/>
        <v>0</v>
      </c>
      <c r="BJ184" s="149">
        <f t="shared" si="16"/>
        <v>0</v>
      </c>
      <c r="BK184" s="17" t="s">
        <v>147</v>
      </c>
      <c r="BL184" s="149">
        <f t="shared" si="17"/>
        <v>0</v>
      </c>
      <c r="BM184" s="17" t="s">
        <v>171</v>
      </c>
      <c r="BN184" s="148" t="s">
        <v>1571</v>
      </c>
    </row>
    <row r="185" spans="2:66" s="1" customFormat="1" ht="16.5" customHeight="1" x14ac:dyDescent="0.2">
      <c r="B185" s="29"/>
      <c r="C185" s="202" t="s">
        <v>370</v>
      </c>
      <c r="D185" s="202" t="s">
        <v>398</v>
      </c>
      <c r="E185" s="203" t="s">
        <v>293</v>
      </c>
      <c r="F185" s="204" t="s">
        <v>1572</v>
      </c>
      <c r="G185" s="205" t="s">
        <v>1573</v>
      </c>
      <c r="H185" s="206">
        <v>108</v>
      </c>
      <c r="I185" s="185"/>
      <c r="J185" s="184"/>
      <c r="K185" s="208">
        <f t="shared" si="18"/>
        <v>0</v>
      </c>
      <c r="L185" s="209"/>
      <c r="M185" s="169"/>
      <c r="N185" s="170" t="s">
        <v>1</v>
      </c>
      <c r="O185" s="171" t="s">
        <v>34</v>
      </c>
      <c r="P185" s="146">
        <v>0</v>
      </c>
      <c r="Q185" s="146">
        <f t="shared" si="9"/>
        <v>0</v>
      </c>
      <c r="R185" s="146">
        <v>0</v>
      </c>
      <c r="S185" s="146">
        <f t="shared" si="10"/>
        <v>0</v>
      </c>
      <c r="T185" s="146">
        <v>0</v>
      </c>
      <c r="U185" s="147">
        <f t="shared" si="11"/>
        <v>0</v>
      </c>
      <c r="AS185" s="148" t="s">
        <v>213</v>
      </c>
      <c r="AU185" s="148" t="s">
        <v>398</v>
      </c>
      <c r="AV185" s="148" t="s">
        <v>147</v>
      </c>
      <c r="AZ185" s="17" t="s">
        <v>165</v>
      </c>
      <c r="BF185" s="149">
        <f t="shared" si="12"/>
        <v>0</v>
      </c>
      <c r="BG185" s="149">
        <f t="shared" si="13"/>
        <v>0</v>
      </c>
      <c r="BH185" s="149">
        <f t="shared" si="14"/>
        <v>0</v>
      </c>
      <c r="BI185" s="149">
        <f t="shared" si="15"/>
        <v>0</v>
      </c>
      <c r="BJ185" s="149">
        <f t="shared" si="16"/>
        <v>0</v>
      </c>
      <c r="BK185" s="17" t="s">
        <v>147</v>
      </c>
      <c r="BL185" s="149">
        <f t="shared" si="17"/>
        <v>0</v>
      </c>
      <c r="BM185" s="17" t="s">
        <v>171</v>
      </c>
      <c r="BN185" s="148" t="s">
        <v>1574</v>
      </c>
    </row>
    <row r="186" spans="2:66" s="1" customFormat="1" ht="16.5" customHeight="1" x14ac:dyDescent="0.2">
      <c r="B186" s="29"/>
      <c r="C186" s="188" t="s">
        <v>376</v>
      </c>
      <c r="D186" s="188" t="s">
        <v>167</v>
      </c>
      <c r="E186" s="189" t="s">
        <v>300</v>
      </c>
      <c r="F186" s="190" t="s">
        <v>1575</v>
      </c>
      <c r="G186" s="191" t="s">
        <v>1576</v>
      </c>
      <c r="H186" s="192">
        <v>108</v>
      </c>
      <c r="I186" s="183"/>
      <c r="J186" s="182"/>
      <c r="K186" s="193">
        <f t="shared" si="18"/>
        <v>0</v>
      </c>
      <c r="L186" s="194"/>
      <c r="M186" s="29"/>
      <c r="N186" s="145" t="s">
        <v>1</v>
      </c>
      <c r="O186" s="118" t="s">
        <v>34</v>
      </c>
      <c r="P186" s="146">
        <v>0</v>
      </c>
      <c r="Q186" s="146">
        <f t="shared" si="9"/>
        <v>0</v>
      </c>
      <c r="R186" s="146">
        <v>0</v>
      </c>
      <c r="S186" s="146">
        <f t="shared" si="10"/>
        <v>0</v>
      </c>
      <c r="T186" s="146">
        <v>0</v>
      </c>
      <c r="U186" s="147">
        <f t="shared" si="11"/>
        <v>0</v>
      </c>
      <c r="AS186" s="148" t="s">
        <v>171</v>
      </c>
      <c r="AU186" s="148" t="s">
        <v>167</v>
      </c>
      <c r="AV186" s="148" t="s">
        <v>147</v>
      </c>
      <c r="AZ186" s="17" t="s">
        <v>165</v>
      </c>
      <c r="BF186" s="149">
        <f t="shared" si="12"/>
        <v>0</v>
      </c>
      <c r="BG186" s="149">
        <f t="shared" si="13"/>
        <v>0</v>
      </c>
      <c r="BH186" s="149">
        <f t="shared" si="14"/>
        <v>0</v>
      </c>
      <c r="BI186" s="149">
        <f t="shared" si="15"/>
        <v>0</v>
      </c>
      <c r="BJ186" s="149">
        <f t="shared" si="16"/>
        <v>0</v>
      </c>
      <c r="BK186" s="17" t="s">
        <v>147</v>
      </c>
      <c r="BL186" s="149">
        <f t="shared" si="17"/>
        <v>0</v>
      </c>
      <c r="BM186" s="17" t="s">
        <v>171</v>
      </c>
      <c r="BN186" s="148" t="s">
        <v>1577</v>
      </c>
    </row>
    <row r="187" spans="2:66" s="1" customFormat="1" ht="16.5" customHeight="1" x14ac:dyDescent="0.2">
      <c r="B187" s="29"/>
      <c r="C187" s="202" t="s">
        <v>381</v>
      </c>
      <c r="D187" s="202" t="s">
        <v>398</v>
      </c>
      <c r="E187" s="203" t="s">
        <v>307</v>
      </c>
      <c r="F187" s="204" t="s">
        <v>1578</v>
      </c>
      <c r="G187" s="205" t="s">
        <v>415</v>
      </c>
      <c r="H187" s="206">
        <v>12</v>
      </c>
      <c r="I187" s="185"/>
      <c r="J187" s="184"/>
      <c r="K187" s="208">
        <f t="shared" si="18"/>
        <v>0</v>
      </c>
      <c r="L187" s="209"/>
      <c r="M187" s="169"/>
      <c r="N187" s="170" t="s">
        <v>1</v>
      </c>
      <c r="O187" s="171" t="s">
        <v>34</v>
      </c>
      <c r="P187" s="146">
        <v>0</v>
      </c>
      <c r="Q187" s="146">
        <f t="shared" si="9"/>
        <v>0</v>
      </c>
      <c r="R187" s="146">
        <v>0</v>
      </c>
      <c r="S187" s="146">
        <f t="shared" si="10"/>
        <v>0</v>
      </c>
      <c r="T187" s="146">
        <v>0</v>
      </c>
      <c r="U187" s="147">
        <f t="shared" si="11"/>
        <v>0</v>
      </c>
      <c r="AS187" s="148" t="s">
        <v>213</v>
      </c>
      <c r="AU187" s="148" t="s">
        <v>398</v>
      </c>
      <c r="AV187" s="148" t="s">
        <v>147</v>
      </c>
      <c r="AZ187" s="17" t="s">
        <v>165</v>
      </c>
      <c r="BF187" s="149">
        <f t="shared" si="12"/>
        <v>0</v>
      </c>
      <c r="BG187" s="149">
        <f t="shared" si="13"/>
        <v>0</v>
      </c>
      <c r="BH187" s="149">
        <f t="shared" si="14"/>
        <v>0</v>
      </c>
      <c r="BI187" s="149">
        <f t="shared" si="15"/>
        <v>0</v>
      </c>
      <c r="BJ187" s="149">
        <f t="shared" si="16"/>
        <v>0</v>
      </c>
      <c r="BK187" s="17" t="s">
        <v>147</v>
      </c>
      <c r="BL187" s="149">
        <f t="shared" si="17"/>
        <v>0</v>
      </c>
      <c r="BM187" s="17" t="s">
        <v>171</v>
      </c>
      <c r="BN187" s="148" t="s">
        <v>1579</v>
      </c>
    </row>
    <row r="188" spans="2:66" s="1" customFormat="1" ht="16.5" customHeight="1" x14ac:dyDescent="0.2">
      <c r="B188" s="29"/>
      <c r="C188" s="188" t="s">
        <v>387</v>
      </c>
      <c r="D188" s="188" t="s">
        <v>167</v>
      </c>
      <c r="E188" s="189" t="s">
        <v>7</v>
      </c>
      <c r="F188" s="190" t="s">
        <v>1580</v>
      </c>
      <c r="G188" s="191" t="s">
        <v>415</v>
      </c>
      <c r="H188" s="192">
        <v>12</v>
      </c>
      <c r="I188" s="183"/>
      <c r="J188" s="182"/>
      <c r="K188" s="193">
        <f t="shared" si="18"/>
        <v>0</v>
      </c>
      <c r="L188" s="194"/>
      <c r="M188" s="29"/>
      <c r="N188" s="145" t="s">
        <v>1</v>
      </c>
      <c r="O188" s="118" t="s">
        <v>34</v>
      </c>
      <c r="P188" s="146">
        <v>0</v>
      </c>
      <c r="Q188" s="146">
        <f t="shared" si="9"/>
        <v>0</v>
      </c>
      <c r="R188" s="146">
        <v>0</v>
      </c>
      <c r="S188" s="146">
        <f t="shared" si="10"/>
        <v>0</v>
      </c>
      <c r="T188" s="146">
        <v>0</v>
      </c>
      <c r="U188" s="147">
        <f t="shared" si="11"/>
        <v>0</v>
      </c>
      <c r="AS188" s="148" t="s">
        <v>171</v>
      </c>
      <c r="AU188" s="148" t="s">
        <v>167</v>
      </c>
      <c r="AV188" s="148" t="s">
        <v>147</v>
      </c>
      <c r="AZ188" s="17" t="s">
        <v>165</v>
      </c>
      <c r="BF188" s="149">
        <f t="shared" si="12"/>
        <v>0</v>
      </c>
      <c r="BG188" s="149">
        <f t="shared" si="13"/>
        <v>0</v>
      </c>
      <c r="BH188" s="149">
        <f t="shared" si="14"/>
        <v>0</v>
      </c>
      <c r="BI188" s="149">
        <f t="shared" si="15"/>
        <v>0</v>
      </c>
      <c r="BJ188" s="149">
        <f t="shared" si="16"/>
        <v>0</v>
      </c>
      <c r="BK188" s="17" t="s">
        <v>147</v>
      </c>
      <c r="BL188" s="149">
        <f t="shared" si="17"/>
        <v>0</v>
      </c>
      <c r="BM188" s="17" t="s">
        <v>171</v>
      </c>
      <c r="BN188" s="148" t="s">
        <v>1581</v>
      </c>
    </row>
    <row r="189" spans="2:66" s="1" customFormat="1" ht="21.75" customHeight="1" x14ac:dyDescent="0.2">
      <c r="B189" s="29"/>
      <c r="C189" s="202" t="s">
        <v>391</v>
      </c>
      <c r="D189" s="202" t="s">
        <v>398</v>
      </c>
      <c r="E189" s="203" t="s">
        <v>316</v>
      </c>
      <c r="F189" s="204" t="s">
        <v>1582</v>
      </c>
      <c r="G189" s="205" t="s">
        <v>415</v>
      </c>
      <c r="H189" s="206">
        <v>4</v>
      </c>
      <c r="I189" s="185"/>
      <c r="J189" s="184"/>
      <c r="K189" s="208">
        <f t="shared" si="18"/>
        <v>0</v>
      </c>
      <c r="L189" s="209"/>
      <c r="M189" s="169"/>
      <c r="N189" s="170" t="s">
        <v>1</v>
      </c>
      <c r="O189" s="171" t="s">
        <v>34</v>
      </c>
      <c r="P189" s="146">
        <v>0</v>
      </c>
      <c r="Q189" s="146">
        <f t="shared" si="9"/>
        <v>0</v>
      </c>
      <c r="R189" s="146">
        <v>0</v>
      </c>
      <c r="S189" s="146">
        <f t="shared" si="10"/>
        <v>0</v>
      </c>
      <c r="T189" s="146">
        <v>0</v>
      </c>
      <c r="U189" s="147">
        <f t="shared" si="11"/>
        <v>0</v>
      </c>
      <c r="AS189" s="148" t="s">
        <v>213</v>
      </c>
      <c r="AU189" s="148" t="s">
        <v>398</v>
      </c>
      <c r="AV189" s="148" t="s">
        <v>147</v>
      </c>
      <c r="AZ189" s="17" t="s">
        <v>165</v>
      </c>
      <c r="BF189" s="149">
        <f t="shared" si="12"/>
        <v>0</v>
      </c>
      <c r="BG189" s="149">
        <f t="shared" si="13"/>
        <v>0</v>
      </c>
      <c r="BH189" s="149">
        <f t="shared" si="14"/>
        <v>0</v>
      </c>
      <c r="BI189" s="149">
        <f t="shared" si="15"/>
        <v>0</v>
      </c>
      <c r="BJ189" s="149">
        <f t="shared" si="16"/>
        <v>0</v>
      </c>
      <c r="BK189" s="17" t="s">
        <v>147</v>
      </c>
      <c r="BL189" s="149">
        <f t="shared" si="17"/>
        <v>0</v>
      </c>
      <c r="BM189" s="17" t="s">
        <v>171</v>
      </c>
      <c r="BN189" s="148" t="s">
        <v>1583</v>
      </c>
    </row>
    <row r="190" spans="2:66" s="1" customFormat="1" ht="24.2" customHeight="1" x14ac:dyDescent="0.2">
      <c r="B190" s="29"/>
      <c r="C190" s="188" t="s">
        <v>397</v>
      </c>
      <c r="D190" s="188" t="s">
        <v>167</v>
      </c>
      <c r="E190" s="189" t="s">
        <v>328</v>
      </c>
      <c r="F190" s="190" t="s">
        <v>1584</v>
      </c>
      <c r="G190" s="191" t="s">
        <v>1351</v>
      </c>
      <c r="H190" s="192">
        <v>0.03</v>
      </c>
      <c r="I190" s="183"/>
      <c r="J190" s="182"/>
      <c r="K190" s="193">
        <f t="shared" si="18"/>
        <v>0</v>
      </c>
      <c r="L190" s="194"/>
      <c r="M190" s="29"/>
      <c r="N190" s="145" t="s">
        <v>1</v>
      </c>
      <c r="O190" s="118" t="s">
        <v>34</v>
      </c>
      <c r="P190" s="146">
        <v>0</v>
      </c>
      <c r="Q190" s="146">
        <f t="shared" si="9"/>
        <v>0</v>
      </c>
      <c r="R190" s="146">
        <v>0</v>
      </c>
      <c r="S190" s="146">
        <f t="shared" si="10"/>
        <v>0</v>
      </c>
      <c r="T190" s="146">
        <v>0</v>
      </c>
      <c r="U190" s="147">
        <f t="shared" si="11"/>
        <v>0</v>
      </c>
      <c r="AS190" s="148" t="s">
        <v>171</v>
      </c>
      <c r="AU190" s="148" t="s">
        <v>167</v>
      </c>
      <c r="AV190" s="148" t="s">
        <v>147</v>
      </c>
      <c r="AZ190" s="17" t="s">
        <v>165</v>
      </c>
      <c r="BF190" s="149">
        <f t="shared" si="12"/>
        <v>0</v>
      </c>
      <c r="BG190" s="149">
        <f t="shared" si="13"/>
        <v>0</v>
      </c>
      <c r="BH190" s="149">
        <f t="shared" si="14"/>
        <v>0</v>
      </c>
      <c r="BI190" s="149">
        <f t="shared" si="15"/>
        <v>0</v>
      </c>
      <c r="BJ190" s="149">
        <f t="shared" si="16"/>
        <v>0</v>
      </c>
      <c r="BK190" s="17" t="s">
        <v>147</v>
      </c>
      <c r="BL190" s="149">
        <f t="shared" si="17"/>
        <v>0</v>
      </c>
      <c r="BM190" s="17" t="s">
        <v>171</v>
      </c>
      <c r="BN190" s="148" t="s">
        <v>1585</v>
      </c>
    </row>
    <row r="191" spans="2:66" s="1" customFormat="1" ht="16.5" customHeight="1" x14ac:dyDescent="0.2">
      <c r="B191" s="29"/>
      <c r="C191" s="188" t="s">
        <v>404</v>
      </c>
      <c r="D191" s="188" t="s">
        <v>167</v>
      </c>
      <c r="E191" s="189" t="s">
        <v>335</v>
      </c>
      <c r="F191" s="190" t="s">
        <v>1406</v>
      </c>
      <c r="G191" s="191" t="s">
        <v>184</v>
      </c>
      <c r="H191" s="192">
        <v>25</v>
      </c>
      <c r="I191" s="183"/>
      <c r="J191" s="182"/>
      <c r="K191" s="193">
        <f t="shared" si="18"/>
        <v>0</v>
      </c>
      <c r="L191" s="194"/>
      <c r="M191" s="29"/>
      <c r="N191" s="145" t="s">
        <v>1</v>
      </c>
      <c r="O191" s="118" t="s">
        <v>34</v>
      </c>
      <c r="P191" s="146">
        <v>0</v>
      </c>
      <c r="Q191" s="146">
        <f t="shared" si="9"/>
        <v>0</v>
      </c>
      <c r="R191" s="146">
        <v>0</v>
      </c>
      <c r="S191" s="146">
        <f t="shared" si="10"/>
        <v>0</v>
      </c>
      <c r="T191" s="146">
        <v>0</v>
      </c>
      <c r="U191" s="147">
        <f t="shared" si="11"/>
        <v>0</v>
      </c>
      <c r="AS191" s="148" t="s">
        <v>171</v>
      </c>
      <c r="AU191" s="148" t="s">
        <v>167</v>
      </c>
      <c r="AV191" s="148" t="s">
        <v>147</v>
      </c>
      <c r="AZ191" s="17" t="s">
        <v>165</v>
      </c>
      <c r="BF191" s="149">
        <f t="shared" si="12"/>
        <v>0</v>
      </c>
      <c r="BG191" s="149">
        <f t="shared" si="13"/>
        <v>0</v>
      </c>
      <c r="BH191" s="149">
        <f t="shared" si="14"/>
        <v>0</v>
      </c>
      <c r="BI191" s="149">
        <f t="shared" si="15"/>
        <v>0</v>
      </c>
      <c r="BJ191" s="149">
        <f t="shared" si="16"/>
        <v>0</v>
      </c>
      <c r="BK191" s="17" t="s">
        <v>147</v>
      </c>
      <c r="BL191" s="149">
        <f t="shared" si="17"/>
        <v>0</v>
      </c>
      <c r="BM191" s="17" t="s">
        <v>171</v>
      </c>
      <c r="BN191" s="148" t="s">
        <v>1586</v>
      </c>
    </row>
    <row r="192" spans="2:66" s="1" customFormat="1" ht="16.5" customHeight="1" x14ac:dyDescent="0.2">
      <c r="B192" s="29"/>
      <c r="C192" s="188" t="s">
        <v>412</v>
      </c>
      <c r="D192" s="188" t="s">
        <v>167</v>
      </c>
      <c r="E192" s="189" t="s">
        <v>341</v>
      </c>
      <c r="F192" s="190" t="s">
        <v>1587</v>
      </c>
      <c r="G192" s="191" t="s">
        <v>1351</v>
      </c>
      <c r="H192" s="192">
        <v>1</v>
      </c>
      <c r="I192" s="183"/>
      <c r="J192" s="182"/>
      <c r="K192" s="193">
        <f t="shared" si="18"/>
        <v>0</v>
      </c>
      <c r="L192" s="194"/>
      <c r="M192" s="29"/>
      <c r="N192" s="172" t="s">
        <v>1</v>
      </c>
      <c r="O192" s="173" t="s">
        <v>34</v>
      </c>
      <c r="P192" s="174">
        <v>0</v>
      </c>
      <c r="Q192" s="174">
        <f t="shared" si="9"/>
        <v>0</v>
      </c>
      <c r="R192" s="174">
        <v>0</v>
      </c>
      <c r="S192" s="174">
        <f t="shared" si="10"/>
        <v>0</v>
      </c>
      <c r="T192" s="174">
        <v>0</v>
      </c>
      <c r="U192" s="175">
        <f t="shared" si="11"/>
        <v>0</v>
      </c>
      <c r="AS192" s="148" t="s">
        <v>171</v>
      </c>
      <c r="AU192" s="148" t="s">
        <v>167</v>
      </c>
      <c r="AV192" s="148" t="s">
        <v>147</v>
      </c>
      <c r="AZ192" s="17" t="s">
        <v>165</v>
      </c>
      <c r="BF192" s="149">
        <f t="shared" si="12"/>
        <v>0</v>
      </c>
      <c r="BG192" s="149">
        <f t="shared" si="13"/>
        <v>0</v>
      </c>
      <c r="BH192" s="149">
        <f t="shared" si="14"/>
        <v>0</v>
      </c>
      <c r="BI192" s="149">
        <f t="shared" si="15"/>
        <v>0</v>
      </c>
      <c r="BJ192" s="149">
        <f t="shared" si="16"/>
        <v>0</v>
      </c>
      <c r="BK192" s="17" t="s">
        <v>147</v>
      </c>
      <c r="BL192" s="149">
        <f t="shared" si="17"/>
        <v>0</v>
      </c>
      <c r="BM192" s="17" t="s">
        <v>171</v>
      </c>
      <c r="BN192" s="148" t="s">
        <v>1588</v>
      </c>
    </row>
    <row r="193" spans="2:13" s="1" customFormat="1" ht="6.95" customHeight="1" x14ac:dyDescent="0.2">
      <c r="B193" s="44"/>
      <c r="C193" s="45"/>
      <c r="D193" s="45"/>
      <c r="E193" s="45"/>
      <c r="F193" s="45"/>
      <c r="G193" s="45"/>
      <c r="H193" s="45"/>
      <c r="I193" s="45"/>
      <c r="J193" s="180"/>
      <c r="K193" s="45"/>
      <c r="L193" s="45"/>
      <c r="M193" s="29"/>
    </row>
  </sheetData>
  <sheetProtection algorithmName="SHA-512" hashValue="J8/kX3ap98fqUAdOokt+Ts2CA1WIDhz0+GxZw/tw0UUqI2hGLFNBi4VysrKixLIMdLuMR4/WPjImZRQX33Qumg==" saltValue="fiQOMsNac6+b5iXMpckdhw==" spinCount="100000" sheet="1" objects="1" scenarios="1"/>
  <autoFilter ref="C125:L192" xr:uid="{00000000-0009-0000-0000-00000C000000}"/>
  <mergeCells count="10">
    <mergeCell ref="D104:F104"/>
    <mergeCell ref="D105:F105"/>
    <mergeCell ref="E116:H116"/>
    <mergeCell ref="E118:H118"/>
    <mergeCell ref="M2:W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N263"/>
  <sheetViews>
    <sheetView showGridLines="0" topLeftCell="A135" workbookViewId="0">
      <selection activeCell="X155" sqref="X155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10" width="15.83203125" customWidth="1"/>
    <col min="11" max="11" width="22.33203125" customWidth="1"/>
    <col min="12" max="12" width="22.33203125" hidden="1" customWidth="1"/>
    <col min="13" max="13" width="9.33203125" customWidth="1"/>
    <col min="14" max="14" width="10.83203125" hidden="1" customWidth="1"/>
    <col min="15" max="15" width="9.33203125" hidden="1"/>
    <col min="16" max="21" width="14.1640625" hidden="1" customWidth="1"/>
    <col min="22" max="22" width="16.33203125" hidden="1" customWidth="1"/>
    <col min="23" max="23" width="12.33203125" customWidth="1"/>
    <col min="24" max="24" width="16.33203125" customWidth="1"/>
    <col min="25" max="25" width="12.33203125" customWidth="1"/>
    <col min="26" max="26" width="15" customWidth="1"/>
    <col min="27" max="27" width="11" customWidth="1"/>
    <col min="28" max="28" width="15" customWidth="1"/>
    <col min="29" max="29" width="16.33203125" customWidth="1"/>
    <col min="30" max="30" width="11" customWidth="1"/>
    <col min="31" max="31" width="15" customWidth="1"/>
    <col min="32" max="32" width="16.33203125" customWidth="1"/>
    <col min="45" max="66" width="9.33203125" hidden="1"/>
  </cols>
  <sheetData>
    <row r="2" spans="2:47" ht="36.950000000000003" customHeight="1" x14ac:dyDescent="0.2">
      <c r="M2" s="235" t="s">
        <v>5</v>
      </c>
      <c r="N2" s="236"/>
      <c r="O2" s="236"/>
      <c r="P2" s="236"/>
      <c r="Q2" s="236"/>
      <c r="R2" s="236"/>
      <c r="S2" s="236"/>
      <c r="T2" s="236"/>
      <c r="U2" s="236"/>
      <c r="V2" s="236"/>
      <c r="W2" s="236"/>
      <c r="AU2" s="17" t="s">
        <v>113</v>
      </c>
    </row>
    <row r="3" spans="2:47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  <c r="AU3" s="17" t="s">
        <v>68</v>
      </c>
    </row>
    <row r="4" spans="2:47" ht="24.95" customHeight="1" x14ac:dyDescent="0.2">
      <c r="B4" s="20"/>
      <c r="D4" s="21" t="s">
        <v>120</v>
      </c>
      <c r="M4" s="20"/>
      <c r="N4" s="88" t="s">
        <v>9</v>
      </c>
      <c r="AU4" s="17" t="s">
        <v>3</v>
      </c>
    </row>
    <row r="5" spans="2:47" ht="6.95" customHeight="1" x14ac:dyDescent="0.2">
      <c r="B5" s="20"/>
      <c r="M5" s="20"/>
    </row>
    <row r="6" spans="2:47" ht="12" customHeight="1" x14ac:dyDescent="0.2">
      <c r="B6" s="20"/>
      <c r="D6" s="26" t="s">
        <v>13</v>
      </c>
      <c r="M6" s="20"/>
    </row>
    <row r="7" spans="2:47" ht="16.5" customHeight="1" x14ac:dyDescent="0.2">
      <c r="B7" s="20"/>
      <c r="E7" s="266" t="str">
        <f>'Rekapitulácia stavby'!K6</f>
        <v>Revitalizácia verejného priestoru - Dom služieb Dúbravka</v>
      </c>
      <c r="F7" s="267"/>
      <c r="G7" s="267"/>
      <c r="H7" s="267"/>
      <c r="M7" s="20"/>
    </row>
    <row r="8" spans="2:47" s="1" customFormat="1" ht="12" customHeight="1" x14ac:dyDescent="0.2">
      <c r="B8" s="29"/>
      <c r="D8" s="26" t="s">
        <v>121</v>
      </c>
      <c r="M8" s="29"/>
    </row>
    <row r="9" spans="2:47" s="1" customFormat="1" ht="16.5" customHeight="1" x14ac:dyDescent="0.2">
      <c r="B9" s="29"/>
      <c r="E9" s="262" t="s">
        <v>1589</v>
      </c>
      <c r="F9" s="268"/>
      <c r="G9" s="268"/>
      <c r="H9" s="268"/>
      <c r="M9" s="29"/>
    </row>
    <row r="10" spans="2:47" s="1" customFormat="1" x14ac:dyDescent="0.2">
      <c r="B10" s="29"/>
      <c r="M10" s="29"/>
    </row>
    <row r="11" spans="2:47" s="1" customFormat="1" ht="12" customHeight="1" x14ac:dyDescent="0.2">
      <c r="B11" s="29"/>
      <c r="D11" s="26" t="s">
        <v>14</v>
      </c>
      <c r="F11" s="24" t="s">
        <v>1</v>
      </c>
      <c r="I11" s="26" t="s">
        <v>15</v>
      </c>
      <c r="J11" s="26"/>
      <c r="K11" s="24" t="s">
        <v>1</v>
      </c>
      <c r="M11" s="29"/>
    </row>
    <row r="12" spans="2:47" s="1" customFormat="1" ht="12" customHeight="1" x14ac:dyDescent="0.2">
      <c r="B12" s="29"/>
      <c r="D12" s="26" t="s">
        <v>16</v>
      </c>
      <c r="F12" s="24" t="s">
        <v>17</v>
      </c>
      <c r="I12" s="26" t="s">
        <v>18</v>
      </c>
      <c r="J12" s="26"/>
      <c r="K12" s="52">
        <f>'Rekapitulácia stavby'!AN8</f>
        <v>0</v>
      </c>
      <c r="M12" s="29"/>
    </row>
    <row r="13" spans="2:47" s="1" customFormat="1" ht="10.9" customHeight="1" x14ac:dyDescent="0.2">
      <c r="B13" s="29"/>
      <c r="M13" s="29"/>
    </row>
    <row r="14" spans="2:47" s="1" customFormat="1" ht="12" customHeight="1" x14ac:dyDescent="0.2">
      <c r="B14" s="29"/>
      <c r="D14" s="26" t="s">
        <v>19</v>
      </c>
      <c r="I14" s="26" t="s">
        <v>20</v>
      </c>
      <c r="J14" s="26"/>
      <c r="K14" s="24" t="s">
        <v>1</v>
      </c>
      <c r="M14" s="29"/>
    </row>
    <row r="15" spans="2:47" s="1" customFormat="1" ht="18" customHeight="1" x14ac:dyDescent="0.2">
      <c r="B15" s="29"/>
      <c r="E15" s="24"/>
      <c r="I15" s="26" t="s">
        <v>21</v>
      </c>
      <c r="J15" s="26"/>
      <c r="K15" s="24" t="s">
        <v>1</v>
      </c>
      <c r="M15" s="29"/>
    </row>
    <row r="16" spans="2:47" s="1" customFormat="1" ht="6.95" customHeight="1" x14ac:dyDescent="0.2">
      <c r="B16" s="29"/>
      <c r="M16" s="29"/>
    </row>
    <row r="17" spans="2:13" s="1" customFormat="1" ht="12" customHeight="1" x14ac:dyDescent="0.2">
      <c r="B17" s="29"/>
      <c r="D17" s="26" t="s">
        <v>22</v>
      </c>
      <c r="I17" s="26" t="s">
        <v>20</v>
      </c>
      <c r="J17" s="26"/>
      <c r="K17" s="24" t="s">
        <v>1</v>
      </c>
      <c r="M17" s="29"/>
    </row>
    <row r="18" spans="2:13" s="1" customFormat="1" ht="18" customHeight="1" x14ac:dyDescent="0.2">
      <c r="B18" s="29"/>
      <c r="E18" s="24"/>
      <c r="I18" s="26" t="s">
        <v>21</v>
      </c>
      <c r="J18" s="26"/>
      <c r="K18" s="24" t="s">
        <v>1</v>
      </c>
      <c r="M18" s="29"/>
    </row>
    <row r="19" spans="2:13" s="1" customFormat="1" ht="6.95" customHeight="1" x14ac:dyDescent="0.2">
      <c r="B19" s="29"/>
      <c r="M19" s="29"/>
    </row>
    <row r="20" spans="2:13" s="1" customFormat="1" ht="12" customHeight="1" x14ac:dyDescent="0.2">
      <c r="B20" s="29"/>
      <c r="D20" s="26" t="s">
        <v>23</v>
      </c>
      <c r="I20" s="26" t="s">
        <v>20</v>
      </c>
      <c r="J20" s="26"/>
      <c r="K20" s="24" t="s">
        <v>1</v>
      </c>
      <c r="M20" s="29"/>
    </row>
    <row r="21" spans="2:13" s="1" customFormat="1" ht="18" customHeight="1" x14ac:dyDescent="0.2">
      <c r="B21" s="29"/>
      <c r="E21" s="24"/>
      <c r="I21" s="26" t="s">
        <v>21</v>
      </c>
      <c r="J21" s="26"/>
      <c r="K21" s="24" t="s">
        <v>1</v>
      </c>
      <c r="M21" s="29"/>
    </row>
    <row r="22" spans="2:13" s="1" customFormat="1" ht="6.95" customHeight="1" x14ac:dyDescent="0.2">
      <c r="B22" s="29"/>
      <c r="M22" s="29"/>
    </row>
    <row r="23" spans="2:13" s="1" customFormat="1" ht="12" customHeight="1" x14ac:dyDescent="0.2">
      <c r="B23" s="29"/>
      <c r="D23" s="26" t="s">
        <v>25</v>
      </c>
      <c r="I23" s="26" t="s">
        <v>20</v>
      </c>
      <c r="J23" s="26"/>
      <c r="K23" s="24" t="str">
        <f>IF('Rekapitulácia stavby'!AN19="","",'Rekapitulácia stavby'!AN19)</f>
        <v/>
      </c>
      <c r="M23" s="29"/>
    </row>
    <row r="24" spans="2:13" s="1" customFormat="1" ht="18" customHeight="1" x14ac:dyDescent="0.2">
      <c r="B24" s="29"/>
      <c r="E24" s="24" t="str">
        <f>IF('Rekapitulácia stavby'!E20="","",'Rekapitulácia stavby'!E20)</f>
        <v xml:space="preserve"> </v>
      </c>
      <c r="I24" s="26" t="s">
        <v>21</v>
      </c>
      <c r="J24" s="26"/>
      <c r="K24" s="24" t="str">
        <f>IF('Rekapitulácia stavby'!AN20="","",'Rekapitulácia stavby'!AN20)</f>
        <v/>
      </c>
      <c r="M24" s="29"/>
    </row>
    <row r="25" spans="2:13" s="1" customFormat="1" ht="6.95" customHeight="1" x14ac:dyDescent="0.2">
      <c r="B25" s="29"/>
      <c r="M25" s="29"/>
    </row>
    <row r="26" spans="2:13" s="1" customFormat="1" ht="12" customHeight="1" x14ac:dyDescent="0.2">
      <c r="B26" s="29"/>
      <c r="D26" s="26" t="s">
        <v>27</v>
      </c>
      <c r="M26" s="29"/>
    </row>
    <row r="27" spans="2:13" s="7" customFormat="1" ht="16.5" customHeight="1" x14ac:dyDescent="0.2">
      <c r="B27" s="89"/>
      <c r="E27" s="257" t="s">
        <v>1</v>
      </c>
      <c r="F27" s="257"/>
      <c r="G27" s="257"/>
      <c r="H27" s="257"/>
      <c r="M27" s="89"/>
    </row>
    <row r="28" spans="2:13" s="1" customFormat="1" ht="6.95" customHeight="1" x14ac:dyDescent="0.2">
      <c r="B28" s="29"/>
      <c r="M28" s="29"/>
    </row>
    <row r="29" spans="2:13" s="1" customFormat="1" ht="6.95" customHeight="1" x14ac:dyDescent="0.2">
      <c r="B29" s="29"/>
      <c r="D29" s="53"/>
      <c r="E29" s="53"/>
      <c r="F29" s="53"/>
      <c r="G29" s="53"/>
      <c r="H29" s="53"/>
      <c r="I29" s="53"/>
      <c r="J29" s="53"/>
      <c r="K29" s="53"/>
      <c r="L29" s="53"/>
      <c r="M29" s="29"/>
    </row>
    <row r="30" spans="2:13" s="1" customFormat="1" ht="14.45" customHeight="1" x14ac:dyDescent="0.2">
      <c r="B30" s="29"/>
      <c r="D30" s="24" t="s">
        <v>123</v>
      </c>
      <c r="K30" s="90">
        <f>K96</f>
        <v>2115.8520900000003</v>
      </c>
      <c r="M30" s="29"/>
    </row>
    <row r="31" spans="2:13" s="1" customFormat="1" ht="14.45" customHeight="1" x14ac:dyDescent="0.2">
      <c r="B31" s="29"/>
      <c r="D31" s="91" t="s">
        <v>124</v>
      </c>
      <c r="K31" s="90">
        <f>K113</f>
        <v>48.66</v>
      </c>
      <c r="M31" s="29"/>
    </row>
    <row r="32" spans="2:13" s="1" customFormat="1" ht="25.35" customHeight="1" x14ac:dyDescent="0.2">
      <c r="B32" s="29"/>
      <c r="D32" s="92" t="s">
        <v>28</v>
      </c>
      <c r="K32" s="66">
        <f>ROUND(K30 + K31, 2)</f>
        <v>2164.5100000000002</v>
      </c>
      <c r="M32" s="29"/>
    </row>
    <row r="33" spans="2:13" s="1" customFormat="1" ht="6.95" customHeight="1" x14ac:dyDescent="0.2">
      <c r="B33" s="29"/>
      <c r="D33" s="53"/>
      <c r="E33" s="53"/>
      <c r="F33" s="53"/>
      <c r="G33" s="53"/>
      <c r="H33" s="53"/>
      <c r="I33" s="53"/>
      <c r="J33" s="53"/>
      <c r="K33" s="53"/>
      <c r="L33" s="53"/>
      <c r="M33" s="29"/>
    </row>
    <row r="34" spans="2:13" s="1" customFormat="1" ht="14.45" customHeight="1" x14ac:dyDescent="0.2">
      <c r="B34" s="29"/>
      <c r="F34" s="32" t="s">
        <v>30</v>
      </c>
      <c r="I34" s="32" t="s">
        <v>29</v>
      </c>
      <c r="J34" s="32"/>
      <c r="K34" s="32" t="s">
        <v>31</v>
      </c>
      <c r="M34" s="29"/>
    </row>
    <row r="35" spans="2:13" s="1" customFormat="1" ht="14.45" customHeight="1" x14ac:dyDescent="0.2">
      <c r="B35" s="29"/>
      <c r="D35" s="55" t="s">
        <v>32</v>
      </c>
      <c r="E35" s="34" t="s">
        <v>33</v>
      </c>
      <c r="F35" s="93">
        <f>ROUND((SUM(BF113:BF116) + SUM(BF136:BF262)),  2)</f>
        <v>0</v>
      </c>
      <c r="G35" s="94"/>
      <c r="H35" s="94"/>
      <c r="I35" s="95">
        <v>0.23</v>
      </c>
      <c r="J35" s="95"/>
      <c r="K35" s="93">
        <f>ROUND(((SUM(BF113:BF116) + SUM(BF136:BF262))*I35),  2)</f>
        <v>0</v>
      </c>
      <c r="M35" s="29"/>
    </row>
    <row r="36" spans="2:13" s="1" customFormat="1" ht="14.45" customHeight="1" x14ac:dyDescent="0.2">
      <c r="B36" s="29"/>
      <c r="E36" s="34" t="s">
        <v>34</v>
      </c>
      <c r="F36" s="96">
        <f>K32</f>
        <v>2164.5100000000002</v>
      </c>
      <c r="I36" s="97">
        <v>0.23</v>
      </c>
      <c r="J36" s="97"/>
      <c r="K36" s="96">
        <f>F36*I36</f>
        <v>497.83730000000008</v>
      </c>
      <c r="M36" s="29"/>
    </row>
    <row r="37" spans="2:13" s="1" customFormat="1" ht="14.45" hidden="1" customHeight="1" x14ac:dyDescent="0.2">
      <c r="B37" s="29"/>
      <c r="E37" s="26" t="s">
        <v>35</v>
      </c>
      <c r="F37" s="96">
        <f>ROUND((SUM(BH113:BH116) + SUM(BH136:BH262)),  2)</f>
        <v>0</v>
      </c>
      <c r="I37" s="97">
        <v>0.23</v>
      </c>
      <c r="J37" s="97"/>
      <c r="K37" s="96">
        <f>0</f>
        <v>0</v>
      </c>
      <c r="M37" s="29"/>
    </row>
    <row r="38" spans="2:13" s="1" customFormat="1" ht="14.45" hidden="1" customHeight="1" x14ac:dyDescent="0.2">
      <c r="B38" s="29"/>
      <c r="E38" s="26" t="s">
        <v>36</v>
      </c>
      <c r="F38" s="96">
        <f>ROUND((SUM(BI113:BI116) + SUM(BI136:BI262)),  2)</f>
        <v>0</v>
      </c>
      <c r="I38" s="97">
        <v>0.23</v>
      </c>
      <c r="J38" s="97"/>
      <c r="K38" s="96">
        <f>0</f>
        <v>0</v>
      </c>
      <c r="M38" s="29"/>
    </row>
    <row r="39" spans="2:13" s="1" customFormat="1" ht="14.45" hidden="1" customHeight="1" x14ac:dyDescent="0.2">
      <c r="B39" s="29"/>
      <c r="E39" s="34" t="s">
        <v>37</v>
      </c>
      <c r="F39" s="93">
        <f>ROUND((SUM(BJ113:BJ116) + SUM(BJ136:BJ262)),  2)</f>
        <v>0</v>
      </c>
      <c r="G39" s="94"/>
      <c r="H39" s="94"/>
      <c r="I39" s="95">
        <v>0</v>
      </c>
      <c r="J39" s="95"/>
      <c r="K39" s="93">
        <f>0</f>
        <v>0</v>
      </c>
      <c r="M39" s="29"/>
    </row>
    <row r="40" spans="2:13" s="1" customFormat="1" ht="6.95" customHeight="1" x14ac:dyDescent="0.2">
      <c r="B40" s="29"/>
      <c r="M40" s="29"/>
    </row>
    <row r="41" spans="2:13" s="1" customFormat="1" ht="25.35" customHeight="1" x14ac:dyDescent="0.2">
      <c r="B41" s="29"/>
      <c r="C41" s="98"/>
      <c r="D41" s="99" t="s">
        <v>38</v>
      </c>
      <c r="E41" s="57"/>
      <c r="F41" s="57"/>
      <c r="G41" s="100" t="s">
        <v>39</v>
      </c>
      <c r="H41" s="101" t="s">
        <v>40</v>
      </c>
      <c r="I41" s="57"/>
      <c r="J41" s="57"/>
      <c r="K41" s="102">
        <f>SUM(K32:K39)</f>
        <v>2662.3473000000004</v>
      </c>
      <c r="L41" s="103"/>
      <c r="M41" s="29"/>
    </row>
    <row r="42" spans="2:13" s="1" customFormat="1" ht="14.45" customHeight="1" x14ac:dyDescent="0.2">
      <c r="B42" s="29"/>
      <c r="M42" s="29"/>
    </row>
    <row r="43" spans="2:13" ht="14.45" customHeight="1" x14ac:dyDescent="0.2">
      <c r="B43" s="20"/>
      <c r="M43" s="20"/>
    </row>
    <row r="44" spans="2:13" ht="14.45" customHeight="1" x14ac:dyDescent="0.2">
      <c r="B44" s="20"/>
      <c r="M44" s="20"/>
    </row>
    <row r="45" spans="2:13" ht="14.45" customHeight="1" x14ac:dyDescent="0.2">
      <c r="B45" s="20"/>
      <c r="M45" s="20"/>
    </row>
    <row r="46" spans="2:13" ht="14.45" customHeight="1" x14ac:dyDescent="0.2">
      <c r="B46" s="20"/>
      <c r="M46" s="20"/>
    </row>
    <row r="47" spans="2:13" ht="14.45" customHeight="1" x14ac:dyDescent="0.2">
      <c r="B47" s="20"/>
      <c r="M47" s="20"/>
    </row>
    <row r="48" spans="2:13" ht="14.45" customHeight="1" x14ac:dyDescent="0.2">
      <c r="B48" s="20"/>
      <c r="M48" s="20"/>
    </row>
    <row r="49" spans="2:13" ht="14.45" customHeight="1" x14ac:dyDescent="0.2">
      <c r="B49" s="20"/>
      <c r="M49" s="20"/>
    </row>
    <row r="50" spans="2:13" s="1" customFormat="1" ht="14.45" customHeight="1" x14ac:dyDescent="0.2">
      <c r="B50" s="29"/>
      <c r="D50" s="41" t="s">
        <v>41</v>
      </c>
      <c r="E50" s="42"/>
      <c r="F50" s="42"/>
      <c r="G50" s="41" t="s">
        <v>42</v>
      </c>
      <c r="H50" s="42"/>
      <c r="I50" s="42"/>
      <c r="J50" s="42"/>
      <c r="K50" s="42"/>
      <c r="L50" s="42"/>
      <c r="M50" s="29"/>
    </row>
    <row r="51" spans="2:13" x14ac:dyDescent="0.2">
      <c r="B51" s="20"/>
      <c r="M51" s="20"/>
    </row>
    <row r="52" spans="2:13" x14ac:dyDescent="0.2">
      <c r="B52" s="20"/>
      <c r="M52" s="20"/>
    </row>
    <row r="53" spans="2:13" x14ac:dyDescent="0.2">
      <c r="B53" s="20"/>
      <c r="M53" s="20"/>
    </row>
    <row r="54" spans="2:13" x14ac:dyDescent="0.2">
      <c r="B54" s="20"/>
      <c r="M54" s="20"/>
    </row>
    <row r="55" spans="2:13" x14ac:dyDescent="0.2">
      <c r="B55" s="20"/>
      <c r="M55" s="20"/>
    </row>
    <row r="56" spans="2:13" x14ac:dyDescent="0.2">
      <c r="B56" s="20"/>
      <c r="M56" s="20"/>
    </row>
    <row r="57" spans="2:13" x14ac:dyDescent="0.2">
      <c r="B57" s="20"/>
      <c r="M57" s="20"/>
    </row>
    <row r="58" spans="2:13" x14ac:dyDescent="0.2">
      <c r="B58" s="20"/>
      <c r="M58" s="20"/>
    </row>
    <row r="59" spans="2:13" x14ac:dyDescent="0.2">
      <c r="B59" s="20"/>
      <c r="M59" s="20"/>
    </row>
    <row r="60" spans="2:13" x14ac:dyDescent="0.2">
      <c r="B60" s="20"/>
      <c r="M60" s="20"/>
    </row>
    <row r="61" spans="2:13" s="1" customFormat="1" ht="12.75" x14ac:dyDescent="0.2">
      <c r="B61" s="29"/>
      <c r="D61" s="43" t="s">
        <v>43</v>
      </c>
      <c r="E61" s="31"/>
      <c r="F61" s="104" t="s">
        <v>44</v>
      </c>
      <c r="G61" s="43" t="s">
        <v>43</v>
      </c>
      <c r="H61" s="31"/>
      <c r="I61" s="31"/>
      <c r="J61" s="31"/>
      <c r="K61" s="105" t="s">
        <v>44</v>
      </c>
      <c r="L61" s="31"/>
      <c r="M61" s="29"/>
    </row>
    <row r="62" spans="2:13" x14ac:dyDescent="0.2">
      <c r="B62" s="20"/>
      <c r="M62" s="20"/>
    </row>
    <row r="63" spans="2:13" x14ac:dyDescent="0.2">
      <c r="B63" s="20"/>
      <c r="M63" s="20"/>
    </row>
    <row r="64" spans="2:13" x14ac:dyDescent="0.2">
      <c r="B64" s="20"/>
      <c r="M64" s="20"/>
    </row>
    <row r="65" spans="2:13" s="1" customFormat="1" ht="12.75" x14ac:dyDescent="0.2">
      <c r="B65" s="29"/>
      <c r="D65" s="41" t="s">
        <v>45</v>
      </c>
      <c r="E65" s="42"/>
      <c r="F65" s="42"/>
      <c r="G65" s="41" t="s">
        <v>46</v>
      </c>
      <c r="H65" s="42"/>
      <c r="I65" s="42"/>
      <c r="J65" s="42"/>
      <c r="K65" s="42"/>
      <c r="L65" s="42"/>
      <c r="M65" s="29"/>
    </row>
    <row r="66" spans="2:13" x14ac:dyDescent="0.2">
      <c r="B66" s="20"/>
      <c r="M66" s="20"/>
    </row>
    <row r="67" spans="2:13" x14ac:dyDescent="0.2">
      <c r="B67" s="20"/>
      <c r="M67" s="20"/>
    </row>
    <row r="68" spans="2:13" x14ac:dyDescent="0.2">
      <c r="B68" s="20"/>
      <c r="M68" s="20"/>
    </row>
    <row r="69" spans="2:13" x14ac:dyDescent="0.2">
      <c r="B69" s="20"/>
      <c r="M69" s="20"/>
    </row>
    <row r="70" spans="2:13" x14ac:dyDescent="0.2">
      <c r="B70" s="20"/>
      <c r="M70" s="20"/>
    </row>
    <row r="71" spans="2:13" x14ac:dyDescent="0.2">
      <c r="B71" s="20"/>
      <c r="M71" s="20"/>
    </row>
    <row r="72" spans="2:13" x14ac:dyDescent="0.2">
      <c r="B72" s="20"/>
      <c r="M72" s="20"/>
    </row>
    <row r="73" spans="2:13" x14ac:dyDescent="0.2">
      <c r="B73" s="20"/>
      <c r="M73" s="20"/>
    </row>
    <row r="74" spans="2:13" x14ac:dyDescent="0.2">
      <c r="B74" s="20"/>
      <c r="M74" s="20"/>
    </row>
    <row r="75" spans="2:13" x14ac:dyDescent="0.2">
      <c r="B75" s="20"/>
      <c r="M75" s="20"/>
    </row>
    <row r="76" spans="2:13" s="1" customFormat="1" ht="12.75" x14ac:dyDescent="0.2">
      <c r="B76" s="29"/>
      <c r="D76" s="43" t="s">
        <v>43</v>
      </c>
      <c r="E76" s="31"/>
      <c r="F76" s="104" t="s">
        <v>44</v>
      </c>
      <c r="G76" s="43" t="s">
        <v>43</v>
      </c>
      <c r="H76" s="31"/>
      <c r="I76" s="31"/>
      <c r="J76" s="31"/>
      <c r="K76" s="105" t="s">
        <v>44</v>
      </c>
      <c r="L76" s="31"/>
      <c r="M76" s="29"/>
    </row>
    <row r="77" spans="2:13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29"/>
    </row>
    <row r="81" spans="2:48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29"/>
    </row>
    <row r="82" spans="2:48" s="1" customFormat="1" ht="24.95" customHeight="1" x14ac:dyDescent="0.2">
      <c r="B82" s="29"/>
      <c r="C82" s="21" t="s">
        <v>125</v>
      </c>
      <c r="M82" s="29"/>
    </row>
    <row r="83" spans="2:48" s="1" customFormat="1" ht="6.95" customHeight="1" x14ac:dyDescent="0.2">
      <c r="B83" s="29"/>
      <c r="M83" s="29"/>
    </row>
    <row r="84" spans="2:48" s="1" customFormat="1" ht="12" customHeight="1" x14ac:dyDescent="0.2">
      <c r="B84" s="29"/>
      <c r="C84" s="26" t="s">
        <v>13</v>
      </c>
      <c r="M84" s="29"/>
    </row>
    <row r="85" spans="2:48" s="1" customFormat="1" ht="16.5" customHeight="1" x14ac:dyDescent="0.2">
      <c r="B85" s="29"/>
      <c r="E85" s="266" t="str">
        <f>E7</f>
        <v>Revitalizácia verejného priestoru - Dom služieb Dúbravka</v>
      </c>
      <c r="F85" s="267"/>
      <c r="G85" s="267"/>
      <c r="H85" s="267"/>
      <c r="M85" s="29"/>
    </row>
    <row r="86" spans="2:48" s="1" customFormat="1" ht="12" customHeight="1" x14ac:dyDescent="0.2">
      <c r="B86" s="29"/>
      <c r="C86" s="26" t="s">
        <v>121</v>
      </c>
      <c r="M86" s="29"/>
    </row>
    <row r="87" spans="2:48" s="1" customFormat="1" ht="16.5" customHeight="1" x14ac:dyDescent="0.2">
      <c r="B87" s="29"/>
      <c r="E87" s="262" t="str">
        <f>E9</f>
        <v>SO 11b - Sadové úpravy - zavlažovanie</v>
      </c>
      <c r="F87" s="268"/>
      <c r="G87" s="268"/>
      <c r="H87" s="268"/>
      <c r="M87" s="29"/>
    </row>
    <row r="88" spans="2:48" s="1" customFormat="1" ht="6.95" customHeight="1" x14ac:dyDescent="0.2">
      <c r="B88" s="29"/>
      <c r="M88" s="29"/>
    </row>
    <row r="89" spans="2:48" s="1" customFormat="1" ht="12" customHeight="1" x14ac:dyDescent="0.2">
      <c r="B89" s="29"/>
      <c r="C89" s="26" t="s">
        <v>16</v>
      </c>
      <c r="F89" s="24" t="str">
        <f>F12</f>
        <v>k.ú. Dúbravka, Bratislava</v>
      </c>
      <c r="I89" s="26" t="s">
        <v>18</v>
      </c>
      <c r="J89" s="26"/>
      <c r="K89" s="52">
        <f>IF(K12="","",K12)</f>
        <v>0</v>
      </c>
      <c r="M89" s="29"/>
    </row>
    <row r="90" spans="2:48" s="1" customFormat="1" ht="6.95" customHeight="1" x14ac:dyDescent="0.2">
      <c r="B90" s="29"/>
      <c r="M90" s="29"/>
    </row>
    <row r="91" spans="2:48" s="1" customFormat="1" ht="25.7" customHeight="1" x14ac:dyDescent="0.2">
      <c r="B91" s="29"/>
      <c r="C91" s="26" t="s">
        <v>19</v>
      </c>
      <c r="F91" s="24"/>
      <c r="I91" s="26" t="s">
        <v>23</v>
      </c>
      <c r="J91" s="26"/>
      <c r="K91" s="27"/>
      <c r="M91" s="29"/>
    </row>
    <row r="92" spans="2:48" s="1" customFormat="1" ht="15.2" customHeight="1" x14ac:dyDescent="0.2">
      <c r="B92" s="29"/>
      <c r="C92" s="26" t="s">
        <v>22</v>
      </c>
      <c r="F92" s="24" t="str">
        <f>IF(E18="","",E18)</f>
        <v/>
      </c>
      <c r="I92" s="26" t="s">
        <v>25</v>
      </c>
      <c r="J92" s="26"/>
      <c r="K92" s="27" t="str">
        <f>E24</f>
        <v xml:space="preserve"> </v>
      </c>
      <c r="M92" s="29"/>
    </row>
    <row r="93" spans="2:48" s="1" customFormat="1" ht="10.35" customHeight="1" x14ac:dyDescent="0.2">
      <c r="B93" s="29"/>
      <c r="M93" s="29"/>
    </row>
    <row r="94" spans="2:48" s="1" customFormat="1" ht="29.25" customHeight="1" x14ac:dyDescent="0.2">
      <c r="B94" s="29"/>
      <c r="C94" s="106" t="s">
        <v>126</v>
      </c>
      <c r="D94" s="98"/>
      <c r="E94" s="98"/>
      <c r="F94" s="98"/>
      <c r="G94" s="98"/>
      <c r="H94" s="98"/>
      <c r="I94" s="98"/>
      <c r="J94" s="98"/>
      <c r="K94" s="107" t="s">
        <v>127</v>
      </c>
      <c r="L94" s="98"/>
      <c r="M94" s="29"/>
    </row>
    <row r="95" spans="2:48" s="1" customFormat="1" ht="10.35" customHeight="1" x14ac:dyDescent="0.2">
      <c r="B95" s="29"/>
      <c r="M95" s="29"/>
    </row>
    <row r="96" spans="2:48" s="1" customFormat="1" ht="22.9" customHeight="1" x14ac:dyDescent="0.2">
      <c r="B96" s="29"/>
      <c r="C96" s="108" t="s">
        <v>128</v>
      </c>
      <c r="K96" s="66">
        <f>K136</f>
        <v>2115.8520900000003</v>
      </c>
      <c r="M96" s="29"/>
      <c r="AV96" s="17" t="s">
        <v>129</v>
      </c>
    </row>
    <row r="97" spans="2:13" s="8" customFormat="1" ht="24.95" customHeight="1" x14ac:dyDescent="0.2">
      <c r="B97" s="109"/>
      <c r="D97" s="110" t="s">
        <v>1590</v>
      </c>
      <c r="E97" s="111"/>
      <c r="F97" s="111"/>
      <c r="G97" s="111"/>
      <c r="H97" s="111"/>
      <c r="I97" s="111"/>
      <c r="J97" s="111"/>
      <c r="K97" s="112">
        <f>K137</f>
        <v>2115.8520900000003</v>
      </c>
      <c r="M97" s="109"/>
    </row>
    <row r="98" spans="2:13" s="9" customFormat="1" ht="19.899999999999999" customHeight="1" x14ac:dyDescent="0.2">
      <c r="B98" s="113"/>
      <c r="D98" s="114" t="s">
        <v>131</v>
      </c>
      <c r="E98" s="115"/>
      <c r="F98" s="115"/>
      <c r="G98" s="115"/>
      <c r="H98" s="115"/>
      <c r="I98" s="115"/>
      <c r="J98" s="115"/>
      <c r="K98" s="116">
        <f>K138</f>
        <v>198.68341000000001</v>
      </c>
      <c r="M98" s="113"/>
    </row>
    <row r="99" spans="2:13" s="9" customFormat="1" ht="19.899999999999999" customHeight="1" x14ac:dyDescent="0.2">
      <c r="B99" s="113"/>
      <c r="D99" s="114" t="s">
        <v>135</v>
      </c>
      <c r="E99" s="115"/>
      <c r="F99" s="115"/>
      <c r="G99" s="115"/>
      <c r="H99" s="115"/>
      <c r="I99" s="115"/>
      <c r="J99" s="115"/>
      <c r="K99" s="116">
        <f>K152</f>
        <v>1339.2375</v>
      </c>
      <c r="M99" s="113"/>
    </row>
    <row r="100" spans="2:13" s="9" customFormat="1" ht="19.899999999999999" customHeight="1" x14ac:dyDescent="0.2">
      <c r="B100" s="113"/>
      <c r="D100" s="114" t="s">
        <v>139</v>
      </c>
      <c r="E100" s="115"/>
      <c r="F100" s="115"/>
      <c r="G100" s="115"/>
      <c r="H100" s="115"/>
      <c r="I100" s="115"/>
      <c r="J100" s="115"/>
      <c r="K100" s="116">
        <f>K170</f>
        <v>577.93118000000004</v>
      </c>
      <c r="M100" s="113"/>
    </row>
    <row r="101" spans="2:13" s="8" customFormat="1" ht="24.95" customHeight="1" x14ac:dyDescent="0.2">
      <c r="B101" s="109"/>
      <c r="D101" s="110" t="s">
        <v>1591</v>
      </c>
      <c r="E101" s="111"/>
      <c r="F101" s="111"/>
      <c r="G101" s="111"/>
      <c r="H101" s="111"/>
      <c r="I101" s="111"/>
      <c r="J101" s="111"/>
      <c r="K101" s="112">
        <f>K172</f>
        <v>0</v>
      </c>
      <c r="M101" s="109"/>
    </row>
    <row r="102" spans="2:13" s="9" customFormat="1" ht="19.899999999999999" customHeight="1" x14ac:dyDescent="0.2">
      <c r="B102" s="113"/>
      <c r="D102" s="114" t="s">
        <v>1592</v>
      </c>
      <c r="E102" s="115"/>
      <c r="F102" s="115"/>
      <c r="G102" s="115"/>
      <c r="H102" s="115"/>
      <c r="I102" s="115"/>
      <c r="J102" s="115"/>
      <c r="K102" s="116">
        <f>K173</f>
        <v>0</v>
      </c>
      <c r="M102" s="113"/>
    </row>
    <row r="103" spans="2:13" s="9" customFormat="1" ht="19.899999999999999" customHeight="1" x14ac:dyDescent="0.2">
      <c r="B103" s="113"/>
      <c r="D103" s="114" t="s">
        <v>1593</v>
      </c>
      <c r="E103" s="115"/>
      <c r="F103" s="115"/>
      <c r="G103" s="115"/>
      <c r="H103" s="115"/>
      <c r="I103" s="115"/>
      <c r="J103" s="115"/>
      <c r="K103" s="116">
        <f>K192</f>
        <v>0</v>
      </c>
      <c r="M103" s="113"/>
    </row>
    <row r="104" spans="2:13" s="9" customFormat="1" ht="19.899999999999999" customHeight="1" x14ac:dyDescent="0.2">
      <c r="B104" s="113"/>
      <c r="D104" s="114" t="s">
        <v>1594</v>
      </c>
      <c r="E104" s="115"/>
      <c r="F104" s="115"/>
      <c r="G104" s="115"/>
      <c r="H104" s="115"/>
      <c r="I104" s="115"/>
      <c r="J104" s="115"/>
      <c r="K104" s="116">
        <f>K206</f>
        <v>0</v>
      </c>
      <c r="M104" s="113"/>
    </row>
    <row r="105" spans="2:13" s="9" customFormat="1" ht="19.899999999999999" customHeight="1" x14ac:dyDescent="0.2">
      <c r="B105" s="113"/>
      <c r="D105" s="114" t="s">
        <v>1595</v>
      </c>
      <c r="E105" s="115"/>
      <c r="F105" s="115"/>
      <c r="G105" s="115"/>
      <c r="H105" s="115"/>
      <c r="I105" s="115"/>
      <c r="J105" s="115"/>
      <c r="K105" s="116">
        <f>K216</f>
        <v>0</v>
      </c>
      <c r="M105" s="113"/>
    </row>
    <row r="106" spans="2:13" s="9" customFormat="1" ht="19.899999999999999" customHeight="1" x14ac:dyDescent="0.2">
      <c r="B106" s="113"/>
      <c r="D106" s="114" t="s">
        <v>1596</v>
      </c>
      <c r="E106" s="115"/>
      <c r="F106" s="115"/>
      <c r="G106" s="115"/>
      <c r="H106" s="115"/>
      <c r="I106" s="115"/>
      <c r="J106" s="115"/>
      <c r="K106" s="116">
        <f>K224</f>
        <v>0</v>
      </c>
      <c r="M106" s="113"/>
    </row>
    <row r="107" spans="2:13" s="9" customFormat="1" ht="19.899999999999999" customHeight="1" x14ac:dyDescent="0.2">
      <c r="B107" s="113"/>
      <c r="D107" s="114" t="s">
        <v>1597</v>
      </c>
      <c r="E107" s="115"/>
      <c r="F107" s="115"/>
      <c r="G107" s="115"/>
      <c r="H107" s="115"/>
      <c r="I107" s="115"/>
      <c r="J107" s="115"/>
      <c r="K107" s="116">
        <f>K238</f>
        <v>0</v>
      </c>
      <c r="M107" s="113"/>
    </row>
    <row r="108" spans="2:13" s="9" customFormat="1" ht="19.899999999999999" customHeight="1" x14ac:dyDescent="0.2">
      <c r="B108" s="113"/>
      <c r="D108" s="114" t="s">
        <v>1598</v>
      </c>
      <c r="E108" s="115"/>
      <c r="F108" s="115"/>
      <c r="G108" s="115"/>
      <c r="H108" s="115"/>
      <c r="I108" s="115"/>
      <c r="J108" s="115"/>
      <c r="K108" s="116">
        <f>K248</f>
        <v>0</v>
      </c>
      <c r="M108" s="113"/>
    </row>
    <row r="109" spans="2:13" s="9" customFormat="1" ht="19.899999999999999" customHeight="1" x14ac:dyDescent="0.2">
      <c r="B109" s="113"/>
      <c r="D109" s="114" t="s">
        <v>1599</v>
      </c>
      <c r="E109" s="115"/>
      <c r="F109" s="115"/>
      <c r="G109" s="115"/>
      <c r="H109" s="115"/>
      <c r="I109" s="115"/>
      <c r="J109" s="115"/>
      <c r="K109" s="116">
        <f>K254</f>
        <v>0</v>
      </c>
      <c r="M109" s="113"/>
    </row>
    <row r="110" spans="2:13" s="9" customFormat="1" ht="19.899999999999999" customHeight="1" x14ac:dyDescent="0.2">
      <c r="B110" s="113"/>
      <c r="D110" s="114" t="s">
        <v>1600</v>
      </c>
      <c r="E110" s="115"/>
      <c r="F110" s="115"/>
      <c r="G110" s="115"/>
      <c r="H110" s="115"/>
      <c r="I110" s="115"/>
      <c r="J110" s="115"/>
      <c r="K110" s="116">
        <f>K260</f>
        <v>0</v>
      </c>
      <c r="M110" s="113"/>
    </row>
    <row r="111" spans="2:13" s="1" customFormat="1" ht="21.75" customHeight="1" x14ac:dyDescent="0.2">
      <c r="B111" s="29"/>
      <c r="M111" s="29"/>
    </row>
    <row r="112" spans="2:13" s="1" customFormat="1" ht="6.95" customHeight="1" x14ac:dyDescent="0.2">
      <c r="B112" s="29"/>
      <c r="M112" s="29"/>
    </row>
    <row r="113" spans="2:66" s="1" customFormat="1" ht="29.25" customHeight="1" x14ac:dyDescent="0.2">
      <c r="B113" s="29"/>
      <c r="C113" s="108" t="s">
        <v>144</v>
      </c>
      <c r="K113" s="117">
        <f>ROUND(K114 + K115,2)</f>
        <v>48.66</v>
      </c>
      <c r="M113" s="29"/>
      <c r="O113" s="118" t="s">
        <v>32</v>
      </c>
    </row>
    <row r="114" spans="2:66" s="1" customFormat="1" ht="18" customHeight="1" x14ac:dyDescent="0.2">
      <c r="B114" s="29"/>
      <c r="D114" s="265" t="s">
        <v>145</v>
      </c>
      <c r="E114" s="265"/>
      <c r="F114" s="265"/>
      <c r="K114" s="186">
        <f>0.023*K96</f>
        <v>48.664598070000004</v>
      </c>
      <c r="M114" s="29"/>
      <c r="O114" s="187" t="s">
        <v>34</v>
      </c>
      <c r="AG114" s="119"/>
      <c r="AH114" s="119"/>
      <c r="AI114" s="119"/>
      <c r="AJ114" s="119"/>
      <c r="AK114" s="119"/>
      <c r="AL114" s="119"/>
      <c r="AM114" s="119"/>
      <c r="AN114" s="119"/>
      <c r="AO114" s="119"/>
      <c r="AP114" s="119"/>
      <c r="AQ114" s="119"/>
      <c r="AR114" s="119"/>
      <c r="AS114" s="119"/>
      <c r="AT114" s="119"/>
      <c r="AU114" s="119"/>
      <c r="AV114" s="119"/>
      <c r="AW114" s="119"/>
      <c r="AX114" s="119"/>
      <c r="AY114" s="119"/>
      <c r="AZ114" s="120" t="s">
        <v>146</v>
      </c>
      <c r="BA114" s="119"/>
      <c r="BB114" s="119"/>
      <c r="BC114" s="119"/>
      <c r="BD114" s="119"/>
      <c r="BE114" s="119"/>
      <c r="BF114" s="121">
        <f>IF(O114="základná",K114,0)</f>
        <v>0</v>
      </c>
      <c r="BG114" s="121">
        <f>IF(O114="znížená",K114,0)</f>
        <v>48.664598070000004</v>
      </c>
      <c r="BH114" s="121">
        <f>IF(O114="zákl. prenesená",K114,0)</f>
        <v>0</v>
      </c>
      <c r="BI114" s="121">
        <f>IF(O114="zníž. prenesená",K114,0)</f>
        <v>0</v>
      </c>
      <c r="BJ114" s="121">
        <f>IF(O114="nulová",K114,0)</f>
        <v>0</v>
      </c>
      <c r="BK114" s="120" t="s">
        <v>147</v>
      </c>
      <c r="BL114" s="119"/>
      <c r="BM114" s="119"/>
      <c r="BN114" s="119"/>
    </row>
    <row r="115" spans="2:66" s="1" customFormat="1" ht="18" customHeight="1" x14ac:dyDescent="0.2">
      <c r="B115" s="29"/>
      <c r="D115" s="265" t="s">
        <v>148</v>
      </c>
      <c r="E115" s="265"/>
      <c r="F115" s="265"/>
      <c r="K115" s="181"/>
      <c r="M115" s="29"/>
      <c r="O115" s="187" t="s">
        <v>34</v>
      </c>
      <c r="AG115" s="119"/>
      <c r="AH115" s="119"/>
      <c r="AI115" s="119"/>
      <c r="AJ115" s="119"/>
      <c r="AK115" s="119"/>
      <c r="AL115" s="119"/>
      <c r="AM115" s="119"/>
      <c r="AN115" s="119"/>
      <c r="AO115" s="119"/>
      <c r="AP115" s="119"/>
      <c r="AQ115" s="119"/>
      <c r="AR115" s="119"/>
      <c r="AS115" s="119"/>
      <c r="AT115" s="119"/>
      <c r="AU115" s="119"/>
      <c r="AV115" s="119"/>
      <c r="AW115" s="119"/>
      <c r="AX115" s="119"/>
      <c r="AY115" s="119"/>
      <c r="AZ115" s="120" t="s">
        <v>146</v>
      </c>
      <c r="BA115" s="119"/>
      <c r="BB115" s="119"/>
      <c r="BC115" s="119"/>
      <c r="BD115" s="119"/>
      <c r="BE115" s="119"/>
      <c r="BF115" s="121">
        <f>IF(O115="základná",K115,0)</f>
        <v>0</v>
      </c>
      <c r="BG115" s="121">
        <f>IF(O115="znížená",K115,0)</f>
        <v>0</v>
      </c>
      <c r="BH115" s="121">
        <f>IF(O115="zákl. prenesená",K115,0)</f>
        <v>0</v>
      </c>
      <c r="BI115" s="121">
        <f>IF(O115="zníž. prenesená",K115,0)</f>
        <v>0</v>
      </c>
      <c r="BJ115" s="121">
        <f>IF(O115="nulová",K115,0)</f>
        <v>0</v>
      </c>
      <c r="BK115" s="120" t="s">
        <v>147</v>
      </c>
      <c r="BL115" s="119"/>
      <c r="BM115" s="119"/>
      <c r="BN115" s="119"/>
    </row>
    <row r="116" spans="2:66" s="1" customFormat="1" ht="18" customHeight="1" x14ac:dyDescent="0.2">
      <c r="B116" s="29"/>
      <c r="M116" s="29"/>
    </row>
    <row r="117" spans="2:66" s="1" customFormat="1" ht="29.25" customHeight="1" x14ac:dyDescent="0.2">
      <c r="B117" s="29"/>
      <c r="C117" s="122" t="s">
        <v>149</v>
      </c>
      <c r="D117" s="98"/>
      <c r="E117" s="98"/>
      <c r="F117" s="98"/>
      <c r="G117" s="98"/>
      <c r="H117" s="98"/>
      <c r="I117" s="98"/>
      <c r="J117" s="98"/>
      <c r="K117" s="123">
        <f>ROUND(K96+K113,2)</f>
        <v>2164.5100000000002</v>
      </c>
      <c r="L117" s="98"/>
      <c r="M117" s="29"/>
    </row>
    <row r="118" spans="2:66" s="1" customFormat="1" ht="6.95" customHeight="1" x14ac:dyDescent="0.2">
      <c r="B118" s="44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29"/>
    </row>
    <row r="122" spans="2:66" s="1" customFormat="1" ht="6.95" customHeight="1" x14ac:dyDescent="0.2">
      <c r="B122" s="46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29"/>
    </row>
    <row r="123" spans="2:66" s="1" customFormat="1" ht="24.95" customHeight="1" x14ac:dyDescent="0.2">
      <c r="B123" s="29"/>
      <c r="C123" s="21" t="s">
        <v>150</v>
      </c>
      <c r="M123" s="29"/>
    </row>
    <row r="124" spans="2:66" s="1" customFormat="1" ht="6.95" customHeight="1" x14ac:dyDescent="0.2">
      <c r="B124" s="29"/>
      <c r="M124" s="29"/>
    </row>
    <row r="125" spans="2:66" s="1" customFormat="1" ht="12" customHeight="1" x14ac:dyDescent="0.2">
      <c r="B125" s="29"/>
      <c r="C125" s="26" t="s">
        <v>13</v>
      </c>
      <c r="M125" s="29"/>
    </row>
    <row r="126" spans="2:66" s="1" customFormat="1" ht="16.5" customHeight="1" x14ac:dyDescent="0.2">
      <c r="B126" s="29"/>
      <c r="E126" s="266" t="str">
        <f>E7</f>
        <v>Revitalizácia verejného priestoru - Dom služieb Dúbravka</v>
      </c>
      <c r="F126" s="267"/>
      <c r="G126" s="267"/>
      <c r="H126" s="267"/>
      <c r="M126" s="29"/>
    </row>
    <row r="127" spans="2:66" s="1" customFormat="1" ht="12" customHeight="1" x14ac:dyDescent="0.2">
      <c r="B127" s="29"/>
      <c r="C127" s="26" t="s">
        <v>121</v>
      </c>
      <c r="M127" s="29"/>
    </row>
    <row r="128" spans="2:66" s="1" customFormat="1" ht="16.5" customHeight="1" x14ac:dyDescent="0.2">
      <c r="B128" s="29"/>
      <c r="E128" s="262" t="str">
        <f>E9</f>
        <v>SO 11b - Sadové úpravy - zavlažovanie</v>
      </c>
      <c r="F128" s="268"/>
      <c r="G128" s="268"/>
      <c r="H128" s="268"/>
      <c r="M128" s="29"/>
    </row>
    <row r="129" spans="2:66" s="1" customFormat="1" ht="6.95" customHeight="1" x14ac:dyDescent="0.2">
      <c r="B129" s="29"/>
      <c r="M129" s="29"/>
    </row>
    <row r="130" spans="2:66" s="1" customFormat="1" ht="12" customHeight="1" x14ac:dyDescent="0.2">
      <c r="B130" s="29"/>
      <c r="C130" s="26" t="s">
        <v>16</v>
      </c>
      <c r="F130" s="24" t="str">
        <f>F12</f>
        <v>k.ú. Dúbravka, Bratislava</v>
      </c>
      <c r="I130" s="26" t="s">
        <v>18</v>
      </c>
      <c r="J130" s="26"/>
      <c r="K130" s="52">
        <f>IF(K12="","",K12)</f>
        <v>0</v>
      </c>
      <c r="M130" s="29"/>
    </row>
    <row r="131" spans="2:66" s="1" customFormat="1" ht="6.95" customHeight="1" x14ac:dyDescent="0.2">
      <c r="B131" s="29"/>
      <c r="M131" s="29"/>
    </row>
    <row r="132" spans="2:66" s="1" customFormat="1" ht="25.7" customHeight="1" x14ac:dyDescent="0.2">
      <c r="B132" s="29"/>
      <c r="C132" s="26" t="s">
        <v>19</v>
      </c>
      <c r="F132" s="24">
        <f>E15</f>
        <v>0</v>
      </c>
      <c r="I132" s="26" t="s">
        <v>23</v>
      </c>
      <c r="J132" s="26"/>
      <c r="K132" s="27">
        <f>E21</f>
        <v>0</v>
      </c>
      <c r="M132" s="29"/>
    </row>
    <row r="133" spans="2:66" s="1" customFormat="1" ht="15.2" customHeight="1" x14ac:dyDescent="0.2">
      <c r="B133" s="29"/>
      <c r="C133" s="26" t="s">
        <v>22</v>
      </c>
      <c r="F133" s="24" t="str">
        <f>IF(E18="","",E18)</f>
        <v/>
      </c>
      <c r="I133" s="26" t="s">
        <v>25</v>
      </c>
      <c r="J133" s="26"/>
      <c r="K133" s="27" t="str">
        <f>E24</f>
        <v xml:space="preserve"> </v>
      </c>
      <c r="M133" s="29"/>
    </row>
    <row r="134" spans="2:66" s="1" customFormat="1" ht="10.35" customHeight="1" x14ac:dyDescent="0.2">
      <c r="B134" s="29"/>
      <c r="M134" s="29"/>
    </row>
    <row r="135" spans="2:66" s="10" customFormat="1" ht="29.25" customHeight="1" x14ac:dyDescent="0.2">
      <c r="B135" s="124"/>
      <c r="C135" s="125" t="s">
        <v>151</v>
      </c>
      <c r="D135" s="126" t="s">
        <v>53</v>
      </c>
      <c r="E135" s="126" t="s">
        <v>49</v>
      </c>
      <c r="F135" s="126" t="s">
        <v>50</v>
      </c>
      <c r="G135" s="126" t="s">
        <v>152</v>
      </c>
      <c r="H135" s="126" t="s">
        <v>153</v>
      </c>
      <c r="I135" s="126" t="s">
        <v>154</v>
      </c>
      <c r="J135" s="126" t="s">
        <v>155</v>
      </c>
      <c r="K135" s="127" t="s">
        <v>127</v>
      </c>
      <c r="L135" s="128" t="s">
        <v>156</v>
      </c>
      <c r="M135" s="124"/>
      <c r="N135" s="59" t="s">
        <v>1</v>
      </c>
      <c r="O135" s="60" t="s">
        <v>32</v>
      </c>
      <c r="P135" s="60" t="s">
        <v>157</v>
      </c>
      <c r="Q135" s="60" t="s">
        <v>158</v>
      </c>
      <c r="R135" s="60" t="s">
        <v>159</v>
      </c>
      <c r="S135" s="60" t="s">
        <v>160</v>
      </c>
      <c r="T135" s="60" t="s">
        <v>161</v>
      </c>
      <c r="U135" s="61" t="s">
        <v>162</v>
      </c>
    </row>
    <row r="136" spans="2:66" s="1" customFormat="1" ht="22.9" customHeight="1" x14ac:dyDescent="0.25">
      <c r="B136" s="29"/>
      <c r="C136" s="64" t="s">
        <v>123</v>
      </c>
      <c r="K136" s="129">
        <f>K137+K172</f>
        <v>2115.8520900000003</v>
      </c>
      <c r="M136" s="29"/>
      <c r="N136" s="62"/>
      <c r="O136" s="53"/>
      <c r="P136" s="53"/>
      <c r="Q136" s="130">
        <f>Q137+Q172</f>
        <v>44.525650999999996</v>
      </c>
      <c r="R136" s="53"/>
      <c r="S136" s="130">
        <f>S137+S172</f>
        <v>20.081349500000002</v>
      </c>
      <c r="T136" s="53"/>
      <c r="U136" s="131">
        <f>U137+U172</f>
        <v>0</v>
      </c>
      <c r="AU136" s="17" t="s">
        <v>67</v>
      </c>
      <c r="AV136" s="17" t="s">
        <v>129</v>
      </c>
      <c r="BL136" s="132">
        <f>BL137+BL172</f>
        <v>2115.85</v>
      </c>
    </row>
    <row r="137" spans="2:66" s="11" customFormat="1" ht="25.9" customHeight="1" x14ac:dyDescent="0.2">
      <c r="B137" s="133"/>
      <c r="D137" s="134" t="s">
        <v>67</v>
      </c>
      <c r="E137" s="135" t="s">
        <v>163</v>
      </c>
      <c r="F137" s="135" t="s">
        <v>163</v>
      </c>
      <c r="K137" s="136">
        <f>K138+K152+K170</f>
        <v>2115.8520900000003</v>
      </c>
      <c r="M137" s="133"/>
      <c r="N137" s="137"/>
      <c r="Q137" s="138">
        <f>Q138+Q152+Q170</f>
        <v>44.525650999999996</v>
      </c>
      <c r="S137" s="138">
        <f>S138+S152+S170</f>
        <v>20.081349500000002</v>
      </c>
      <c r="U137" s="139">
        <f>U138+U152+U170</f>
        <v>0</v>
      </c>
      <c r="AS137" s="134" t="s">
        <v>76</v>
      </c>
      <c r="AU137" s="140" t="s">
        <v>67</v>
      </c>
      <c r="AV137" s="140" t="s">
        <v>68</v>
      </c>
      <c r="AZ137" s="134" t="s">
        <v>165</v>
      </c>
      <c r="BL137" s="141">
        <f>BL138+BL152+BL170</f>
        <v>2115.85</v>
      </c>
    </row>
    <row r="138" spans="2:66" s="11" customFormat="1" ht="22.9" customHeight="1" x14ac:dyDescent="0.2">
      <c r="B138" s="133"/>
      <c r="D138" s="134" t="s">
        <v>67</v>
      </c>
      <c r="E138" s="142" t="s">
        <v>76</v>
      </c>
      <c r="F138" s="142" t="s">
        <v>166</v>
      </c>
      <c r="K138" s="143">
        <f>SUM(K139:K148)</f>
        <v>198.68341000000001</v>
      </c>
      <c r="M138" s="133"/>
      <c r="N138" s="137"/>
      <c r="Q138" s="138">
        <f>SUM(Q139:Q151)</f>
        <v>5.8732800000000003</v>
      </c>
      <c r="S138" s="138">
        <f>SUM(S139:S151)</f>
        <v>2.7639019999999999</v>
      </c>
      <c r="U138" s="139">
        <f>SUM(U139:U151)</f>
        <v>0</v>
      </c>
      <c r="AS138" s="134" t="s">
        <v>76</v>
      </c>
      <c r="AU138" s="140" t="s">
        <v>67</v>
      </c>
      <c r="AV138" s="140" t="s">
        <v>76</v>
      </c>
      <c r="AZ138" s="134" t="s">
        <v>165</v>
      </c>
      <c r="BL138" s="141">
        <f>SUM(BL139:BL151)</f>
        <v>198.68</v>
      </c>
    </row>
    <row r="139" spans="2:66" s="1" customFormat="1" ht="37.9" customHeight="1" x14ac:dyDescent="0.2">
      <c r="B139" s="29"/>
      <c r="C139" s="188" t="s">
        <v>76</v>
      </c>
      <c r="D139" s="188" t="s">
        <v>167</v>
      </c>
      <c r="E139" s="189" t="s">
        <v>1601</v>
      </c>
      <c r="F139" s="190" t="s">
        <v>1602</v>
      </c>
      <c r="G139" s="191" t="s">
        <v>170</v>
      </c>
      <c r="H139" s="192">
        <v>25.76</v>
      </c>
      <c r="I139" s="193">
        <v>4.45</v>
      </c>
      <c r="J139" s="182"/>
      <c r="K139" s="193">
        <f>(H139*I139)-(H139*I139*J139)</f>
        <v>114.63200000000001</v>
      </c>
      <c r="L139" s="194"/>
      <c r="M139" s="29"/>
      <c r="N139" s="145" t="s">
        <v>1</v>
      </c>
      <c r="O139" s="118" t="s">
        <v>34</v>
      </c>
      <c r="P139" s="146">
        <v>0.22800000000000001</v>
      </c>
      <c r="Q139" s="146">
        <f>P139*H139</f>
        <v>5.8732800000000003</v>
      </c>
      <c r="R139" s="146">
        <v>0</v>
      </c>
      <c r="S139" s="146">
        <f>R139*H139</f>
        <v>0</v>
      </c>
      <c r="T139" s="146">
        <v>0</v>
      </c>
      <c r="U139" s="147">
        <f>T139*H139</f>
        <v>0</v>
      </c>
      <c r="AS139" s="148" t="s">
        <v>171</v>
      </c>
      <c r="AU139" s="148" t="s">
        <v>167</v>
      </c>
      <c r="AV139" s="148" t="s">
        <v>147</v>
      </c>
      <c r="AZ139" s="17" t="s">
        <v>165</v>
      </c>
      <c r="BF139" s="149">
        <f>IF(O139="základná",K139,0)</f>
        <v>0</v>
      </c>
      <c r="BG139" s="149">
        <f>IF(O139="znížená",K139,0)</f>
        <v>114.63200000000001</v>
      </c>
      <c r="BH139" s="149">
        <f>IF(O139="zákl. prenesená",K139,0)</f>
        <v>0</v>
      </c>
      <c r="BI139" s="149">
        <f>IF(O139="zníž. prenesená",K139,0)</f>
        <v>0</v>
      </c>
      <c r="BJ139" s="149">
        <f>IF(O139="nulová",K139,0)</f>
        <v>0</v>
      </c>
      <c r="BK139" s="17" t="s">
        <v>147</v>
      </c>
      <c r="BL139" s="149">
        <f>ROUND(I139*H139,2)</f>
        <v>114.63</v>
      </c>
      <c r="BM139" s="17" t="s">
        <v>171</v>
      </c>
      <c r="BN139" s="148" t="s">
        <v>1603</v>
      </c>
    </row>
    <row r="140" spans="2:66" s="12" customFormat="1" x14ac:dyDescent="0.2">
      <c r="B140" s="150"/>
      <c r="D140" s="151" t="s">
        <v>173</v>
      </c>
      <c r="E140" s="152" t="s">
        <v>1</v>
      </c>
      <c r="F140" s="153" t="s">
        <v>1604</v>
      </c>
      <c r="H140" s="152" t="s">
        <v>1</v>
      </c>
      <c r="J140" s="198"/>
      <c r="M140" s="150"/>
      <c r="N140" s="154"/>
      <c r="U140" s="155"/>
      <c r="AU140" s="152" t="s">
        <v>173</v>
      </c>
      <c r="AV140" s="152" t="s">
        <v>147</v>
      </c>
      <c r="AW140" s="12" t="s">
        <v>76</v>
      </c>
      <c r="AX140" s="12" t="s">
        <v>24</v>
      </c>
      <c r="AY140" s="12" t="s">
        <v>68</v>
      </c>
      <c r="AZ140" s="152" t="s">
        <v>165</v>
      </c>
    </row>
    <row r="141" spans="2:66" s="13" customFormat="1" x14ac:dyDescent="0.2">
      <c r="B141" s="156"/>
      <c r="D141" s="151" t="s">
        <v>173</v>
      </c>
      <c r="E141" s="157" t="s">
        <v>1</v>
      </c>
      <c r="F141" s="158" t="s">
        <v>1605</v>
      </c>
      <c r="H141" s="159">
        <v>25.76</v>
      </c>
      <c r="J141" s="199"/>
      <c r="M141" s="156"/>
      <c r="N141" s="160"/>
      <c r="U141" s="161"/>
      <c r="AU141" s="157" t="s">
        <v>173</v>
      </c>
      <c r="AV141" s="157" t="s">
        <v>147</v>
      </c>
      <c r="AW141" s="13" t="s">
        <v>147</v>
      </c>
      <c r="AX141" s="13" t="s">
        <v>24</v>
      </c>
      <c r="AY141" s="13" t="s">
        <v>68</v>
      </c>
      <c r="AZ141" s="157" t="s">
        <v>165</v>
      </c>
    </row>
    <row r="142" spans="2:66" s="14" customFormat="1" x14ac:dyDescent="0.2">
      <c r="B142" s="162"/>
      <c r="D142" s="151" t="s">
        <v>173</v>
      </c>
      <c r="E142" s="163" t="s">
        <v>1</v>
      </c>
      <c r="F142" s="164" t="s">
        <v>176</v>
      </c>
      <c r="H142" s="165">
        <v>25.76</v>
      </c>
      <c r="J142" s="200"/>
      <c r="M142" s="162"/>
      <c r="N142" s="166"/>
      <c r="U142" s="167"/>
      <c r="AU142" s="163" t="s">
        <v>173</v>
      </c>
      <c r="AV142" s="163" t="s">
        <v>147</v>
      </c>
      <c r="AW142" s="14" t="s">
        <v>171</v>
      </c>
      <c r="AX142" s="14" t="s">
        <v>24</v>
      </c>
      <c r="AY142" s="14" t="s">
        <v>76</v>
      </c>
      <c r="AZ142" s="163" t="s">
        <v>165</v>
      </c>
    </row>
    <row r="143" spans="2:66" s="1" customFormat="1" ht="16.5" customHeight="1" x14ac:dyDescent="0.2">
      <c r="B143" s="29"/>
      <c r="C143" s="202" t="s">
        <v>147</v>
      </c>
      <c r="D143" s="202" t="s">
        <v>398</v>
      </c>
      <c r="E143" s="203" t="s">
        <v>1606</v>
      </c>
      <c r="F143" s="204" t="s">
        <v>1607</v>
      </c>
      <c r="G143" s="205" t="s">
        <v>1482</v>
      </c>
      <c r="H143" s="206">
        <v>0.90200000000000002</v>
      </c>
      <c r="I143" s="207">
        <v>9.16</v>
      </c>
      <c r="J143" s="184"/>
      <c r="K143" s="193">
        <f>(H143*I143)-(H143*I143*J143)</f>
        <v>8.2623200000000008</v>
      </c>
      <c r="L143" s="209"/>
      <c r="M143" s="169"/>
      <c r="N143" s="170" t="s">
        <v>1</v>
      </c>
      <c r="O143" s="171" t="s">
        <v>34</v>
      </c>
      <c r="P143" s="146">
        <v>0</v>
      </c>
      <c r="Q143" s="146">
        <f>P143*H143</f>
        <v>0</v>
      </c>
      <c r="R143" s="146">
        <v>1E-3</v>
      </c>
      <c r="S143" s="146">
        <f>R143*H143</f>
        <v>9.0200000000000002E-4</v>
      </c>
      <c r="T143" s="146">
        <v>0</v>
      </c>
      <c r="U143" s="147">
        <f>T143*H143</f>
        <v>0</v>
      </c>
      <c r="AS143" s="148" t="s">
        <v>213</v>
      </c>
      <c r="AU143" s="148" t="s">
        <v>398</v>
      </c>
      <c r="AV143" s="148" t="s">
        <v>147</v>
      </c>
      <c r="AZ143" s="17" t="s">
        <v>165</v>
      </c>
      <c r="BF143" s="149">
        <f>IF(O143="základná",K143,0)</f>
        <v>0</v>
      </c>
      <c r="BG143" s="149">
        <f>IF(O143="znížená",K143,0)</f>
        <v>8.2623200000000008</v>
      </c>
      <c r="BH143" s="149">
        <f>IF(O143="zákl. prenesená",K143,0)</f>
        <v>0</v>
      </c>
      <c r="BI143" s="149">
        <f>IF(O143="zníž. prenesená",K143,0)</f>
        <v>0</v>
      </c>
      <c r="BJ143" s="149">
        <f>IF(O143="nulová",K143,0)</f>
        <v>0</v>
      </c>
      <c r="BK143" s="17" t="s">
        <v>147</v>
      </c>
      <c r="BL143" s="149">
        <f>ROUND(I143*H143,2)</f>
        <v>8.26</v>
      </c>
      <c r="BM143" s="17" t="s">
        <v>171</v>
      </c>
      <c r="BN143" s="148" t="s">
        <v>1608</v>
      </c>
    </row>
    <row r="144" spans="2:66" s="12" customFormat="1" x14ac:dyDescent="0.2">
      <c r="B144" s="150"/>
      <c r="D144" s="151" t="s">
        <v>173</v>
      </c>
      <c r="E144" s="152" t="s">
        <v>1</v>
      </c>
      <c r="F144" s="153" t="s">
        <v>1604</v>
      </c>
      <c r="H144" s="152" t="s">
        <v>1</v>
      </c>
      <c r="J144" s="198"/>
      <c r="M144" s="150"/>
      <c r="N144" s="154"/>
      <c r="U144" s="155"/>
      <c r="AU144" s="152" t="s">
        <v>173</v>
      </c>
      <c r="AV144" s="152" t="s">
        <v>147</v>
      </c>
      <c r="AW144" s="12" t="s">
        <v>76</v>
      </c>
      <c r="AX144" s="12" t="s">
        <v>24</v>
      </c>
      <c r="AY144" s="12" t="s">
        <v>68</v>
      </c>
      <c r="AZ144" s="152" t="s">
        <v>165</v>
      </c>
    </row>
    <row r="145" spans="2:66" s="13" customFormat="1" x14ac:dyDescent="0.2">
      <c r="B145" s="156"/>
      <c r="D145" s="151" t="s">
        <v>173</v>
      </c>
      <c r="E145" s="157" t="s">
        <v>1</v>
      </c>
      <c r="F145" s="158" t="s">
        <v>1605</v>
      </c>
      <c r="H145" s="159">
        <v>25.76</v>
      </c>
      <c r="J145" s="199"/>
      <c r="M145" s="156"/>
      <c r="N145" s="160"/>
      <c r="U145" s="161"/>
      <c r="AU145" s="157" t="s">
        <v>173</v>
      </c>
      <c r="AV145" s="157" t="s">
        <v>147</v>
      </c>
      <c r="AW145" s="13" t="s">
        <v>147</v>
      </c>
      <c r="AX145" s="13" t="s">
        <v>24</v>
      </c>
      <c r="AY145" s="13" t="s">
        <v>68</v>
      </c>
      <c r="AZ145" s="157" t="s">
        <v>165</v>
      </c>
    </row>
    <row r="146" spans="2:66" s="14" customFormat="1" x14ac:dyDescent="0.2">
      <c r="B146" s="162"/>
      <c r="D146" s="151" t="s">
        <v>173</v>
      </c>
      <c r="E146" s="163" t="s">
        <v>1</v>
      </c>
      <c r="F146" s="164" t="s">
        <v>176</v>
      </c>
      <c r="H146" s="165">
        <v>25.76</v>
      </c>
      <c r="J146" s="200"/>
      <c r="M146" s="162"/>
      <c r="N146" s="166"/>
      <c r="U146" s="167"/>
      <c r="AU146" s="163" t="s">
        <v>173</v>
      </c>
      <c r="AV146" s="163" t="s">
        <v>147</v>
      </c>
      <c r="AW146" s="14" t="s">
        <v>171</v>
      </c>
      <c r="AX146" s="14" t="s">
        <v>24</v>
      </c>
      <c r="AY146" s="14" t="s">
        <v>76</v>
      </c>
      <c r="AZ146" s="163" t="s">
        <v>165</v>
      </c>
    </row>
    <row r="147" spans="2:66" s="13" customFormat="1" x14ac:dyDescent="0.2">
      <c r="B147" s="156"/>
      <c r="D147" s="151" t="s">
        <v>173</v>
      </c>
      <c r="F147" s="158" t="s">
        <v>1609</v>
      </c>
      <c r="H147" s="159">
        <v>0.90200000000000002</v>
      </c>
      <c r="J147" s="199"/>
      <c r="M147" s="156"/>
      <c r="N147" s="160"/>
      <c r="U147" s="161"/>
      <c r="AU147" s="157" t="s">
        <v>173</v>
      </c>
      <c r="AV147" s="157" t="s">
        <v>147</v>
      </c>
      <c r="AW147" s="13" t="s">
        <v>147</v>
      </c>
      <c r="AX147" s="13" t="s">
        <v>3</v>
      </c>
      <c r="AY147" s="13" t="s">
        <v>76</v>
      </c>
      <c r="AZ147" s="157" t="s">
        <v>165</v>
      </c>
    </row>
    <row r="148" spans="2:66" s="1" customFormat="1" ht="16.5" customHeight="1" x14ac:dyDescent="0.2">
      <c r="B148" s="29"/>
      <c r="C148" s="202" t="s">
        <v>181</v>
      </c>
      <c r="D148" s="202" t="s">
        <v>398</v>
      </c>
      <c r="E148" s="203" t="s">
        <v>1610</v>
      </c>
      <c r="F148" s="204" t="s">
        <v>1611</v>
      </c>
      <c r="G148" s="205" t="s">
        <v>242</v>
      </c>
      <c r="H148" s="206">
        <v>2.7629999999999999</v>
      </c>
      <c r="I148" s="207">
        <v>27.43</v>
      </c>
      <c r="J148" s="184"/>
      <c r="K148" s="193">
        <f>(H148*I148)-(H148*I148*J148)</f>
        <v>75.789090000000002</v>
      </c>
      <c r="L148" s="209"/>
      <c r="M148" s="169"/>
      <c r="N148" s="170" t="s">
        <v>1</v>
      </c>
      <c r="O148" s="171" t="s">
        <v>34</v>
      </c>
      <c r="P148" s="146">
        <v>0</v>
      </c>
      <c r="Q148" s="146">
        <f>P148*H148</f>
        <v>0</v>
      </c>
      <c r="R148" s="146">
        <v>1</v>
      </c>
      <c r="S148" s="146">
        <f>R148*H148</f>
        <v>2.7629999999999999</v>
      </c>
      <c r="T148" s="146">
        <v>0</v>
      </c>
      <c r="U148" s="147">
        <f>T148*H148</f>
        <v>0</v>
      </c>
      <c r="AS148" s="148" t="s">
        <v>213</v>
      </c>
      <c r="AU148" s="148" t="s">
        <v>398</v>
      </c>
      <c r="AV148" s="148" t="s">
        <v>147</v>
      </c>
      <c r="AZ148" s="17" t="s">
        <v>165</v>
      </c>
      <c r="BF148" s="149">
        <f>IF(O148="základná",K148,0)</f>
        <v>0</v>
      </c>
      <c r="BG148" s="149">
        <f>IF(O148="znížená",K148,0)</f>
        <v>75.789090000000002</v>
      </c>
      <c r="BH148" s="149">
        <f>IF(O148="zákl. prenesená",K148,0)</f>
        <v>0</v>
      </c>
      <c r="BI148" s="149">
        <f>IF(O148="zníž. prenesená",K148,0)</f>
        <v>0</v>
      </c>
      <c r="BJ148" s="149">
        <f>IF(O148="nulová",K148,0)</f>
        <v>0</v>
      </c>
      <c r="BK148" s="17" t="s">
        <v>147</v>
      </c>
      <c r="BL148" s="149">
        <f>ROUND(I148*H148,2)</f>
        <v>75.790000000000006</v>
      </c>
      <c r="BM148" s="17" t="s">
        <v>171</v>
      </c>
      <c r="BN148" s="148" t="s">
        <v>1612</v>
      </c>
    </row>
    <row r="149" spans="2:66" s="12" customFormat="1" x14ac:dyDescent="0.2">
      <c r="B149" s="150"/>
      <c r="D149" s="151" t="s">
        <v>173</v>
      </c>
      <c r="E149" s="152" t="s">
        <v>1</v>
      </c>
      <c r="F149" s="153" t="s">
        <v>1613</v>
      </c>
      <c r="H149" s="152" t="s">
        <v>1</v>
      </c>
      <c r="J149" s="198"/>
      <c r="M149" s="150"/>
      <c r="N149" s="154"/>
      <c r="U149" s="155"/>
      <c r="AU149" s="152" t="s">
        <v>173</v>
      </c>
      <c r="AV149" s="152" t="s">
        <v>147</v>
      </c>
      <c r="AW149" s="12" t="s">
        <v>76</v>
      </c>
      <c r="AX149" s="12" t="s">
        <v>24</v>
      </c>
      <c r="AY149" s="12" t="s">
        <v>68</v>
      </c>
      <c r="AZ149" s="152" t="s">
        <v>165</v>
      </c>
    </row>
    <row r="150" spans="2:66" s="13" customFormat="1" x14ac:dyDescent="0.2">
      <c r="B150" s="156"/>
      <c r="D150" s="151" t="s">
        <v>173</v>
      </c>
      <c r="E150" s="157" t="s">
        <v>1</v>
      </c>
      <c r="F150" s="158" t="s">
        <v>1614</v>
      </c>
      <c r="H150" s="159">
        <v>2.7629999999999999</v>
      </c>
      <c r="J150" s="199"/>
      <c r="M150" s="156"/>
      <c r="N150" s="160"/>
      <c r="U150" s="161"/>
      <c r="AU150" s="157" t="s">
        <v>173</v>
      </c>
      <c r="AV150" s="157" t="s">
        <v>147</v>
      </c>
      <c r="AW150" s="13" t="s">
        <v>147</v>
      </c>
      <c r="AX150" s="13" t="s">
        <v>24</v>
      </c>
      <c r="AY150" s="13" t="s">
        <v>68</v>
      </c>
      <c r="AZ150" s="157" t="s">
        <v>165</v>
      </c>
    </row>
    <row r="151" spans="2:66" s="14" customFormat="1" x14ac:dyDescent="0.2">
      <c r="B151" s="162"/>
      <c r="D151" s="151" t="s">
        <v>173</v>
      </c>
      <c r="E151" s="163" t="s">
        <v>1</v>
      </c>
      <c r="F151" s="164" t="s">
        <v>176</v>
      </c>
      <c r="H151" s="165">
        <v>2.7629999999999999</v>
      </c>
      <c r="J151" s="200"/>
      <c r="M151" s="162"/>
      <c r="N151" s="166"/>
      <c r="U151" s="167"/>
      <c r="AU151" s="163" t="s">
        <v>173</v>
      </c>
      <c r="AV151" s="163" t="s">
        <v>147</v>
      </c>
      <c r="AW151" s="14" t="s">
        <v>171</v>
      </c>
      <c r="AX151" s="14" t="s">
        <v>24</v>
      </c>
      <c r="AY151" s="14" t="s">
        <v>76</v>
      </c>
      <c r="AZ151" s="163" t="s">
        <v>165</v>
      </c>
    </row>
    <row r="152" spans="2:66" s="11" customFormat="1" ht="22.9" customHeight="1" x14ac:dyDescent="0.2">
      <c r="B152" s="133"/>
      <c r="D152" s="134" t="s">
        <v>67</v>
      </c>
      <c r="E152" s="142" t="s">
        <v>201</v>
      </c>
      <c r="F152" s="142" t="s">
        <v>350</v>
      </c>
      <c r="J152" s="201"/>
      <c r="K152" s="143">
        <f>SUM(K153:K165)</f>
        <v>1339.2375</v>
      </c>
      <c r="M152" s="133"/>
      <c r="N152" s="137"/>
      <c r="Q152" s="138">
        <f>SUM(Q153:Q169)</f>
        <v>16.744</v>
      </c>
      <c r="S152" s="138">
        <f>SUM(S153:S169)</f>
        <v>17.3174475</v>
      </c>
      <c r="U152" s="139">
        <f>SUM(U153:U169)</f>
        <v>0</v>
      </c>
      <c r="AS152" s="134" t="s">
        <v>76</v>
      </c>
      <c r="AU152" s="140" t="s">
        <v>67</v>
      </c>
      <c r="AV152" s="140" t="s">
        <v>76</v>
      </c>
      <c r="AZ152" s="134" t="s">
        <v>165</v>
      </c>
      <c r="BL152" s="141">
        <f>SUM(BL153:BL169)</f>
        <v>1339.24</v>
      </c>
    </row>
    <row r="153" spans="2:66" s="1" customFormat="1" ht="33" customHeight="1" x14ac:dyDescent="0.2">
      <c r="B153" s="29"/>
      <c r="C153" s="188" t="s">
        <v>171</v>
      </c>
      <c r="D153" s="188" t="s">
        <v>167</v>
      </c>
      <c r="E153" s="189" t="s">
        <v>787</v>
      </c>
      <c r="F153" s="190" t="s">
        <v>788</v>
      </c>
      <c r="G153" s="191" t="s">
        <v>170</v>
      </c>
      <c r="H153" s="192">
        <v>25.76</v>
      </c>
      <c r="I153" s="193">
        <v>11.12</v>
      </c>
      <c r="J153" s="182"/>
      <c r="K153" s="193">
        <f>(H153*I153)-(H153*I153*J153)</f>
        <v>286.45119999999997</v>
      </c>
      <c r="L153" s="194"/>
      <c r="M153" s="29"/>
      <c r="N153" s="145" t="s">
        <v>1</v>
      </c>
      <c r="O153" s="118" t="s">
        <v>34</v>
      </c>
      <c r="P153" s="146">
        <v>2.5999999999999999E-2</v>
      </c>
      <c r="Q153" s="146">
        <f>P153*H153</f>
        <v>0.66976000000000002</v>
      </c>
      <c r="R153" s="146">
        <v>0.35799999999999998</v>
      </c>
      <c r="S153" s="146">
        <f>R153*H153</f>
        <v>9.2220800000000001</v>
      </c>
      <c r="T153" s="146">
        <v>0</v>
      </c>
      <c r="U153" s="147">
        <f>T153*H153</f>
        <v>0</v>
      </c>
      <c r="AS153" s="148" t="s">
        <v>171</v>
      </c>
      <c r="AU153" s="148" t="s">
        <v>167</v>
      </c>
      <c r="AV153" s="148" t="s">
        <v>147</v>
      </c>
      <c r="AZ153" s="17" t="s">
        <v>165</v>
      </c>
      <c r="BF153" s="149">
        <f>IF(O153="základná",K153,0)</f>
        <v>0</v>
      </c>
      <c r="BG153" s="149">
        <f>IF(O153="znížená",K153,0)</f>
        <v>286.45119999999997</v>
      </c>
      <c r="BH153" s="149">
        <f>IF(O153="zákl. prenesená",K153,0)</f>
        <v>0</v>
      </c>
      <c r="BI153" s="149">
        <f>IF(O153="zníž. prenesená",K153,0)</f>
        <v>0</v>
      </c>
      <c r="BJ153" s="149">
        <f>IF(O153="nulová",K153,0)</f>
        <v>0</v>
      </c>
      <c r="BK153" s="17" t="s">
        <v>147</v>
      </c>
      <c r="BL153" s="149">
        <f>ROUND(I153*H153,2)</f>
        <v>286.45</v>
      </c>
      <c r="BM153" s="17" t="s">
        <v>171</v>
      </c>
      <c r="BN153" s="148" t="s">
        <v>1615</v>
      </c>
    </row>
    <row r="154" spans="2:66" s="12" customFormat="1" x14ac:dyDescent="0.2">
      <c r="B154" s="150"/>
      <c r="D154" s="151" t="s">
        <v>173</v>
      </c>
      <c r="E154" s="152" t="s">
        <v>1</v>
      </c>
      <c r="F154" s="153" t="s">
        <v>1604</v>
      </c>
      <c r="H154" s="152" t="s">
        <v>1</v>
      </c>
      <c r="J154" s="198"/>
      <c r="M154" s="150"/>
      <c r="N154" s="154"/>
      <c r="U154" s="155"/>
      <c r="AU154" s="152" t="s">
        <v>173</v>
      </c>
      <c r="AV154" s="152" t="s">
        <v>147</v>
      </c>
      <c r="AW154" s="12" t="s">
        <v>76</v>
      </c>
      <c r="AX154" s="12" t="s">
        <v>24</v>
      </c>
      <c r="AY154" s="12" t="s">
        <v>68</v>
      </c>
      <c r="AZ154" s="152" t="s">
        <v>165</v>
      </c>
    </row>
    <row r="155" spans="2:66" s="13" customFormat="1" x14ac:dyDescent="0.2">
      <c r="B155" s="156"/>
      <c r="D155" s="151" t="s">
        <v>173</v>
      </c>
      <c r="E155" s="157" t="s">
        <v>1</v>
      </c>
      <c r="F155" s="158" t="s">
        <v>1605</v>
      </c>
      <c r="H155" s="159">
        <v>25.76</v>
      </c>
      <c r="J155" s="199"/>
      <c r="M155" s="156"/>
      <c r="N155" s="160"/>
      <c r="U155" s="161"/>
      <c r="AU155" s="157" t="s">
        <v>173</v>
      </c>
      <c r="AV155" s="157" t="s">
        <v>147</v>
      </c>
      <c r="AW155" s="13" t="s">
        <v>147</v>
      </c>
      <c r="AX155" s="13" t="s">
        <v>24</v>
      </c>
      <c r="AY155" s="13" t="s">
        <v>68</v>
      </c>
      <c r="AZ155" s="157" t="s">
        <v>165</v>
      </c>
    </row>
    <row r="156" spans="2:66" s="14" customFormat="1" x14ac:dyDescent="0.2">
      <c r="B156" s="162"/>
      <c r="D156" s="151" t="s">
        <v>173</v>
      </c>
      <c r="E156" s="163" t="s">
        <v>1</v>
      </c>
      <c r="F156" s="164" t="s">
        <v>176</v>
      </c>
      <c r="H156" s="165">
        <v>25.76</v>
      </c>
      <c r="J156" s="200"/>
      <c r="M156" s="162"/>
      <c r="N156" s="166"/>
      <c r="U156" s="167"/>
      <c r="AU156" s="163" t="s">
        <v>173</v>
      </c>
      <c r="AV156" s="163" t="s">
        <v>147</v>
      </c>
      <c r="AW156" s="14" t="s">
        <v>171</v>
      </c>
      <c r="AX156" s="14" t="s">
        <v>24</v>
      </c>
      <c r="AY156" s="14" t="s">
        <v>76</v>
      </c>
      <c r="AZ156" s="163" t="s">
        <v>165</v>
      </c>
    </row>
    <row r="157" spans="2:66" s="1" customFormat="1" ht="24.2" customHeight="1" x14ac:dyDescent="0.2">
      <c r="B157" s="29"/>
      <c r="C157" s="188" t="s">
        <v>201</v>
      </c>
      <c r="D157" s="188" t="s">
        <v>167</v>
      </c>
      <c r="E157" s="189" t="s">
        <v>365</v>
      </c>
      <c r="F157" s="190" t="s">
        <v>366</v>
      </c>
      <c r="G157" s="191" t="s">
        <v>170</v>
      </c>
      <c r="H157" s="192">
        <v>25.76</v>
      </c>
      <c r="I157" s="193">
        <v>3.01</v>
      </c>
      <c r="J157" s="182"/>
      <c r="K157" s="193">
        <f>(H157*I157)-(H157*I157*J157)</f>
        <v>77.537599999999998</v>
      </c>
      <c r="L157" s="194"/>
      <c r="M157" s="29"/>
      <c r="N157" s="145" t="s">
        <v>1</v>
      </c>
      <c r="O157" s="118" t="s">
        <v>34</v>
      </c>
      <c r="P157" s="146">
        <v>3.1E-2</v>
      </c>
      <c r="Q157" s="146">
        <f>P157*H157</f>
        <v>0.79856000000000005</v>
      </c>
      <c r="R157" s="146">
        <v>9.1999999999999998E-2</v>
      </c>
      <c r="S157" s="146">
        <f>R157*H157</f>
        <v>2.36992</v>
      </c>
      <c r="T157" s="146">
        <v>0</v>
      </c>
      <c r="U157" s="147">
        <f>T157*H157</f>
        <v>0</v>
      </c>
      <c r="AS157" s="148" t="s">
        <v>171</v>
      </c>
      <c r="AU157" s="148" t="s">
        <v>167</v>
      </c>
      <c r="AV157" s="148" t="s">
        <v>147</v>
      </c>
      <c r="AZ157" s="17" t="s">
        <v>165</v>
      </c>
      <c r="BF157" s="149">
        <f>IF(O157="základná",K157,0)</f>
        <v>0</v>
      </c>
      <c r="BG157" s="149">
        <f>IF(O157="znížená",K157,0)</f>
        <v>77.537599999999998</v>
      </c>
      <c r="BH157" s="149">
        <f>IF(O157="zákl. prenesená",K157,0)</f>
        <v>0</v>
      </c>
      <c r="BI157" s="149">
        <f>IF(O157="zníž. prenesená",K157,0)</f>
        <v>0</v>
      </c>
      <c r="BJ157" s="149">
        <f>IF(O157="nulová",K157,0)</f>
        <v>0</v>
      </c>
      <c r="BK157" s="17" t="s">
        <v>147</v>
      </c>
      <c r="BL157" s="149">
        <f>ROUND(I157*H157,2)</f>
        <v>77.540000000000006</v>
      </c>
      <c r="BM157" s="17" t="s">
        <v>171</v>
      </c>
      <c r="BN157" s="148" t="s">
        <v>1616</v>
      </c>
    </row>
    <row r="158" spans="2:66" s="12" customFormat="1" x14ac:dyDescent="0.2">
      <c r="B158" s="150"/>
      <c r="D158" s="151" t="s">
        <v>173</v>
      </c>
      <c r="E158" s="152" t="s">
        <v>1</v>
      </c>
      <c r="F158" s="153" t="s">
        <v>1604</v>
      </c>
      <c r="H158" s="152" t="s">
        <v>1</v>
      </c>
      <c r="J158" s="198"/>
      <c r="M158" s="150"/>
      <c r="N158" s="154"/>
      <c r="U158" s="155"/>
      <c r="AU158" s="152" t="s">
        <v>173</v>
      </c>
      <c r="AV158" s="152" t="s">
        <v>147</v>
      </c>
      <c r="AW158" s="12" t="s">
        <v>76</v>
      </c>
      <c r="AX158" s="12" t="s">
        <v>24</v>
      </c>
      <c r="AY158" s="12" t="s">
        <v>68</v>
      </c>
      <c r="AZ158" s="152" t="s">
        <v>165</v>
      </c>
    </row>
    <row r="159" spans="2:66" s="13" customFormat="1" x14ac:dyDescent="0.2">
      <c r="B159" s="156"/>
      <c r="D159" s="151" t="s">
        <v>173</v>
      </c>
      <c r="E159" s="157" t="s">
        <v>1</v>
      </c>
      <c r="F159" s="158" t="s">
        <v>1605</v>
      </c>
      <c r="H159" s="159">
        <v>25.76</v>
      </c>
      <c r="J159" s="199"/>
      <c r="M159" s="156"/>
      <c r="N159" s="160"/>
      <c r="U159" s="161"/>
      <c r="AU159" s="157" t="s">
        <v>173</v>
      </c>
      <c r="AV159" s="157" t="s">
        <v>147</v>
      </c>
      <c r="AW159" s="13" t="s">
        <v>147</v>
      </c>
      <c r="AX159" s="13" t="s">
        <v>24</v>
      </c>
      <c r="AY159" s="13" t="s">
        <v>68</v>
      </c>
      <c r="AZ159" s="157" t="s">
        <v>165</v>
      </c>
    </row>
    <row r="160" spans="2:66" s="14" customFormat="1" x14ac:dyDescent="0.2">
      <c r="B160" s="162"/>
      <c r="D160" s="151" t="s">
        <v>173</v>
      </c>
      <c r="E160" s="163" t="s">
        <v>1</v>
      </c>
      <c r="F160" s="164" t="s">
        <v>176</v>
      </c>
      <c r="H160" s="165">
        <v>25.76</v>
      </c>
      <c r="J160" s="200"/>
      <c r="M160" s="162"/>
      <c r="N160" s="166"/>
      <c r="U160" s="167"/>
      <c r="AU160" s="163" t="s">
        <v>173</v>
      </c>
      <c r="AV160" s="163" t="s">
        <v>147</v>
      </c>
      <c r="AW160" s="14" t="s">
        <v>171</v>
      </c>
      <c r="AX160" s="14" t="s">
        <v>24</v>
      </c>
      <c r="AY160" s="14" t="s">
        <v>76</v>
      </c>
      <c r="AZ160" s="163" t="s">
        <v>165</v>
      </c>
    </row>
    <row r="161" spans="2:66" s="1" customFormat="1" ht="37.9" customHeight="1" x14ac:dyDescent="0.2">
      <c r="B161" s="29"/>
      <c r="C161" s="188" t="s">
        <v>205</v>
      </c>
      <c r="D161" s="188" t="s">
        <v>167</v>
      </c>
      <c r="E161" s="189" t="s">
        <v>1617</v>
      </c>
      <c r="F161" s="190" t="s">
        <v>1618</v>
      </c>
      <c r="G161" s="191" t="s">
        <v>170</v>
      </c>
      <c r="H161" s="192">
        <v>25.76</v>
      </c>
      <c r="I161" s="193">
        <v>15.97</v>
      </c>
      <c r="J161" s="182"/>
      <c r="K161" s="193">
        <f>(H161*I161)-(H161*I161*J161)</f>
        <v>411.38720000000006</v>
      </c>
      <c r="L161" s="194"/>
      <c r="M161" s="29"/>
      <c r="N161" s="145" t="s">
        <v>1</v>
      </c>
      <c r="O161" s="118" t="s">
        <v>34</v>
      </c>
      <c r="P161" s="146">
        <v>0.59299999999999997</v>
      </c>
      <c r="Q161" s="146">
        <f>P161*H161</f>
        <v>15.275679999999999</v>
      </c>
      <c r="R161" s="146">
        <v>0.112</v>
      </c>
      <c r="S161" s="146">
        <f>R161*H161</f>
        <v>2.8851200000000001</v>
      </c>
      <c r="T161" s="146">
        <v>0</v>
      </c>
      <c r="U161" s="147">
        <f>T161*H161</f>
        <v>0</v>
      </c>
      <c r="AS161" s="148" t="s">
        <v>171</v>
      </c>
      <c r="AU161" s="148" t="s">
        <v>167</v>
      </c>
      <c r="AV161" s="148" t="s">
        <v>147</v>
      </c>
      <c r="AZ161" s="17" t="s">
        <v>165</v>
      </c>
      <c r="BF161" s="149">
        <f>IF(O161="základná",K161,0)</f>
        <v>0</v>
      </c>
      <c r="BG161" s="149">
        <f>IF(O161="znížená",K161,0)</f>
        <v>411.38720000000006</v>
      </c>
      <c r="BH161" s="149">
        <f>IF(O161="zákl. prenesená",K161,0)</f>
        <v>0</v>
      </c>
      <c r="BI161" s="149">
        <f>IF(O161="zníž. prenesená",K161,0)</f>
        <v>0</v>
      </c>
      <c r="BJ161" s="149">
        <f>IF(O161="nulová",K161,0)</f>
        <v>0</v>
      </c>
      <c r="BK161" s="17" t="s">
        <v>147</v>
      </c>
      <c r="BL161" s="149">
        <f>ROUND(I161*H161,2)</f>
        <v>411.39</v>
      </c>
      <c r="BM161" s="17" t="s">
        <v>171</v>
      </c>
      <c r="BN161" s="148" t="s">
        <v>1619</v>
      </c>
    </row>
    <row r="162" spans="2:66" s="12" customFormat="1" x14ac:dyDescent="0.2">
      <c r="B162" s="150"/>
      <c r="D162" s="151" t="s">
        <v>173</v>
      </c>
      <c r="E162" s="152" t="s">
        <v>1</v>
      </c>
      <c r="F162" s="153" t="s">
        <v>1604</v>
      </c>
      <c r="H162" s="152" t="s">
        <v>1</v>
      </c>
      <c r="J162" s="198"/>
      <c r="M162" s="150"/>
      <c r="N162" s="154"/>
      <c r="U162" s="155"/>
      <c r="AU162" s="152" t="s">
        <v>173</v>
      </c>
      <c r="AV162" s="152" t="s">
        <v>147</v>
      </c>
      <c r="AW162" s="12" t="s">
        <v>76</v>
      </c>
      <c r="AX162" s="12" t="s">
        <v>24</v>
      </c>
      <c r="AY162" s="12" t="s">
        <v>68</v>
      </c>
      <c r="AZ162" s="152" t="s">
        <v>165</v>
      </c>
    </row>
    <row r="163" spans="2:66" s="13" customFormat="1" x14ac:dyDescent="0.2">
      <c r="B163" s="156"/>
      <c r="D163" s="151" t="s">
        <v>173</v>
      </c>
      <c r="E163" s="157" t="s">
        <v>1</v>
      </c>
      <c r="F163" s="158" t="s">
        <v>1605</v>
      </c>
      <c r="H163" s="159">
        <v>25.76</v>
      </c>
      <c r="J163" s="199"/>
      <c r="M163" s="156"/>
      <c r="N163" s="160"/>
      <c r="U163" s="161"/>
      <c r="AU163" s="157" t="s">
        <v>173</v>
      </c>
      <c r="AV163" s="157" t="s">
        <v>147</v>
      </c>
      <c r="AW163" s="13" t="s">
        <v>147</v>
      </c>
      <c r="AX163" s="13" t="s">
        <v>24</v>
      </c>
      <c r="AY163" s="13" t="s">
        <v>68</v>
      </c>
      <c r="AZ163" s="157" t="s">
        <v>165</v>
      </c>
    </row>
    <row r="164" spans="2:66" s="14" customFormat="1" x14ac:dyDescent="0.2">
      <c r="B164" s="162"/>
      <c r="D164" s="151" t="s">
        <v>173</v>
      </c>
      <c r="E164" s="163" t="s">
        <v>1</v>
      </c>
      <c r="F164" s="164" t="s">
        <v>176</v>
      </c>
      <c r="H164" s="165">
        <v>25.76</v>
      </c>
      <c r="J164" s="200"/>
      <c r="M164" s="162"/>
      <c r="N164" s="166"/>
      <c r="U164" s="167"/>
      <c r="AU164" s="163" t="s">
        <v>173</v>
      </c>
      <c r="AV164" s="163" t="s">
        <v>147</v>
      </c>
      <c r="AW164" s="14" t="s">
        <v>171</v>
      </c>
      <c r="AX164" s="14" t="s">
        <v>24</v>
      </c>
      <c r="AY164" s="14" t="s">
        <v>76</v>
      </c>
      <c r="AZ164" s="163" t="s">
        <v>165</v>
      </c>
    </row>
    <row r="165" spans="2:66" s="1" customFormat="1" ht="24.2" customHeight="1" x14ac:dyDescent="0.2">
      <c r="B165" s="29"/>
      <c r="C165" s="202" t="s">
        <v>209</v>
      </c>
      <c r="D165" s="202" t="s">
        <v>398</v>
      </c>
      <c r="E165" s="203" t="s">
        <v>1620</v>
      </c>
      <c r="F165" s="204" t="s">
        <v>1621</v>
      </c>
      <c r="G165" s="205" t="s">
        <v>170</v>
      </c>
      <c r="H165" s="206">
        <v>26.274999999999999</v>
      </c>
      <c r="I165" s="207">
        <v>21.46</v>
      </c>
      <c r="J165" s="184"/>
      <c r="K165" s="193">
        <f>(H165*I165)-(H165*I165*J165)</f>
        <v>563.86149999999998</v>
      </c>
      <c r="L165" s="209"/>
      <c r="M165" s="169"/>
      <c r="N165" s="170" t="s">
        <v>1</v>
      </c>
      <c r="O165" s="171" t="s">
        <v>34</v>
      </c>
      <c r="P165" s="146">
        <v>0</v>
      </c>
      <c r="Q165" s="146">
        <f>P165*H165</f>
        <v>0</v>
      </c>
      <c r="R165" s="146">
        <v>0.1081</v>
      </c>
      <c r="S165" s="146">
        <f>R165*H165</f>
        <v>2.8403274999999999</v>
      </c>
      <c r="T165" s="146">
        <v>0</v>
      </c>
      <c r="U165" s="147">
        <f>T165*H165</f>
        <v>0</v>
      </c>
      <c r="AS165" s="148" t="s">
        <v>213</v>
      </c>
      <c r="AU165" s="148" t="s">
        <v>398</v>
      </c>
      <c r="AV165" s="148" t="s">
        <v>147</v>
      </c>
      <c r="AZ165" s="17" t="s">
        <v>165</v>
      </c>
      <c r="BF165" s="149">
        <f>IF(O165="základná",K165,0)</f>
        <v>0</v>
      </c>
      <c r="BG165" s="149">
        <f>IF(O165="znížená",K165,0)</f>
        <v>563.86149999999998</v>
      </c>
      <c r="BH165" s="149">
        <f>IF(O165="zákl. prenesená",K165,0)</f>
        <v>0</v>
      </c>
      <c r="BI165" s="149">
        <f>IF(O165="zníž. prenesená",K165,0)</f>
        <v>0</v>
      </c>
      <c r="BJ165" s="149">
        <f>IF(O165="nulová",K165,0)</f>
        <v>0</v>
      </c>
      <c r="BK165" s="17" t="s">
        <v>147</v>
      </c>
      <c r="BL165" s="149">
        <f>ROUND(I165*H165,2)</f>
        <v>563.86</v>
      </c>
      <c r="BM165" s="17" t="s">
        <v>171</v>
      </c>
      <c r="BN165" s="148" t="s">
        <v>1622</v>
      </c>
    </row>
    <row r="166" spans="2:66" s="12" customFormat="1" x14ac:dyDescent="0.2">
      <c r="B166" s="150"/>
      <c r="D166" s="151" t="s">
        <v>173</v>
      </c>
      <c r="E166" s="152" t="s">
        <v>1</v>
      </c>
      <c r="F166" s="153" t="s">
        <v>1604</v>
      </c>
      <c r="H166" s="152" t="s">
        <v>1</v>
      </c>
      <c r="J166" s="198"/>
      <c r="M166" s="150"/>
      <c r="N166" s="154"/>
      <c r="U166" s="155"/>
      <c r="AU166" s="152" t="s">
        <v>173</v>
      </c>
      <c r="AV166" s="152" t="s">
        <v>147</v>
      </c>
      <c r="AW166" s="12" t="s">
        <v>76</v>
      </c>
      <c r="AX166" s="12" t="s">
        <v>24</v>
      </c>
      <c r="AY166" s="12" t="s">
        <v>68</v>
      </c>
      <c r="AZ166" s="152" t="s">
        <v>165</v>
      </c>
    </row>
    <row r="167" spans="2:66" s="13" customFormat="1" x14ac:dyDescent="0.2">
      <c r="B167" s="156"/>
      <c r="D167" s="151" t="s">
        <v>173</v>
      </c>
      <c r="E167" s="157" t="s">
        <v>1</v>
      </c>
      <c r="F167" s="158" t="s">
        <v>1605</v>
      </c>
      <c r="H167" s="159">
        <v>25.76</v>
      </c>
      <c r="J167" s="199"/>
      <c r="M167" s="156"/>
      <c r="N167" s="160"/>
      <c r="U167" s="161"/>
      <c r="AU167" s="157" t="s">
        <v>173</v>
      </c>
      <c r="AV167" s="157" t="s">
        <v>147</v>
      </c>
      <c r="AW167" s="13" t="s">
        <v>147</v>
      </c>
      <c r="AX167" s="13" t="s">
        <v>24</v>
      </c>
      <c r="AY167" s="13" t="s">
        <v>68</v>
      </c>
      <c r="AZ167" s="157" t="s">
        <v>165</v>
      </c>
    </row>
    <row r="168" spans="2:66" s="14" customFormat="1" x14ac:dyDescent="0.2">
      <c r="B168" s="162"/>
      <c r="D168" s="151" t="s">
        <v>173</v>
      </c>
      <c r="E168" s="163" t="s">
        <v>1</v>
      </c>
      <c r="F168" s="164" t="s">
        <v>176</v>
      </c>
      <c r="H168" s="165">
        <v>25.76</v>
      </c>
      <c r="J168" s="200"/>
      <c r="M168" s="162"/>
      <c r="N168" s="166"/>
      <c r="U168" s="167"/>
      <c r="AU168" s="163" t="s">
        <v>173</v>
      </c>
      <c r="AV168" s="163" t="s">
        <v>147</v>
      </c>
      <c r="AW168" s="14" t="s">
        <v>171</v>
      </c>
      <c r="AX168" s="14" t="s">
        <v>24</v>
      </c>
      <c r="AY168" s="14" t="s">
        <v>76</v>
      </c>
      <c r="AZ168" s="163" t="s">
        <v>165</v>
      </c>
    </row>
    <row r="169" spans="2:66" s="13" customFormat="1" x14ac:dyDescent="0.2">
      <c r="B169" s="156"/>
      <c r="D169" s="151" t="s">
        <v>173</v>
      </c>
      <c r="F169" s="158" t="s">
        <v>1623</v>
      </c>
      <c r="H169" s="159">
        <v>26.274999999999999</v>
      </c>
      <c r="J169" s="199"/>
      <c r="M169" s="156"/>
      <c r="N169" s="160"/>
      <c r="U169" s="161"/>
      <c r="AU169" s="157" t="s">
        <v>173</v>
      </c>
      <c r="AV169" s="157" t="s">
        <v>147</v>
      </c>
      <c r="AW169" s="13" t="s">
        <v>147</v>
      </c>
      <c r="AX169" s="13" t="s">
        <v>3</v>
      </c>
      <c r="AY169" s="13" t="s">
        <v>76</v>
      </c>
      <c r="AZ169" s="157" t="s">
        <v>165</v>
      </c>
    </row>
    <row r="170" spans="2:66" s="11" customFormat="1" ht="22.9" customHeight="1" x14ac:dyDescent="0.2">
      <c r="B170" s="133"/>
      <c r="D170" s="134" t="s">
        <v>67</v>
      </c>
      <c r="E170" s="142" t="s">
        <v>593</v>
      </c>
      <c r="F170" s="142" t="s">
        <v>594</v>
      </c>
      <c r="J170" s="201"/>
      <c r="K170" s="143">
        <f>K171</f>
        <v>577.93118000000004</v>
      </c>
      <c r="M170" s="133"/>
      <c r="N170" s="137"/>
      <c r="Q170" s="138">
        <f>Q171</f>
        <v>21.908370999999999</v>
      </c>
      <c r="S170" s="138">
        <f>S171</f>
        <v>0</v>
      </c>
      <c r="U170" s="139">
        <f>U171</f>
        <v>0</v>
      </c>
      <c r="AS170" s="134" t="s">
        <v>76</v>
      </c>
      <c r="AU170" s="140" t="s">
        <v>67</v>
      </c>
      <c r="AV170" s="140" t="s">
        <v>76</v>
      </c>
      <c r="AZ170" s="134" t="s">
        <v>165</v>
      </c>
      <c r="BL170" s="141">
        <f>BL171</f>
        <v>577.92999999999995</v>
      </c>
    </row>
    <row r="171" spans="2:66" s="1" customFormat="1" ht="24.2" customHeight="1" x14ac:dyDescent="0.2">
      <c r="B171" s="29"/>
      <c r="C171" s="188" t="s">
        <v>213</v>
      </c>
      <c r="D171" s="188" t="s">
        <v>167</v>
      </c>
      <c r="E171" s="189" t="s">
        <v>1624</v>
      </c>
      <c r="F171" s="190" t="s">
        <v>1625</v>
      </c>
      <c r="G171" s="191" t="s">
        <v>242</v>
      </c>
      <c r="H171" s="192">
        <v>20.081</v>
      </c>
      <c r="I171" s="193">
        <v>28.78</v>
      </c>
      <c r="J171" s="182"/>
      <c r="K171" s="193">
        <f>(H171*I171)-(H171*I171*J171)</f>
        <v>577.93118000000004</v>
      </c>
      <c r="L171" s="194"/>
      <c r="M171" s="29"/>
      <c r="N171" s="145" t="s">
        <v>1</v>
      </c>
      <c r="O171" s="118" t="s">
        <v>34</v>
      </c>
      <c r="P171" s="146">
        <v>1.091</v>
      </c>
      <c r="Q171" s="146">
        <f>P171*H171</f>
        <v>21.908370999999999</v>
      </c>
      <c r="R171" s="146">
        <v>0</v>
      </c>
      <c r="S171" s="146">
        <f>R171*H171</f>
        <v>0</v>
      </c>
      <c r="T171" s="146">
        <v>0</v>
      </c>
      <c r="U171" s="147">
        <f>T171*H171</f>
        <v>0</v>
      </c>
      <c r="AS171" s="148" t="s">
        <v>171</v>
      </c>
      <c r="AU171" s="148" t="s">
        <v>167</v>
      </c>
      <c r="AV171" s="148" t="s">
        <v>147</v>
      </c>
      <c r="AZ171" s="17" t="s">
        <v>165</v>
      </c>
      <c r="BF171" s="149">
        <f>IF(O171="základná",K171,0)</f>
        <v>0</v>
      </c>
      <c r="BG171" s="149">
        <f>IF(O171="znížená",K171,0)</f>
        <v>577.93118000000004</v>
      </c>
      <c r="BH171" s="149">
        <f>IF(O171="zákl. prenesená",K171,0)</f>
        <v>0</v>
      </c>
      <c r="BI171" s="149">
        <f>IF(O171="zníž. prenesená",K171,0)</f>
        <v>0</v>
      </c>
      <c r="BJ171" s="149">
        <f>IF(O171="nulová",K171,0)</f>
        <v>0</v>
      </c>
      <c r="BK171" s="17" t="s">
        <v>147</v>
      </c>
      <c r="BL171" s="149">
        <f>ROUND(I171*H171,2)</f>
        <v>577.92999999999995</v>
      </c>
      <c r="BM171" s="17" t="s">
        <v>171</v>
      </c>
      <c r="BN171" s="148" t="s">
        <v>1626</v>
      </c>
    </row>
    <row r="172" spans="2:66" s="11" customFormat="1" ht="25.9" customHeight="1" x14ac:dyDescent="0.2">
      <c r="B172" s="133"/>
      <c r="D172" s="134" t="s">
        <v>67</v>
      </c>
      <c r="E172" s="135" t="s">
        <v>1627</v>
      </c>
      <c r="F172" s="135" t="s">
        <v>1628</v>
      </c>
      <c r="J172" s="179"/>
      <c r="K172" s="136">
        <f>K173+K192+K206+K216+K224+K238+K248+K260+K254</f>
        <v>0</v>
      </c>
      <c r="M172" s="133"/>
      <c r="N172" s="137"/>
      <c r="Q172" s="138">
        <f>Q173+Q192+Q206+Q216+Q224+Q238+Q248+Q254+Q260</f>
        <v>0</v>
      </c>
      <c r="S172" s="138">
        <f>S173+S192+S206+S216+S224+S238+S248+S254+S260</f>
        <v>0</v>
      </c>
      <c r="U172" s="139">
        <f>U173+U192+U206+U216+U224+U238+U248+U254+U260</f>
        <v>0</v>
      </c>
      <c r="AS172" s="134" t="s">
        <v>171</v>
      </c>
      <c r="AU172" s="140" t="s">
        <v>67</v>
      </c>
      <c r="AV172" s="140" t="s">
        <v>68</v>
      </c>
      <c r="AZ172" s="134" t="s">
        <v>165</v>
      </c>
      <c r="BL172" s="141">
        <f>BL173+BL192+BL206+BL216+BL224+BL238+BL248+BL254+BL260</f>
        <v>0</v>
      </c>
    </row>
    <row r="173" spans="2:66" s="11" customFormat="1" ht="22.9" customHeight="1" x14ac:dyDescent="0.2">
      <c r="B173" s="133"/>
      <c r="D173" s="134" t="s">
        <v>67</v>
      </c>
      <c r="E173" s="142" t="s">
        <v>1629</v>
      </c>
      <c r="F173" s="142" t="s">
        <v>1630</v>
      </c>
      <c r="J173" s="179"/>
      <c r="K173" s="143">
        <f>SUM(K174:K191)</f>
        <v>0</v>
      </c>
      <c r="M173" s="133"/>
      <c r="N173" s="137"/>
      <c r="Q173" s="138">
        <f>SUM(Q174:Q191)</f>
        <v>0</v>
      </c>
      <c r="S173" s="138">
        <f>SUM(S174:S191)</f>
        <v>0</v>
      </c>
      <c r="U173" s="139">
        <f>SUM(U174:U191)</f>
        <v>0</v>
      </c>
      <c r="AS173" s="134" t="s">
        <v>76</v>
      </c>
      <c r="AU173" s="140" t="s">
        <v>67</v>
      </c>
      <c r="AV173" s="140" t="s">
        <v>76</v>
      </c>
      <c r="AZ173" s="134" t="s">
        <v>165</v>
      </c>
      <c r="BL173" s="141">
        <f>SUM(BL174:BL191)</f>
        <v>0</v>
      </c>
    </row>
    <row r="174" spans="2:66" s="1" customFormat="1" ht="24.2" customHeight="1" x14ac:dyDescent="0.2">
      <c r="B174" s="29"/>
      <c r="C174" s="202" t="s">
        <v>219</v>
      </c>
      <c r="D174" s="202" t="s">
        <v>398</v>
      </c>
      <c r="E174" s="203" t="s">
        <v>1631</v>
      </c>
      <c r="F174" s="204" t="s">
        <v>1632</v>
      </c>
      <c r="G174" s="205" t="s">
        <v>415</v>
      </c>
      <c r="H174" s="206">
        <v>26</v>
      </c>
      <c r="I174" s="185"/>
      <c r="J174" s="184"/>
      <c r="K174" s="208">
        <f>(H174*I174)-(H174*I174*J174)</f>
        <v>0</v>
      </c>
      <c r="L174" s="209"/>
      <c r="M174" s="169"/>
      <c r="N174" s="170" t="s">
        <v>1</v>
      </c>
      <c r="O174" s="171" t="s">
        <v>34</v>
      </c>
      <c r="P174" s="146">
        <v>0</v>
      </c>
      <c r="Q174" s="146">
        <f t="shared" ref="Q174:Q191" si="0">P174*H174</f>
        <v>0</v>
      </c>
      <c r="R174" s="146">
        <v>0</v>
      </c>
      <c r="S174" s="146">
        <f t="shared" ref="S174:S191" si="1">R174*H174</f>
        <v>0</v>
      </c>
      <c r="T174" s="146">
        <v>0</v>
      </c>
      <c r="U174" s="147">
        <f t="shared" ref="U174:U191" si="2">T174*H174</f>
        <v>0</v>
      </c>
      <c r="AS174" s="148" t="s">
        <v>370</v>
      </c>
      <c r="AU174" s="148" t="s">
        <v>398</v>
      </c>
      <c r="AV174" s="148" t="s">
        <v>147</v>
      </c>
      <c r="AZ174" s="17" t="s">
        <v>165</v>
      </c>
      <c r="BF174" s="149">
        <f t="shared" ref="BF174:BF191" si="3">IF(O174="základná",K174,0)</f>
        <v>0</v>
      </c>
      <c r="BG174" s="149">
        <f t="shared" ref="BG174:BG191" si="4">IF(O174="znížená",K174,0)</f>
        <v>0</v>
      </c>
      <c r="BH174" s="149">
        <f t="shared" ref="BH174:BH191" si="5">IF(O174="zákl. prenesená",K174,0)</f>
        <v>0</v>
      </c>
      <c r="BI174" s="149">
        <f t="shared" ref="BI174:BI191" si="6">IF(O174="zníž. prenesená",K174,0)</f>
        <v>0</v>
      </c>
      <c r="BJ174" s="149">
        <f t="shared" ref="BJ174:BJ191" si="7">IF(O174="nulová",K174,0)</f>
        <v>0</v>
      </c>
      <c r="BK174" s="17" t="s">
        <v>147</v>
      </c>
      <c r="BL174" s="149">
        <f t="shared" ref="BL174:BL191" si="8">ROUND(I174*H174,2)</f>
        <v>0</v>
      </c>
      <c r="BM174" s="17" t="s">
        <v>265</v>
      </c>
      <c r="BN174" s="148" t="s">
        <v>147</v>
      </c>
    </row>
    <row r="175" spans="2:66" s="1" customFormat="1" ht="16.5" customHeight="1" x14ac:dyDescent="0.2">
      <c r="B175" s="29"/>
      <c r="C175" s="202" t="s">
        <v>224</v>
      </c>
      <c r="D175" s="202" t="s">
        <v>398</v>
      </c>
      <c r="E175" s="203" t="s">
        <v>1633</v>
      </c>
      <c r="F175" s="204" t="s">
        <v>1634</v>
      </c>
      <c r="G175" s="205" t="s">
        <v>415</v>
      </c>
      <c r="H175" s="206">
        <v>15</v>
      </c>
      <c r="I175" s="185"/>
      <c r="J175" s="184"/>
      <c r="K175" s="208">
        <f t="shared" ref="K175:K190" si="9">(H175*I175)-(H175*I175*J175)</f>
        <v>0</v>
      </c>
      <c r="L175" s="209"/>
      <c r="M175" s="169"/>
      <c r="N175" s="170" t="s">
        <v>1</v>
      </c>
      <c r="O175" s="171" t="s">
        <v>34</v>
      </c>
      <c r="P175" s="146">
        <v>0</v>
      </c>
      <c r="Q175" s="146">
        <f t="shared" si="0"/>
        <v>0</v>
      </c>
      <c r="R175" s="146">
        <v>0</v>
      </c>
      <c r="S175" s="146">
        <f t="shared" si="1"/>
        <v>0</v>
      </c>
      <c r="T175" s="146">
        <v>0</v>
      </c>
      <c r="U175" s="147">
        <f t="shared" si="2"/>
        <v>0</v>
      </c>
      <c r="AS175" s="148" t="s">
        <v>370</v>
      </c>
      <c r="AU175" s="148" t="s">
        <v>398</v>
      </c>
      <c r="AV175" s="148" t="s">
        <v>147</v>
      </c>
      <c r="AZ175" s="17" t="s">
        <v>165</v>
      </c>
      <c r="BF175" s="149">
        <f t="shared" si="3"/>
        <v>0</v>
      </c>
      <c r="BG175" s="149">
        <f t="shared" si="4"/>
        <v>0</v>
      </c>
      <c r="BH175" s="149">
        <f t="shared" si="5"/>
        <v>0</v>
      </c>
      <c r="BI175" s="149">
        <f t="shared" si="6"/>
        <v>0</v>
      </c>
      <c r="BJ175" s="149">
        <f t="shared" si="7"/>
        <v>0</v>
      </c>
      <c r="BK175" s="17" t="s">
        <v>147</v>
      </c>
      <c r="BL175" s="149">
        <f t="shared" si="8"/>
        <v>0</v>
      </c>
      <c r="BM175" s="17" t="s">
        <v>265</v>
      </c>
      <c r="BN175" s="148" t="s">
        <v>171</v>
      </c>
    </row>
    <row r="176" spans="2:66" s="1" customFormat="1" ht="16.5" customHeight="1" x14ac:dyDescent="0.2">
      <c r="B176" s="29"/>
      <c r="C176" s="202" t="s">
        <v>229</v>
      </c>
      <c r="D176" s="202" t="s">
        <v>398</v>
      </c>
      <c r="E176" s="203" t="s">
        <v>1635</v>
      </c>
      <c r="F176" s="204" t="s">
        <v>1636</v>
      </c>
      <c r="G176" s="205" t="s">
        <v>415</v>
      </c>
      <c r="H176" s="206">
        <v>5</v>
      </c>
      <c r="I176" s="185"/>
      <c r="J176" s="184"/>
      <c r="K176" s="208">
        <f t="shared" si="9"/>
        <v>0</v>
      </c>
      <c r="L176" s="209"/>
      <c r="M176" s="169"/>
      <c r="N176" s="170" t="s">
        <v>1</v>
      </c>
      <c r="O176" s="171" t="s">
        <v>34</v>
      </c>
      <c r="P176" s="146">
        <v>0</v>
      </c>
      <c r="Q176" s="146">
        <f t="shared" si="0"/>
        <v>0</v>
      </c>
      <c r="R176" s="146">
        <v>0</v>
      </c>
      <c r="S176" s="146">
        <f t="shared" si="1"/>
        <v>0</v>
      </c>
      <c r="T176" s="146">
        <v>0</v>
      </c>
      <c r="U176" s="147">
        <f t="shared" si="2"/>
        <v>0</v>
      </c>
      <c r="AS176" s="148" t="s">
        <v>370</v>
      </c>
      <c r="AU176" s="148" t="s">
        <v>398</v>
      </c>
      <c r="AV176" s="148" t="s">
        <v>147</v>
      </c>
      <c r="AZ176" s="17" t="s">
        <v>165</v>
      </c>
      <c r="BF176" s="149">
        <f t="shared" si="3"/>
        <v>0</v>
      </c>
      <c r="BG176" s="149">
        <f t="shared" si="4"/>
        <v>0</v>
      </c>
      <c r="BH176" s="149">
        <f t="shared" si="5"/>
        <v>0</v>
      </c>
      <c r="BI176" s="149">
        <f t="shared" si="6"/>
        <v>0</v>
      </c>
      <c r="BJ176" s="149">
        <f t="shared" si="7"/>
        <v>0</v>
      </c>
      <c r="BK176" s="17" t="s">
        <v>147</v>
      </c>
      <c r="BL176" s="149">
        <f t="shared" si="8"/>
        <v>0</v>
      </c>
      <c r="BM176" s="17" t="s">
        <v>265</v>
      </c>
      <c r="BN176" s="148" t="s">
        <v>205</v>
      </c>
    </row>
    <row r="177" spans="2:66" s="1" customFormat="1" ht="16.5" customHeight="1" x14ac:dyDescent="0.2">
      <c r="B177" s="29"/>
      <c r="C177" s="202" t="s">
        <v>234</v>
      </c>
      <c r="D177" s="202" t="s">
        <v>398</v>
      </c>
      <c r="E177" s="203" t="s">
        <v>1637</v>
      </c>
      <c r="F177" s="204" t="s">
        <v>1638</v>
      </c>
      <c r="G177" s="205" t="s">
        <v>415</v>
      </c>
      <c r="H177" s="206">
        <v>5</v>
      </c>
      <c r="I177" s="185"/>
      <c r="J177" s="184"/>
      <c r="K177" s="208">
        <f t="shared" si="9"/>
        <v>0</v>
      </c>
      <c r="L177" s="209"/>
      <c r="M177" s="169"/>
      <c r="N177" s="170" t="s">
        <v>1</v>
      </c>
      <c r="O177" s="171" t="s">
        <v>34</v>
      </c>
      <c r="P177" s="146">
        <v>0</v>
      </c>
      <c r="Q177" s="146">
        <f t="shared" si="0"/>
        <v>0</v>
      </c>
      <c r="R177" s="146">
        <v>0</v>
      </c>
      <c r="S177" s="146">
        <f t="shared" si="1"/>
        <v>0</v>
      </c>
      <c r="T177" s="146">
        <v>0</v>
      </c>
      <c r="U177" s="147">
        <f t="shared" si="2"/>
        <v>0</v>
      </c>
      <c r="AS177" s="148" t="s">
        <v>370</v>
      </c>
      <c r="AU177" s="148" t="s">
        <v>398</v>
      </c>
      <c r="AV177" s="148" t="s">
        <v>147</v>
      </c>
      <c r="AZ177" s="17" t="s">
        <v>165</v>
      </c>
      <c r="BF177" s="149">
        <f t="shared" si="3"/>
        <v>0</v>
      </c>
      <c r="BG177" s="149">
        <f t="shared" si="4"/>
        <v>0</v>
      </c>
      <c r="BH177" s="149">
        <f t="shared" si="5"/>
        <v>0</v>
      </c>
      <c r="BI177" s="149">
        <f t="shared" si="6"/>
        <v>0</v>
      </c>
      <c r="BJ177" s="149">
        <f t="shared" si="7"/>
        <v>0</v>
      </c>
      <c r="BK177" s="17" t="s">
        <v>147</v>
      </c>
      <c r="BL177" s="149">
        <f t="shared" si="8"/>
        <v>0</v>
      </c>
      <c r="BM177" s="17" t="s">
        <v>265</v>
      </c>
      <c r="BN177" s="148" t="s">
        <v>213</v>
      </c>
    </row>
    <row r="178" spans="2:66" s="1" customFormat="1" ht="16.5" customHeight="1" x14ac:dyDescent="0.2">
      <c r="B178" s="29"/>
      <c r="C178" s="202" t="s">
        <v>239</v>
      </c>
      <c r="D178" s="202" t="s">
        <v>398</v>
      </c>
      <c r="E178" s="203" t="s">
        <v>1639</v>
      </c>
      <c r="F178" s="204" t="s">
        <v>1640</v>
      </c>
      <c r="G178" s="205" t="s">
        <v>415</v>
      </c>
      <c r="H178" s="206">
        <v>1</v>
      </c>
      <c r="I178" s="185"/>
      <c r="J178" s="184"/>
      <c r="K178" s="208">
        <f t="shared" si="9"/>
        <v>0</v>
      </c>
      <c r="L178" s="209"/>
      <c r="M178" s="169"/>
      <c r="N178" s="170" t="s">
        <v>1</v>
      </c>
      <c r="O178" s="171" t="s">
        <v>34</v>
      </c>
      <c r="P178" s="146">
        <v>0</v>
      </c>
      <c r="Q178" s="146">
        <f t="shared" si="0"/>
        <v>0</v>
      </c>
      <c r="R178" s="146">
        <v>0</v>
      </c>
      <c r="S178" s="146">
        <f t="shared" si="1"/>
        <v>0</v>
      </c>
      <c r="T178" s="146">
        <v>0</v>
      </c>
      <c r="U178" s="147">
        <f t="shared" si="2"/>
        <v>0</v>
      </c>
      <c r="AS178" s="148" t="s">
        <v>370</v>
      </c>
      <c r="AU178" s="148" t="s">
        <v>398</v>
      </c>
      <c r="AV178" s="148" t="s">
        <v>147</v>
      </c>
      <c r="AZ178" s="17" t="s">
        <v>165</v>
      </c>
      <c r="BF178" s="149">
        <f t="shared" si="3"/>
        <v>0</v>
      </c>
      <c r="BG178" s="149">
        <f t="shared" si="4"/>
        <v>0</v>
      </c>
      <c r="BH178" s="149">
        <f t="shared" si="5"/>
        <v>0</v>
      </c>
      <c r="BI178" s="149">
        <f t="shared" si="6"/>
        <v>0</v>
      </c>
      <c r="BJ178" s="149">
        <f t="shared" si="7"/>
        <v>0</v>
      </c>
      <c r="BK178" s="17" t="s">
        <v>147</v>
      </c>
      <c r="BL178" s="149">
        <f t="shared" si="8"/>
        <v>0</v>
      </c>
      <c r="BM178" s="17" t="s">
        <v>265</v>
      </c>
      <c r="BN178" s="148" t="s">
        <v>224</v>
      </c>
    </row>
    <row r="179" spans="2:66" s="1" customFormat="1" ht="24.2" customHeight="1" x14ac:dyDescent="0.2">
      <c r="B179" s="29"/>
      <c r="C179" s="202" t="s">
        <v>246</v>
      </c>
      <c r="D179" s="202" t="s">
        <v>398</v>
      </c>
      <c r="E179" s="203" t="s">
        <v>1641</v>
      </c>
      <c r="F179" s="204" t="s">
        <v>1642</v>
      </c>
      <c r="G179" s="205" t="s">
        <v>415</v>
      </c>
      <c r="H179" s="206">
        <v>24</v>
      </c>
      <c r="I179" s="185"/>
      <c r="J179" s="184"/>
      <c r="K179" s="208">
        <f t="shared" si="9"/>
        <v>0</v>
      </c>
      <c r="L179" s="209"/>
      <c r="M179" s="169"/>
      <c r="N179" s="170" t="s">
        <v>1</v>
      </c>
      <c r="O179" s="171" t="s">
        <v>34</v>
      </c>
      <c r="P179" s="146">
        <v>0</v>
      </c>
      <c r="Q179" s="146">
        <f t="shared" si="0"/>
        <v>0</v>
      </c>
      <c r="R179" s="146">
        <v>0</v>
      </c>
      <c r="S179" s="146">
        <f t="shared" si="1"/>
        <v>0</v>
      </c>
      <c r="T179" s="146">
        <v>0</v>
      </c>
      <c r="U179" s="147">
        <f t="shared" si="2"/>
        <v>0</v>
      </c>
      <c r="AS179" s="148" t="s">
        <v>370</v>
      </c>
      <c r="AU179" s="148" t="s">
        <v>398</v>
      </c>
      <c r="AV179" s="148" t="s">
        <v>147</v>
      </c>
      <c r="AZ179" s="17" t="s">
        <v>165</v>
      </c>
      <c r="BF179" s="149">
        <f t="shared" si="3"/>
        <v>0</v>
      </c>
      <c r="BG179" s="149">
        <f t="shared" si="4"/>
        <v>0</v>
      </c>
      <c r="BH179" s="149">
        <f t="shared" si="5"/>
        <v>0</v>
      </c>
      <c r="BI179" s="149">
        <f t="shared" si="6"/>
        <v>0</v>
      </c>
      <c r="BJ179" s="149">
        <f t="shared" si="7"/>
        <v>0</v>
      </c>
      <c r="BK179" s="17" t="s">
        <v>147</v>
      </c>
      <c r="BL179" s="149">
        <f t="shared" si="8"/>
        <v>0</v>
      </c>
      <c r="BM179" s="17" t="s">
        <v>265</v>
      </c>
      <c r="BN179" s="148" t="s">
        <v>234</v>
      </c>
    </row>
    <row r="180" spans="2:66" s="1" customFormat="1" ht="24.2" customHeight="1" x14ac:dyDescent="0.2">
      <c r="B180" s="29"/>
      <c r="C180" s="202" t="s">
        <v>256</v>
      </c>
      <c r="D180" s="202" t="s">
        <v>398</v>
      </c>
      <c r="E180" s="203" t="s">
        <v>1643</v>
      </c>
      <c r="F180" s="204" t="s">
        <v>1644</v>
      </c>
      <c r="G180" s="205" t="s">
        <v>415</v>
      </c>
      <c r="H180" s="206">
        <v>4</v>
      </c>
      <c r="I180" s="185"/>
      <c r="J180" s="184"/>
      <c r="K180" s="208">
        <f t="shared" si="9"/>
        <v>0</v>
      </c>
      <c r="L180" s="209"/>
      <c r="M180" s="169"/>
      <c r="N180" s="170" t="s">
        <v>1</v>
      </c>
      <c r="O180" s="171" t="s">
        <v>34</v>
      </c>
      <c r="P180" s="146">
        <v>0</v>
      </c>
      <c r="Q180" s="146">
        <f t="shared" si="0"/>
        <v>0</v>
      </c>
      <c r="R180" s="146">
        <v>0</v>
      </c>
      <c r="S180" s="146">
        <f t="shared" si="1"/>
        <v>0</v>
      </c>
      <c r="T180" s="146">
        <v>0</v>
      </c>
      <c r="U180" s="147">
        <f t="shared" si="2"/>
        <v>0</v>
      </c>
      <c r="AS180" s="148" t="s">
        <v>370</v>
      </c>
      <c r="AU180" s="148" t="s">
        <v>398</v>
      </c>
      <c r="AV180" s="148" t="s">
        <v>147</v>
      </c>
      <c r="AZ180" s="17" t="s">
        <v>165</v>
      </c>
      <c r="BF180" s="149">
        <f t="shared" si="3"/>
        <v>0</v>
      </c>
      <c r="BG180" s="149">
        <f t="shared" si="4"/>
        <v>0</v>
      </c>
      <c r="BH180" s="149">
        <f t="shared" si="5"/>
        <v>0</v>
      </c>
      <c r="BI180" s="149">
        <f t="shared" si="6"/>
        <v>0</v>
      </c>
      <c r="BJ180" s="149">
        <f t="shared" si="7"/>
        <v>0</v>
      </c>
      <c r="BK180" s="17" t="s">
        <v>147</v>
      </c>
      <c r="BL180" s="149">
        <f t="shared" si="8"/>
        <v>0</v>
      </c>
      <c r="BM180" s="17" t="s">
        <v>265</v>
      </c>
      <c r="BN180" s="148" t="s">
        <v>246</v>
      </c>
    </row>
    <row r="181" spans="2:66" s="1" customFormat="1" ht="24.2" customHeight="1" x14ac:dyDescent="0.2">
      <c r="B181" s="29"/>
      <c r="C181" s="202" t="s">
        <v>265</v>
      </c>
      <c r="D181" s="202" t="s">
        <v>398</v>
      </c>
      <c r="E181" s="203" t="s">
        <v>1645</v>
      </c>
      <c r="F181" s="204" t="s">
        <v>1646</v>
      </c>
      <c r="G181" s="205" t="s">
        <v>415</v>
      </c>
      <c r="H181" s="206">
        <v>20</v>
      </c>
      <c r="I181" s="185"/>
      <c r="J181" s="184"/>
      <c r="K181" s="208">
        <f t="shared" si="9"/>
        <v>0</v>
      </c>
      <c r="L181" s="209"/>
      <c r="M181" s="169"/>
      <c r="N181" s="170" t="s">
        <v>1</v>
      </c>
      <c r="O181" s="171" t="s">
        <v>34</v>
      </c>
      <c r="P181" s="146">
        <v>0</v>
      </c>
      <c r="Q181" s="146">
        <f t="shared" si="0"/>
        <v>0</v>
      </c>
      <c r="R181" s="146">
        <v>0</v>
      </c>
      <c r="S181" s="146">
        <f t="shared" si="1"/>
        <v>0</v>
      </c>
      <c r="T181" s="146">
        <v>0</v>
      </c>
      <c r="U181" s="147">
        <f t="shared" si="2"/>
        <v>0</v>
      </c>
      <c r="AS181" s="148" t="s">
        <v>370</v>
      </c>
      <c r="AU181" s="148" t="s">
        <v>398</v>
      </c>
      <c r="AV181" s="148" t="s">
        <v>147</v>
      </c>
      <c r="AZ181" s="17" t="s">
        <v>165</v>
      </c>
      <c r="BF181" s="149">
        <f t="shared" si="3"/>
        <v>0</v>
      </c>
      <c r="BG181" s="149">
        <f t="shared" si="4"/>
        <v>0</v>
      </c>
      <c r="BH181" s="149">
        <f t="shared" si="5"/>
        <v>0</v>
      </c>
      <c r="BI181" s="149">
        <f t="shared" si="6"/>
        <v>0</v>
      </c>
      <c r="BJ181" s="149">
        <f t="shared" si="7"/>
        <v>0</v>
      </c>
      <c r="BK181" s="17" t="s">
        <v>147</v>
      </c>
      <c r="BL181" s="149">
        <f t="shared" si="8"/>
        <v>0</v>
      </c>
      <c r="BM181" s="17" t="s">
        <v>265</v>
      </c>
      <c r="BN181" s="148" t="s">
        <v>265</v>
      </c>
    </row>
    <row r="182" spans="2:66" s="1" customFormat="1" ht="21.75" customHeight="1" x14ac:dyDescent="0.2">
      <c r="B182" s="29"/>
      <c r="C182" s="202" t="s">
        <v>272</v>
      </c>
      <c r="D182" s="202" t="s">
        <v>398</v>
      </c>
      <c r="E182" s="203" t="s">
        <v>1647</v>
      </c>
      <c r="F182" s="204" t="s">
        <v>1648</v>
      </c>
      <c r="G182" s="205" t="s">
        <v>415</v>
      </c>
      <c r="H182" s="206">
        <v>26</v>
      </c>
      <c r="I182" s="185"/>
      <c r="J182" s="184"/>
      <c r="K182" s="208">
        <f t="shared" si="9"/>
        <v>0</v>
      </c>
      <c r="L182" s="209"/>
      <c r="M182" s="169"/>
      <c r="N182" s="170" t="s">
        <v>1</v>
      </c>
      <c r="O182" s="171" t="s">
        <v>34</v>
      </c>
      <c r="P182" s="146">
        <v>0</v>
      </c>
      <c r="Q182" s="146">
        <f t="shared" si="0"/>
        <v>0</v>
      </c>
      <c r="R182" s="146">
        <v>0</v>
      </c>
      <c r="S182" s="146">
        <f t="shared" si="1"/>
        <v>0</v>
      </c>
      <c r="T182" s="146">
        <v>0</v>
      </c>
      <c r="U182" s="147">
        <f t="shared" si="2"/>
        <v>0</v>
      </c>
      <c r="AS182" s="148" t="s">
        <v>370</v>
      </c>
      <c r="AU182" s="148" t="s">
        <v>398</v>
      </c>
      <c r="AV182" s="148" t="s">
        <v>147</v>
      </c>
      <c r="AZ182" s="17" t="s">
        <v>165</v>
      </c>
      <c r="BF182" s="149">
        <f t="shared" si="3"/>
        <v>0</v>
      </c>
      <c r="BG182" s="149">
        <f t="shared" si="4"/>
        <v>0</v>
      </c>
      <c r="BH182" s="149">
        <f t="shared" si="5"/>
        <v>0</v>
      </c>
      <c r="BI182" s="149">
        <f t="shared" si="6"/>
        <v>0</v>
      </c>
      <c r="BJ182" s="149">
        <f t="shared" si="7"/>
        <v>0</v>
      </c>
      <c r="BK182" s="17" t="s">
        <v>147</v>
      </c>
      <c r="BL182" s="149">
        <f t="shared" si="8"/>
        <v>0</v>
      </c>
      <c r="BM182" s="17" t="s">
        <v>265</v>
      </c>
      <c r="BN182" s="148" t="s">
        <v>276</v>
      </c>
    </row>
    <row r="183" spans="2:66" s="1" customFormat="1" ht="21.75" customHeight="1" x14ac:dyDescent="0.2">
      <c r="B183" s="29"/>
      <c r="C183" s="202" t="s">
        <v>276</v>
      </c>
      <c r="D183" s="202" t="s">
        <v>398</v>
      </c>
      <c r="E183" s="203" t="s">
        <v>1649</v>
      </c>
      <c r="F183" s="204" t="s">
        <v>1650</v>
      </c>
      <c r="G183" s="205" t="s">
        <v>415</v>
      </c>
      <c r="H183" s="206">
        <v>24</v>
      </c>
      <c r="I183" s="185"/>
      <c r="J183" s="184"/>
      <c r="K183" s="208">
        <f t="shared" si="9"/>
        <v>0</v>
      </c>
      <c r="L183" s="209"/>
      <c r="M183" s="169"/>
      <c r="N183" s="170" t="s">
        <v>1</v>
      </c>
      <c r="O183" s="171" t="s">
        <v>34</v>
      </c>
      <c r="P183" s="146">
        <v>0</v>
      </c>
      <c r="Q183" s="146">
        <f t="shared" si="0"/>
        <v>0</v>
      </c>
      <c r="R183" s="146">
        <v>0</v>
      </c>
      <c r="S183" s="146">
        <f t="shared" si="1"/>
        <v>0</v>
      </c>
      <c r="T183" s="146">
        <v>0</v>
      </c>
      <c r="U183" s="147">
        <f t="shared" si="2"/>
        <v>0</v>
      </c>
      <c r="AS183" s="148" t="s">
        <v>370</v>
      </c>
      <c r="AU183" s="148" t="s">
        <v>398</v>
      </c>
      <c r="AV183" s="148" t="s">
        <v>147</v>
      </c>
      <c r="AZ183" s="17" t="s">
        <v>165</v>
      </c>
      <c r="BF183" s="149">
        <f t="shared" si="3"/>
        <v>0</v>
      </c>
      <c r="BG183" s="149">
        <f t="shared" si="4"/>
        <v>0</v>
      </c>
      <c r="BH183" s="149">
        <f t="shared" si="5"/>
        <v>0</v>
      </c>
      <c r="BI183" s="149">
        <f t="shared" si="6"/>
        <v>0</v>
      </c>
      <c r="BJ183" s="149">
        <f t="shared" si="7"/>
        <v>0</v>
      </c>
      <c r="BK183" s="17" t="s">
        <v>147</v>
      </c>
      <c r="BL183" s="149">
        <f t="shared" si="8"/>
        <v>0</v>
      </c>
      <c r="BM183" s="17" t="s">
        <v>265</v>
      </c>
      <c r="BN183" s="148" t="s">
        <v>293</v>
      </c>
    </row>
    <row r="184" spans="2:66" s="1" customFormat="1" ht="21.75" customHeight="1" x14ac:dyDescent="0.2">
      <c r="B184" s="29"/>
      <c r="C184" s="202" t="s">
        <v>285</v>
      </c>
      <c r="D184" s="202" t="s">
        <v>398</v>
      </c>
      <c r="E184" s="203" t="s">
        <v>1651</v>
      </c>
      <c r="F184" s="204" t="s">
        <v>1652</v>
      </c>
      <c r="G184" s="205" t="s">
        <v>415</v>
      </c>
      <c r="H184" s="206">
        <v>10</v>
      </c>
      <c r="I184" s="185"/>
      <c r="J184" s="184"/>
      <c r="K184" s="208">
        <f t="shared" si="9"/>
        <v>0</v>
      </c>
      <c r="L184" s="209"/>
      <c r="M184" s="169"/>
      <c r="N184" s="170" t="s">
        <v>1</v>
      </c>
      <c r="O184" s="171" t="s">
        <v>34</v>
      </c>
      <c r="P184" s="146">
        <v>0</v>
      </c>
      <c r="Q184" s="146">
        <f t="shared" si="0"/>
        <v>0</v>
      </c>
      <c r="R184" s="146">
        <v>0</v>
      </c>
      <c r="S184" s="146">
        <f t="shared" si="1"/>
        <v>0</v>
      </c>
      <c r="T184" s="146">
        <v>0</v>
      </c>
      <c r="U184" s="147">
        <f t="shared" si="2"/>
        <v>0</v>
      </c>
      <c r="AS184" s="148" t="s">
        <v>370</v>
      </c>
      <c r="AU184" s="148" t="s">
        <v>398</v>
      </c>
      <c r="AV184" s="148" t="s">
        <v>147</v>
      </c>
      <c r="AZ184" s="17" t="s">
        <v>165</v>
      </c>
      <c r="BF184" s="149">
        <f t="shared" si="3"/>
        <v>0</v>
      </c>
      <c r="BG184" s="149">
        <f t="shared" si="4"/>
        <v>0</v>
      </c>
      <c r="BH184" s="149">
        <f t="shared" si="5"/>
        <v>0</v>
      </c>
      <c r="BI184" s="149">
        <f t="shared" si="6"/>
        <v>0</v>
      </c>
      <c r="BJ184" s="149">
        <f t="shared" si="7"/>
        <v>0</v>
      </c>
      <c r="BK184" s="17" t="s">
        <v>147</v>
      </c>
      <c r="BL184" s="149">
        <f t="shared" si="8"/>
        <v>0</v>
      </c>
      <c r="BM184" s="17" t="s">
        <v>265</v>
      </c>
      <c r="BN184" s="148" t="s">
        <v>307</v>
      </c>
    </row>
    <row r="185" spans="2:66" s="1" customFormat="1" ht="21.75" customHeight="1" x14ac:dyDescent="0.2">
      <c r="B185" s="29"/>
      <c r="C185" s="202" t="s">
        <v>293</v>
      </c>
      <c r="D185" s="202" t="s">
        <v>398</v>
      </c>
      <c r="E185" s="203" t="s">
        <v>1653</v>
      </c>
      <c r="F185" s="204" t="s">
        <v>1654</v>
      </c>
      <c r="G185" s="205" t="s">
        <v>415</v>
      </c>
      <c r="H185" s="206">
        <v>10</v>
      </c>
      <c r="I185" s="185"/>
      <c r="J185" s="184"/>
      <c r="K185" s="208">
        <f t="shared" si="9"/>
        <v>0</v>
      </c>
      <c r="L185" s="209"/>
      <c r="M185" s="169"/>
      <c r="N185" s="170" t="s">
        <v>1</v>
      </c>
      <c r="O185" s="171" t="s">
        <v>34</v>
      </c>
      <c r="P185" s="146">
        <v>0</v>
      </c>
      <c r="Q185" s="146">
        <f t="shared" si="0"/>
        <v>0</v>
      </c>
      <c r="R185" s="146">
        <v>0</v>
      </c>
      <c r="S185" s="146">
        <f t="shared" si="1"/>
        <v>0</v>
      </c>
      <c r="T185" s="146">
        <v>0</v>
      </c>
      <c r="U185" s="147">
        <f t="shared" si="2"/>
        <v>0</v>
      </c>
      <c r="AS185" s="148" t="s">
        <v>370</v>
      </c>
      <c r="AU185" s="148" t="s">
        <v>398</v>
      </c>
      <c r="AV185" s="148" t="s">
        <v>147</v>
      </c>
      <c r="AZ185" s="17" t="s">
        <v>165</v>
      </c>
      <c r="BF185" s="149">
        <f t="shared" si="3"/>
        <v>0</v>
      </c>
      <c r="BG185" s="149">
        <f t="shared" si="4"/>
        <v>0</v>
      </c>
      <c r="BH185" s="149">
        <f t="shared" si="5"/>
        <v>0</v>
      </c>
      <c r="BI185" s="149">
        <f t="shared" si="6"/>
        <v>0</v>
      </c>
      <c r="BJ185" s="149">
        <f t="shared" si="7"/>
        <v>0</v>
      </c>
      <c r="BK185" s="17" t="s">
        <v>147</v>
      </c>
      <c r="BL185" s="149">
        <f t="shared" si="8"/>
        <v>0</v>
      </c>
      <c r="BM185" s="17" t="s">
        <v>265</v>
      </c>
      <c r="BN185" s="148" t="s">
        <v>316</v>
      </c>
    </row>
    <row r="186" spans="2:66" s="1" customFormat="1" ht="21.75" customHeight="1" x14ac:dyDescent="0.2">
      <c r="B186" s="29"/>
      <c r="C186" s="202" t="s">
        <v>300</v>
      </c>
      <c r="D186" s="202" t="s">
        <v>398</v>
      </c>
      <c r="E186" s="203" t="s">
        <v>1655</v>
      </c>
      <c r="F186" s="204" t="s">
        <v>1656</v>
      </c>
      <c r="G186" s="205" t="s">
        <v>415</v>
      </c>
      <c r="H186" s="206">
        <v>2</v>
      </c>
      <c r="I186" s="185"/>
      <c r="J186" s="184"/>
      <c r="K186" s="208">
        <f t="shared" si="9"/>
        <v>0</v>
      </c>
      <c r="L186" s="209"/>
      <c r="M186" s="169"/>
      <c r="N186" s="170" t="s">
        <v>1</v>
      </c>
      <c r="O186" s="171" t="s">
        <v>34</v>
      </c>
      <c r="P186" s="146">
        <v>0</v>
      </c>
      <c r="Q186" s="146">
        <f t="shared" si="0"/>
        <v>0</v>
      </c>
      <c r="R186" s="146">
        <v>0</v>
      </c>
      <c r="S186" s="146">
        <f t="shared" si="1"/>
        <v>0</v>
      </c>
      <c r="T186" s="146">
        <v>0</v>
      </c>
      <c r="U186" s="147">
        <f t="shared" si="2"/>
        <v>0</v>
      </c>
      <c r="AS186" s="148" t="s">
        <v>370</v>
      </c>
      <c r="AU186" s="148" t="s">
        <v>398</v>
      </c>
      <c r="AV186" s="148" t="s">
        <v>147</v>
      </c>
      <c r="AZ186" s="17" t="s">
        <v>165</v>
      </c>
      <c r="BF186" s="149">
        <f t="shared" si="3"/>
        <v>0</v>
      </c>
      <c r="BG186" s="149">
        <f t="shared" si="4"/>
        <v>0</v>
      </c>
      <c r="BH186" s="149">
        <f t="shared" si="5"/>
        <v>0</v>
      </c>
      <c r="BI186" s="149">
        <f t="shared" si="6"/>
        <v>0</v>
      </c>
      <c r="BJ186" s="149">
        <f t="shared" si="7"/>
        <v>0</v>
      </c>
      <c r="BK186" s="17" t="s">
        <v>147</v>
      </c>
      <c r="BL186" s="149">
        <f t="shared" si="8"/>
        <v>0</v>
      </c>
      <c r="BM186" s="17" t="s">
        <v>265</v>
      </c>
      <c r="BN186" s="148" t="s">
        <v>335</v>
      </c>
    </row>
    <row r="187" spans="2:66" s="1" customFormat="1" ht="16.5" customHeight="1" x14ac:dyDescent="0.2">
      <c r="B187" s="29"/>
      <c r="C187" s="202" t="s">
        <v>307</v>
      </c>
      <c r="D187" s="202" t="s">
        <v>398</v>
      </c>
      <c r="E187" s="203" t="s">
        <v>1657</v>
      </c>
      <c r="F187" s="204" t="s">
        <v>1658</v>
      </c>
      <c r="G187" s="205" t="s">
        <v>415</v>
      </c>
      <c r="H187" s="206">
        <v>10</v>
      </c>
      <c r="I187" s="185"/>
      <c r="J187" s="184"/>
      <c r="K187" s="208">
        <f t="shared" si="9"/>
        <v>0</v>
      </c>
      <c r="L187" s="209"/>
      <c r="M187" s="169"/>
      <c r="N187" s="170" t="s">
        <v>1</v>
      </c>
      <c r="O187" s="171" t="s">
        <v>34</v>
      </c>
      <c r="P187" s="146">
        <v>0</v>
      </c>
      <c r="Q187" s="146">
        <f t="shared" si="0"/>
        <v>0</v>
      </c>
      <c r="R187" s="146">
        <v>0</v>
      </c>
      <c r="S187" s="146">
        <f t="shared" si="1"/>
        <v>0</v>
      </c>
      <c r="T187" s="146">
        <v>0</v>
      </c>
      <c r="U187" s="147">
        <f t="shared" si="2"/>
        <v>0</v>
      </c>
      <c r="AS187" s="148" t="s">
        <v>370</v>
      </c>
      <c r="AU187" s="148" t="s">
        <v>398</v>
      </c>
      <c r="AV187" s="148" t="s">
        <v>147</v>
      </c>
      <c r="AZ187" s="17" t="s">
        <v>165</v>
      </c>
      <c r="BF187" s="149">
        <f t="shared" si="3"/>
        <v>0</v>
      </c>
      <c r="BG187" s="149">
        <f t="shared" si="4"/>
        <v>0</v>
      </c>
      <c r="BH187" s="149">
        <f t="shared" si="5"/>
        <v>0</v>
      </c>
      <c r="BI187" s="149">
        <f t="shared" si="6"/>
        <v>0</v>
      </c>
      <c r="BJ187" s="149">
        <f t="shared" si="7"/>
        <v>0</v>
      </c>
      <c r="BK187" s="17" t="s">
        <v>147</v>
      </c>
      <c r="BL187" s="149">
        <f t="shared" si="8"/>
        <v>0</v>
      </c>
      <c r="BM187" s="17" t="s">
        <v>265</v>
      </c>
      <c r="BN187" s="148" t="s">
        <v>346</v>
      </c>
    </row>
    <row r="188" spans="2:66" s="1" customFormat="1" ht="24.2" customHeight="1" x14ac:dyDescent="0.2">
      <c r="B188" s="29"/>
      <c r="C188" s="202" t="s">
        <v>7</v>
      </c>
      <c r="D188" s="202" t="s">
        <v>398</v>
      </c>
      <c r="E188" s="203" t="s">
        <v>1659</v>
      </c>
      <c r="F188" s="204" t="s">
        <v>1660</v>
      </c>
      <c r="G188" s="205" t="s">
        <v>415</v>
      </c>
      <c r="H188" s="206">
        <v>2</v>
      </c>
      <c r="I188" s="185"/>
      <c r="J188" s="184"/>
      <c r="K188" s="208">
        <f t="shared" si="9"/>
        <v>0</v>
      </c>
      <c r="L188" s="209"/>
      <c r="M188" s="169"/>
      <c r="N188" s="170" t="s">
        <v>1</v>
      </c>
      <c r="O188" s="171" t="s">
        <v>34</v>
      </c>
      <c r="P188" s="146">
        <v>0</v>
      </c>
      <c r="Q188" s="146">
        <f t="shared" si="0"/>
        <v>0</v>
      </c>
      <c r="R188" s="146">
        <v>0</v>
      </c>
      <c r="S188" s="146">
        <f t="shared" si="1"/>
        <v>0</v>
      </c>
      <c r="T188" s="146">
        <v>0</v>
      </c>
      <c r="U188" s="147">
        <f t="shared" si="2"/>
        <v>0</v>
      </c>
      <c r="AS188" s="148" t="s">
        <v>370</v>
      </c>
      <c r="AU188" s="148" t="s">
        <v>398</v>
      </c>
      <c r="AV188" s="148" t="s">
        <v>147</v>
      </c>
      <c r="AZ188" s="17" t="s">
        <v>165</v>
      </c>
      <c r="BF188" s="149">
        <f t="shared" si="3"/>
        <v>0</v>
      </c>
      <c r="BG188" s="149">
        <f t="shared" si="4"/>
        <v>0</v>
      </c>
      <c r="BH188" s="149">
        <f t="shared" si="5"/>
        <v>0</v>
      </c>
      <c r="BI188" s="149">
        <f t="shared" si="6"/>
        <v>0</v>
      </c>
      <c r="BJ188" s="149">
        <f t="shared" si="7"/>
        <v>0</v>
      </c>
      <c r="BK188" s="17" t="s">
        <v>147</v>
      </c>
      <c r="BL188" s="149">
        <f t="shared" si="8"/>
        <v>0</v>
      </c>
      <c r="BM188" s="17" t="s">
        <v>265</v>
      </c>
      <c r="BN188" s="148" t="s">
        <v>356</v>
      </c>
    </row>
    <row r="189" spans="2:66" s="1" customFormat="1" ht="16.5" customHeight="1" x14ac:dyDescent="0.2">
      <c r="B189" s="29"/>
      <c r="C189" s="202" t="s">
        <v>316</v>
      </c>
      <c r="D189" s="202" t="s">
        <v>398</v>
      </c>
      <c r="E189" s="203" t="s">
        <v>1661</v>
      </c>
      <c r="F189" s="204" t="s">
        <v>1662</v>
      </c>
      <c r="G189" s="205" t="s">
        <v>415</v>
      </c>
      <c r="H189" s="206">
        <v>8</v>
      </c>
      <c r="I189" s="185"/>
      <c r="J189" s="184"/>
      <c r="K189" s="208">
        <f t="shared" si="9"/>
        <v>0</v>
      </c>
      <c r="L189" s="209"/>
      <c r="M189" s="169"/>
      <c r="N189" s="170" t="s">
        <v>1</v>
      </c>
      <c r="O189" s="171" t="s">
        <v>34</v>
      </c>
      <c r="P189" s="146">
        <v>0</v>
      </c>
      <c r="Q189" s="146">
        <f t="shared" si="0"/>
        <v>0</v>
      </c>
      <c r="R189" s="146">
        <v>0</v>
      </c>
      <c r="S189" s="146">
        <f t="shared" si="1"/>
        <v>0</v>
      </c>
      <c r="T189" s="146">
        <v>0</v>
      </c>
      <c r="U189" s="147">
        <f t="shared" si="2"/>
        <v>0</v>
      </c>
      <c r="AS189" s="148" t="s">
        <v>370</v>
      </c>
      <c r="AU189" s="148" t="s">
        <v>398</v>
      </c>
      <c r="AV189" s="148" t="s">
        <v>147</v>
      </c>
      <c r="AZ189" s="17" t="s">
        <v>165</v>
      </c>
      <c r="BF189" s="149">
        <f t="shared" si="3"/>
        <v>0</v>
      </c>
      <c r="BG189" s="149">
        <f t="shared" si="4"/>
        <v>0</v>
      </c>
      <c r="BH189" s="149">
        <f t="shared" si="5"/>
        <v>0</v>
      </c>
      <c r="BI189" s="149">
        <f t="shared" si="6"/>
        <v>0</v>
      </c>
      <c r="BJ189" s="149">
        <f t="shared" si="7"/>
        <v>0</v>
      </c>
      <c r="BK189" s="17" t="s">
        <v>147</v>
      </c>
      <c r="BL189" s="149">
        <f t="shared" si="8"/>
        <v>0</v>
      </c>
      <c r="BM189" s="17" t="s">
        <v>265</v>
      </c>
      <c r="BN189" s="148" t="s">
        <v>370</v>
      </c>
    </row>
    <row r="190" spans="2:66" s="1" customFormat="1" ht="24.2" customHeight="1" x14ac:dyDescent="0.2">
      <c r="B190" s="29"/>
      <c r="C190" s="202" t="s">
        <v>328</v>
      </c>
      <c r="D190" s="202" t="s">
        <v>398</v>
      </c>
      <c r="E190" s="203" t="s">
        <v>1663</v>
      </c>
      <c r="F190" s="204" t="s">
        <v>1664</v>
      </c>
      <c r="G190" s="205" t="s">
        <v>415</v>
      </c>
      <c r="H190" s="206">
        <v>40</v>
      </c>
      <c r="I190" s="185"/>
      <c r="J190" s="184"/>
      <c r="K190" s="208">
        <f t="shared" si="9"/>
        <v>0</v>
      </c>
      <c r="L190" s="209"/>
      <c r="M190" s="169"/>
      <c r="N190" s="170" t="s">
        <v>1</v>
      </c>
      <c r="O190" s="171" t="s">
        <v>34</v>
      </c>
      <c r="P190" s="146">
        <v>0</v>
      </c>
      <c r="Q190" s="146">
        <f t="shared" si="0"/>
        <v>0</v>
      </c>
      <c r="R190" s="146">
        <v>0</v>
      </c>
      <c r="S190" s="146">
        <f t="shared" si="1"/>
        <v>0</v>
      </c>
      <c r="T190" s="146">
        <v>0</v>
      </c>
      <c r="U190" s="147">
        <f t="shared" si="2"/>
        <v>0</v>
      </c>
      <c r="AS190" s="148" t="s">
        <v>370</v>
      </c>
      <c r="AU190" s="148" t="s">
        <v>398</v>
      </c>
      <c r="AV190" s="148" t="s">
        <v>147</v>
      </c>
      <c r="AZ190" s="17" t="s">
        <v>165</v>
      </c>
      <c r="BF190" s="149">
        <f t="shared" si="3"/>
        <v>0</v>
      </c>
      <c r="BG190" s="149">
        <f t="shared" si="4"/>
        <v>0</v>
      </c>
      <c r="BH190" s="149">
        <f t="shared" si="5"/>
        <v>0</v>
      </c>
      <c r="BI190" s="149">
        <f t="shared" si="6"/>
        <v>0</v>
      </c>
      <c r="BJ190" s="149">
        <f t="shared" si="7"/>
        <v>0</v>
      </c>
      <c r="BK190" s="17" t="s">
        <v>147</v>
      </c>
      <c r="BL190" s="149">
        <f t="shared" si="8"/>
        <v>0</v>
      </c>
      <c r="BM190" s="17" t="s">
        <v>265</v>
      </c>
      <c r="BN190" s="148" t="s">
        <v>381</v>
      </c>
    </row>
    <row r="191" spans="2:66" s="1" customFormat="1" ht="16.5" customHeight="1" x14ac:dyDescent="0.2">
      <c r="B191" s="29"/>
      <c r="C191" s="188" t="s">
        <v>335</v>
      </c>
      <c r="D191" s="188" t="s">
        <v>167</v>
      </c>
      <c r="E191" s="189" t="s">
        <v>1665</v>
      </c>
      <c r="F191" s="190" t="s">
        <v>1666</v>
      </c>
      <c r="G191" s="191" t="s">
        <v>1667</v>
      </c>
      <c r="H191" s="192">
        <v>1</v>
      </c>
      <c r="I191" s="183"/>
      <c r="J191" s="182"/>
      <c r="K191" s="193">
        <f>(H191*I191)-(H191*I191*J191)</f>
        <v>0</v>
      </c>
      <c r="L191" s="194"/>
      <c r="M191" s="29"/>
      <c r="N191" s="145" t="s">
        <v>1</v>
      </c>
      <c r="O191" s="118" t="s">
        <v>34</v>
      </c>
      <c r="P191" s="146">
        <v>0</v>
      </c>
      <c r="Q191" s="146">
        <f t="shared" si="0"/>
        <v>0</v>
      </c>
      <c r="R191" s="146">
        <v>0</v>
      </c>
      <c r="S191" s="146">
        <f t="shared" si="1"/>
        <v>0</v>
      </c>
      <c r="T191" s="146">
        <v>0</v>
      </c>
      <c r="U191" s="147">
        <f t="shared" si="2"/>
        <v>0</v>
      </c>
      <c r="AS191" s="148" t="s">
        <v>265</v>
      </c>
      <c r="AU191" s="148" t="s">
        <v>167</v>
      </c>
      <c r="AV191" s="148" t="s">
        <v>147</v>
      </c>
      <c r="AZ191" s="17" t="s">
        <v>165</v>
      </c>
      <c r="BF191" s="149">
        <f t="shared" si="3"/>
        <v>0</v>
      </c>
      <c r="BG191" s="149">
        <f t="shared" si="4"/>
        <v>0</v>
      </c>
      <c r="BH191" s="149">
        <f t="shared" si="5"/>
        <v>0</v>
      </c>
      <c r="BI191" s="149">
        <f t="shared" si="6"/>
        <v>0</v>
      </c>
      <c r="BJ191" s="149">
        <f t="shared" si="7"/>
        <v>0</v>
      </c>
      <c r="BK191" s="17" t="s">
        <v>147</v>
      </c>
      <c r="BL191" s="149">
        <f t="shared" si="8"/>
        <v>0</v>
      </c>
      <c r="BM191" s="17" t="s">
        <v>265</v>
      </c>
      <c r="BN191" s="148" t="s">
        <v>391</v>
      </c>
    </row>
    <row r="192" spans="2:66" s="11" customFormat="1" ht="22.9" customHeight="1" x14ac:dyDescent="0.2">
      <c r="B192" s="133"/>
      <c r="D192" s="134" t="s">
        <v>67</v>
      </c>
      <c r="E192" s="142" t="s">
        <v>1668</v>
      </c>
      <c r="F192" s="142" t="s">
        <v>1669</v>
      </c>
      <c r="I192" s="212"/>
      <c r="J192" s="201"/>
      <c r="K192" s="143">
        <f>SUM(K193:K205)</f>
        <v>0</v>
      </c>
      <c r="M192" s="133"/>
      <c r="N192" s="137"/>
      <c r="Q192" s="138">
        <f>SUM(Q193:Q205)</f>
        <v>0</v>
      </c>
      <c r="S192" s="138">
        <f>SUM(S193:S205)</f>
        <v>0</v>
      </c>
      <c r="U192" s="139">
        <f>SUM(U193:U205)</f>
        <v>0</v>
      </c>
      <c r="AS192" s="134" t="s">
        <v>76</v>
      </c>
      <c r="AU192" s="140" t="s">
        <v>67</v>
      </c>
      <c r="AV192" s="140" t="s">
        <v>76</v>
      </c>
      <c r="AZ192" s="134" t="s">
        <v>165</v>
      </c>
      <c r="BL192" s="141">
        <f>SUM(BL193:BL205)</f>
        <v>0</v>
      </c>
    </row>
    <row r="193" spans="2:66" s="1" customFormat="1" ht="24.2" customHeight="1" x14ac:dyDescent="0.2">
      <c r="B193" s="29"/>
      <c r="C193" s="202" t="s">
        <v>341</v>
      </c>
      <c r="D193" s="202" t="s">
        <v>398</v>
      </c>
      <c r="E193" s="203" t="s">
        <v>1670</v>
      </c>
      <c r="F193" s="204" t="s">
        <v>1671</v>
      </c>
      <c r="G193" s="205" t="s">
        <v>415</v>
      </c>
      <c r="H193" s="206">
        <v>3</v>
      </c>
      <c r="I193" s="185"/>
      <c r="J193" s="184"/>
      <c r="K193" s="208">
        <f t="shared" ref="K193:K204" si="10">(H193*I193)-(H193*I193*J193)</f>
        <v>0</v>
      </c>
      <c r="L193" s="209"/>
      <c r="M193" s="169"/>
      <c r="N193" s="170" t="s">
        <v>1</v>
      </c>
      <c r="O193" s="171" t="s">
        <v>34</v>
      </c>
      <c r="P193" s="146">
        <v>0</v>
      </c>
      <c r="Q193" s="146">
        <f t="shared" ref="Q193:Q205" si="11">P193*H193</f>
        <v>0</v>
      </c>
      <c r="R193" s="146">
        <v>0</v>
      </c>
      <c r="S193" s="146">
        <f t="shared" ref="S193:S205" si="12">R193*H193</f>
        <v>0</v>
      </c>
      <c r="T193" s="146">
        <v>0</v>
      </c>
      <c r="U193" s="147">
        <f t="shared" ref="U193:U205" si="13">T193*H193</f>
        <v>0</v>
      </c>
      <c r="AS193" s="148" t="s">
        <v>370</v>
      </c>
      <c r="AU193" s="148" t="s">
        <v>398</v>
      </c>
      <c r="AV193" s="148" t="s">
        <v>147</v>
      </c>
      <c r="AZ193" s="17" t="s">
        <v>165</v>
      </c>
      <c r="BF193" s="149">
        <f t="shared" ref="BF193:BF205" si="14">IF(O193="základná",K193,0)</f>
        <v>0</v>
      </c>
      <c r="BG193" s="149">
        <f t="shared" ref="BG193:BG205" si="15">IF(O193="znížená",K193,0)</f>
        <v>0</v>
      </c>
      <c r="BH193" s="149">
        <f t="shared" ref="BH193:BH205" si="16">IF(O193="zákl. prenesená",K193,0)</f>
        <v>0</v>
      </c>
      <c r="BI193" s="149">
        <f t="shared" ref="BI193:BI205" si="17">IF(O193="zníž. prenesená",K193,0)</f>
        <v>0</v>
      </c>
      <c r="BJ193" s="149">
        <f t="shared" ref="BJ193:BJ205" si="18">IF(O193="nulová",K193,0)</f>
        <v>0</v>
      </c>
      <c r="BK193" s="17" t="s">
        <v>147</v>
      </c>
      <c r="BL193" s="149">
        <f t="shared" ref="BL193:BL205" si="19">ROUND(I193*H193,2)</f>
        <v>0</v>
      </c>
      <c r="BM193" s="17" t="s">
        <v>265</v>
      </c>
      <c r="BN193" s="148" t="s">
        <v>404</v>
      </c>
    </row>
    <row r="194" spans="2:66" s="1" customFormat="1" ht="16.5" customHeight="1" x14ac:dyDescent="0.2">
      <c r="B194" s="29"/>
      <c r="C194" s="202" t="s">
        <v>346</v>
      </c>
      <c r="D194" s="202" t="s">
        <v>398</v>
      </c>
      <c r="E194" s="203" t="s">
        <v>1672</v>
      </c>
      <c r="F194" s="204" t="s">
        <v>1673</v>
      </c>
      <c r="G194" s="205" t="s">
        <v>415</v>
      </c>
      <c r="H194" s="206">
        <v>8</v>
      </c>
      <c r="I194" s="185"/>
      <c r="J194" s="184"/>
      <c r="K194" s="208">
        <f t="shared" si="10"/>
        <v>0</v>
      </c>
      <c r="L194" s="209"/>
      <c r="M194" s="169"/>
      <c r="N194" s="170" t="s">
        <v>1</v>
      </c>
      <c r="O194" s="171" t="s">
        <v>34</v>
      </c>
      <c r="P194" s="146">
        <v>0</v>
      </c>
      <c r="Q194" s="146">
        <f t="shared" si="11"/>
        <v>0</v>
      </c>
      <c r="R194" s="146">
        <v>0</v>
      </c>
      <c r="S194" s="146">
        <f t="shared" si="12"/>
        <v>0</v>
      </c>
      <c r="T194" s="146">
        <v>0</v>
      </c>
      <c r="U194" s="147">
        <f t="shared" si="13"/>
        <v>0</v>
      </c>
      <c r="AS194" s="148" t="s">
        <v>370</v>
      </c>
      <c r="AU194" s="148" t="s">
        <v>398</v>
      </c>
      <c r="AV194" s="148" t="s">
        <v>147</v>
      </c>
      <c r="AZ194" s="17" t="s">
        <v>165</v>
      </c>
      <c r="BF194" s="149">
        <f t="shared" si="14"/>
        <v>0</v>
      </c>
      <c r="BG194" s="149">
        <f t="shared" si="15"/>
        <v>0</v>
      </c>
      <c r="BH194" s="149">
        <f t="shared" si="16"/>
        <v>0</v>
      </c>
      <c r="BI194" s="149">
        <f t="shared" si="17"/>
        <v>0</v>
      </c>
      <c r="BJ194" s="149">
        <f t="shared" si="18"/>
        <v>0</v>
      </c>
      <c r="BK194" s="17" t="s">
        <v>147</v>
      </c>
      <c r="BL194" s="149">
        <f t="shared" si="19"/>
        <v>0</v>
      </c>
      <c r="BM194" s="17" t="s">
        <v>265</v>
      </c>
      <c r="BN194" s="148" t="s">
        <v>420</v>
      </c>
    </row>
    <row r="195" spans="2:66" s="1" customFormat="1" ht="16.5" customHeight="1" x14ac:dyDescent="0.2">
      <c r="B195" s="29"/>
      <c r="C195" s="202" t="s">
        <v>351</v>
      </c>
      <c r="D195" s="202" t="s">
        <v>398</v>
      </c>
      <c r="E195" s="203" t="s">
        <v>1674</v>
      </c>
      <c r="F195" s="204" t="s">
        <v>1675</v>
      </c>
      <c r="G195" s="205" t="s">
        <v>415</v>
      </c>
      <c r="H195" s="206">
        <v>2</v>
      </c>
      <c r="I195" s="185"/>
      <c r="J195" s="184"/>
      <c r="K195" s="208">
        <f t="shared" si="10"/>
        <v>0</v>
      </c>
      <c r="L195" s="209"/>
      <c r="M195" s="169"/>
      <c r="N195" s="170" t="s">
        <v>1</v>
      </c>
      <c r="O195" s="171" t="s">
        <v>34</v>
      </c>
      <c r="P195" s="146">
        <v>0</v>
      </c>
      <c r="Q195" s="146">
        <f t="shared" si="11"/>
        <v>0</v>
      </c>
      <c r="R195" s="146">
        <v>0</v>
      </c>
      <c r="S195" s="146">
        <f t="shared" si="12"/>
        <v>0</v>
      </c>
      <c r="T195" s="146">
        <v>0</v>
      </c>
      <c r="U195" s="147">
        <f t="shared" si="13"/>
        <v>0</v>
      </c>
      <c r="AS195" s="148" t="s">
        <v>370</v>
      </c>
      <c r="AU195" s="148" t="s">
        <v>398</v>
      </c>
      <c r="AV195" s="148" t="s">
        <v>147</v>
      </c>
      <c r="AZ195" s="17" t="s">
        <v>165</v>
      </c>
      <c r="BF195" s="149">
        <f t="shared" si="14"/>
        <v>0</v>
      </c>
      <c r="BG195" s="149">
        <f t="shared" si="15"/>
        <v>0</v>
      </c>
      <c r="BH195" s="149">
        <f t="shared" si="16"/>
        <v>0</v>
      </c>
      <c r="BI195" s="149">
        <f t="shared" si="17"/>
        <v>0</v>
      </c>
      <c r="BJ195" s="149">
        <f t="shared" si="18"/>
        <v>0</v>
      </c>
      <c r="BK195" s="17" t="s">
        <v>147</v>
      </c>
      <c r="BL195" s="149">
        <f t="shared" si="19"/>
        <v>0</v>
      </c>
      <c r="BM195" s="17" t="s">
        <v>265</v>
      </c>
      <c r="BN195" s="148" t="s">
        <v>432</v>
      </c>
    </row>
    <row r="196" spans="2:66" s="1" customFormat="1" ht="16.5" customHeight="1" x14ac:dyDescent="0.2">
      <c r="B196" s="29"/>
      <c r="C196" s="202" t="s">
        <v>356</v>
      </c>
      <c r="D196" s="202" t="s">
        <v>398</v>
      </c>
      <c r="E196" s="203" t="s">
        <v>1676</v>
      </c>
      <c r="F196" s="204" t="s">
        <v>1677</v>
      </c>
      <c r="G196" s="205" t="s">
        <v>415</v>
      </c>
      <c r="H196" s="206">
        <v>2</v>
      </c>
      <c r="I196" s="185"/>
      <c r="J196" s="184"/>
      <c r="K196" s="208">
        <f t="shared" si="10"/>
        <v>0</v>
      </c>
      <c r="L196" s="209"/>
      <c r="M196" s="169"/>
      <c r="N196" s="170" t="s">
        <v>1</v>
      </c>
      <c r="O196" s="171" t="s">
        <v>34</v>
      </c>
      <c r="P196" s="146">
        <v>0</v>
      </c>
      <c r="Q196" s="146">
        <f t="shared" si="11"/>
        <v>0</v>
      </c>
      <c r="R196" s="146">
        <v>0</v>
      </c>
      <c r="S196" s="146">
        <f t="shared" si="12"/>
        <v>0</v>
      </c>
      <c r="T196" s="146">
        <v>0</v>
      </c>
      <c r="U196" s="147">
        <f t="shared" si="13"/>
        <v>0</v>
      </c>
      <c r="AS196" s="148" t="s">
        <v>370</v>
      </c>
      <c r="AU196" s="148" t="s">
        <v>398</v>
      </c>
      <c r="AV196" s="148" t="s">
        <v>147</v>
      </c>
      <c r="AZ196" s="17" t="s">
        <v>165</v>
      </c>
      <c r="BF196" s="149">
        <f t="shared" si="14"/>
        <v>0</v>
      </c>
      <c r="BG196" s="149">
        <f t="shared" si="15"/>
        <v>0</v>
      </c>
      <c r="BH196" s="149">
        <f t="shared" si="16"/>
        <v>0</v>
      </c>
      <c r="BI196" s="149">
        <f t="shared" si="17"/>
        <v>0</v>
      </c>
      <c r="BJ196" s="149">
        <f t="shared" si="18"/>
        <v>0</v>
      </c>
      <c r="BK196" s="17" t="s">
        <v>147</v>
      </c>
      <c r="BL196" s="149">
        <f t="shared" si="19"/>
        <v>0</v>
      </c>
      <c r="BM196" s="17" t="s">
        <v>265</v>
      </c>
      <c r="BN196" s="148" t="s">
        <v>443</v>
      </c>
    </row>
    <row r="197" spans="2:66" s="1" customFormat="1" ht="21.75" customHeight="1" x14ac:dyDescent="0.2">
      <c r="B197" s="29"/>
      <c r="C197" s="202" t="s">
        <v>364</v>
      </c>
      <c r="D197" s="202" t="s">
        <v>398</v>
      </c>
      <c r="E197" s="203" t="s">
        <v>1678</v>
      </c>
      <c r="F197" s="204" t="s">
        <v>1679</v>
      </c>
      <c r="G197" s="205" t="s">
        <v>415</v>
      </c>
      <c r="H197" s="206">
        <v>8</v>
      </c>
      <c r="I197" s="185"/>
      <c r="J197" s="184"/>
      <c r="K197" s="208">
        <f t="shared" si="10"/>
        <v>0</v>
      </c>
      <c r="L197" s="209"/>
      <c r="M197" s="169"/>
      <c r="N197" s="170" t="s">
        <v>1</v>
      </c>
      <c r="O197" s="171" t="s">
        <v>34</v>
      </c>
      <c r="P197" s="146">
        <v>0</v>
      </c>
      <c r="Q197" s="146">
        <f t="shared" si="11"/>
        <v>0</v>
      </c>
      <c r="R197" s="146">
        <v>0</v>
      </c>
      <c r="S197" s="146">
        <f t="shared" si="12"/>
        <v>0</v>
      </c>
      <c r="T197" s="146">
        <v>0</v>
      </c>
      <c r="U197" s="147">
        <f t="shared" si="13"/>
        <v>0</v>
      </c>
      <c r="AS197" s="148" t="s">
        <v>370</v>
      </c>
      <c r="AU197" s="148" t="s">
        <v>398</v>
      </c>
      <c r="AV197" s="148" t="s">
        <v>147</v>
      </c>
      <c r="AZ197" s="17" t="s">
        <v>165</v>
      </c>
      <c r="BF197" s="149">
        <f t="shared" si="14"/>
        <v>0</v>
      </c>
      <c r="BG197" s="149">
        <f t="shared" si="15"/>
        <v>0</v>
      </c>
      <c r="BH197" s="149">
        <f t="shared" si="16"/>
        <v>0</v>
      </c>
      <c r="BI197" s="149">
        <f t="shared" si="17"/>
        <v>0</v>
      </c>
      <c r="BJ197" s="149">
        <f t="shared" si="18"/>
        <v>0</v>
      </c>
      <c r="BK197" s="17" t="s">
        <v>147</v>
      </c>
      <c r="BL197" s="149">
        <f t="shared" si="19"/>
        <v>0</v>
      </c>
      <c r="BM197" s="17" t="s">
        <v>265</v>
      </c>
      <c r="BN197" s="148" t="s">
        <v>459</v>
      </c>
    </row>
    <row r="198" spans="2:66" s="1" customFormat="1" ht="16.5" customHeight="1" x14ac:dyDescent="0.2">
      <c r="B198" s="29"/>
      <c r="C198" s="202" t="s">
        <v>370</v>
      </c>
      <c r="D198" s="202" t="s">
        <v>398</v>
      </c>
      <c r="E198" s="203" t="s">
        <v>1680</v>
      </c>
      <c r="F198" s="204" t="s">
        <v>1681</v>
      </c>
      <c r="G198" s="205" t="s">
        <v>415</v>
      </c>
      <c r="H198" s="206">
        <v>5</v>
      </c>
      <c r="I198" s="185"/>
      <c r="J198" s="184"/>
      <c r="K198" s="208">
        <f t="shared" si="10"/>
        <v>0</v>
      </c>
      <c r="L198" s="209"/>
      <c r="M198" s="169"/>
      <c r="N198" s="170" t="s">
        <v>1</v>
      </c>
      <c r="O198" s="171" t="s">
        <v>34</v>
      </c>
      <c r="P198" s="146">
        <v>0</v>
      </c>
      <c r="Q198" s="146">
        <f t="shared" si="11"/>
        <v>0</v>
      </c>
      <c r="R198" s="146">
        <v>0</v>
      </c>
      <c r="S198" s="146">
        <f t="shared" si="12"/>
        <v>0</v>
      </c>
      <c r="T198" s="146">
        <v>0</v>
      </c>
      <c r="U198" s="147">
        <f t="shared" si="13"/>
        <v>0</v>
      </c>
      <c r="AS198" s="148" t="s">
        <v>370</v>
      </c>
      <c r="AU198" s="148" t="s">
        <v>398</v>
      </c>
      <c r="AV198" s="148" t="s">
        <v>147</v>
      </c>
      <c r="AZ198" s="17" t="s">
        <v>165</v>
      </c>
      <c r="BF198" s="149">
        <f t="shared" si="14"/>
        <v>0</v>
      </c>
      <c r="BG198" s="149">
        <f t="shared" si="15"/>
        <v>0</v>
      </c>
      <c r="BH198" s="149">
        <f t="shared" si="16"/>
        <v>0</v>
      </c>
      <c r="BI198" s="149">
        <f t="shared" si="17"/>
        <v>0</v>
      </c>
      <c r="BJ198" s="149">
        <f t="shared" si="18"/>
        <v>0</v>
      </c>
      <c r="BK198" s="17" t="s">
        <v>147</v>
      </c>
      <c r="BL198" s="149">
        <f t="shared" si="19"/>
        <v>0</v>
      </c>
      <c r="BM198" s="17" t="s">
        <v>265</v>
      </c>
      <c r="BN198" s="148" t="s">
        <v>472</v>
      </c>
    </row>
    <row r="199" spans="2:66" s="1" customFormat="1" ht="21.75" customHeight="1" x14ac:dyDescent="0.2">
      <c r="B199" s="29"/>
      <c r="C199" s="202" t="s">
        <v>376</v>
      </c>
      <c r="D199" s="202" t="s">
        <v>398</v>
      </c>
      <c r="E199" s="203" t="s">
        <v>1682</v>
      </c>
      <c r="F199" s="204" t="s">
        <v>1683</v>
      </c>
      <c r="G199" s="205" t="s">
        <v>415</v>
      </c>
      <c r="H199" s="206">
        <v>6</v>
      </c>
      <c r="I199" s="185"/>
      <c r="J199" s="184"/>
      <c r="K199" s="208">
        <f t="shared" si="10"/>
        <v>0</v>
      </c>
      <c r="L199" s="209"/>
      <c r="M199" s="169"/>
      <c r="N199" s="170" t="s">
        <v>1</v>
      </c>
      <c r="O199" s="171" t="s">
        <v>34</v>
      </c>
      <c r="P199" s="146">
        <v>0</v>
      </c>
      <c r="Q199" s="146">
        <f t="shared" si="11"/>
        <v>0</v>
      </c>
      <c r="R199" s="146">
        <v>0</v>
      </c>
      <c r="S199" s="146">
        <f t="shared" si="12"/>
        <v>0</v>
      </c>
      <c r="T199" s="146">
        <v>0</v>
      </c>
      <c r="U199" s="147">
        <f t="shared" si="13"/>
        <v>0</v>
      </c>
      <c r="AS199" s="148" t="s">
        <v>370</v>
      </c>
      <c r="AU199" s="148" t="s">
        <v>398</v>
      </c>
      <c r="AV199" s="148" t="s">
        <v>147</v>
      </c>
      <c r="AZ199" s="17" t="s">
        <v>165</v>
      </c>
      <c r="BF199" s="149">
        <f t="shared" si="14"/>
        <v>0</v>
      </c>
      <c r="BG199" s="149">
        <f t="shared" si="15"/>
        <v>0</v>
      </c>
      <c r="BH199" s="149">
        <f t="shared" si="16"/>
        <v>0</v>
      </c>
      <c r="BI199" s="149">
        <f t="shared" si="17"/>
        <v>0</v>
      </c>
      <c r="BJ199" s="149">
        <f t="shared" si="18"/>
        <v>0</v>
      </c>
      <c r="BK199" s="17" t="s">
        <v>147</v>
      </c>
      <c r="BL199" s="149">
        <f t="shared" si="19"/>
        <v>0</v>
      </c>
      <c r="BM199" s="17" t="s">
        <v>265</v>
      </c>
      <c r="BN199" s="148" t="s">
        <v>483</v>
      </c>
    </row>
    <row r="200" spans="2:66" s="1" customFormat="1" ht="21.75" customHeight="1" x14ac:dyDescent="0.2">
      <c r="B200" s="29"/>
      <c r="C200" s="202" t="s">
        <v>381</v>
      </c>
      <c r="D200" s="202" t="s">
        <v>398</v>
      </c>
      <c r="E200" s="203" t="s">
        <v>1684</v>
      </c>
      <c r="F200" s="204" t="s">
        <v>1685</v>
      </c>
      <c r="G200" s="205" t="s">
        <v>415</v>
      </c>
      <c r="H200" s="206">
        <v>10</v>
      </c>
      <c r="I200" s="185"/>
      <c r="J200" s="184"/>
      <c r="K200" s="208">
        <f t="shared" si="10"/>
        <v>0</v>
      </c>
      <c r="L200" s="209"/>
      <c r="M200" s="169"/>
      <c r="N200" s="170" t="s">
        <v>1</v>
      </c>
      <c r="O200" s="171" t="s">
        <v>34</v>
      </c>
      <c r="P200" s="146">
        <v>0</v>
      </c>
      <c r="Q200" s="146">
        <f t="shared" si="11"/>
        <v>0</v>
      </c>
      <c r="R200" s="146">
        <v>0</v>
      </c>
      <c r="S200" s="146">
        <f t="shared" si="12"/>
        <v>0</v>
      </c>
      <c r="T200" s="146">
        <v>0</v>
      </c>
      <c r="U200" s="147">
        <f t="shared" si="13"/>
        <v>0</v>
      </c>
      <c r="AS200" s="148" t="s">
        <v>370</v>
      </c>
      <c r="AU200" s="148" t="s">
        <v>398</v>
      </c>
      <c r="AV200" s="148" t="s">
        <v>147</v>
      </c>
      <c r="AZ200" s="17" t="s">
        <v>165</v>
      </c>
      <c r="BF200" s="149">
        <f t="shared" si="14"/>
        <v>0</v>
      </c>
      <c r="BG200" s="149">
        <f t="shared" si="15"/>
        <v>0</v>
      </c>
      <c r="BH200" s="149">
        <f t="shared" si="16"/>
        <v>0</v>
      </c>
      <c r="BI200" s="149">
        <f t="shared" si="17"/>
        <v>0</v>
      </c>
      <c r="BJ200" s="149">
        <f t="shared" si="18"/>
        <v>0</v>
      </c>
      <c r="BK200" s="17" t="s">
        <v>147</v>
      </c>
      <c r="BL200" s="149">
        <f t="shared" si="19"/>
        <v>0</v>
      </c>
      <c r="BM200" s="17" t="s">
        <v>265</v>
      </c>
      <c r="BN200" s="148" t="s">
        <v>492</v>
      </c>
    </row>
    <row r="201" spans="2:66" s="1" customFormat="1" ht="16.5" customHeight="1" x14ac:dyDescent="0.2">
      <c r="B201" s="29"/>
      <c r="C201" s="202" t="s">
        <v>387</v>
      </c>
      <c r="D201" s="202" t="s">
        <v>398</v>
      </c>
      <c r="E201" s="203" t="s">
        <v>1686</v>
      </c>
      <c r="F201" s="204" t="s">
        <v>1687</v>
      </c>
      <c r="G201" s="205" t="s">
        <v>415</v>
      </c>
      <c r="H201" s="206">
        <v>300</v>
      </c>
      <c r="I201" s="185"/>
      <c r="J201" s="184"/>
      <c r="K201" s="208">
        <f t="shared" si="10"/>
        <v>0</v>
      </c>
      <c r="L201" s="209"/>
      <c r="M201" s="169"/>
      <c r="N201" s="170" t="s">
        <v>1</v>
      </c>
      <c r="O201" s="171" t="s">
        <v>34</v>
      </c>
      <c r="P201" s="146">
        <v>0</v>
      </c>
      <c r="Q201" s="146">
        <f t="shared" si="11"/>
        <v>0</v>
      </c>
      <c r="R201" s="146">
        <v>0</v>
      </c>
      <c r="S201" s="146">
        <f t="shared" si="12"/>
        <v>0</v>
      </c>
      <c r="T201" s="146">
        <v>0</v>
      </c>
      <c r="U201" s="147">
        <f t="shared" si="13"/>
        <v>0</v>
      </c>
      <c r="AS201" s="148" t="s">
        <v>370</v>
      </c>
      <c r="AU201" s="148" t="s">
        <v>398</v>
      </c>
      <c r="AV201" s="148" t="s">
        <v>147</v>
      </c>
      <c r="AZ201" s="17" t="s">
        <v>165</v>
      </c>
      <c r="BF201" s="149">
        <f t="shared" si="14"/>
        <v>0</v>
      </c>
      <c r="BG201" s="149">
        <f t="shared" si="15"/>
        <v>0</v>
      </c>
      <c r="BH201" s="149">
        <f t="shared" si="16"/>
        <v>0</v>
      </c>
      <c r="BI201" s="149">
        <f t="shared" si="17"/>
        <v>0</v>
      </c>
      <c r="BJ201" s="149">
        <f t="shared" si="18"/>
        <v>0</v>
      </c>
      <c r="BK201" s="17" t="s">
        <v>147</v>
      </c>
      <c r="BL201" s="149">
        <f t="shared" si="19"/>
        <v>0</v>
      </c>
      <c r="BM201" s="17" t="s">
        <v>265</v>
      </c>
      <c r="BN201" s="148" t="s">
        <v>501</v>
      </c>
    </row>
    <row r="202" spans="2:66" s="1" customFormat="1" ht="21.75" customHeight="1" x14ac:dyDescent="0.2">
      <c r="B202" s="29"/>
      <c r="C202" s="202" t="s">
        <v>391</v>
      </c>
      <c r="D202" s="202" t="s">
        <v>398</v>
      </c>
      <c r="E202" s="203" t="s">
        <v>1688</v>
      </c>
      <c r="F202" s="204" t="s">
        <v>1650</v>
      </c>
      <c r="G202" s="205" t="s">
        <v>415</v>
      </c>
      <c r="H202" s="206">
        <v>9</v>
      </c>
      <c r="I202" s="185"/>
      <c r="J202" s="184"/>
      <c r="K202" s="208">
        <f t="shared" si="10"/>
        <v>0</v>
      </c>
      <c r="L202" s="209"/>
      <c r="M202" s="169"/>
      <c r="N202" s="170" t="s">
        <v>1</v>
      </c>
      <c r="O202" s="171" t="s">
        <v>34</v>
      </c>
      <c r="P202" s="146">
        <v>0</v>
      </c>
      <c r="Q202" s="146">
        <f t="shared" si="11"/>
        <v>0</v>
      </c>
      <c r="R202" s="146">
        <v>0</v>
      </c>
      <c r="S202" s="146">
        <f t="shared" si="12"/>
        <v>0</v>
      </c>
      <c r="T202" s="146">
        <v>0</v>
      </c>
      <c r="U202" s="147">
        <f t="shared" si="13"/>
        <v>0</v>
      </c>
      <c r="AS202" s="148" t="s">
        <v>370</v>
      </c>
      <c r="AU202" s="148" t="s">
        <v>398</v>
      </c>
      <c r="AV202" s="148" t="s">
        <v>147</v>
      </c>
      <c r="AZ202" s="17" t="s">
        <v>165</v>
      </c>
      <c r="BF202" s="149">
        <f t="shared" si="14"/>
        <v>0</v>
      </c>
      <c r="BG202" s="149">
        <f t="shared" si="15"/>
        <v>0</v>
      </c>
      <c r="BH202" s="149">
        <f t="shared" si="16"/>
        <v>0</v>
      </c>
      <c r="BI202" s="149">
        <f t="shared" si="17"/>
        <v>0</v>
      </c>
      <c r="BJ202" s="149">
        <f t="shared" si="18"/>
        <v>0</v>
      </c>
      <c r="BK202" s="17" t="s">
        <v>147</v>
      </c>
      <c r="BL202" s="149">
        <f t="shared" si="19"/>
        <v>0</v>
      </c>
      <c r="BM202" s="17" t="s">
        <v>265</v>
      </c>
      <c r="BN202" s="148" t="s">
        <v>511</v>
      </c>
    </row>
    <row r="203" spans="2:66" s="1" customFormat="1" ht="24.2" customHeight="1" x14ac:dyDescent="0.2">
      <c r="B203" s="29"/>
      <c r="C203" s="202" t="s">
        <v>397</v>
      </c>
      <c r="D203" s="202" t="s">
        <v>398</v>
      </c>
      <c r="E203" s="203" t="s">
        <v>1689</v>
      </c>
      <c r="F203" s="204" t="s">
        <v>1664</v>
      </c>
      <c r="G203" s="205" t="s">
        <v>415</v>
      </c>
      <c r="H203" s="206">
        <v>3</v>
      </c>
      <c r="I203" s="185"/>
      <c r="J203" s="184"/>
      <c r="K203" s="208">
        <f t="shared" si="10"/>
        <v>0</v>
      </c>
      <c r="L203" s="209"/>
      <c r="M203" s="169"/>
      <c r="N203" s="170" t="s">
        <v>1</v>
      </c>
      <c r="O203" s="171" t="s">
        <v>34</v>
      </c>
      <c r="P203" s="146">
        <v>0</v>
      </c>
      <c r="Q203" s="146">
        <f t="shared" si="11"/>
        <v>0</v>
      </c>
      <c r="R203" s="146">
        <v>0</v>
      </c>
      <c r="S203" s="146">
        <f t="shared" si="12"/>
        <v>0</v>
      </c>
      <c r="T203" s="146">
        <v>0</v>
      </c>
      <c r="U203" s="147">
        <f t="shared" si="13"/>
        <v>0</v>
      </c>
      <c r="AS203" s="148" t="s">
        <v>370</v>
      </c>
      <c r="AU203" s="148" t="s">
        <v>398</v>
      </c>
      <c r="AV203" s="148" t="s">
        <v>147</v>
      </c>
      <c r="AZ203" s="17" t="s">
        <v>165</v>
      </c>
      <c r="BF203" s="149">
        <f t="shared" si="14"/>
        <v>0</v>
      </c>
      <c r="BG203" s="149">
        <f t="shared" si="15"/>
        <v>0</v>
      </c>
      <c r="BH203" s="149">
        <f t="shared" si="16"/>
        <v>0</v>
      </c>
      <c r="BI203" s="149">
        <f t="shared" si="17"/>
        <v>0</v>
      </c>
      <c r="BJ203" s="149">
        <f t="shared" si="18"/>
        <v>0</v>
      </c>
      <c r="BK203" s="17" t="s">
        <v>147</v>
      </c>
      <c r="BL203" s="149">
        <f t="shared" si="19"/>
        <v>0</v>
      </c>
      <c r="BM203" s="17" t="s">
        <v>265</v>
      </c>
      <c r="BN203" s="148" t="s">
        <v>521</v>
      </c>
    </row>
    <row r="204" spans="2:66" s="1" customFormat="1" ht="21.75" customHeight="1" x14ac:dyDescent="0.2">
      <c r="B204" s="29"/>
      <c r="C204" s="202" t="s">
        <v>404</v>
      </c>
      <c r="D204" s="202" t="s">
        <v>398</v>
      </c>
      <c r="E204" s="203" t="s">
        <v>1690</v>
      </c>
      <c r="F204" s="204" t="s">
        <v>1654</v>
      </c>
      <c r="G204" s="205" t="s">
        <v>415</v>
      </c>
      <c r="H204" s="206">
        <v>3</v>
      </c>
      <c r="I204" s="185"/>
      <c r="J204" s="184"/>
      <c r="K204" s="208">
        <f t="shared" si="10"/>
        <v>0</v>
      </c>
      <c r="L204" s="209"/>
      <c r="M204" s="169"/>
      <c r="N204" s="170" t="s">
        <v>1</v>
      </c>
      <c r="O204" s="171" t="s">
        <v>34</v>
      </c>
      <c r="P204" s="146">
        <v>0</v>
      </c>
      <c r="Q204" s="146">
        <f t="shared" si="11"/>
        <v>0</v>
      </c>
      <c r="R204" s="146">
        <v>0</v>
      </c>
      <c r="S204" s="146">
        <f t="shared" si="12"/>
        <v>0</v>
      </c>
      <c r="T204" s="146">
        <v>0</v>
      </c>
      <c r="U204" s="147">
        <f t="shared" si="13"/>
        <v>0</v>
      </c>
      <c r="AS204" s="148" t="s">
        <v>370</v>
      </c>
      <c r="AU204" s="148" t="s">
        <v>398</v>
      </c>
      <c r="AV204" s="148" t="s">
        <v>147</v>
      </c>
      <c r="AZ204" s="17" t="s">
        <v>165</v>
      </c>
      <c r="BF204" s="149">
        <f t="shared" si="14"/>
        <v>0</v>
      </c>
      <c r="BG204" s="149">
        <f t="shared" si="15"/>
        <v>0</v>
      </c>
      <c r="BH204" s="149">
        <f t="shared" si="16"/>
        <v>0</v>
      </c>
      <c r="BI204" s="149">
        <f t="shared" si="17"/>
        <v>0</v>
      </c>
      <c r="BJ204" s="149">
        <f t="shared" si="18"/>
        <v>0</v>
      </c>
      <c r="BK204" s="17" t="s">
        <v>147</v>
      </c>
      <c r="BL204" s="149">
        <f t="shared" si="19"/>
        <v>0</v>
      </c>
      <c r="BM204" s="17" t="s">
        <v>265</v>
      </c>
      <c r="BN204" s="148" t="s">
        <v>536</v>
      </c>
    </row>
    <row r="205" spans="2:66" s="1" customFormat="1" ht="16.5" customHeight="1" x14ac:dyDescent="0.2">
      <c r="B205" s="29"/>
      <c r="C205" s="188" t="s">
        <v>412</v>
      </c>
      <c r="D205" s="188" t="s">
        <v>167</v>
      </c>
      <c r="E205" s="189" t="s">
        <v>1691</v>
      </c>
      <c r="F205" s="190" t="s">
        <v>1692</v>
      </c>
      <c r="G205" s="191" t="s">
        <v>1667</v>
      </c>
      <c r="H205" s="192">
        <v>1</v>
      </c>
      <c r="I205" s="183"/>
      <c r="J205" s="182"/>
      <c r="K205" s="193">
        <f>(H205*I205)-(H205*I205*J205)</f>
        <v>0</v>
      </c>
      <c r="L205" s="194"/>
      <c r="M205" s="29"/>
      <c r="N205" s="145" t="s">
        <v>1</v>
      </c>
      <c r="O205" s="118" t="s">
        <v>34</v>
      </c>
      <c r="P205" s="146">
        <v>0</v>
      </c>
      <c r="Q205" s="146">
        <f t="shared" si="11"/>
        <v>0</v>
      </c>
      <c r="R205" s="146">
        <v>0</v>
      </c>
      <c r="S205" s="146">
        <f t="shared" si="12"/>
        <v>0</v>
      </c>
      <c r="T205" s="146">
        <v>0</v>
      </c>
      <c r="U205" s="147">
        <f t="shared" si="13"/>
        <v>0</v>
      </c>
      <c r="AS205" s="148" t="s">
        <v>265</v>
      </c>
      <c r="AU205" s="148" t="s">
        <v>167</v>
      </c>
      <c r="AV205" s="148" t="s">
        <v>147</v>
      </c>
      <c r="AZ205" s="17" t="s">
        <v>165</v>
      </c>
      <c r="BF205" s="149">
        <f t="shared" si="14"/>
        <v>0</v>
      </c>
      <c r="BG205" s="149">
        <f t="shared" si="15"/>
        <v>0</v>
      </c>
      <c r="BH205" s="149">
        <f t="shared" si="16"/>
        <v>0</v>
      </c>
      <c r="BI205" s="149">
        <f t="shared" si="17"/>
        <v>0</v>
      </c>
      <c r="BJ205" s="149">
        <f t="shared" si="18"/>
        <v>0</v>
      </c>
      <c r="BK205" s="17" t="s">
        <v>147</v>
      </c>
      <c r="BL205" s="149">
        <f t="shared" si="19"/>
        <v>0</v>
      </c>
      <c r="BM205" s="17" t="s">
        <v>265</v>
      </c>
      <c r="BN205" s="148" t="s">
        <v>547</v>
      </c>
    </row>
    <row r="206" spans="2:66" s="11" customFormat="1" ht="22.9" customHeight="1" x14ac:dyDescent="0.2">
      <c r="B206" s="133"/>
      <c r="D206" s="134" t="s">
        <v>67</v>
      </c>
      <c r="E206" s="142" t="s">
        <v>1693</v>
      </c>
      <c r="F206" s="142" t="s">
        <v>1694</v>
      </c>
      <c r="I206" s="212"/>
      <c r="J206" s="201"/>
      <c r="K206" s="143">
        <f>SUM(K207:K215)</f>
        <v>0</v>
      </c>
      <c r="M206" s="133"/>
      <c r="N206" s="137"/>
      <c r="Q206" s="138">
        <f>SUM(Q207:Q215)</f>
        <v>0</v>
      </c>
      <c r="S206" s="138">
        <f>SUM(S207:S215)</f>
        <v>0</v>
      </c>
      <c r="U206" s="139">
        <f>SUM(U207:U215)</f>
        <v>0</v>
      </c>
      <c r="AS206" s="134" t="s">
        <v>76</v>
      </c>
      <c r="AU206" s="140" t="s">
        <v>67</v>
      </c>
      <c r="AV206" s="140" t="s">
        <v>76</v>
      </c>
      <c r="AZ206" s="134" t="s">
        <v>165</v>
      </c>
      <c r="BL206" s="141">
        <f>SUM(BL207:BL215)</f>
        <v>0</v>
      </c>
    </row>
    <row r="207" spans="2:66" s="1" customFormat="1" ht="24.2" customHeight="1" x14ac:dyDescent="0.2">
      <c r="B207" s="29"/>
      <c r="C207" s="202" t="s">
        <v>420</v>
      </c>
      <c r="D207" s="202" t="s">
        <v>398</v>
      </c>
      <c r="E207" s="203" t="s">
        <v>1695</v>
      </c>
      <c r="F207" s="204" t="s">
        <v>1696</v>
      </c>
      <c r="G207" s="205" t="s">
        <v>415</v>
      </c>
      <c r="H207" s="206">
        <v>1</v>
      </c>
      <c r="I207" s="185"/>
      <c r="J207" s="184"/>
      <c r="K207" s="208">
        <f t="shared" ref="K207:K214" si="20">(H207*I207)-(H207*I207*J207)</f>
        <v>0</v>
      </c>
      <c r="L207" s="209"/>
      <c r="M207" s="169"/>
      <c r="N207" s="170" t="s">
        <v>1</v>
      </c>
      <c r="O207" s="171" t="s">
        <v>34</v>
      </c>
      <c r="P207" s="146">
        <v>0</v>
      </c>
      <c r="Q207" s="146">
        <f t="shared" ref="Q207:Q215" si="21">P207*H207</f>
        <v>0</v>
      </c>
      <c r="R207" s="146">
        <v>0</v>
      </c>
      <c r="S207" s="146">
        <f t="shared" ref="S207:S215" si="22">R207*H207</f>
        <v>0</v>
      </c>
      <c r="T207" s="146">
        <v>0</v>
      </c>
      <c r="U207" s="147">
        <f t="shared" ref="U207:U215" si="23">T207*H207</f>
        <v>0</v>
      </c>
      <c r="AS207" s="148" t="s">
        <v>370</v>
      </c>
      <c r="AU207" s="148" t="s">
        <v>398</v>
      </c>
      <c r="AV207" s="148" t="s">
        <v>147</v>
      </c>
      <c r="AZ207" s="17" t="s">
        <v>165</v>
      </c>
      <c r="BF207" s="149">
        <f t="shared" ref="BF207:BF215" si="24">IF(O207="základná",K207,0)</f>
        <v>0</v>
      </c>
      <c r="BG207" s="149">
        <f t="shared" ref="BG207:BG215" si="25">IF(O207="znížená",K207,0)</f>
        <v>0</v>
      </c>
      <c r="BH207" s="149">
        <f t="shared" ref="BH207:BH215" si="26">IF(O207="zákl. prenesená",K207,0)</f>
        <v>0</v>
      </c>
      <c r="BI207" s="149">
        <f t="shared" ref="BI207:BI215" si="27">IF(O207="zníž. prenesená",K207,0)</f>
        <v>0</v>
      </c>
      <c r="BJ207" s="149">
        <f t="shared" ref="BJ207:BJ215" si="28">IF(O207="nulová",K207,0)</f>
        <v>0</v>
      </c>
      <c r="BK207" s="17" t="s">
        <v>147</v>
      </c>
      <c r="BL207" s="149">
        <f t="shared" ref="BL207:BL215" si="29">ROUND(I207*H207,2)</f>
        <v>0</v>
      </c>
      <c r="BM207" s="17" t="s">
        <v>265</v>
      </c>
      <c r="BN207" s="148" t="s">
        <v>559</v>
      </c>
    </row>
    <row r="208" spans="2:66" s="1" customFormat="1" ht="16.5" customHeight="1" x14ac:dyDescent="0.2">
      <c r="B208" s="29"/>
      <c r="C208" s="202" t="s">
        <v>426</v>
      </c>
      <c r="D208" s="202" t="s">
        <v>398</v>
      </c>
      <c r="E208" s="203" t="s">
        <v>1697</v>
      </c>
      <c r="F208" s="204" t="s">
        <v>1698</v>
      </c>
      <c r="G208" s="205" t="s">
        <v>415</v>
      </c>
      <c r="H208" s="206">
        <v>1</v>
      </c>
      <c r="I208" s="185"/>
      <c r="J208" s="184"/>
      <c r="K208" s="208">
        <f t="shared" si="20"/>
        <v>0</v>
      </c>
      <c r="L208" s="209"/>
      <c r="M208" s="169"/>
      <c r="N208" s="170" t="s">
        <v>1</v>
      </c>
      <c r="O208" s="171" t="s">
        <v>34</v>
      </c>
      <c r="P208" s="146">
        <v>0</v>
      </c>
      <c r="Q208" s="146">
        <f t="shared" si="21"/>
        <v>0</v>
      </c>
      <c r="R208" s="146">
        <v>0</v>
      </c>
      <c r="S208" s="146">
        <f t="shared" si="22"/>
        <v>0</v>
      </c>
      <c r="T208" s="146">
        <v>0</v>
      </c>
      <c r="U208" s="147">
        <f t="shared" si="23"/>
        <v>0</v>
      </c>
      <c r="AS208" s="148" t="s">
        <v>370</v>
      </c>
      <c r="AU208" s="148" t="s">
        <v>398</v>
      </c>
      <c r="AV208" s="148" t="s">
        <v>147</v>
      </c>
      <c r="AZ208" s="17" t="s">
        <v>165</v>
      </c>
      <c r="BF208" s="149">
        <f t="shared" si="24"/>
        <v>0</v>
      </c>
      <c r="BG208" s="149">
        <f t="shared" si="25"/>
        <v>0</v>
      </c>
      <c r="BH208" s="149">
        <f t="shared" si="26"/>
        <v>0</v>
      </c>
      <c r="BI208" s="149">
        <f t="shared" si="27"/>
        <v>0</v>
      </c>
      <c r="BJ208" s="149">
        <f t="shared" si="28"/>
        <v>0</v>
      </c>
      <c r="BK208" s="17" t="s">
        <v>147</v>
      </c>
      <c r="BL208" s="149">
        <f t="shared" si="29"/>
        <v>0</v>
      </c>
      <c r="BM208" s="17" t="s">
        <v>265</v>
      </c>
      <c r="BN208" s="148" t="s">
        <v>572</v>
      </c>
    </row>
    <row r="209" spans="2:66" s="1" customFormat="1" ht="16.5" customHeight="1" x14ac:dyDescent="0.2">
      <c r="B209" s="29"/>
      <c r="C209" s="202" t="s">
        <v>432</v>
      </c>
      <c r="D209" s="202" t="s">
        <v>398</v>
      </c>
      <c r="E209" s="203" t="s">
        <v>1699</v>
      </c>
      <c r="F209" s="204" t="s">
        <v>1700</v>
      </c>
      <c r="G209" s="205" t="s">
        <v>415</v>
      </c>
      <c r="H209" s="206">
        <v>1</v>
      </c>
      <c r="I209" s="185"/>
      <c r="J209" s="184"/>
      <c r="K209" s="208">
        <f t="shared" si="20"/>
        <v>0</v>
      </c>
      <c r="L209" s="209"/>
      <c r="M209" s="169"/>
      <c r="N209" s="170" t="s">
        <v>1</v>
      </c>
      <c r="O209" s="171" t="s">
        <v>34</v>
      </c>
      <c r="P209" s="146">
        <v>0</v>
      </c>
      <c r="Q209" s="146">
        <f t="shared" si="21"/>
        <v>0</v>
      </c>
      <c r="R209" s="146">
        <v>0</v>
      </c>
      <c r="S209" s="146">
        <f t="shared" si="22"/>
        <v>0</v>
      </c>
      <c r="T209" s="146">
        <v>0</v>
      </c>
      <c r="U209" s="147">
        <f t="shared" si="23"/>
        <v>0</v>
      </c>
      <c r="AS209" s="148" t="s">
        <v>370</v>
      </c>
      <c r="AU209" s="148" t="s">
        <v>398</v>
      </c>
      <c r="AV209" s="148" t="s">
        <v>147</v>
      </c>
      <c r="AZ209" s="17" t="s">
        <v>165</v>
      </c>
      <c r="BF209" s="149">
        <f t="shared" si="24"/>
        <v>0</v>
      </c>
      <c r="BG209" s="149">
        <f t="shared" si="25"/>
        <v>0</v>
      </c>
      <c r="BH209" s="149">
        <f t="shared" si="26"/>
        <v>0</v>
      </c>
      <c r="BI209" s="149">
        <f t="shared" si="27"/>
        <v>0</v>
      </c>
      <c r="BJ209" s="149">
        <f t="shared" si="28"/>
        <v>0</v>
      </c>
      <c r="BK209" s="17" t="s">
        <v>147</v>
      </c>
      <c r="BL209" s="149">
        <f t="shared" si="29"/>
        <v>0</v>
      </c>
      <c r="BM209" s="17" t="s">
        <v>265</v>
      </c>
      <c r="BN209" s="148" t="s">
        <v>580</v>
      </c>
    </row>
    <row r="210" spans="2:66" s="1" customFormat="1" ht="16.5" customHeight="1" x14ac:dyDescent="0.2">
      <c r="B210" s="29"/>
      <c r="C210" s="202" t="s">
        <v>437</v>
      </c>
      <c r="D210" s="202" t="s">
        <v>398</v>
      </c>
      <c r="E210" s="203" t="s">
        <v>1701</v>
      </c>
      <c r="F210" s="204" t="s">
        <v>1702</v>
      </c>
      <c r="G210" s="205" t="s">
        <v>1703</v>
      </c>
      <c r="H210" s="206">
        <v>1</v>
      </c>
      <c r="I210" s="185"/>
      <c r="J210" s="184"/>
      <c r="K210" s="208">
        <f t="shared" si="20"/>
        <v>0</v>
      </c>
      <c r="L210" s="209"/>
      <c r="M210" s="169"/>
      <c r="N210" s="170" t="s">
        <v>1</v>
      </c>
      <c r="O210" s="171" t="s">
        <v>34</v>
      </c>
      <c r="P210" s="146">
        <v>0</v>
      </c>
      <c r="Q210" s="146">
        <f t="shared" si="21"/>
        <v>0</v>
      </c>
      <c r="R210" s="146">
        <v>0</v>
      </c>
      <c r="S210" s="146">
        <f t="shared" si="22"/>
        <v>0</v>
      </c>
      <c r="T210" s="146">
        <v>0</v>
      </c>
      <c r="U210" s="147">
        <f t="shared" si="23"/>
        <v>0</v>
      </c>
      <c r="AS210" s="148" t="s">
        <v>370</v>
      </c>
      <c r="AU210" s="148" t="s">
        <v>398</v>
      </c>
      <c r="AV210" s="148" t="s">
        <v>147</v>
      </c>
      <c r="AZ210" s="17" t="s">
        <v>165</v>
      </c>
      <c r="BF210" s="149">
        <f t="shared" si="24"/>
        <v>0</v>
      </c>
      <c r="BG210" s="149">
        <f t="shared" si="25"/>
        <v>0</v>
      </c>
      <c r="BH210" s="149">
        <f t="shared" si="26"/>
        <v>0</v>
      </c>
      <c r="BI210" s="149">
        <f t="shared" si="27"/>
        <v>0</v>
      </c>
      <c r="BJ210" s="149">
        <f t="shared" si="28"/>
        <v>0</v>
      </c>
      <c r="BK210" s="17" t="s">
        <v>147</v>
      </c>
      <c r="BL210" s="149">
        <f t="shared" si="29"/>
        <v>0</v>
      </c>
      <c r="BM210" s="17" t="s">
        <v>265</v>
      </c>
      <c r="BN210" s="148" t="s">
        <v>595</v>
      </c>
    </row>
    <row r="211" spans="2:66" s="1" customFormat="1" ht="16.5" customHeight="1" x14ac:dyDescent="0.2">
      <c r="B211" s="29"/>
      <c r="C211" s="202" t="s">
        <v>443</v>
      </c>
      <c r="D211" s="202" t="s">
        <v>398</v>
      </c>
      <c r="E211" s="203" t="s">
        <v>1704</v>
      </c>
      <c r="F211" s="204" t="s">
        <v>1705</v>
      </c>
      <c r="G211" s="205" t="s">
        <v>415</v>
      </c>
      <c r="H211" s="206">
        <v>11</v>
      </c>
      <c r="I211" s="185"/>
      <c r="J211" s="184"/>
      <c r="K211" s="208">
        <f t="shared" si="20"/>
        <v>0</v>
      </c>
      <c r="L211" s="209"/>
      <c r="M211" s="169"/>
      <c r="N211" s="170" t="s">
        <v>1</v>
      </c>
      <c r="O211" s="171" t="s">
        <v>34</v>
      </c>
      <c r="P211" s="146">
        <v>0</v>
      </c>
      <c r="Q211" s="146">
        <f t="shared" si="21"/>
        <v>0</v>
      </c>
      <c r="R211" s="146">
        <v>0</v>
      </c>
      <c r="S211" s="146">
        <f t="shared" si="22"/>
        <v>0</v>
      </c>
      <c r="T211" s="146">
        <v>0</v>
      </c>
      <c r="U211" s="147">
        <f t="shared" si="23"/>
        <v>0</v>
      </c>
      <c r="AS211" s="148" t="s">
        <v>370</v>
      </c>
      <c r="AU211" s="148" t="s">
        <v>398</v>
      </c>
      <c r="AV211" s="148" t="s">
        <v>147</v>
      </c>
      <c r="AZ211" s="17" t="s">
        <v>165</v>
      </c>
      <c r="BF211" s="149">
        <f t="shared" si="24"/>
        <v>0</v>
      </c>
      <c r="BG211" s="149">
        <f t="shared" si="25"/>
        <v>0</v>
      </c>
      <c r="BH211" s="149">
        <f t="shared" si="26"/>
        <v>0</v>
      </c>
      <c r="BI211" s="149">
        <f t="shared" si="27"/>
        <v>0</v>
      </c>
      <c r="BJ211" s="149">
        <f t="shared" si="28"/>
        <v>0</v>
      </c>
      <c r="BK211" s="17" t="s">
        <v>147</v>
      </c>
      <c r="BL211" s="149">
        <f t="shared" si="29"/>
        <v>0</v>
      </c>
      <c r="BM211" s="17" t="s">
        <v>265</v>
      </c>
      <c r="BN211" s="148" t="s">
        <v>611</v>
      </c>
    </row>
    <row r="212" spans="2:66" s="1" customFormat="1" ht="16.5" customHeight="1" x14ac:dyDescent="0.2">
      <c r="B212" s="29"/>
      <c r="C212" s="202" t="s">
        <v>453</v>
      </c>
      <c r="D212" s="202" t="s">
        <v>398</v>
      </c>
      <c r="E212" s="203" t="s">
        <v>1706</v>
      </c>
      <c r="F212" s="204" t="s">
        <v>1707</v>
      </c>
      <c r="G212" s="205" t="s">
        <v>415</v>
      </c>
      <c r="H212" s="206">
        <v>2</v>
      </c>
      <c r="I212" s="185"/>
      <c r="J212" s="184"/>
      <c r="K212" s="208">
        <f t="shared" si="20"/>
        <v>0</v>
      </c>
      <c r="L212" s="209"/>
      <c r="M212" s="169"/>
      <c r="N212" s="170" t="s">
        <v>1</v>
      </c>
      <c r="O212" s="171" t="s">
        <v>34</v>
      </c>
      <c r="P212" s="146">
        <v>0</v>
      </c>
      <c r="Q212" s="146">
        <f t="shared" si="21"/>
        <v>0</v>
      </c>
      <c r="R212" s="146">
        <v>0</v>
      </c>
      <c r="S212" s="146">
        <f t="shared" si="22"/>
        <v>0</v>
      </c>
      <c r="T212" s="146">
        <v>0</v>
      </c>
      <c r="U212" s="147">
        <f t="shared" si="23"/>
        <v>0</v>
      </c>
      <c r="AS212" s="148" t="s">
        <v>370</v>
      </c>
      <c r="AU212" s="148" t="s">
        <v>398</v>
      </c>
      <c r="AV212" s="148" t="s">
        <v>147</v>
      </c>
      <c r="AZ212" s="17" t="s">
        <v>165</v>
      </c>
      <c r="BF212" s="149">
        <f t="shared" si="24"/>
        <v>0</v>
      </c>
      <c r="BG212" s="149">
        <f t="shared" si="25"/>
        <v>0</v>
      </c>
      <c r="BH212" s="149">
        <f t="shared" si="26"/>
        <v>0</v>
      </c>
      <c r="BI212" s="149">
        <f t="shared" si="27"/>
        <v>0</v>
      </c>
      <c r="BJ212" s="149">
        <f t="shared" si="28"/>
        <v>0</v>
      </c>
      <c r="BK212" s="17" t="s">
        <v>147</v>
      </c>
      <c r="BL212" s="149">
        <f t="shared" si="29"/>
        <v>0</v>
      </c>
      <c r="BM212" s="17" t="s">
        <v>265</v>
      </c>
      <c r="BN212" s="148" t="s">
        <v>621</v>
      </c>
    </row>
    <row r="213" spans="2:66" s="1" customFormat="1" ht="24.2" customHeight="1" x14ac:dyDescent="0.2">
      <c r="B213" s="29"/>
      <c r="C213" s="202" t="s">
        <v>459</v>
      </c>
      <c r="D213" s="202" t="s">
        <v>398</v>
      </c>
      <c r="E213" s="203" t="s">
        <v>1708</v>
      </c>
      <c r="F213" s="204" t="s">
        <v>1709</v>
      </c>
      <c r="G213" s="205" t="s">
        <v>446</v>
      </c>
      <c r="H213" s="206">
        <v>60</v>
      </c>
      <c r="I213" s="185"/>
      <c r="J213" s="184"/>
      <c r="K213" s="208">
        <f t="shared" si="20"/>
        <v>0</v>
      </c>
      <c r="L213" s="209"/>
      <c r="M213" s="169"/>
      <c r="N213" s="170" t="s">
        <v>1</v>
      </c>
      <c r="O213" s="171" t="s">
        <v>34</v>
      </c>
      <c r="P213" s="146">
        <v>0</v>
      </c>
      <c r="Q213" s="146">
        <f t="shared" si="21"/>
        <v>0</v>
      </c>
      <c r="R213" s="146">
        <v>0</v>
      </c>
      <c r="S213" s="146">
        <f t="shared" si="22"/>
        <v>0</v>
      </c>
      <c r="T213" s="146">
        <v>0</v>
      </c>
      <c r="U213" s="147">
        <f t="shared" si="23"/>
        <v>0</v>
      </c>
      <c r="AS213" s="148" t="s">
        <v>370</v>
      </c>
      <c r="AU213" s="148" t="s">
        <v>398</v>
      </c>
      <c r="AV213" s="148" t="s">
        <v>147</v>
      </c>
      <c r="AZ213" s="17" t="s">
        <v>165</v>
      </c>
      <c r="BF213" s="149">
        <f t="shared" si="24"/>
        <v>0</v>
      </c>
      <c r="BG213" s="149">
        <f t="shared" si="25"/>
        <v>0</v>
      </c>
      <c r="BH213" s="149">
        <f t="shared" si="26"/>
        <v>0</v>
      </c>
      <c r="BI213" s="149">
        <f t="shared" si="27"/>
        <v>0</v>
      </c>
      <c r="BJ213" s="149">
        <f t="shared" si="28"/>
        <v>0</v>
      </c>
      <c r="BK213" s="17" t="s">
        <v>147</v>
      </c>
      <c r="BL213" s="149">
        <f t="shared" si="29"/>
        <v>0</v>
      </c>
      <c r="BM213" s="17" t="s">
        <v>265</v>
      </c>
      <c r="BN213" s="148" t="s">
        <v>636</v>
      </c>
    </row>
    <row r="214" spans="2:66" s="1" customFormat="1" ht="24.2" customHeight="1" x14ac:dyDescent="0.2">
      <c r="B214" s="29"/>
      <c r="C214" s="202" t="s">
        <v>465</v>
      </c>
      <c r="D214" s="202" t="s">
        <v>398</v>
      </c>
      <c r="E214" s="203" t="s">
        <v>1710</v>
      </c>
      <c r="F214" s="204" t="s">
        <v>1711</v>
      </c>
      <c r="G214" s="205" t="s">
        <v>446</v>
      </c>
      <c r="H214" s="206">
        <v>25</v>
      </c>
      <c r="I214" s="185"/>
      <c r="J214" s="184"/>
      <c r="K214" s="208">
        <f t="shared" si="20"/>
        <v>0</v>
      </c>
      <c r="L214" s="209"/>
      <c r="M214" s="169"/>
      <c r="N214" s="170" t="s">
        <v>1</v>
      </c>
      <c r="O214" s="171" t="s">
        <v>34</v>
      </c>
      <c r="P214" s="146">
        <v>0</v>
      </c>
      <c r="Q214" s="146">
        <f t="shared" si="21"/>
        <v>0</v>
      </c>
      <c r="R214" s="146">
        <v>0</v>
      </c>
      <c r="S214" s="146">
        <f t="shared" si="22"/>
        <v>0</v>
      </c>
      <c r="T214" s="146">
        <v>0</v>
      </c>
      <c r="U214" s="147">
        <f t="shared" si="23"/>
        <v>0</v>
      </c>
      <c r="AS214" s="148" t="s">
        <v>370</v>
      </c>
      <c r="AU214" s="148" t="s">
        <v>398</v>
      </c>
      <c r="AV214" s="148" t="s">
        <v>147</v>
      </c>
      <c r="AZ214" s="17" t="s">
        <v>165</v>
      </c>
      <c r="BF214" s="149">
        <f t="shared" si="24"/>
        <v>0</v>
      </c>
      <c r="BG214" s="149">
        <f t="shared" si="25"/>
        <v>0</v>
      </c>
      <c r="BH214" s="149">
        <f t="shared" si="26"/>
        <v>0</v>
      </c>
      <c r="BI214" s="149">
        <f t="shared" si="27"/>
        <v>0</v>
      </c>
      <c r="BJ214" s="149">
        <f t="shared" si="28"/>
        <v>0</v>
      </c>
      <c r="BK214" s="17" t="s">
        <v>147</v>
      </c>
      <c r="BL214" s="149">
        <f t="shared" si="29"/>
        <v>0</v>
      </c>
      <c r="BM214" s="17" t="s">
        <v>265</v>
      </c>
      <c r="BN214" s="148" t="s">
        <v>649</v>
      </c>
    </row>
    <row r="215" spans="2:66" s="1" customFormat="1" ht="16.5" customHeight="1" x14ac:dyDescent="0.2">
      <c r="B215" s="29"/>
      <c r="C215" s="188" t="s">
        <v>472</v>
      </c>
      <c r="D215" s="188" t="s">
        <v>167</v>
      </c>
      <c r="E215" s="189" t="s">
        <v>1712</v>
      </c>
      <c r="F215" s="190" t="s">
        <v>1713</v>
      </c>
      <c r="G215" s="191" t="s">
        <v>1667</v>
      </c>
      <c r="H215" s="192">
        <v>1</v>
      </c>
      <c r="I215" s="183"/>
      <c r="J215" s="182"/>
      <c r="K215" s="193">
        <f>(H215*I215)-(H215*I215*J215)</f>
        <v>0</v>
      </c>
      <c r="L215" s="194"/>
      <c r="M215" s="29"/>
      <c r="N215" s="145" t="s">
        <v>1</v>
      </c>
      <c r="O215" s="118" t="s">
        <v>34</v>
      </c>
      <c r="P215" s="146">
        <v>0</v>
      </c>
      <c r="Q215" s="146">
        <f t="shared" si="21"/>
        <v>0</v>
      </c>
      <c r="R215" s="146">
        <v>0</v>
      </c>
      <c r="S215" s="146">
        <f t="shared" si="22"/>
        <v>0</v>
      </c>
      <c r="T215" s="146">
        <v>0</v>
      </c>
      <c r="U215" s="147">
        <f t="shared" si="23"/>
        <v>0</v>
      </c>
      <c r="AS215" s="148" t="s">
        <v>265</v>
      </c>
      <c r="AU215" s="148" t="s">
        <v>167</v>
      </c>
      <c r="AV215" s="148" t="s">
        <v>147</v>
      </c>
      <c r="AZ215" s="17" t="s">
        <v>165</v>
      </c>
      <c r="BF215" s="149">
        <f t="shared" si="24"/>
        <v>0</v>
      </c>
      <c r="BG215" s="149">
        <f t="shared" si="25"/>
        <v>0</v>
      </c>
      <c r="BH215" s="149">
        <f t="shared" si="26"/>
        <v>0</v>
      </c>
      <c r="BI215" s="149">
        <f t="shared" si="27"/>
        <v>0</v>
      </c>
      <c r="BJ215" s="149">
        <f t="shared" si="28"/>
        <v>0</v>
      </c>
      <c r="BK215" s="17" t="s">
        <v>147</v>
      </c>
      <c r="BL215" s="149">
        <f t="shared" si="29"/>
        <v>0</v>
      </c>
      <c r="BM215" s="17" t="s">
        <v>265</v>
      </c>
      <c r="BN215" s="148" t="s">
        <v>668</v>
      </c>
    </row>
    <row r="216" spans="2:66" s="11" customFormat="1" ht="22.9" customHeight="1" x14ac:dyDescent="0.2">
      <c r="B216" s="133"/>
      <c r="D216" s="134" t="s">
        <v>67</v>
      </c>
      <c r="E216" s="142" t="s">
        <v>1714</v>
      </c>
      <c r="F216" s="142" t="s">
        <v>1715</v>
      </c>
      <c r="I216" s="212"/>
      <c r="J216" s="201"/>
      <c r="K216" s="143">
        <f>SUM(K217:K223)</f>
        <v>0</v>
      </c>
      <c r="M216" s="133"/>
      <c r="N216" s="137"/>
      <c r="Q216" s="138">
        <f>SUM(Q217:Q223)</f>
        <v>0</v>
      </c>
      <c r="S216" s="138">
        <f>SUM(S217:S223)</f>
        <v>0</v>
      </c>
      <c r="U216" s="139">
        <f>SUM(U217:U223)</f>
        <v>0</v>
      </c>
      <c r="AS216" s="134" t="s">
        <v>76</v>
      </c>
      <c r="AU216" s="140" t="s">
        <v>67</v>
      </c>
      <c r="AV216" s="140" t="s">
        <v>76</v>
      </c>
      <c r="AZ216" s="134" t="s">
        <v>165</v>
      </c>
      <c r="BL216" s="141">
        <f>SUM(BL217:BL223)</f>
        <v>0</v>
      </c>
    </row>
    <row r="217" spans="2:66" s="1" customFormat="1" ht="21.75" customHeight="1" x14ac:dyDescent="0.2">
      <c r="B217" s="29"/>
      <c r="C217" s="202" t="s">
        <v>479</v>
      </c>
      <c r="D217" s="202" t="s">
        <v>398</v>
      </c>
      <c r="E217" s="203" t="s">
        <v>1716</v>
      </c>
      <c r="F217" s="204" t="s">
        <v>1717</v>
      </c>
      <c r="G217" s="205" t="s">
        <v>446</v>
      </c>
      <c r="H217" s="206">
        <v>120</v>
      </c>
      <c r="I217" s="185"/>
      <c r="J217" s="184"/>
      <c r="K217" s="208">
        <f t="shared" ref="K217:K222" si="30">(H217*I217)-(H217*I217*J217)</f>
        <v>0</v>
      </c>
      <c r="L217" s="209"/>
      <c r="M217" s="169"/>
      <c r="N217" s="170" t="s">
        <v>1</v>
      </c>
      <c r="O217" s="171" t="s">
        <v>34</v>
      </c>
      <c r="P217" s="146">
        <v>0</v>
      </c>
      <c r="Q217" s="146">
        <f t="shared" ref="Q217:Q223" si="31">P217*H217</f>
        <v>0</v>
      </c>
      <c r="R217" s="146">
        <v>0</v>
      </c>
      <c r="S217" s="146">
        <f t="shared" ref="S217:S223" si="32">R217*H217</f>
        <v>0</v>
      </c>
      <c r="T217" s="146">
        <v>0</v>
      </c>
      <c r="U217" s="147">
        <f t="shared" ref="U217:U223" si="33">T217*H217</f>
        <v>0</v>
      </c>
      <c r="AS217" s="148" t="s">
        <v>370</v>
      </c>
      <c r="AU217" s="148" t="s">
        <v>398</v>
      </c>
      <c r="AV217" s="148" t="s">
        <v>147</v>
      </c>
      <c r="AZ217" s="17" t="s">
        <v>165</v>
      </c>
      <c r="BF217" s="149">
        <f t="shared" ref="BF217:BF223" si="34">IF(O217="základná",K217,0)</f>
        <v>0</v>
      </c>
      <c r="BG217" s="149">
        <f t="shared" ref="BG217:BG223" si="35">IF(O217="znížená",K217,0)</f>
        <v>0</v>
      </c>
      <c r="BH217" s="149">
        <f t="shared" ref="BH217:BH223" si="36">IF(O217="zákl. prenesená",K217,0)</f>
        <v>0</v>
      </c>
      <c r="BI217" s="149">
        <f t="shared" ref="BI217:BI223" si="37">IF(O217="zníž. prenesená",K217,0)</f>
        <v>0</v>
      </c>
      <c r="BJ217" s="149">
        <f t="shared" ref="BJ217:BJ223" si="38">IF(O217="nulová",K217,0)</f>
        <v>0</v>
      </c>
      <c r="BK217" s="17" t="s">
        <v>147</v>
      </c>
      <c r="BL217" s="149">
        <f t="shared" ref="BL217:BL223" si="39">ROUND(I217*H217,2)</f>
        <v>0</v>
      </c>
      <c r="BM217" s="17" t="s">
        <v>265</v>
      </c>
      <c r="BN217" s="148" t="s">
        <v>685</v>
      </c>
    </row>
    <row r="218" spans="2:66" s="1" customFormat="1" ht="21.75" customHeight="1" x14ac:dyDescent="0.2">
      <c r="B218" s="29"/>
      <c r="C218" s="202" t="s">
        <v>483</v>
      </c>
      <c r="D218" s="202" t="s">
        <v>398</v>
      </c>
      <c r="E218" s="203" t="s">
        <v>1718</v>
      </c>
      <c r="F218" s="204" t="s">
        <v>1719</v>
      </c>
      <c r="G218" s="205" t="s">
        <v>446</v>
      </c>
      <c r="H218" s="206">
        <v>400</v>
      </c>
      <c r="I218" s="185"/>
      <c r="J218" s="184"/>
      <c r="K218" s="208">
        <f t="shared" si="30"/>
        <v>0</v>
      </c>
      <c r="L218" s="209"/>
      <c r="M218" s="169"/>
      <c r="N218" s="170" t="s">
        <v>1</v>
      </c>
      <c r="O218" s="171" t="s">
        <v>34</v>
      </c>
      <c r="P218" s="146">
        <v>0</v>
      </c>
      <c r="Q218" s="146">
        <f t="shared" si="31"/>
        <v>0</v>
      </c>
      <c r="R218" s="146">
        <v>0</v>
      </c>
      <c r="S218" s="146">
        <f t="shared" si="32"/>
        <v>0</v>
      </c>
      <c r="T218" s="146">
        <v>0</v>
      </c>
      <c r="U218" s="147">
        <f t="shared" si="33"/>
        <v>0</v>
      </c>
      <c r="AS218" s="148" t="s">
        <v>370</v>
      </c>
      <c r="AU218" s="148" t="s">
        <v>398</v>
      </c>
      <c r="AV218" s="148" t="s">
        <v>147</v>
      </c>
      <c r="AZ218" s="17" t="s">
        <v>165</v>
      </c>
      <c r="BF218" s="149">
        <f t="shared" si="34"/>
        <v>0</v>
      </c>
      <c r="BG218" s="149">
        <f t="shared" si="35"/>
        <v>0</v>
      </c>
      <c r="BH218" s="149">
        <f t="shared" si="36"/>
        <v>0</v>
      </c>
      <c r="BI218" s="149">
        <f t="shared" si="37"/>
        <v>0</v>
      </c>
      <c r="BJ218" s="149">
        <f t="shared" si="38"/>
        <v>0</v>
      </c>
      <c r="BK218" s="17" t="s">
        <v>147</v>
      </c>
      <c r="BL218" s="149">
        <f t="shared" si="39"/>
        <v>0</v>
      </c>
      <c r="BM218" s="17" t="s">
        <v>265</v>
      </c>
      <c r="BN218" s="148" t="s">
        <v>1207</v>
      </c>
    </row>
    <row r="219" spans="2:66" s="1" customFormat="1" ht="16.5" customHeight="1" x14ac:dyDescent="0.2">
      <c r="B219" s="29"/>
      <c r="C219" s="202" t="s">
        <v>487</v>
      </c>
      <c r="D219" s="202" t="s">
        <v>398</v>
      </c>
      <c r="E219" s="203" t="s">
        <v>1720</v>
      </c>
      <c r="F219" s="204" t="s">
        <v>1721</v>
      </c>
      <c r="G219" s="205" t="s">
        <v>1703</v>
      </c>
      <c r="H219" s="206">
        <v>1</v>
      </c>
      <c r="I219" s="185"/>
      <c r="J219" s="184"/>
      <c r="K219" s="208">
        <f t="shared" si="30"/>
        <v>0</v>
      </c>
      <c r="L219" s="209"/>
      <c r="M219" s="169"/>
      <c r="N219" s="170" t="s">
        <v>1</v>
      </c>
      <c r="O219" s="171" t="s">
        <v>34</v>
      </c>
      <c r="P219" s="146">
        <v>0</v>
      </c>
      <c r="Q219" s="146">
        <f t="shared" si="31"/>
        <v>0</v>
      </c>
      <c r="R219" s="146">
        <v>0</v>
      </c>
      <c r="S219" s="146">
        <f t="shared" si="32"/>
        <v>0</v>
      </c>
      <c r="T219" s="146">
        <v>0</v>
      </c>
      <c r="U219" s="147">
        <f t="shared" si="33"/>
        <v>0</v>
      </c>
      <c r="AS219" s="148" t="s">
        <v>370</v>
      </c>
      <c r="AU219" s="148" t="s">
        <v>398</v>
      </c>
      <c r="AV219" s="148" t="s">
        <v>147</v>
      </c>
      <c r="AZ219" s="17" t="s">
        <v>165</v>
      </c>
      <c r="BF219" s="149">
        <f t="shared" si="34"/>
        <v>0</v>
      </c>
      <c r="BG219" s="149">
        <f t="shared" si="35"/>
        <v>0</v>
      </c>
      <c r="BH219" s="149">
        <f t="shared" si="36"/>
        <v>0</v>
      </c>
      <c r="BI219" s="149">
        <f t="shared" si="37"/>
        <v>0</v>
      </c>
      <c r="BJ219" s="149">
        <f t="shared" si="38"/>
        <v>0</v>
      </c>
      <c r="BK219" s="17" t="s">
        <v>147</v>
      </c>
      <c r="BL219" s="149">
        <f t="shared" si="39"/>
        <v>0</v>
      </c>
      <c r="BM219" s="17" t="s">
        <v>265</v>
      </c>
      <c r="BN219" s="148" t="s">
        <v>1210</v>
      </c>
    </row>
    <row r="220" spans="2:66" s="1" customFormat="1" ht="16.5" customHeight="1" x14ac:dyDescent="0.2">
      <c r="B220" s="29"/>
      <c r="C220" s="202" t="s">
        <v>492</v>
      </c>
      <c r="D220" s="202" t="s">
        <v>398</v>
      </c>
      <c r="E220" s="203" t="s">
        <v>1722</v>
      </c>
      <c r="F220" s="204" t="s">
        <v>1723</v>
      </c>
      <c r="G220" s="205" t="s">
        <v>415</v>
      </c>
      <c r="H220" s="206">
        <v>12</v>
      </c>
      <c r="I220" s="185"/>
      <c r="J220" s="184"/>
      <c r="K220" s="208">
        <f t="shared" si="30"/>
        <v>0</v>
      </c>
      <c r="L220" s="209"/>
      <c r="M220" s="169"/>
      <c r="N220" s="170" t="s">
        <v>1</v>
      </c>
      <c r="O220" s="171" t="s">
        <v>34</v>
      </c>
      <c r="P220" s="146">
        <v>0</v>
      </c>
      <c r="Q220" s="146">
        <f t="shared" si="31"/>
        <v>0</v>
      </c>
      <c r="R220" s="146">
        <v>0</v>
      </c>
      <c r="S220" s="146">
        <f t="shared" si="32"/>
        <v>0</v>
      </c>
      <c r="T220" s="146">
        <v>0</v>
      </c>
      <c r="U220" s="147">
        <f t="shared" si="33"/>
        <v>0</v>
      </c>
      <c r="AS220" s="148" t="s">
        <v>370</v>
      </c>
      <c r="AU220" s="148" t="s">
        <v>398</v>
      </c>
      <c r="AV220" s="148" t="s">
        <v>147</v>
      </c>
      <c r="AZ220" s="17" t="s">
        <v>165</v>
      </c>
      <c r="BF220" s="149">
        <f t="shared" si="34"/>
        <v>0</v>
      </c>
      <c r="BG220" s="149">
        <f t="shared" si="35"/>
        <v>0</v>
      </c>
      <c r="BH220" s="149">
        <f t="shared" si="36"/>
        <v>0</v>
      </c>
      <c r="BI220" s="149">
        <f t="shared" si="37"/>
        <v>0</v>
      </c>
      <c r="BJ220" s="149">
        <f t="shared" si="38"/>
        <v>0</v>
      </c>
      <c r="BK220" s="17" t="s">
        <v>147</v>
      </c>
      <c r="BL220" s="149">
        <f t="shared" si="39"/>
        <v>0</v>
      </c>
      <c r="BM220" s="17" t="s">
        <v>265</v>
      </c>
      <c r="BN220" s="148" t="s">
        <v>1213</v>
      </c>
    </row>
    <row r="221" spans="2:66" s="1" customFormat="1" ht="16.5" customHeight="1" x14ac:dyDescent="0.2">
      <c r="B221" s="29"/>
      <c r="C221" s="202" t="s">
        <v>497</v>
      </c>
      <c r="D221" s="202" t="s">
        <v>398</v>
      </c>
      <c r="E221" s="203" t="s">
        <v>1724</v>
      </c>
      <c r="F221" s="204" t="s">
        <v>1725</v>
      </c>
      <c r="G221" s="205" t="s">
        <v>415</v>
      </c>
      <c r="H221" s="206">
        <v>10</v>
      </c>
      <c r="I221" s="185"/>
      <c r="J221" s="184"/>
      <c r="K221" s="208">
        <f t="shared" si="30"/>
        <v>0</v>
      </c>
      <c r="L221" s="209"/>
      <c r="M221" s="169"/>
      <c r="N221" s="170" t="s">
        <v>1</v>
      </c>
      <c r="O221" s="171" t="s">
        <v>34</v>
      </c>
      <c r="P221" s="146">
        <v>0</v>
      </c>
      <c r="Q221" s="146">
        <f t="shared" si="31"/>
        <v>0</v>
      </c>
      <c r="R221" s="146">
        <v>0</v>
      </c>
      <c r="S221" s="146">
        <f t="shared" si="32"/>
        <v>0</v>
      </c>
      <c r="T221" s="146">
        <v>0</v>
      </c>
      <c r="U221" s="147">
        <f t="shared" si="33"/>
        <v>0</v>
      </c>
      <c r="AS221" s="148" t="s">
        <v>370</v>
      </c>
      <c r="AU221" s="148" t="s">
        <v>398</v>
      </c>
      <c r="AV221" s="148" t="s">
        <v>147</v>
      </c>
      <c r="AZ221" s="17" t="s">
        <v>165</v>
      </c>
      <c r="BF221" s="149">
        <f t="shared" si="34"/>
        <v>0</v>
      </c>
      <c r="BG221" s="149">
        <f t="shared" si="35"/>
        <v>0</v>
      </c>
      <c r="BH221" s="149">
        <f t="shared" si="36"/>
        <v>0</v>
      </c>
      <c r="BI221" s="149">
        <f t="shared" si="37"/>
        <v>0</v>
      </c>
      <c r="BJ221" s="149">
        <f t="shared" si="38"/>
        <v>0</v>
      </c>
      <c r="BK221" s="17" t="s">
        <v>147</v>
      </c>
      <c r="BL221" s="149">
        <f t="shared" si="39"/>
        <v>0</v>
      </c>
      <c r="BM221" s="17" t="s">
        <v>265</v>
      </c>
      <c r="BN221" s="148" t="s">
        <v>1218</v>
      </c>
    </row>
    <row r="222" spans="2:66" s="1" customFormat="1" ht="16.5" customHeight="1" x14ac:dyDescent="0.2">
      <c r="B222" s="29"/>
      <c r="C222" s="202" t="s">
        <v>501</v>
      </c>
      <c r="D222" s="202" t="s">
        <v>398</v>
      </c>
      <c r="E222" s="203" t="s">
        <v>1726</v>
      </c>
      <c r="F222" s="204" t="s">
        <v>1727</v>
      </c>
      <c r="G222" s="205" t="s">
        <v>415</v>
      </c>
      <c r="H222" s="206">
        <v>6</v>
      </c>
      <c r="I222" s="185"/>
      <c r="J222" s="184"/>
      <c r="K222" s="208">
        <f t="shared" si="30"/>
        <v>0</v>
      </c>
      <c r="L222" s="209"/>
      <c r="M222" s="169"/>
      <c r="N222" s="170" t="s">
        <v>1</v>
      </c>
      <c r="O222" s="171" t="s">
        <v>34</v>
      </c>
      <c r="P222" s="146">
        <v>0</v>
      </c>
      <c r="Q222" s="146">
        <f t="shared" si="31"/>
        <v>0</v>
      </c>
      <c r="R222" s="146">
        <v>0</v>
      </c>
      <c r="S222" s="146">
        <f t="shared" si="32"/>
        <v>0</v>
      </c>
      <c r="T222" s="146">
        <v>0</v>
      </c>
      <c r="U222" s="147">
        <f t="shared" si="33"/>
        <v>0</v>
      </c>
      <c r="AS222" s="148" t="s">
        <v>370</v>
      </c>
      <c r="AU222" s="148" t="s">
        <v>398</v>
      </c>
      <c r="AV222" s="148" t="s">
        <v>147</v>
      </c>
      <c r="AZ222" s="17" t="s">
        <v>165</v>
      </c>
      <c r="BF222" s="149">
        <f t="shared" si="34"/>
        <v>0</v>
      </c>
      <c r="BG222" s="149">
        <f t="shared" si="35"/>
        <v>0</v>
      </c>
      <c r="BH222" s="149">
        <f t="shared" si="36"/>
        <v>0</v>
      </c>
      <c r="BI222" s="149">
        <f t="shared" si="37"/>
        <v>0</v>
      </c>
      <c r="BJ222" s="149">
        <f t="shared" si="38"/>
        <v>0</v>
      </c>
      <c r="BK222" s="17" t="s">
        <v>147</v>
      </c>
      <c r="BL222" s="149">
        <f t="shared" si="39"/>
        <v>0</v>
      </c>
      <c r="BM222" s="17" t="s">
        <v>265</v>
      </c>
      <c r="BN222" s="148" t="s">
        <v>1223</v>
      </c>
    </row>
    <row r="223" spans="2:66" s="1" customFormat="1" ht="16.5" customHeight="1" x14ac:dyDescent="0.2">
      <c r="B223" s="29"/>
      <c r="C223" s="188" t="s">
        <v>505</v>
      </c>
      <c r="D223" s="188" t="s">
        <v>167</v>
      </c>
      <c r="E223" s="189" t="s">
        <v>1728</v>
      </c>
      <c r="F223" s="190" t="s">
        <v>1729</v>
      </c>
      <c r="G223" s="191" t="s">
        <v>1667</v>
      </c>
      <c r="H223" s="192">
        <v>1</v>
      </c>
      <c r="I223" s="183"/>
      <c r="J223" s="182"/>
      <c r="K223" s="193">
        <f>(H223*I223)-(H223*I223*J223)</f>
        <v>0</v>
      </c>
      <c r="L223" s="194"/>
      <c r="M223" s="29"/>
      <c r="N223" s="145" t="s">
        <v>1</v>
      </c>
      <c r="O223" s="118" t="s">
        <v>34</v>
      </c>
      <c r="P223" s="146">
        <v>0</v>
      </c>
      <c r="Q223" s="146">
        <f t="shared" si="31"/>
        <v>0</v>
      </c>
      <c r="R223" s="146">
        <v>0</v>
      </c>
      <c r="S223" s="146">
        <f t="shared" si="32"/>
        <v>0</v>
      </c>
      <c r="T223" s="146">
        <v>0</v>
      </c>
      <c r="U223" s="147">
        <f t="shared" si="33"/>
        <v>0</v>
      </c>
      <c r="AS223" s="148" t="s">
        <v>265</v>
      </c>
      <c r="AU223" s="148" t="s">
        <v>167</v>
      </c>
      <c r="AV223" s="148" t="s">
        <v>147</v>
      </c>
      <c r="AZ223" s="17" t="s">
        <v>165</v>
      </c>
      <c r="BF223" s="149">
        <f t="shared" si="34"/>
        <v>0</v>
      </c>
      <c r="BG223" s="149">
        <f t="shared" si="35"/>
        <v>0</v>
      </c>
      <c r="BH223" s="149">
        <f t="shared" si="36"/>
        <v>0</v>
      </c>
      <c r="BI223" s="149">
        <f t="shared" si="37"/>
        <v>0</v>
      </c>
      <c r="BJ223" s="149">
        <f t="shared" si="38"/>
        <v>0</v>
      </c>
      <c r="BK223" s="17" t="s">
        <v>147</v>
      </c>
      <c r="BL223" s="149">
        <f t="shared" si="39"/>
        <v>0</v>
      </c>
      <c r="BM223" s="17" t="s">
        <v>265</v>
      </c>
      <c r="BN223" s="148" t="s">
        <v>1226</v>
      </c>
    </row>
    <row r="224" spans="2:66" s="11" customFormat="1" ht="22.9" customHeight="1" x14ac:dyDescent="0.2">
      <c r="B224" s="133"/>
      <c r="D224" s="134" t="s">
        <v>67</v>
      </c>
      <c r="E224" s="142" t="s">
        <v>1730</v>
      </c>
      <c r="F224" s="142" t="s">
        <v>1731</v>
      </c>
      <c r="I224" s="212"/>
      <c r="J224" s="201"/>
      <c r="K224" s="143">
        <f>SUM(K225:K237)</f>
        <v>0</v>
      </c>
      <c r="M224" s="133"/>
      <c r="N224" s="137"/>
      <c r="Q224" s="138">
        <f>SUM(Q225:Q237)</f>
        <v>0</v>
      </c>
      <c r="S224" s="138">
        <f>SUM(S225:S237)</f>
        <v>0</v>
      </c>
      <c r="U224" s="139">
        <f>SUM(U225:U237)</f>
        <v>0</v>
      </c>
      <c r="AS224" s="134" t="s">
        <v>76</v>
      </c>
      <c r="AU224" s="140" t="s">
        <v>67</v>
      </c>
      <c r="AV224" s="140" t="s">
        <v>76</v>
      </c>
      <c r="AZ224" s="134" t="s">
        <v>165</v>
      </c>
      <c r="BL224" s="141">
        <f>SUM(BL225:BL237)</f>
        <v>0</v>
      </c>
    </row>
    <row r="225" spans="2:66" s="1" customFormat="1" ht="16.5" customHeight="1" x14ac:dyDescent="0.2">
      <c r="B225" s="29"/>
      <c r="C225" s="202" t="s">
        <v>511</v>
      </c>
      <c r="D225" s="202" t="s">
        <v>398</v>
      </c>
      <c r="E225" s="203" t="s">
        <v>1732</v>
      </c>
      <c r="F225" s="204" t="s">
        <v>1733</v>
      </c>
      <c r="G225" s="205" t="s">
        <v>415</v>
      </c>
      <c r="H225" s="206">
        <v>9</v>
      </c>
      <c r="I225" s="185"/>
      <c r="J225" s="184"/>
      <c r="K225" s="208">
        <f t="shared" ref="K225:K236" si="40">(H225*I225)-(H225*I225*J225)</f>
        <v>0</v>
      </c>
      <c r="L225" s="209"/>
      <c r="M225" s="169"/>
      <c r="N225" s="170" t="s">
        <v>1</v>
      </c>
      <c r="O225" s="171" t="s">
        <v>34</v>
      </c>
      <c r="P225" s="146">
        <v>0</v>
      </c>
      <c r="Q225" s="146">
        <f t="shared" ref="Q225:Q237" si="41">P225*H225</f>
        <v>0</v>
      </c>
      <c r="R225" s="146">
        <v>0</v>
      </c>
      <c r="S225" s="146">
        <f t="shared" ref="S225:S237" si="42">R225*H225</f>
        <v>0</v>
      </c>
      <c r="T225" s="146">
        <v>0</v>
      </c>
      <c r="U225" s="147">
        <f t="shared" ref="U225:U237" si="43">T225*H225</f>
        <v>0</v>
      </c>
      <c r="AS225" s="148" t="s">
        <v>370</v>
      </c>
      <c r="AU225" s="148" t="s">
        <v>398</v>
      </c>
      <c r="AV225" s="148" t="s">
        <v>147</v>
      </c>
      <c r="AZ225" s="17" t="s">
        <v>165</v>
      </c>
      <c r="BF225" s="149">
        <f t="shared" ref="BF225:BF237" si="44">IF(O225="základná",K225,0)</f>
        <v>0</v>
      </c>
      <c r="BG225" s="149">
        <f t="shared" ref="BG225:BG237" si="45">IF(O225="znížená",K225,0)</f>
        <v>0</v>
      </c>
      <c r="BH225" s="149">
        <f t="shared" ref="BH225:BH237" si="46">IF(O225="zákl. prenesená",K225,0)</f>
        <v>0</v>
      </c>
      <c r="BI225" s="149">
        <f t="shared" ref="BI225:BI237" si="47">IF(O225="zníž. prenesená",K225,0)</f>
        <v>0</v>
      </c>
      <c r="BJ225" s="149">
        <f t="shared" ref="BJ225:BJ237" si="48">IF(O225="nulová",K225,0)</f>
        <v>0</v>
      </c>
      <c r="BK225" s="17" t="s">
        <v>147</v>
      </c>
      <c r="BL225" s="149">
        <f t="shared" ref="BL225:BL237" si="49">ROUND(I225*H225,2)</f>
        <v>0</v>
      </c>
      <c r="BM225" s="17" t="s">
        <v>265</v>
      </c>
      <c r="BN225" s="148" t="s">
        <v>1229</v>
      </c>
    </row>
    <row r="226" spans="2:66" s="1" customFormat="1" ht="16.5" customHeight="1" x14ac:dyDescent="0.2">
      <c r="B226" s="29"/>
      <c r="C226" s="202" t="s">
        <v>515</v>
      </c>
      <c r="D226" s="202" t="s">
        <v>398</v>
      </c>
      <c r="E226" s="203" t="s">
        <v>1734</v>
      </c>
      <c r="F226" s="204" t="s">
        <v>1735</v>
      </c>
      <c r="G226" s="205" t="s">
        <v>415</v>
      </c>
      <c r="H226" s="206">
        <v>9</v>
      </c>
      <c r="I226" s="185"/>
      <c r="J226" s="184"/>
      <c r="K226" s="208">
        <f t="shared" si="40"/>
        <v>0</v>
      </c>
      <c r="L226" s="209"/>
      <c r="M226" s="169"/>
      <c r="N226" s="170" t="s">
        <v>1</v>
      </c>
      <c r="O226" s="171" t="s">
        <v>34</v>
      </c>
      <c r="P226" s="146">
        <v>0</v>
      </c>
      <c r="Q226" s="146">
        <f t="shared" si="41"/>
        <v>0</v>
      </c>
      <c r="R226" s="146">
        <v>0</v>
      </c>
      <c r="S226" s="146">
        <f t="shared" si="42"/>
        <v>0</v>
      </c>
      <c r="T226" s="146">
        <v>0</v>
      </c>
      <c r="U226" s="147">
        <f t="shared" si="43"/>
        <v>0</v>
      </c>
      <c r="AS226" s="148" t="s">
        <v>370</v>
      </c>
      <c r="AU226" s="148" t="s">
        <v>398</v>
      </c>
      <c r="AV226" s="148" t="s">
        <v>147</v>
      </c>
      <c r="AZ226" s="17" t="s">
        <v>165</v>
      </c>
      <c r="BF226" s="149">
        <f t="shared" si="44"/>
        <v>0</v>
      </c>
      <c r="BG226" s="149">
        <f t="shared" si="45"/>
        <v>0</v>
      </c>
      <c r="BH226" s="149">
        <f t="shared" si="46"/>
        <v>0</v>
      </c>
      <c r="BI226" s="149">
        <f t="shared" si="47"/>
        <v>0</v>
      </c>
      <c r="BJ226" s="149">
        <f t="shared" si="48"/>
        <v>0</v>
      </c>
      <c r="BK226" s="17" t="s">
        <v>147</v>
      </c>
      <c r="BL226" s="149">
        <f t="shared" si="49"/>
        <v>0</v>
      </c>
      <c r="BM226" s="17" t="s">
        <v>265</v>
      </c>
      <c r="BN226" s="148" t="s">
        <v>1232</v>
      </c>
    </row>
    <row r="227" spans="2:66" s="1" customFormat="1" ht="21.75" customHeight="1" x14ac:dyDescent="0.2">
      <c r="B227" s="29"/>
      <c r="C227" s="202" t="s">
        <v>521</v>
      </c>
      <c r="D227" s="202" t="s">
        <v>398</v>
      </c>
      <c r="E227" s="203" t="s">
        <v>1736</v>
      </c>
      <c r="F227" s="204" t="s">
        <v>1737</v>
      </c>
      <c r="G227" s="205" t="s">
        <v>415</v>
      </c>
      <c r="H227" s="206">
        <v>11</v>
      </c>
      <c r="I227" s="185"/>
      <c r="J227" s="184"/>
      <c r="K227" s="208">
        <f t="shared" si="40"/>
        <v>0</v>
      </c>
      <c r="L227" s="209"/>
      <c r="M227" s="169"/>
      <c r="N227" s="170" t="s">
        <v>1</v>
      </c>
      <c r="O227" s="171" t="s">
        <v>34</v>
      </c>
      <c r="P227" s="146">
        <v>0</v>
      </c>
      <c r="Q227" s="146">
        <f t="shared" si="41"/>
        <v>0</v>
      </c>
      <c r="R227" s="146">
        <v>0</v>
      </c>
      <c r="S227" s="146">
        <f t="shared" si="42"/>
        <v>0</v>
      </c>
      <c r="T227" s="146">
        <v>0</v>
      </c>
      <c r="U227" s="147">
        <f t="shared" si="43"/>
        <v>0</v>
      </c>
      <c r="AS227" s="148" t="s">
        <v>370</v>
      </c>
      <c r="AU227" s="148" t="s">
        <v>398</v>
      </c>
      <c r="AV227" s="148" t="s">
        <v>147</v>
      </c>
      <c r="AZ227" s="17" t="s">
        <v>165</v>
      </c>
      <c r="BF227" s="149">
        <f t="shared" si="44"/>
        <v>0</v>
      </c>
      <c r="BG227" s="149">
        <f t="shared" si="45"/>
        <v>0</v>
      </c>
      <c r="BH227" s="149">
        <f t="shared" si="46"/>
        <v>0</v>
      </c>
      <c r="BI227" s="149">
        <f t="shared" si="47"/>
        <v>0</v>
      </c>
      <c r="BJ227" s="149">
        <f t="shared" si="48"/>
        <v>0</v>
      </c>
      <c r="BK227" s="17" t="s">
        <v>147</v>
      </c>
      <c r="BL227" s="149">
        <f t="shared" si="49"/>
        <v>0</v>
      </c>
      <c r="BM227" s="17" t="s">
        <v>265</v>
      </c>
      <c r="BN227" s="148" t="s">
        <v>1236</v>
      </c>
    </row>
    <row r="228" spans="2:66" s="1" customFormat="1" ht="21.75" customHeight="1" x14ac:dyDescent="0.2">
      <c r="B228" s="29"/>
      <c r="C228" s="202" t="s">
        <v>530</v>
      </c>
      <c r="D228" s="202" t="s">
        <v>398</v>
      </c>
      <c r="E228" s="203" t="s">
        <v>1738</v>
      </c>
      <c r="F228" s="204" t="s">
        <v>1739</v>
      </c>
      <c r="G228" s="205" t="s">
        <v>415</v>
      </c>
      <c r="H228" s="206">
        <v>2</v>
      </c>
      <c r="I228" s="185"/>
      <c r="J228" s="184"/>
      <c r="K228" s="208">
        <f t="shared" si="40"/>
        <v>0</v>
      </c>
      <c r="L228" s="209"/>
      <c r="M228" s="169"/>
      <c r="N228" s="170" t="s">
        <v>1</v>
      </c>
      <c r="O228" s="171" t="s">
        <v>34</v>
      </c>
      <c r="P228" s="146">
        <v>0</v>
      </c>
      <c r="Q228" s="146">
        <f t="shared" si="41"/>
        <v>0</v>
      </c>
      <c r="R228" s="146">
        <v>0</v>
      </c>
      <c r="S228" s="146">
        <f t="shared" si="42"/>
        <v>0</v>
      </c>
      <c r="T228" s="146">
        <v>0</v>
      </c>
      <c r="U228" s="147">
        <f t="shared" si="43"/>
        <v>0</v>
      </c>
      <c r="AS228" s="148" t="s">
        <v>370</v>
      </c>
      <c r="AU228" s="148" t="s">
        <v>398</v>
      </c>
      <c r="AV228" s="148" t="s">
        <v>147</v>
      </c>
      <c r="AZ228" s="17" t="s">
        <v>165</v>
      </c>
      <c r="BF228" s="149">
        <f t="shared" si="44"/>
        <v>0</v>
      </c>
      <c r="BG228" s="149">
        <f t="shared" si="45"/>
        <v>0</v>
      </c>
      <c r="BH228" s="149">
        <f t="shared" si="46"/>
        <v>0</v>
      </c>
      <c r="BI228" s="149">
        <f t="shared" si="47"/>
        <v>0</v>
      </c>
      <c r="BJ228" s="149">
        <f t="shared" si="48"/>
        <v>0</v>
      </c>
      <c r="BK228" s="17" t="s">
        <v>147</v>
      </c>
      <c r="BL228" s="149">
        <f t="shared" si="49"/>
        <v>0</v>
      </c>
      <c r="BM228" s="17" t="s">
        <v>265</v>
      </c>
      <c r="BN228" s="148" t="s">
        <v>1239</v>
      </c>
    </row>
    <row r="229" spans="2:66" s="1" customFormat="1" ht="16.5" customHeight="1" x14ac:dyDescent="0.2">
      <c r="B229" s="29"/>
      <c r="C229" s="202" t="s">
        <v>536</v>
      </c>
      <c r="D229" s="202" t="s">
        <v>398</v>
      </c>
      <c r="E229" s="203" t="s">
        <v>1740</v>
      </c>
      <c r="F229" s="204" t="s">
        <v>1741</v>
      </c>
      <c r="G229" s="205" t="s">
        <v>415</v>
      </c>
      <c r="H229" s="206">
        <v>2</v>
      </c>
      <c r="I229" s="185"/>
      <c r="J229" s="184"/>
      <c r="K229" s="208">
        <f t="shared" si="40"/>
        <v>0</v>
      </c>
      <c r="L229" s="209"/>
      <c r="M229" s="169"/>
      <c r="N229" s="170" t="s">
        <v>1</v>
      </c>
      <c r="O229" s="171" t="s">
        <v>34</v>
      </c>
      <c r="P229" s="146">
        <v>0</v>
      </c>
      <c r="Q229" s="146">
        <f t="shared" si="41"/>
        <v>0</v>
      </c>
      <c r="R229" s="146">
        <v>0</v>
      </c>
      <c r="S229" s="146">
        <f t="shared" si="42"/>
        <v>0</v>
      </c>
      <c r="T229" s="146">
        <v>0</v>
      </c>
      <c r="U229" s="147">
        <f t="shared" si="43"/>
        <v>0</v>
      </c>
      <c r="AS229" s="148" t="s">
        <v>370</v>
      </c>
      <c r="AU229" s="148" t="s">
        <v>398</v>
      </c>
      <c r="AV229" s="148" t="s">
        <v>147</v>
      </c>
      <c r="AZ229" s="17" t="s">
        <v>165</v>
      </c>
      <c r="BF229" s="149">
        <f t="shared" si="44"/>
        <v>0</v>
      </c>
      <c r="BG229" s="149">
        <f t="shared" si="45"/>
        <v>0</v>
      </c>
      <c r="BH229" s="149">
        <f t="shared" si="46"/>
        <v>0</v>
      </c>
      <c r="BI229" s="149">
        <f t="shared" si="47"/>
        <v>0</v>
      </c>
      <c r="BJ229" s="149">
        <f t="shared" si="48"/>
        <v>0</v>
      </c>
      <c r="BK229" s="17" t="s">
        <v>147</v>
      </c>
      <c r="BL229" s="149">
        <f t="shared" si="49"/>
        <v>0</v>
      </c>
      <c r="BM229" s="17" t="s">
        <v>265</v>
      </c>
      <c r="BN229" s="148" t="s">
        <v>1242</v>
      </c>
    </row>
    <row r="230" spans="2:66" s="1" customFormat="1" ht="16.5" customHeight="1" x14ac:dyDescent="0.2">
      <c r="B230" s="29"/>
      <c r="C230" s="202" t="s">
        <v>542</v>
      </c>
      <c r="D230" s="202" t="s">
        <v>398</v>
      </c>
      <c r="E230" s="203" t="s">
        <v>1742</v>
      </c>
      <c r="F230" s="204" t="s">
        <v>1743</v>
      </c>
      <c r="G230" s="205" t="s">
        <v>415</v>
      </c>
      <c r="H230" s="206">
        <v>2</v>
      </c>
      <c r="I230" s="185"/>
      <c r="J230" s="184"/>
      <c r="K230" s="208">
        <f t="shared" si="40"/>
        <v>0</v>
      </c>
      <c r="L230" s="209"/>
      <c r="M230" s="169"/>
      <c r="N230" s="170" t="s">
        <v>1</v>
      </c>
      <c r="O230" s="171" t="s">
        <v>34</v>
      </c>
      <c r="P230" s="146">
        <v>0</v>
      </c>
      <c r="Q230" s="146">
        <f t="shared" si="41"/>
        <v>0</v>
      </c>
      <c r="R230" s="146">
        <v>0</v>
      </c>
      <c r="S230" s="146">
        <f t="shared" si="42"/>
        <v>0</v>
      </c>
      <c r="T230" s="146">
        <v>0</v>
      </c>
      <c r="U230" s="147">
        <f t="shared" si="43"/>
        <v>0</v>
      </c>
      <c r="AS230" s="148" t="s">
        <v>370</v>
      </c>
      <c r="AU230" s="148" t="s">
        <v>398</v>
      </c>
      <c r="AV230" s="148" t="s">
        <v>147</v>
      </c>
      <c r="AZ230" s="17" t="s">
        <v>165</v>
      </c>
      <c r="BF230" s="149">
        <f t="shared" si="44"/>
        <v>0</v>
      </c>
      <c r="BG230" s="149">
        <f t="shared" si="45"/>
        <v>0</v>
      </c>
      <c r="BH230" s="149">
        <f t="shared" si="46"/>
        <v>0</v>
      </c>
      <c r="BI230" s="149">
        <f t="shared" si="47"/>
        <v>0</v>
      </c>
      <c r="BJ230" s="149">
        <f t="shared" si="48"/>
        <v>0</v>
      </c>
      <c r="BK230" s="17" t="s">
        <v>147</v>
      </c>
      <c r="BL230" s="149">
        <f t="shared" si="49"/>
        <v>0</v>
      </c>
      <c r="BM230" s="17" t="s">
        <v>265</v>
      </c>
      <c r="BN230" s="148" t="s">
        <v>1245</v>
      </c>
    </row>
    <row r="231" spans="2:66" s="1" customFormat="1" ht="21.75" customHeight="1" x14ac:dyDescent="0.2">
      <c r="B231" s="29"/>
      <c r="C231" s="202" t="s">
        <v>547</v>
      </c>
      <c r="D231" s="202" t="s">
        <v>398</v>
      </c>
      <c r="E231" s="203" t="s">
        <v>1744</v>
      </c>
      <c r="F231" s="204" t="s">
        <v>1745</v>
      </c>
      <c r="G231" s="205" t="s">
        <v>415</v>
      </c>
      <c r="H231" s="206">
        <v>2</v>
      </c>
      <c r="I231" s="185"/>
      <c r="J231" s="184"/>
      <c r="K231" s="208">
        <f t="shared" si="40"/>
        <v>0</v>
      </c>
      <c r="L231" s="209"/>
      <c r="M231" s="169"/>
      <c r="N231" s="170" t="s">
        <v>1</v>
      </c>
      <c r="O231" s="171" t="s">
        <v>34</v>
      </c>
      <c r="P231" s="146">
        <v>0</v>
      </c>
      <c r="Q231" s="146">
        <f t="shared" si="41"/>
        <v>0</v>
      </c>
      <c r="R231" s="146">
        <v>0</v>
      </c>
      <c r="S231" s="146">
        <f t="shared" si="42"/>
        <v>0</v>
      </c>
      <c r="T231" s="146">
        <v>0</v>
      </c>
      <c r="U231" s="147">
        <f t="shared" si="43"/>
        <v>0</v>
      </c>
      <c r="AS231" s="148" t="s">
        <v>370</v>
      </c>
      <c r="AU231" s="148" t="s">
        <v>398</v>
      </c>
      <c r="AV231" s="148" t="s">
        <v>147</v>
      </c>
      <c r="AZ231" s="17" t="s">
        <v>165</v>
      </c>
      <c r="BF231" s="149">
        <f t="shared" si="44"/>
        <v>0</v>
      </c>
      <c r="BG231" s="149">
        <f t="shared" si="45"/>
        <v>0</v>
      </c>
      <c r="BH231" s="149">
        <f t="shared" si="46"/>
        <v>0</v>
      </c>
      <c r="BI231" s="149">
        <f t="shared" si="47"/>
        <v>0</v>
      </c>
      <c r="BJ231" s="149">
        <f t="shared" si="48"/>
        <v>0</v>
      </c>
      <c r="BK231" s="17" t="s">
        <v>147</v>
      </c>
      <c r="BL231" s="149">
        <f t="shared" si="49"/>
        <v>0</v>
      </c>
      <c r="BM231" s="17" t="s">
        <v>265</v>
      </c>
      <c r="BN231" s="148" t="s">
        <v>1251</v>
      </c>
    </row>
    <row r="232" spans="2:66" s="1" customFormat="1" ht="16.5" customHeight="1" x14ac:dyDescent="0.2">
      <c r="B232" s="29"/>
      <c r="C232" s="202" t="s">
        <v>554</v>
      </c>
      <c r="D232" s="202" t="s">
        <v>398</v>
      </c>
      <c r="E232" s="203" t="s">
        <v>1746</v>
      </c>
      <c r="F232" s="204" t="s">
        <v>1747</v>
      </c>
      <c r="G232" s="205" t="s">
        <v>415</v>
      </c>
      <c r="H232" s="206">
        <v>2</v>
      </c>
      <c r="I232" s="185"/>
      <c r="J232" s="184"/>
      <c r="K232" s="208">
        <f t="shared" si="40"/>
        <v>0</v>
      </c>
      <c r="L232" s="209"/>
      <c r="M232" s="169"/>
      <c r="N232" s="170" t="s">
        <v>1</v>
      </c>
      <c r="O232" s="171" t="s">
        <v>34</v>
      </c>
      <c r="P232" s="146">
        <v>0</v>
      </c>
      <c r="Q232" s="146">
        <f t="shared" si="41"/>
        <v>0</v>
      </c>
      <c r="R232" s="146">
        <v>0</v>
      </c>
      <c r="S232" s="146">
        <f t="shared" si="42"/>
        <v>0</v>
      </c>
      <c r="T232" s="146">
        <v>0</v>
      </c>
      <c r="U232" s="147">
        <f t="shared" si="43"/>
        <v>0</v>
      </c>
      <c r="AS232" s="148" t="s">
        <v>370</v>
      </c>
      <c r="AU232" s="148" t="s">
        <v>398</v>
      </c>
      <c r="AV232" s="148" t="s">
        <v>147</v>
      </c>
      <c r="AZ232" s="17" t="s">
        <v>165</v>
      </c>
      <c r="BF232" s="149">
        <f t="shared" si="44"/>
        <v>0</v>
      </c>
      <c r="BG232" s="149">
        <f t="shared" si="45"/>
        <v>0</v>
      </c>
      <c r="BH232" s="149">
        <f t="shared" si="46"/>
        <v>0</v>
      </c>
      <c r="BI232" s="149">
        <f t="shared" si="47"/>
        <v>0</v>
      </c>
      <c r="BJ232" s="149">
        <f t="shared" si="48"/>
        <v>0</v>
      </c>
      <c r="BK232" s="17" t="s">
        <v>147</v>
      </c>
      <c r="BL232" s="149">
        <f t="shared" si="49"/>
        <v>0</v>
      </c>
      <c r="BM232" s="17" t="s">
        <v>265</v>
      </c>
      <c r="BN232" s="148" t="s">
        <v>1254</v>
      </c>
    </row>
    <row r="233" spans="2:66" s="1" customFormat="1" ht="16.5" customHeight="1" x14ac:dyDescent="0.2">
      <c r="B233" s="29"/>
      <c r="C233" s="202" t="s">
        <v>559</v>
      </c>
      <c r="D233" s="202" t="s">
        <v>398</v>
      </c>
      <c r="E233" s="203" t="s">
        <v>1748</v>
      </c>
      <c r="F233" s="204" t="s">
        <v>1749</v>
      </c>
      <c r="G233" s="205" t="s">
        <v>415</v>
      </c>
      <c r="H233" s="206">
        <v>2</v>
      </c>
      <c r="I233" s="185"/>
      <c r="J233" s="184"/>
      <c r="K233" s="208">
        <f t="shared" si="40"/>
        <v>0</v>
      </c>
      <c r="L233" s="209"/>
      <c r="M233" s="169"/>
      <c r="N233" s="170" t="s">
        <v>1</v>
      </c>
      <c r="O233" s="171" t="s">
        <v>34</v>
      </c>
      <c r="P233" s="146">
        <v>0</v>
      </c>
      <c r="Q233" s="146">
        <f t="shared" si="41"/>
        <v>0</v>
      </c>
      <c r="R233" s="146">
        <v>0</v>
      </c>
      <c r="S233" s="146">
        <f t="shared" si="42"/>
        <v>0</v>
      </c>
      <c r="T233" s="146">
        <v>0</v>
      </c>
      <c r="U233" s="147">
        <f t="shared" si="43"/>
        <v>0</v>
      </c>
      <c r="AS233" s="148" t="s">
        <v>370</v>
      </c>
      <c r="AU233" s="148" t="s">
        <v>398</v>
      </c>
      <c r="AV233" s="148" t="s">
        <v>147</v>
      </c>
      <c r="AZ233" s="17" t="s">
        <v>165</v>
      </c>
      <c r="BF233" s="149">
        <f t="shared" si="44"/>
        <v>0</v>
      </c>
      <c r="BG233" s="149">
        <f t="shared" si="45"/>
        <v>0</v>
      </c>
      <c r="BH233" s="149">
        <f t="shared" si="46"/>
        <v>0</v>
      </c>
      <c r="BI233" s="149">
        <f t="shared" si="47"/>
        <v>0</v>
      </c>
      <c r="BJ233" s="149">
        <f t="shared" si="48"/>
        <v>0</v>
      </c>
      <c r="BK233" s="17" t="s">
        <v>147</v>
      </c>
      <c r="BL233" s="149">
        <f t="shared" si="49"/>
        <v>0</v>
      </c>
      <c r="BM233" s="17" t="s">
        <v>265</v>
      </c>
      <c r="BN233" s="148" t="s">
        <v>1750</v>
      </c>
    </row>
    <row r="234" spans="2:66" s="1" customFormat="1" ht="16.5" customHeight="1" x14ac:dyDescent="0.2">
      <c r="B234" s="29"/>
      <c r="C234" s="202" t="s">
        <v>566</v>
      </c>
      <c r="D234" s="202" t="s">
        <v>398</v>
      </c>
      <c r="E234" s="203" t="s">
        <v>1751</v>
      </c>
      <c r="F234" s="204" t="s">
        <v>1752</v>
      </c>
      <c r="G234" s="205" t="s">
        <v>415</v>
      </c>
      <c r="H234" s="206">
        <v>2</v>
      </c>
      <c r="I234" s="185"/>
      <c r="J234" s="184"/>
      <c r="K234" s="208">
        <f t="shared" si="40"/>
        <v>0</v>
      </c>
      <c r="L234" s="209"/>
      <c r="M234" s="169"/>
      <c r="N234" s="170" t="s">
        <v>1</v>
      </c>
      <c r="O234" s="171" t="s">
        <v>34</v>
      </c>
      <c r="P234" s="146">
        <v>0</v>
      </c>
      <c r="Q234" s="146">
        <f t="shared" si="41"/>
        <v>0</v>
      </c>
      <c r="R234" s="146">
        <v>0</v>
      </c>
      <c r="S234" s="146">
        <f t="shared" si="42"/>
        <v>0</v>
      </c>
      <c r="T234" s="146">
        <v>0</v>
      </c>
      <c r="U234" s="147">
        <f t="shared" si="43"/>
        <v>0</v>
      </c>
      <c r="AS234" s="148" t="s">
        <v>370</v>
      </c>
      <c r="AU234" s="148" t="s">
        <v>398</v>
      </c>
      <c r="AV234" s="148" t="s">
        <v>147</v>
      </c>
      <c r="AZ234" s="17" t="s">
        <v>165</v>
      </c>
      <c r="BF234" s="149">
        <f t="shared" si="44"/>
        <v>0</v>
      </c>
      <c r="BG234" s="149">
        <f t="shared" si="45"/>
        <v>0</v>
      </c>
      <c r="BH234" s="149">
        <f t="shared" si="46"/>
        <v>0</v>
      </c>
      <c r="BI234" s="149">
        <f t="shared" si="47"/>
        <v>0</v>
      </c>
      <c r="BJ234" s="149">
        <f t="shared" si="48"/>
        <v>0</v>
      </c>
      <c r="BK234" s="17" t="s">
        <v>147</v>
      </c>
      <c r="BL234" s="149">
        <f t="shared" si="49"/>
        <v>0</v>
      </c>
      <c r="BM234" s="17" t="s">
        <v>265</v>
      </c>
      <c r="BN234" s="148" t="s">
        <v>1753</v>
      </c>
    </row>
    <row r="235" spans="2:66" s="1" customFormat="1" ht="16.5" customHeight="1" x14ac:dyDescent="0.2">
      <c r="B235" s="29"/>
      <c r="C235" s="202" t="s">
        <v>572</v>
      </c>
      <c r="D235" s="202" t="s">
        <v>398</v>
      </c>
      <c r="E235" s="203" t="s">
        <v>1754</v>
      </c>
      <c r="F235" s="204" t="s">
        <v>1755</v>
      </c>
      <c r="G235" s="205" t="s">
        <v>415</v>
      </c>
      <c r="H235" s="206">
        <v>1</v>
      </c>
      <c r="I235" s="185"/>
      <c r="J235" s="184"/>
      <c r="K235" s="208">
        <f t="shared" si="40"/>
        <v>0</v>
      </c>
      <c r="L235" s="209"/>
      <c r="M235" s="169"/>
      <c r="N235" s="170" t="s">
        <v>1</v>
      </c>
      <c r="O235" s="171" t="s">
        <v>34</v>
      </c>
      <c r="P235" s="146">
        <v>0</v>
      </c>
      <c r="Q235" s="146">
        <f t="shared" si="41"/>
        <v>0</v>
      </c>
      <c r="R235" s="146">
        <v>0</v>
      </c>
      <c r="S235" s="146">
        <f t="shared" si="42"/>
        <v>0</v>
      </c>
      <c r="T235" s="146">
        <v>0</v>
      </c>
      <c r="U235" s="147">
        <f t="shared" si="43"/>
        <v>0</v>
      </c>
      <c r="AS235" s="148" t="s">
        <v>370</v>
      </c>
      <c r="AU235" s="148" t="s">
        <v>398</v>
      </c>
      <c r="AV235" s="148" t="s">
        <v>147</v>
      </c>
      <c r="AZ235" s="17" t="s">
        <v>165</v>
      </c>
      <c r="BF235" s="149">
        <f t="shared" si="44"/>
        <v>0</v>
      </c>
      <c r="BG235" s="149">
        <f t="shared" si="45"/>
        <v>0</v>
      </c>
      <c r="BH235" s="149">
        <f t="shared" si="46"/>
        <v>0</v>
      </c>
      <c r="BI235" s="149">
        <f t="shared" si="47"/>
        <v>0</v>
      </c>
      <c r="BJ235" s="149">
        <f t="shared" si="48"/>
        <v>0</v>
      </c>
      <c r="BK235" s="17" t="s">
        <v>147</v>
      </c>
      <c r="BL235" s="149">
        <f t="shared" si="49"/>
        <v>0</v>
      </c>
      <c r="BM235" s="17" t="s">
        <v>265</v>
      </c>
      <c r="BN235" s="148" t="s">
        <v>1756</v>
      </c>
    </row>
    <row r="236" spans="2:66" s="1" customFormat="1" ht="16.5" customHeight="1" x14ac:dyDescent="0.2">
      <c r="B236" s="29"/>
      <c r="C236" s="202" t="s">
        <v>576</v>
      </c>
      <c r="D236" s="202" t="s">
        <v>398</v>
      </c>
      <c r="E236" s="203" t="s">
        <v>1757</v>
      </c>
      <c r="F236" s="204" t="s">
        <v>1758</v>
      </c>
      <c r="G236" s="205" t="s">
        <v>415</v>
      </c>
      <c r="H236" s="206">
        <v>1</v>
      </c>
      <c r="I236" s="185"/>
      <c r="J236" s="184"/>
      <c r="K236" s="208">
        <f t="shared" si="40"/>
        <v>0</v>
      </c>
      <c r="L236" s="209"/>
      <c r="M236" s="169"/>
      <c r="N236" s="170" t="s">
        <v>1</v>
      </c>
      <c r="O236" s="171" t="s">
        <v>34</v>
      </c>
      <c r="P236" s="146">
        <v>0</v>
      </c>
      <c r="Q236" s="146">
        <f t="shared" si="41"/>
        <v>0</v>
      </c>
      <c r="R236" s="146">
        <v>0</v>
      </c>
      <c r="S236" s="146">
        <f t="shared" si="42"/>
        <v>0</v>
      </c>
      <c r="T236" s="146">
        <v>0</v>
      </c>
      <c r="U236" s="147">
        <f t="shared" si="43"/>
        <v>0</v>
      </c>
      <c r="AS236" s="148" t="s">
        <v>370</v>
      </c>
      <c r="AU236" s="148" t="s">
        <v>398</v>
      </c>
      <c r="AV236" s="148" t="s">
        <v>147</v>
      </c>
      <c r="AZ236" s="17" t="s">
        <v>165</v>
      </c>
      <c r="BF236" s="149">
        <f t="shared" si="44"/>
        <v>0</v>
      </c>
      <c r="BG236" s="149">
        <f t="shared" si="45"/>
        <v>0</v>
      </c>
      <c r="BH236" s="149">
        <f t="shared" si="46"/>
        <v>0</v>
      </c>
      <c r="BI236" s="149">
        <f t="shared" si="47"/>
        <v>0</v>
      </c>
      <c r="BJ236" s="149">
        <f t="shared" si="48"/>
        <v>0</v>
      </c>
      <c r="BK236" s="17" t="s">
        <v>147</v>
      </c>
      <c r="BL236" s="149">
        <f t="shared" si="49"/>
        <v>0</v>
      </c>
      <c r="BM236" s="17" t="s">
        <v>265</v>
      </c>
      <c r="BN236" s="148" t="s">
        <v>1759</v>
      </c>
    </row>
    <row r="237" spans="2:66" s="1" customFormat="1" ht="21.75" customHeight="1" x14ac:dyDescent="0.2">
      <c r="B237" s="29"/>
      <c r="C237" s="188" t="s">
        <v>580</v>
      </c>
      <c r="D237" s="188" t="s">
        <v>167</v>
      </c>
      <c r="E237" s="189" t="s">
        <v>1760</v>
      </c>
      <c r="F237" s="190" t="s">
        <v>1761</v>
      </c>
      <c r="G237" s="191" t="s">
        <v>1667</v>
      </c>
      <c r="H237" s="192">
        <v>1</v>
      </c>
      <c r="I237" s="183"/>
      <c r="J237" s="182"/>
      <c r="K237" s="193">
        <f>(H237*I237)-(H237*I237*J237)</f>
        <v>0</v>
      </c>
      <c r="L237" s="194"/>
      <c r="M237" s="29"/>
      <c r="N237" s="145" t="s">
        <v>1</v>
      </c>
      <c r="O237" s="118" t="s">
        <v>34</v>
      </c>
      <c r="P237" s="146">
        <v>0</v>
      </c>
      <c r="Q237" s="146">
        <f t="shared" si="41"/>
        <v>0</v>
      </c>
      <c r="R237" s="146">
        <v>0</v>
      </c>
      <c r="S237" s="146">
        <f t="shared" si="42"/>
        <v>0</v>
      </c>
      <c r="T237" s="146">
        <v>0</v>
      </c>
      <c r="U237" s="147">
        <f t="shared" si="43"/>
        <v>0</v>
      </c>
      <c r="AS237" s="148" t="s">
        <v>265</v>
      </c>
      <c r="AU237" s="148" t="s">
        <v>167</v>
      </c>
      <c r="AV237" s="148" t="s">
        <v>147</v>
      </c>
      <c r="AZ237" s="17" t="s">
        <v>165</v>
      </c>
      <c r="BF237" s="149">
        <f t="shared" si="44"/>
        <v>0</v>
      </c>
      <c r="BG237" s="149">
        <f t="shared" si="45"/>
        <v>0</v>
      </c>
      <c r="BH237" s="149">
        <f t="shared" si="46"/>
        <v>0</v>
      </c>
      <c r="BI237" s="149">
        <f t="shared" si="47"/>
        <v>0</v>
      </c>
      <c r="BJ237" s="149">
        <f t="shared" si="48"/>
        <v>0</v>
      </c>
      <c r="BK237" s="17" t="s">
        <v>147</v>
      </c>
      <c r="BL237" s="149">
        <f t="shared" si="49"/>
        <v>0</v>
      </c>
      <c r="BM237" s="17" t="s">
        <v>265</v>
      </c>
      <c r="BN237" s="148" t="s">
        <v>1762</v>
      </c>
    </row>
    <row r="238" spans="2:66" s="11" customFormat="1" ht="22.9" customHeight="1" x14ac:dyDescent="0.2">
      <c r="B238" s="133"/>
      <c r="D238" s="134" t="s">
        <v>67</v>
      </c>
      <c r="E238" s="142" t="s">
        <v>1763</v>
      </c>
      <c r="F238" s="142" t="s">
        <v>1764</v>
      </c>
      <c r="I238" s="212"/>
      <c r="J238" s="201"/>
      <c r="K238" s="143">
        <f>SUM(K239:K247)</f>
        <v>0</v>
      </c>
      <c r="M238" s="133"/>
      <c r="N238" s="137"/>
      <c r="Q238" s="138">
        <f>SUM(Q239:Q247)</f>
        <v>0</v>
      </c>
      <c r="S238" s="138">
        <f>SUM(S239:S247)</f>
        <v>0</v>
      </c>
      <c r="U238" s="139">
        <f>SUM(U239:U247)</f>
        <v>0</v>
      </c>
      <c r="AS238" s="134" t="s">
        <v>76</v>
      </c>
      <c r="AU238" s="140" t="s">
        <v>67</v>
      </c>
      <c r="AV238" s="140" t="s">
        <v>76</v>
      </c>
      <c r="AZ238" s="134" t="s">
        <v>165</v>
      </c>
      <c r="BL238" s="141">
        <f>SUM(BL239:BL247)</f>
        <v>0</v>
      </c>
    </row>
    <row r="239" spans="2:66" s="1" customFormat="1" ht="16.5" customHeight="1" x14ac:dyDescent="0.2">
      <c r="B239" s="29"/>
      <c r="C239" s="202" t="s">
        <v>587</v>
      </c>
      <c r="D239" s="202" t="s">
        <v>398</v>
      </c>
      <c r="E239" s="203" t="s">
        <v>1765</v>
      </c>
      <c r="F239" s="204" t="s">
        <v>1766</v>
      </c>
      <c r="G239" s="205" t="s">
        <v>415</v>
      </c>
      <c r="H239" s="206">
        <v>1</v>
      </c>
      <c r="I239" s="185"/>
      <c r="J239" s="184"/>
      <c r="K239" s="208">
        <f t="shared" ref="K239:K246" si="50">(H239*I239)-(H239*I239*J239)</f>
        <v>0</v>
      </c>
      <c r="L239" s="209"/>
      <c r="M239" s="169"/>
      <c r="N239" s="170" t="s">
        <v>1</v>
      </c>
      <c r="O239" s="171" t="s">
        <v>34</v>
      </c>
      <c r="P239" s="146">
        <v>0</v>
      </c>
      <c r="Q239" s="146">
        <f t="shared" ref="Q239:Q247" si="51">P239*H239</f>
        <v>0</v>
      </c>
      <c r="R239" s="146">
        <v>0</v>
      </c>
      <c r="S239" s="146">
        <f t="shared" ref="S239:S247" si="52">R239*H239</f>
        <v>0</v>
      </c>
      <c r="T239" s="146">
        <v>0</v>
      </c>
      <c r="U239" s="147">
        <f t="shared" ref="U239:U247" si="53">T239*H239</f>
        <v>0</v>
      </c>
      <c r="AS239" s="148" t="s">
        <v>370</v>
      </c>
      <c r="AU239" s="148" t="s">
        <v>398</v>
      </c>
      <c r="AV239" s="148" t="s">
        <v>147</v>
      </c>
      <c r="AZ239" s="17" t="s">
        <v>165</v>
      </c>
      <c r="BF239" s="149">
        <f t="shared" ref="BF239:BF247" si="54">IF(O239="základná",K239,0)</f>
        <v>0</v>
      </c>
      <c r="BG239" s="149">
        <f t="shared" ref="BG239:BG247" si="55">IF(O239="znížená",K239,0)</f>
        <v>0</v>
      </c>
      <c r="BH239" s="149">
        <f t="shared" ref="BH239:BH247" si="56">IF(O239="zákl. prenesená",K239,0)</f>
        <v>0</v>
      </c>
      <c r="BI239" s="149">
        <f t="shared" ref="BI239:BI247" si="57">IF(O239="zníž. prenesená",K239,0)</f>
        <v>0</v>
      </c>
      <c r="BJ239" s="149">
        <f t="shared" ref="BJ239:BJ247" si="58">IF(O239="nulová",K239,0)</f>
        <v>0</v>
      </c>
      <c r="BK239" s="17" t="s">
        <v>147</v>
      </c>
      <c r="BL239" s="149">
        <f t="shared" ref="BL239:BL247" si="59">ROUND(I239*H239,2)</f>
        <v>0</v>
      </c>
      <c r="BM239" s="17" t="s">
        <v>265</v>
      </c>
      <c r="BN239" s="148" t="s">
        <v>1767</v>
      </c>
    </row>
    <row r="240" spans="2:66" s="1" customFormat="1" ht="16.5" customHeight="1" x14ac:dyDescent="0.2">
      <c r="B240" s="29"/>
      <c r="C240" s="202" t="s">
        <v>595</v>
      </c>
      <c r="D240" s="202" t="s">
        <v>398</v>
      </c>
      <c r="E240" s="203" t="s">
        <v>1768</v>
      </c>
      <c r="F240" s="204" t="s">
        <v>1769</v>
      </c>
      <c r="G240" s="205" t="s">
        <v>415</v>
      </c>
      <c r="H240" s="206">
        <v>1</v>
      </c>
      <c r="I240" s="185"/>
      <c r="J240" s="184"/>
      <c r="K240" s="208">
        <f t="shared" si="50"/>
        <v>0</v>
      </c>
      <c r="L240" s="209"/>
      <c r="M240" s="169"/>
      <c r="N240" s="170" t="s">
        <v>1</v>
      </c>
      <c r="O240" s="171" t="s">
        <v>34</v>
      </c>
      <c r="P240" s="146">
        <v>0</v>
      </c>
      <c r="Q240" s="146">
        <f t="shared" si="51"/>
        <v>0</v>
      </c>
      <c r="R240" s="146">
        <v>0</v>
      </c>
      <c r="S240" s="146">
        <f t="shared" si="52"/>
        <v>0</v>
      </c>
      <c r="T240" s="146">
        <v>0</v>
      </c>
      <c r="U240" s="147">
        <f t="shared" si="53"/>
        <v>0</v>
      </c>
      <c r="AS240" s="148" t="s">
        <v>370</v>
      </c>
      <c r="AU240" s="148" t="s">
        <v>398</v>
      </c>
      <c r="AV240" s="148" t="s">
        <v>147</v>
      </c>
      <c r="AZ240" s="17" t="s">
        <v>165</v>
      </c>
      <c r="BF240" s="149">
        <f t="shared" si="54"/>
        <v>0</v>
      </c>
      <c r="BG240" s="149">
        <f t="shared" si="55"/>
        <v>0</v>
      </c>
      <c r="BH240" s="149">
        <f t="shared" si="56"/>
        <v>0</v>
      </c>
      <c r="BI240" s="149">
        <f t="shared" si="57"/>
        <v>0</v>
      </c>
      <c r="BJ240" s="149">
        <f t="shared" si="58"/>
        <v>0</v>
      </c>
      <c r="BK240" s="17" t="s">
        <v>147</v>
      </c>
      <c r="BL240" s="149">
        <f t="shared" si="59"/>
        <v>0</v>
      </c>
      <c r="BM240" s="17" t="s">
        <v>265</v>
      </c>
      <c r="BN240" s="148" t="s">
        <v>1770</v>
      </c>
    </row>
    <row r="241" spans="2:66" s="1" customFormat="1" ht="16.5" customHeight="1" x14ac:dyDescent="0.2">
      <c r="B241" s="29"/>
      <c r="C241" s="202" t="s">
        <v>603</v>
      </c>
      <c r="D241" s="202" t="s">
        <v>398</v>
      </c>
      <c r="E241" s="203" t="s">
        <v>1771</v>
      </c>
      <c r="F241" s="204" t="s">
        <v>1772</v>
      </c>
      <c r="G241" s="205" t="s">
        <v>415</v>
      </c>
      <c r="H241" s="206">
        <v>1</v>
      </c>
      <c r="I241" s="185"/>
      <c r="J241" s="184"/>
      <c r="K241" s="208">
        <f t="shared" si="50"/>
        <v>0</v>
      </c>
      <c r="L241" s="209"/>
      <c r="M241" s="169"/>
      <c r="N241" s="170" t="s">
        <v>1</v>
      </c>
      <c r="O241" s="171" t="s">
        <v>34</v>
      </c>
      <c r="P241" s="146">
        <v>0</v>
      </c>
      <c r="Q241" s="146">
        <f t="shared" si="51"/>
        <v>0</v>
      </c>
      <c r="R241" s="146">
        <v>0</v>
      </c>
      <c r="S241" s="146">
        <f t="shared" si="52"/>
        <v>0</v>
      </c>
      <c r="T241" s="146">
        <v>0</v>
      </c>
      <c r="U241" s="147">
        <f t="shared" si="53"/>
        <v>0</v>
      </c>
      <c r="AS241" s="148" t="s">
        <v>370</v>
      </c>
      <c r="AU241" s="148" t="s">
        <v>398</v>
      </c>
      <c r="AV241" s="148" t="s">
        <v>147</v>
      </c>
      <c r="AZ241" s="17" t="s">
        <v>165</v>
      </c>
      <c r="BF241" s="149">
        <f t="shared" si="54"/>
        <v>0</v>
      </c>
      <c r="BG241" s="149">
        <f t="shared" si="55"/>
        <v>0</v>
      </c>
      <c r="BH241" s="149">
        <f t="shared" si="56"/>
        <v>0</v>
      </c>
      <c r="BI241" s="149">
        <f t="shared" si="57"/>
        <v>0</v>
      </c>
      <c r="BJ241" s="149">
        <f t="shared" si="58"/>
        <v>0</v>
      </c>
      <c r="BK241" s="17" t="s">
        <v>147</v>
      </c>
      <c r="BL241" s="149">
        <f t="shared" si="59"/>
        <v>0</v>
      </c>
      <c r="BM241" s="17" t="s">
        <v>265</v>
      </c>
      <c r="BN241" s="148" t="s">
        <v>1773</v>
      </c>
    </row>
    <row r="242" spans="2:66" s="1" customFormat="1" ht="16.5" customHeight="1" x14ac:dyDescent="0.2">
      <c r="B242" s="29"/>
      <c r="C242" s="202" t="s">
        <v>611</v>
      </c>
      <c r="D242" s="202" t="s">
        <v>398</v>
      </c>
      <c r="E242" s="203" t="s">
        <v>1774</v>
      </c>
      <c r="F242" s="204" t="s">
        <v>1775</v>
      </c>
      <c r="G242" s="205" t="s">
        <v>415</v>
      </c>
      <c r="H242" s="206">
        <v>1</v>
      </c>
      <c r="I242" s="185"/>
      <c r="J242" s="184"/>
      <c r="K242" s="208">
        <f t="shared" si="50"/>
        <v>0</v>
      </c>
      <c r="L242" s="209"/>
      <c r="M242" s="169"/>
      <c r="N242" s="170" t="s">
        <v>1</v>
      </c>
      <c r="O242" s="171" t="s">
        <v>34</v>
      </c>
      <c r="P242" s="146">
        <v>0</v>
      </c>
      <c r="Q242" s="146">
        <f t="shared" si="51"/>
        <v>0</v>
      </c>
      <c r="R242" s="146">
        <v>0</v>
      </c>
      <c r="S242" s="146">
        <f t="shared" si="52"/>
        <v>0</v>
      </c>
      <c r="T242" s="146">
        <v>0</v>
      </c>
      <c r="U242" s="147">
        <f t="shared" si="53"/>
        <v>0</v>
      </c>
      <c r="AS242" s="148" t="s">
        <v>370</v>
      </c>
      <c r="AU242" s="148" t="s">
        <v>398</v>
      </c>
      <c r="AV242" s="148" t="s">
        <v>147</v>
      </c>
      <c r="AZ242" s="17" t="s">
        <v>165</v>
      </c>
      <c r="BF242" s="149">
        <f t="shared" si="54"/>
        <v>0</v>
      </c>
      <c r="BG242" s="149">
        <f t="shared" si="55"/>
        <v>0</v>
      </c>
      <c r="BH242" s="149">
        <f t="shared" si="56"/>
        <v>0</v>
      </c>
      <c r="BI242" s="149">
        <f t="shared" si="57"/>
        <v>0</v>
      </c>
      <c r="BJ242" s="149">
        <f t="shared" si="58"/>
        <v>0</v>
      </c>
      <c r="BK242" s="17" t="s">
        <v>147</v>
      </c>
      <c r="BL242" s="149">
        <f t="shared" si="59"/>
        <v>0</v>
      </c>
      <c r="BM242" s="17" t="s">
        <v>265</v>
      </c>
      <c r="BN242" s="148" t="s">
        <v>1776</v>
      </c>
    </row>
    <row r="243" spans="2:66" s="1" customFormat="1" ht="16.5" customHeight="1" x14ac:dyDescent="0.2">
      <c r="B243" s="29"/>
      <c r="C243" s="202" t="s">
        <v>617</v>
      </c>
      <c r="D243" s="202" t="s">
        <v>398</v>
      </c>
      <c r="E243" s="203" t="s">
        <v>1777</v>
      </c>
      <c r="F243" s="204" t="s">
        <v>1778</v>
      </c>
      <c r="G243" s="205" t="s">
        <v>415</v>
      </c>
      <c r="H243" s="206">
        <v>1</v>
      </c>
      <c r="I243" s="185"/>
      <c r="J243" s="184"/>
      <c r="K243" s="208">
        <f t="shared" si="50"/>
        <v>0</v>
      </c>
      <c r="L243" s="209"/>
      <c r="M243" s="169"/>
      <c r="N243" s="170" t="s">
        <v>1</v>
      </c>
      <c r="O243" s="171" t="s">
        <v>34</v>
      </c>
      <c r="P243" s="146">
        <v>0</v>
      </c>
      <c r="Q243" s="146">
        <f t="shared" si="51"/>
        <v>0</v>
      </c>
      <c r="R243" s="146">
        <v>0</v>
      </c>
      <c r="S243" s="146">
        <f t="shared" si="52"/>
        <v>0</v>
      </c>
      <c r="T243" s="146">
        <v>0</v>
      </c>
      <c r="U243" s="147">
        <f t="shared" si="53"/>
        <v>0</v>
      </c>
      <c r="AS243" s="148" t="s">
        <v>370</v>
      </c>
      <c r="AU243" s="148" t="s">
        <v>398</v>
      </c>
      <c r="AV243" s="148" t="s">
        <v>147</v>
      </c>
      <c r="AZ243" s="17" t="s">
        <v>165</v>
      </c>
      <c r="BF243" s="149">
        <f t="shared" si="54"/>
        <v>0</v>
      </c>
      <c r="BG243" s="149">
        <f t="shared" si="55"/>
        <v>0</v>
      </c>
      <c r="BH243" s="149">
        <f t="shared" si="56"/>
        <v>0</v>
      </c>
      <c r="BI243" s="149">
        <f t="shared" si="57"/>
        <v>0</v>
      </c>
      <c r="BJ243" s="149">
        <f t="shared" si="58"/>
        <v>0</v>
      </c>
      <c r="BK243" s="17" t="s">
        <v>147</v>
      </c>
      <c r="BL243" s="149">
        <f t="shared" si="59"/>
        <v>0</v>
      </c>
      <c r="BM243" s="17" t="s">
        <v>265</v>
      </c>
      <c r="BN243" s="148" t="s">
        <v>1779</v>
      </c>
    </row>
    <row r="244" spans="2:66" s="1" customFormat="1" ht="16.5" customHeight="1" x14ac:dyDescent="0.2">
      <c r="B244" s="29"/>
      <c r="C244" s="202" t="s">
        <v>621</v>
      </c>
      <c r="D244" s="202" t="s">
        <v>398</v>
      </c>
      <c r="E244" s="203" t="s">
        <v>1780</v>
      </c>
      <c r="F244" s="204" t="s">
        <v>1781</v>
      </c>
      <c r="G244" s="205" t="s">
        <v>415</v>
      </c>
      <c r="H244" s="206">
        <v>1</v>
      </c>
      <c r="I244" s="185"/>
      <c r="J244" s="184"/>
      <c r="K244" s="208">
        <f t="shared" si="50"/>
        <v>0</v>
      </c>
      <c r="L244" s="209"/>
      <c r="M244" s="169"/>
      <c r="N244" s="170" t="s">
        <v>1</v>
      </c>
      <c r="O244" s="171" t="s">
        <v>34</v>
      </c>
      <c r="P244" s="146">
        <v>0</v>
      </c>
      <c r="Q244" s="146">
        <f t="shared" si="51"/>
        <v>0</v>
      </c>
      <c r="R244" s="146">
        <v>0</v>
      </c>
      <c r="S244" s="146">
        <f t="shared" si="52"/>
        <v>0</v>
      </c>
      <c r="T244" s="146">
        <v>0</v>
      </c>
      <c r="U244" s="147">
        <f t="shared" si="53"/>
        <v>0</v>
      </c>
      <c r="AS244" s="148" t="s">
        <v>370</v>
      </c>
      <c r="AU244" s="148" t="s">
        <v>398</v>
      </c>
      <c r="AV244" s="148" t="s">
        <v>147</v>
      </c>
      <c r="AZ244" s="17" t="s">
        <v>165</v>
      </c>
      <c r="BF244" s="149">
        <f t="shared" si="54"/>
        <v>0</v>
      </c>
      <c r="BG244" s="149">
        <f t="shared" si="55"/>
        <v>0</v>
      </c>
      <c r="BH244" s="149">
        <f t="shared" si="56"/>
        <v>0</v>
      </c>
      <c r="BI244" s="149">
        <f t="shared" si="57"/>
        <v>0</v>
      </c>
      <c r="BJ244" s="149">
        <f t="shared" si="58"/>
        <v>0</v>
      </c>
      <c r="BK244" s="17" t="s">
        <v>147</v>
      </c>
      <c r="BL244" s="149">
        <f t="shared" si="59"/>
        <v>0</v>
      </c>
      <c r="BM244" s="17" t="s">
        <v>265</v>
      </c>
      <c r="BN244" s="148" t="s">
        <v>1782</v>
      </c>
    </row>
    <row r="245" spans="2:66" s="1" customFormat="1" ht="21.75" customHeight="1" x14ac:dyDescent="0.2">
      <c r="B245" s="29"/>
      <c r="C245" s="202" t="s">
        <v>628</v>
      </c>
      <c r="D245" s="202" t="s">
        <v>398</v>
      </c>
      <c r="E245" s="203" t="s">
        <v>1783</v>
      </c>
      <c r="F245" s="204" t="s">
        <v>1737</v>
      </c>
      <c r="G245" s="205" t="s">
        <v>415</v>
      </c>
      <c r="H245" s="206">
        <v>2</v>
      </c>
      <c r="I245" s="185"/>
      <c r="J245" s="184"/>
      <c r="K245" s="208">
        <f t="shared" si="50"/>
        <v>0</v>
      </c>
      <c r="L245" s="209"/>
      <c r="M245" s="169"/>
      <c r="N245" s="170" t="s">
        <v>1</v>
      </c>
      <c r="O245" s="171" t="s">
        <v>34</v>
      </c>
      <c r="P245" s="146">
        <v>0</v>
      </c>
      <c r="Q245" s="146">
        <f t="shared" si="51"/>
        <v>0</v>
      </c>
      <c r="R245" s="146">
        <v>0</v>
      </c>
      <c r="S245" s="146">
        <f t="shared" si="52"/>
        <v>0</v>
      </c>
      <c r="T245" s="146">
        <v>0</v>
      </c>
      <c r="U245" s="147">
        <f t="shared" si="53"/>
        <v>0</v>
      </c>
      <c r="AS245" s="148" t="s">
        <v>370</v>
      </c>
      <c r="AU245" s="148" t="s">
        <v>398</v>
      </c>
      <c r="AV245" s="148" t="s">
        <v>147</v>
      </c>
      <c r="AZ245" s="17" t="s">
        <v>165</v>
      </c>
      <c r="BF245" s="149">
        <f t="shared" si="54"/>
        <v>0</v>
      </c>
      <c r="BG245" s="149">
        <f t="shared" si="55"/>
        <v>0</v>
      </c>
      <c r="BH245" s="149">
        <f t="shared" si="56"/>
        <v>0</v>
      </c>
      <c r="BI245" s="149">
        <f t="shared" si="57"/>
        <v>0</v>
      </c>
      <c r="BJ245" s="149">
        <f t="shared" si="58"/>
        <v>0</v>
      </c>
      <c r="BK245" s="17" t="s">
        <v>147</v>
      </c>
      <c r="BL245" s="149">
        <f t="shared" si="59"/>
        <v>0</v>
      </c>
      <c r="BM245" s="17" t="s">
        <v>265</v>
      </c>
      <c r="BN245" s="148" t="s">
        <v>1784</v>
      </c>
    </row>
    <row r="246" spans="2:66" s="1" customFormat="1" ht="21.75" customHeight="1" x14ac:dyDescent="0.2">
      <c r="B246" s="29"/>
      <c r="C246" s="202" t="s">
        <v>636</v>
      </c>
      <c r="D246" s="202" t="s">
        <v>398</v>
      </c>
      <c r="E246" s="203" t="s">
        <v>1785</v>
      </c>
      <c r="F246" s="204" t="s">
        <v>1786</v>
      </c>
      <c r="G246" s="205" t="s">
        <v>1703</v>
      </c>
      <c r="H246" s="206">
        <v>1</v>
      </c>
      <c r="I246" s="185"/>
      <c r="J246" s="184"/>
      <c r="K246" s="208">
        <f t="shared" si="50"/>
        <v>0</v>
      </c>
      <c r="L246" s="209"/>
      <c r="M246" s="169"/>
      <c r="N246" s="170" t="s">
        <v>1</v>
      </c>
      <c r="O246" s="171" t="s">
        <v>34</v>
      </c>
      <c r="P246" s="146">
        <v>0</v>
      </c>
      <c r="Q246" s="146">
        <f t="shared" si="51"/>
        <v>0</v>
      </c>
      <c r="R246" s="146">
        <v>0</v>
      </c>
      <c r="S246" s="146">
        <f t="shared" si="52"/>
        <v>0</v>
      </c>
      <c r="T246" s="146">
        <v>0</v>
      </c>
      <c r="U246" s="147">
        <f t="shared" si="53"/>
        <v>0</v>
      </c>
      <c r="AS246" s="148" t="s">
        <v>370</v>
      </c>
      <c r="AU246" s="148" t="s">
        <v>398</v>
      </c>
      <c r="AV246" s="148" t="s">
        <v>147</v>
      </c>
      <c r="AZ246" s="17" t="s">
        <v>165</v>
      </c>
      <c r="BF246" s="149">
        <f t="shared" si="54"/>
        <v>0</v>
      </c>
      <c r="BG246" s="149">
        <f t="shared" si="55"/>
        <v>0</v>
      </c>
      <c r="BH246" s="149">
        <f t="shared" si="56"/>
        <v>0</v>
      </c>
      <c r="BI246" s="149">
        <f t="shared" si="57"/>
        <v>0</v>
      </c>
      <c r="BJ246" s="149">
        <f t="shared" si="58"/>
        <v>0</v>
      </c>
      <c r="BK246" s="17" t="s">
        <v>147</v>
      </c>
      <c r="BL246" s="149">
        <f t="shared" si="59"/>
        <v>0</v>
      </c>
      <c r="BM246" s="17" t="s">
        <v>265</v>
      </c>
      <c r="BN246" s="148" t="s">
        <v>1787</v>
      </c>
    </row>
    <row r="247" spans="2:66" s="1" customFormat="1" ht="16.5" customHeight="1" x14ac:dyDescent="0.2">
      <c r="B247" s="29"/>
      <c r="C247" s="188" t="s">
        <v>642</v>
      </c>
      <c r="D247" s="188" t="s">
        <v>167</v>
      </c>
      <c r="E247" s="189" t="s">
        <v>1788</v>
      </c>
      <c r="F247" s="190" t="s">
        <v>1789</v>
      </c>
      <c r="G247" s="191" t="s">
        <v>1667</v>
      </c>
      <c r="H247" s="192">
        <v>1</v>
      </c>
      <c r="I247" s="183"/>
      <c r="J247" s="182"/>
      <c r="K247" s="193">
        <f>(H247*I247)-(H247*I247*J247)</f>
        <v>0</v>
      </c>
      <c r="L247" s="194"/>
      <c r="M247" s="29"/>
      <c r="N247" s="145" t="s">
        <v>1</v>
      </c>
      <c r="O247" s="118" t="s">
        <v>34</v>
      </c>
      <c r="P247" s="146">
        <v>0</v>
      </c>
      <c r="Q247" s="146">
        <f t="shared" si="51"/>
        <v>0</v>
      </c>
      <c r="R247" s="146">
        <v>0</v>
      </c>
      <c r="S247" s="146">
        <f t="shared" si="52"/>
        <v>0</v>
      </c>
      <c r="T247" s="146">
        <v>0</v>
      </c>
      <c r="U247" s="147">
        <f t="shared" si="53"/>
        <v>0</v>
      </c>
      <c r="AS247" s="148" t="s">
        <v>265</v>
      </c>
      <c r="AU247" s="148" t="s">
        <v>167</v>
      </c>
      <c r="AV247" s="148" t="s">
        <v>147</v>
      </c>
      <c r="AZ247" s="17" t="s">
        <v>165</v>
      </c>
      <c r="BF247" s="149">
        <f t="shared" si="54"/>
        <v>0</v>
      </c>
      <c r="BG247" s="149">
        <f t="shared" si="55"/>
        <v>0</v>
      </c>
      <c r="BH247" s="149">
        <f t="shared" si="56"/>
        <v>0</v>
      </c>
      <c r="BI247" s="149">
        <f t="shared" si="57"/>
        <v>0</v>
      </c>
      <c r="BJ247" s="149">
        <f t="shared" si="58"/>
        <v>0</v>
      </c>
      <c r="BK247" s="17" t="s">
        <v>147</v>
      </c>
      <c r="BL247" s="149">
        <f t="shared" si="59"/>
        <v>0</v>
      </c>
      <c r="BM247" s="17" t="s">
        <v>265</v>
      </c>
      <c r="BN247" s="148" t="s">
        <v>1790</v>
      </c>
    </row>
    <row r="248" spans="2:66" s="11" customFormat="1" ht="22.9" customHeight="1" x14ac:dyDescent="0.2">
      <c r="B248" s="133"/>
      <c r="D248" s="134" t="s">
        <v>67</v>
      </c>
      <c r="E248" s="142" t="s">
        <v>1791</v>
      </c>
      <c r="F248" s="142" t="s">
        <v>166</v>
      </c>
      <c r="I248" s="212"/>
      <c r="J248" s="201"/>
      <c r="K248" s="143">
        <f>SUM(K249:K253)</f>
        <v>0</v>
      </c>
      <c r="M248" s="133"/>
      <c r="N248" s="137"/>
      <c r="Q248" s="138">
        <f>SUM(Q249:Q253)</f>
        <v>0</v>
      </c>
      <c r="S248" s="138">
        <f>SUM(S249:S253)</f>
        <v>0</v>
      </c>
      <c r="U248" s="139">
        <f>SUM(U249:U253)</f>
        <v>0</v>
      </c>
      <c r="AS248" s="134" t="s">
        <v>76</v>
      </c>
      <c r="AU248" s="140" t="s">
        <v>67</v>
      </c>
      <c r="AV248" s="140" t="s">
        <v>76</v>
      </c>
      <c r="AZ248" s="134" t="s">
        <v>165</v>
      </c>
      <c r="BL248" s="141">
        <f>SUM(BL249:BL253)</f>
        <v>0</v>
      </c>
    </row>
    <row r="249" spans="2:66" s="1" customFormat="1" ht="16.5" customHeight="1" x14ac:dyDescent="0.2">
      <c r="B249" s="29"/>
      <c r="C249" s="188" t="s">
        <v>649</v>
      </c>
      <c r="D249" s="188" t="s">
        <v>167</v>
      </c>
      <c r="E249" s="189" t="s">
        <v>1792</v>
      </c>
      <c r="F249" s="190" t="s">
        <v>1793</v>
      </c>
      <c r="G249" s="191" t="s">
        <v>446</v>
      </c>
      <c r="H249" s="192">
        <v>300</v>
      </c>
      <c r="I249" s="183"/>
      <c r="J249" s="182"/>
      <c r="K249" s="193">
        <f>(H249*I249)-(H249*I249*J249)</f>
        <v>0</v>
      </c>
      <c r="L249" s="194"/>
      <c r="M249" s="29"/>
      <c r="N249" s="145" t="s">
        <v>1</v>
      </c>
      <c r="O249" s="118" t="s">
        <v>34</v>
      </c>
      <c r="P249" s="146">
        <v>0</v>
      </c>
      <c r="Q249" s="146">
        <f>P249*H249</f>
        <v>0</v>
      </c>
      <c r="R249" s="146">
        <v>0</v>
      </c>
      <c r="S249" s="146">
        <f>R249*H249</f>
        <v>0</v>
      </c>
      <c r="T249" s="146">
        <v>0</v>
      </c>
      <c r="U249" s="147">
        <f>T249*H249</f>
        <v>0</v>
      </c>
      <c r="AS249" s="148" t="s">
        <v>171</v>
      </c>
      <c r="AU249" s="148" t="s">
        <v>167</v>
      </c>
      <c r="AV249" s="148" t="s">
        <v>147</v>
      </c>
      <c r="AZ249" s="17" t="s">
        <v>165</v>
      </c>
      <c r="BF249" s="149">
        <f>IF(O249="základná",K249,0)</f>
        <v>0</v>
      </c>
      <c r="BG249" s="149">
        <f>IF(O249="znížená",K249,0)</f>
        <v>0</v>
      </c>
      <c r="BH249" s="149">
        <f>IF(O249="zákl. prenesená",K249,0)</f>
        <v>0</v>
      </c>
      <c r="BI249" s="149">
        <f>IF(O249="zníž. prenesená",K249,0)</f>
        <v>0</v>
      </c>
      <c r="BJ249" s="149">
        <f>IF(O249="nulová",K249,0)</f>
        <v>0</v>
      </c>
      <c r="BK249" s="17" t="s">
        <v>147</v>
      </c>
      <c r="BL249" s="149">
        <f>ROUND(I249*H249,2)</f>
        <v>0</v>
      </c>
      <c r="BM249" s="17" t="s">
        <v>171</v>
      </c>
      <c r="BN249" s="148" t="s">
        <v>1794</v>
      </c>
    </row>
    <row r="250" spans="2:66" s="1" customFormat="1" ht="16.5" customHeight="1" x14ac:dyDescent="0.2">
      <c r="B250" s="29"/>
      <c r="C250" s="188" t="s">
        <v>660</v>
      </c>
      <c r="D250" s="188" t="s">
        <v>167</v>
      </c>
      <c r="E250" s="189" t="s">
        <v>1795</v>
      </c>
      <c r="F250" s="190" t="s">
        <v>1796</v>
      </c>
      <c r="G250" s="191" t="s">
        <v>446</v>
      </c>
      <c r="H250" s="192">
        <v>300</v>
      </c>
      <c r="I250" s="183"/>
      <c r="J250" s="182"/>
      <c r="K250" s="193">
        <f t="shared" ref="K250:K253" si="60">(H250*I250)-(H250*I250*J250)</f>
        <v>0</v>
      </c>
      <c r="L250" s="194"/>
      <c r="M250" s="29"/>
      <c r="N250" s="145" t="s">
        <v>1</v>
      </c>
      <c r="O250" s="118" t="s">
        <v>34</v>
      </c>
      <c r="P250" s="146">
        <v>0</v>
      </c>
      <c r="Q250" s="146">
        <f>P250*H250</f>
        <v>0</v>
      </c>
      <c r="R250" s="146">
        <v>0</v>
      </c>
      <c r="S250" s="146">
        <f>R250*H250</f>
        <v>0</v>
      </c>
      <c r="T250" s="146">
        <v>0</v>
      </c>
      <c r="U250" s="147">
        <f>T250*H250</f>
        <v>0</v>
      </c>
      <c r="AS250" s="148" t="s">
        <v>171</v>
      </c>
      <c r="AU250" s="148" t="s">
        <v>167</v>
      </c>
      <c r="AV250" s="148" t="s">
        <v>147</v>
      </c>
      <c r="AZ250" s="17" t="s">
        <v>165</v>
      </c>
      <c r="BF250" s="149">
        <f>IF(O250="základná",K250,0)</f>
        <v>0</v>
      </c>
      <c r="BG250" s="149">
        <f>IF(O250="znížená",K250,0)</f>
        <v>0</v>
      </c>
      <c r="BH250" s="149">
        <f>IF(O250="zákl. prenesená",K250,0)</f>
        <v>0</v>
      </c>
      <c r="BI250" s="149">
        <f>IF(O250="zníž. prenesená",K250,0)</f>
        <v>0</v>
      </c>
      <c r="BJ250" s="149">
        <f>IF(O250="nulová",K250,0)</f>
        <v>0</v>
      </c>
      <c r="BK250" s="17" t="s">
        <v>147</v>
      </c>
      <c r="BL250" s="149">
        <f>ROUND(I250*H250,2)</f>
        <v>0</v>
      </c>
      <c r="BM250" s="17" t="s">
        <v>171</v>
      </c>
      <c r="BN250" s="148" t="s">
        <v>1797</v>
      </c>
    </row>
    <row r="251" spans="2:66" s="1" customFormat="1" ht="16.5" customHeight="1" x14ac:dyDescent="0.2">
      <c r="B251" s="29"/>
      <c r="C251" s="188" t="s">
        <v>668</v>
      </c>
      <c r="D251" s="188" t="s">
        <v>167</v>
      </c>
      <c r="E251" s="189" t="s">
        <v>1798</v>
      </c>
      <c r="F251" s="190" t="s">
        <v>1799</v>
      </c>
      <c r="G251" s="191" t="s">
        <v>415</v>
      </c>
      <c r="H251" s="192">
        <v>50</v>
      </c>
      <c r="I251" s="183"/>
      <c r="J251" s="182"/>
      <c r="K251" s="193">
        <f t="shared" si="60"/>
        <v>0</v>
      </c>
      <c r="L251" s="194"/>
      <c r="M251" s="29"/>
      <c r="N251" s="145" t="s">
        <v>1</v>
      </c>
      <c r="O251" s="118" t="s">
        <v>34</v>
      </c>
      <c r="P251" s="146">
        <v>0</v>
      </c>
      <c r="Q251" s="146">
        <f>P251*H251</f>
        <v>0</v>
      </c>
      <c r="R251" s="146">
        <v>0</v>
      </c>
      <c r="S251" s="146">
        <f>R251*H251</f>
        <v>0</v>
      </c>
      <c r="T251" s="146">
        <v>0</v>
      </c>
      <c r="U251" s="147">
        <f>T251*H251</f>
        <v>0</v>
      </c>
      <c r="AS251" s="148" t="s">
        <v>171</v>
      </c>
      <c r="AU251" s="148" t="s">
        <v>167</v>
      </c>
      <c r="AV251" s="148" t="s">
        <v>147</v>
      </c>
      <c r="AZ251" s="17" t="s">
        <v>165</v>
      </c>
      <c r="BF251" s="149">
        <f>IF(O251="základná",K251,0)</f>
        <v>0</v>
      </c>
      <c r="BG251" s="149">
        <f>IF(O251="znížená",K251,0)</f>
        <v>0</v>
      </c>
      <c r="BH251" s="149">
        <f>IF(O251="zákl. prenesená",K251,0)</f>
        <v>0</v>
      </c>
      <c r="BI251" s="149">
        <f>IF(O251="zníž. prenesená",K251,0)</f>
        <v>0</v>
      </c>
      <c r="BJ251" s="149">
        <f>IF(O251="nulová",K251,0)</f>
        <v>0</v>
      </c>
      <c r="BK251" s="17" t="s">
        <v>147</v>
      </c>
      <c r="BL251" s="149">
        <f>ROUND(I251*H251,2)</f>
        <v>0</v>
      </c>
      <c r="BM251" s="17" t="s">
        <v>171</v>
      </c>
      <c r="BN251" s="148" t="s">
        <v>1800</v>
      </c>
    </row>
    <row r="252" spans="2:66" s="1" customFormat="1" ht="16.5" customHeight="1" x14ac:dyDescent="0.2">
      <c r="B252" s="29"/>
      <c r="C252" s="188" t="s">
        <v>674</v>
      </c>
      <c r="D252" s="188" t="s">
        <v>167</v>
      </c>
      <c r="E252" s="189" t="s">
        <v>1801</v>
      </c>
      <c r="F252" s="190" t="s">
        <v>1802</v>
      </c>
      <c r="G252" s="191" t="s">
        <v>415</v>
      </c>
      <c r="H252" s="192">
        <v>4</v>
      </c>
      <c r="I252" s="183"/>
      <c r="J252" s="182"/>
      <c r="K252" s="193">
        <f t="shared" si="60"/>
        <v>0</v>
      </c>
      <c r="L252" s="194"/>
      <c r="M252" s="29"/>
      <c r="N252" s="145" t="s">
        <v>1</v>
      </c>
      <c r="O252" s="118" t="s">
        <v>34</v>
      </c>
      <c r="P252" s="146">
        <v>0</v>
      </c>
      <c r="Q252" s="146">
        <f>P252*H252</f>
        <v>0</v>
      </c>
      <c r="R252" s="146">
        <v>0</v>
      </c>
      <c r="S252" s="146">
        <f>R252*H252</f>
        <v>0</v>
      </c>
      <c r="T252" s="146">
        <v>0</v>
      </c>
      <c r="U252" s="147">
        <f>T252*H252</f>
        <v>0</v>
      </c>
      <c r="AS252" s="148" t="s">
        <v>171</v>
      </c>
      <c r="AU252" s="148" t="s">
        <v>167</v>
      </c>
      <c r="AV252" s="148" t="s">
        <v>147</v>
      </c>
      <c r="AZ252" s="17" t="s">
        <v>165</v>
      </c>
      <c r="BF252" s="149">
        <f>IF(O252="základná",K252,0)</f>
        <v>0</v>
      </c>
      <c r="BG252" s="149">
        <f>IF(O252="znížená",K252,0)</f>
        <v>0</v>
      </c>
      <c r="BH252" s="149">
        <f>IF(O252="zákl. prenesená",K252,0)</f>
        <v>0</v>
      </c>
      <c r="BI252" s="149">
        <f>IF(O252="zníž. prenesená",K252,0)</f>
        <v>0</v>
      </c>
      <c r="BJ252" s="149">
        <f>IF(O252="nulová",K252,0)</f>
        <v>0</v>
      </c>
      <c r="BK252" s="17" t="s">
        <v>147</v>
      </c>
      <c r="BL252" s="149">
        <f>ROUND(I252*H252,2)</f>
        <v>0</v>
      </c>
      <c r="BM252" s="17" t="s">
        <v>171</v>
      </c>
      <c r="BN252" s="148" t="s">
        <v>1803</v>
      </c>
    </row>
    <row r="253" spans="2:66" s="1" customFormat="1" ht="16.5" customHeight="1" x14ac:dyDescent="0.2">
      <c r="B253" s="29"/>
      <c r="C253" s="188" t="s">
        <v>685</v>
      </c>
      <c r="D253" s="188" t="s">
        <v>167</v>
      </c>
      <c r="E253" s="189" t="s">
        <v>1804</v>
      </c>
      <c r="F253" s="190" t="s">
        <v>1805</v>
      </c>
      <c r="G253" s="191" t="s">
        <v>415</v>
      </c>
      <c r="H253" s="192">
        <v>4</v>
      </c>
      <c r="I253" s="183"/>
      <c r="J253" s="182"/>
      <c r="K253" s="193">
        <f t="shared" si="60"/>
        <v>0</v>
      </c>
      <c r="L253" s="194"/>
      <c r="M253" s="29"/>
      <c r="N253" s="145" t="s">
        <v>1</v>
      </c>
      <c r="O253" s="118" t="s">
        <v>34</v>
      </c>
      <c r="P253" s="146">
        <v>0</v>
      </c>
      <c r="Q253" s="146">
        <f>P253*H253</f>
        <v>0</v>
      </c>
      <c r="R253" s="146">
        <v>0</v>
      </c>
      <c r="S253" s="146">
        <f>R253*H253</f>
        <v>0</v>
      </c>
      <c r="T253" s="146">
        <v>0</v>
      </c>
      <c r="U253" s="147">
        <f>T253*H253</f>
        <v>0</v>
      </c>
      <c r="AS253" s="148" t="s">
        <v>171</v>
      </c>
      <c r="AU253" s="148" t="s">
        <v>167</v>
      </c>
      <c r="AV253" s="148" t="s">
        <v>147</v>
      </c>
      <c r="AZ253" s="17" t="s">
        <v>165</v>
      </c>
      <c r="BF253" s="149">
        <f>IF(O253="základná",K253,0)</f>
        <v>0</v>
      </c>
      <c r="BG253" s="149">
        <f>IF(O253="znížená",K253,0)</f>
        <v>0</v>
      </c>
      <c r="BH253" s="149">
        <f>IF(O253="zákl. prenesená",K253,0)</f>
        <v>0</v>
      </c>
      <c r="BI253" s="149">
        <f>IF(O253="zníž. prenesená",K253,0)</f>
        <v>0</v>
      </c>
      <c r="BJ253" s="149">
        <f>IF(O253="nulová",K253,0)</f>
        <v>0</v>
      </c>
      <c r="BK253" s="17" t="s">
        <v>147</v>
      </c>
      <c r="BL253" s="149">
        <f>ROUND(I253*H253,2)</f>
        <v>0</v>
      </c>
      <c r="BM253" s="17" t="s">
        <v>171</v>
      </c>
      <c r="BN253" s="148" t="s">
        <v>1806</v>
      </c>
    </row>
    <row r="254" spans="2:66" s="11" customFormat="1" ht="22.9" customHeight="1" x14ac:dyDescent="0.2">
      <c r="B254" s="133"/>
      <c r="D254" s="134" t="s">
        <v>67</v>
      </c>
      <c r="E254" s="142" t="s">
        <v>1807</v>
      </c>
      <c r="F254" s="142" t="s">
        <v>1808</v>
      </c>
      <c r="I254" s="212"/>
      <c r="J254" s="201"/>
      <c r="K254" s="143">
        <f>SUM(K255:K259)</f>
        <v>0</v>
      </c>
      <c r="M254" s="133"/>
      <c r="N254" s="137"/>
      <c r="Q254" s="138">
        <f>SUM(Q255:Q259)</f>
        <v>0</v>
      </c>
      <c r="S254" s="138">
        <f>SUM(S255:S259)</f>
        <v>0</v>
      </c>
      <c r="U254" s="139">
        <f>SUM(U255:U259)</f>
        <v>0</v>
      </c>
      <c r="AS254" s="134" t="s">
        <v>76</v>
      </c>
      <c r="AU254" s="140" t="s">
        <v>67</v>
      </c>
      <c r="AV254" s="140" t="s">
        <v>76</v>
      </c>
      <c r="AZ254" s="134" t="s">
        <v>165</v>
      </c>
      <c r="BL254" s="141">
        <f>SUM(BL255:BL259)</f>
        <v>0</v>
      </c>
    </row>
    <row r="255" spans="2:66" s="1" customFormat="1" ht="16.5" customHeight="1" x14ac:dyDescent="0.2">
      <c r="B255" s="29"/>
      <c r="C255" s="188" t="s">
        <v>689</v>
      </c>
      <c r="D255" s="188" t="s">
        <v>167</v>
      </c>
      <c r="E255" s="189" t="s">
        <v>1809</v>
      </c>
      <c r="F255" s="190" t="s">
        <v>1810</v>
      </c>
      <c r="G255" s="191" t="s">
        <v>415</v>
      </c>
      <c r="H255" s="192">
        <v>1</v>
      </c>
      <c r="I255" s="183"/>
      <c r="J255" s="182"/>
      <c r="K255" s="193">
        <f>(H255*I255)-(H255*I255*J255)</f>
        <v>0</v>
      </c>
      <c r="L255" s="194"/>
      <c r="M255" s="29"/>
      <c r="N255" s="145" t="s">
        <v>1</v>
      </c>
      <c r="O255" s="118" t="s">
        <v>34</v>
      </c>
      <c r="P255" s="146">
        <v>0</v>
      </c>
      <c r="Q255" s="146">
        <f>P255*H255</f>
        <v>0</v>
      </c>
      <c r="R255" s="146">
        <v>0</v>
      </c>
      <c r="S255" s="146">
        <f>R255*H255</f>
        <v>0</v>
      </c>
      <c r="T255" s="146">
        <v>0</v>
      </c>
      <c r="U255" s="147">
        <f>T255*H255</f>
        <v>0</v>
      </c>
      <c r="AS255" s="148" t="s">
        <v>1452</v>
      </c>
      <c r="AU255" s="148" t="s">
        <v>167</v>
      </c>
      <c r="AV255" s="148" t="s">
        <v>147</v>
      </c>
      <c r="AZ255" s="17" t="s">
        <v>165</v>
      </c>
      <c r="BF255" s="149">
        <f>IF(O255="základná",K255,0)</f>
        <v>0</v>
      </c>
      <c r="BG255" s="149">
        <f>IF(O255="znížená",K255,0)</f>
        <v>0</v>
      </c>
      <c r="BH255" s="149">
        <f>IF(O255="zákl. prenesená",K255,0)</f>
        <v>0</v>
      </c>
      <c r="BI255" s="149">
        <f>IF(O255="zníž. prenesená",K255,0)</f>
        <v>0</v>
      </c>
      <c r="BJ255" s="149">
        <f>IF(O255="nulová",K255,0)</f>
        <v>0</v>
      </c>
      <c r="BK255" s="17" t="s">
        <v>147</v>
      </c>
      <c r="BL255" s="149">
        <f>ROUND(I255*H255,2)</f>
        <v>0</v>
      </c>
      <c r="BM255" s="17" t="s">
        <v>1452</v>
      </c>
      <c r="BN255" s="148" t="s">
        <v>1811</v>
      </c>
    </row>
    <row r="256" spans="2:66" s="1" customFormat="1" ht="16.5" customHeight="1" x14ac:dyDescent="0.2">
      <c r="B256" s="29"/>
      <c r="C256" s="188" t="s">
        <v>1207</v>
      </c>
      <c r="D256" s="188" t="s">
        <v>167</v>
      </c>
      <c r="E256" s="189" t="s">
        <v>1812</v>
      </c>
      <c r="F256" s="190" t="s">
        <v>1813</v>
      </c>
      <c r="G256" s="191" t="s">
        <v>415</v>
      </c>
      <c r="H256" s="192">
        <v>1</v>
      </c>
      <c r="I256" s="183"/>
      <c r="J256" s="182"/>
      <c r="K256" s="193">
        <f t="shared" ref="K256:K259" si="61">(H256*I256)-(H256*I256*J256)</f>
        <v>0</v>
      </c>
      <c r="L256" s="194"/>
      <c r="M256" s="29"/>
      <c r="N256" s="145" t="s">
        <v>1</v>
      </c>
      <c r="O256" s="118" t="s">
        <v>34</v>
      </c>
      <c r="P256" s="146">
        <v>0</v>
      </c>
      <c r="Q256" s="146">
        <f>P256*H256</f>
        <v>0</v>
      </c>
      <c r="R256" s="146">
        <v>0</v>
      </c>
      <c r="S256" s="146">
        <f>R256*H256</f>
        <v>0</v>
      </c>
      <c r="T256" s="146">
        <v>0</v>
      </c>
      <c r="U256" s="147">
        <f>T256*H256</f>
        <v>0</v>
      </c>
      <c r="AS256" s="148" t="s">
        <v>1452</v>
      </c>
      <c r="AU256" s="148" t="s">
        <v>167</v>
      </c>
      <c r="AV256" s="148" t="s">
        <v>147</v>
      </c>
      <c r="AZ256" s="17" t="s">
        <v>165</v>
      </c>
      <c r="BF256" s="149">
        <f>IF(O256="základná",K256,0)</f>
        <v>0</v>
      </c>
      <c r="BG256" s="149">
        <f>IF(O256="znížená",K256,0)</f>
        <v>0</v>
      </c>
      <c r="BH256" s="149">
        <f>IF(O256="zákl. prenesená",K256,0)</f>
        <v>0</v>
      </c>
      <c r="BI256" s="149">
        <f>IF(O256="zníž. prenesená",K256,0)</f>
        <v>0</v>
      </c>
      <c r="BJ256" s="149">
        <f>IF(O256="nulová",K256,0)</f>
        <v>0</v>
      </c>
      <c r="BK256" s="17" t="s">
        <v>147</v>
      </c>
      <c r="BL256" s="149">
        <f>ROUND(I256*H256,2)</f>
        <v>0</v>
      </c>
      <c r="BM256" s="17" t="s">
        <v>1452</v>
      </c>
      <c r="BN256" s="148" t="s">
        <v>1814</v>
      </c>
    </row>
    <row r="257" spans="2:66" s="1" customFormat="1" ht="16.5" customHeight="1" x14ac:dyDescent="0.2">
      <c r="B257" s="29"/>
      <c r="C257" s="188" t="s">
        <v>1815</v>
      </c>
      <c r="D257" s="188" t="s">
        <v>167</v>
      </c>
      <c r="E257" s="189" t="s">
        <v>1816</v>
      </c>
      <c r="F257" s="190" t="s">
        <v>1817</v>
      </c>
      <c r="G257" s="191" t="s">
        <v>415</v>
      </c>
      <c r="H257" s="192">
        <v>1</v>
      </c>
      <c r="I257" s="183"/>
      <c r="J257" s="182"/>
      <c r="K257" s="193">
        <f t="shared" si="61"/>
        <v>0</v>
      </c>
      <c r="L257" s="194"/>
      <c r="M257" s="29"/>
      <c r="N257" s="145" t="s">
        <v>1</v>
      </c>
      <c r="O257" s="118" t="s">
        <v>34</v>
      </c>
      <c r="P257" s="146">
        <v>0</v>
      </c>
      <c r="Q257" s="146">
        <f>P257*H257</f>
        <v>0</v>
      </c>
      <c r="R257" s="146">
        <v>0</v>
      </c>
      <c r="S257" s="146">
        <f>R257*H257</f>
        <v>0</v>
      </c>
      <c r="T257" s="146">
        <v>0</v>
      </c>
      <c r="U257" s="147">
        <f>T257*H257</f>
        <v>0</v>
      </c>
      <c r="AS257" s="148" t="s">
        <v>1452</v>
      </c>
      <c r="AU257" s="148" t="s">
        <v>167</v>
      </c>
      <c r="AV257" s="148" t="s">
        <v>147</v>
      </c>
      <c r="AZ257" s="17" t="s">
        <v>165</v>
      </c>
      <c r="BF257" s="149">
        <f>IF(O257="základná",K257,0)</f>
        <v>0</v>
      </c>
      <c r="BG257" s="149">
        <f>IF(O257="znížená",K257,0)</f>
        <v>0</v>
      </c>
      <c r="BH257" s="149">
        <f>IF(O257="zákl. prenesená",K257,0)</f>
        <v>0</v>
      </c>
      <c r="BI257" s="149">
        <f>IF(O257="zníž. prenesená",K257,0)</f>
        <v>0</v>
      </c>
      <c r="BJ257" s="149">
        <f>IF(O257="nulová",K257,0)</f>
        <v>0</v>
      </c>
      <c r="BK257" s="17" t="s">
        <v>147</v>
      </c>
      <c r="BL257" s="149">
        <f>ROUND(I257*H257,2)</f>
        <v>0</v>
      </c>
      <c r="BM257" s="17" t="s">
        <v>1452</v>
      </c>
      <c r="BN257" s="148" t="s">
        <v>1818</v>
      </c>
    </row>
    <row r="258" spans="2:66" s="1" customFormat="1" ht="16.5" customHeight="1" x14ac:dyDescent="0.2">
      <c r="B258" s="29"/>
      <c r="C258" s="188" t="s">
        <v>1210</v>
      </c>
      <c r="D258" s="188" t="s">
        <v>167</v>
      </c>
      <c r="E258" s="189" t="s">
        <v>1819</v>
      </c>
      <c r="F258" s="190" t="s">
        <v>1820</v>
      </c>
      <c r="G258" s="191" t="s">
        <v>415</v>
      </c>
      <c r="H258" s="192">
        <v>1</v>
      </c>
      <c r="I258" s="183"/>
      <c r="J258" s="182"/>
      <c r="K258" s="193">
        <f t="shared" si="61"/>
        <v>0</v>
      </c>
      <c r="L258" s="194"/>
      <c r="M258" s="29"/>
      <c r="N258" s="145" t="s">
        <v>1</v>
      </c>
      <c r="O258" s="118" t="s">
        <v>34</v>
      </c>
      <c r="P258" s="146">
        <v>0</v>
      </c>
      <c r="Q258" s="146">
        <f>P258*H258</f>
        <v>0</v>
      </c>
      <c r="R258" s="146">
        <v>0</v>
      </c>
      <c r="S258" s="146">
        <f>R258*H258</f>
        <v>0</v>
      </c>
      <c r="T258" s="146">
        <v>0</v>
      </c>
      <c r="U258" s="147">
        <f>T258*H258</f>
        <v>0</v>
      </c>
      <c r="AS258" s="148" t="s">
        <v>1452</v>
      </c>
      <c r="AU258" s="148" t="s">
        <v>167</v>
      </c>
      <c r="AV258" s="148" t="s">
        <v>147</v>
      </c>
      <c r="AZ258" s="17" t="s">
        <v>165</v>
      </c>
      <c r="BF258" s="149">
        <f>IF(O258="základná",K258,0)</f>
        <v>0</v>
      </c>
      <c r="BG258" s="149">
        <f>IF(O258="znížená",K258,0)</f>
        <v>0</v>
      </c>
      <c r="BH258" s="149">
        <f>IF(O258="zákl. prenesená",K258,0)</f>
        <v>0</v>
      </c>
      <c r="BI258" s="149">
        <f>IF(O258="zníž. prenesená",K258,0)</f>
        <v>0</v>
      </c>
      <c r="BJ258" s="149">
        <f>IF(O258="nulová",K258,0)</f>
        <v>0</v>
      </c>
      <c r="BK258" s="17" t="s">
        <v>147</v>
      </c>
      <c r="BL258" s="149">
        <f>ROUND(I258*H258,2)</f>
        <v>0</v>
      </c>
      <c r="BM258" s="17" t="s">
        <v>1452</v>
      </c>
      <c r="BN258" s="148" t="s">
        <v>1821</v>
      </c>
    </row>
    <row r="259" spans="2:66" s="1" customFormat="1" ht="16.5" customHeight="1" x14ac:dyDescent="0.2">
      <c r="B259" s="29"/>
      <c r="C259" s="188" t="s">
        <v>1822</v>
      </c>
      <c r="D259" s="188" t="s">
        <v>167</v>
      </c>
      <c r="E259" s="189" t="s">
        <v>1823</v>
      </c>
      <c r="F259" s="190" t="s">
        <v>1824</v>
      </c>
      <c r="G259" s="191" t="s">
        <v>1451</v>
      </c>
      <c r="H259" s="192">
        <v>1</v>
      </c>
      <c r="I259" s="183"/>
      <c r="J259" s="182"/>
      <c r="K259" s="193">
        <f t="shared" si="61"/>
        <v>0</v>
      </c>
      <c r="L259" s="194"/>
      <c r="M259" s="29"/>
      <c r="N259" s="145" t="s">
        <v>1</v>
      </c>
      <c r="O259" s="118" t="s">
        <v>34</v>
      </c>
      <c r="P259" s="146">
        <v>0</v>
      </c>
      <c r="Q259" s="146">
        <f>P259*H259</f>
        <v>0</v>
      </c>
      <c r="R259" s="146">
        <v>0</v>
      </c>
      <c r="S259" s="146">
        <f>R259*H259</f>
        <v>0</v>
      </c>
      <c r="T259" s="146">
        <v>0</v>
      </c>
      <c r="U259" s="147">
        <f>T259*H259</f>
        <v>0</v>
      </c>
      <c r="AS259" s="148" t="s">
        <v>1452</v>
      </c>
      <c r="AU259" s="148" t="s">
        <v>167</v>
      </c>
      <c r="AV259" s="148" t="s">
        <v>147</v>
      </c>
      <c r="AZ259" s="17" t="s">
        <v>165</v>
      </c>
      <c r="BF259" s="149">
        <f>IF(O259="základná",K259,0)</f>
        <v>0</v>
      </c>
      <c r="BG259" s="149">
        <f>IF(O259="znížená",K259,0)</f>
        <v>0</v>
      </c>
      <c r="BH259" s="149">
        <f>IF(O259="zákl. prenesená",K259,0)</f>
        <v>0</v>
      </c>
      <c r="BI259" s="149">
        <f>IF(O259="zníž. prenesená",K259,0)</f>
        <v>0</v>
      </c>
      <c r="BJ259" s="149">
        <f>IF(O259="nulová",K259,0)</f>
        <v>0</v>
      </c>
      <c r="BK259" s="17" t="s">
        <v>147</v>
      </c>
      <c r="BL259" s="149">
        <f>ROUND(I259*H259,2)</f>
        <v>0</v>
      </c>
      <c r="BM259" s="17" t="s">
        <v>1452</v>
      </c>
      <c r="BN259" s="148" t="s">
        <v>1825</v>
      </c>
    </row>
    <row r="260" spans="2:66" s="11" customFormat="1" ht="22.9" customHeight="1" x14ac:dyDescent="0.2">
      <c r="B260" s="133"/>
      <c r="D260" s="134" t="s">
        <v>67</v>
      </c>
      <c r="E260" s="142" t="s">
        <v>1826</v>
      </c>
      <c r="F260" s="142" t="s">
        <v>1827</v>
      </c>
      <c r="I260" s="212"/>
      <c r="J260" s="201"/>
      <c r="K260" s="143">
        <f>K261+K262</f>
        <v>0</v>
      </c>
      <c r="M260" s="133"/>
      <c r="N260" s="137"/>
      <c r="Q260" s="138">
        <f>SUM(Q261:Q262)</f>
        <v>0</v>
      </c>
      <c r="S260" s="138">
        <f>SUM(S261:S262)</f>
        <v>0</v>
      </c>
      <c r="U260" s="139">
        <f>SUM(U261:U262)</f>
        <v>0</v>
      </c>
      <c r="AS260" s="134" t="s">
        <v>76</v>
      </c>
      <c r="AU260" s="140" t="s">
        <v>67</v>
      </c>
      <c r="AV260" s="140" t="s">
        <v>76</v>
      </c>
      <c r="AZ260" s="134" t="s">
        <v>165</v>
      </c>
      <c r="BL260" s="141">
        <f>SUM(BL261:BL262)</f>
        <v>0</v>
      </c>
    </row>
    <row r="261" spans="2:66" s="1" customFormat="1" ht="16.5" customHeight="1" x14ac:dyDescent="0.2">
      <c r="B261" s="29"/>
      <c r="C261" s="202" t="s">
        <v>1213</v>
      </c>
      <c r="D261" s="202" t="s">
        <v>398</v>
      </c>
      <c r="E261" s="203" t="s">
        <v>1828</v>
      </c>
      <c r="F261" s="204" t="s">
        <v>1829</v>
      </c>
      <c r="G261" s="205" t="s">
        <v>415</v>
      </c>
      <c r="H261" s="206">
        <v>1</v>
      </c>
      <c r="I261" s="185"/>
      <c r="J261" s="184"/>
      <c r="K261" s="207">
        <f>ROUND(I261*H261,2)</f>
        <v>0</v>
      </c>
      <c r="L261" s="209"/>
      <c r="M261" s="169"/>
      <c r="N261" s="170" t="s">
        <v>1</v>
      </c>
      <c r="O261" s="171" t="s">
        <v>34</v>
      </c>
      <c r="P261" s="146">
        <v>0</v>
      </c>
      <c r="Q261" s="146">
        <f>P261*H261</f>
        <v>0</v>
      </c>
      <c r="R261" s="146">
        <v>0</v>
      </c>
      <c r="S261" s="146">
        <f>R261*H261</f>
        <v>0</v>
      </c>
      <c r="T261" s="146">
        <v>0</v>
      </c>
      <c r="U261" s="147">
        <f>T261*H261</f>
        <v>0</v>
      </c>
      <c r="AS261" s="148" t="s">
        <v>1452</v>
      </c>
      <c r="AU261" s="148" t="s">
        <v>398</v>
      </c>
      <c r="AV261" s="148" t="s">
        <v>147</v>
      </c>
      <c r="AZ261" s="17" t="s">
        <v>165</v>
      </c>
      <c r="BF261" s="149">
        <f>IF(O261="základná",K261,0)</f>
        <v>0</v>
      </c>
      <c r="BG261" s="149">
        <f>IF(O261="znížená",K261,0)</f>
        <v>0</v>
      </c>
      <c r="BH261" s="149">
        <f>IF(O261="zákl. prenesená",K261,0)</f>
        <v>0</v>
      </c>
      <c r="BI261" s="149">
        <f>IF(O261="zníž. prenesená",K261,0)</f>
        <v>0</v>
      </c>
      <c r="BJ261" s="149">
        <f>IF(O261="nulová",K261,0)</f>
        <v>0</v>
      </c>
      <c r="BK261" s="17" t="s">
        <v>147</v>
      </c>
      <c r="BL261" s="149">
        <f>ROUND(I261*H261,2)</f>
        <v>0</v>
      </c>
      <c r="BM261" s="17" t="s">
        <v>1452</v>
      </c>
      <c r="BN261" s="148" t="s">
        <v>1830</v>
      </c>
    </row>
    <row r="262" spans="2:66" s="1" customFormat="1" ht="16.5" customHeight="1" x14ac:dyDescent="0.2">
      <c r="B262" s="29"/>
      <c r="C262" s="188" t="s">
        <v>1831</v>
      </c>
      <c r="D262" s="188" t="s">
        <v>167</v>
      </c>
      <c r="E262" s="189" t="s">
        <v>1832</v>
      </c>
      <c r="F262" s="190" t="s">
        <v>1833</v>
      </c>
      <c r="G262" s="191" t="s">
        <v>415</v>
      </c>
      <c r="H262" s="192">
        <v>1</v>
      </c>
      <c r="I262" s="183"/>
      <c r="J262" s="182"/>
      <c r="K262" s="193">
        <f t="shared" ref="K262" si="62">(H262*I262)-(H262*I262*J262)</f>
        <v>0</v>
      </c>
      <c r="L262" s="194"/>
      <c r="M262" s="29"/>
      <c r="N262" s="172" t="s">
        <v>1</v>
      </c>
      <c r="O262" s="173" t="s">
        <v>34</v>
      </c>
      <c r="P262" s="174">
        <v>0</v>
      </c>
      <c r="Q262" s="174">
        <f>P262*H262</f>
        <v>0</v>
      </c>
      <c r="R262" s="174">
        <v>0</v>
      </c>
      <c r="S262" s="174">
        <f>R262*H262</f>
        <v>0</v>
      </c>
      <c r="T262" s="174">
        <v>0</v>
      </c>
      <c r="U262" s="175">
        <f>T262*H262</f>
        <v>0</v>
      </c>
      <c r="AS262" s="148" t="s">
        <v>1452</v>
      </c>
      <c r="AU262" s="148" t="s">
        <v>167</v>
      </c>
      <c r="AV262" s="148" t="s">
        <v>147</v>
      </c>
      <c r="AZ262" s="17" t="s">
        <v>165</v>
      </c>
      <c r="BF262" s="149">
        <f>IF(O262="základná",K262,0)</f>
        <v>0</v>
      </c>
      <c r="BG262" s="149">
        <f>IF(O262="znížená",K262,0)</f>
        <v>0</v>
      </c>
      <c r="BH262" s="149">
        <f>IF(O262="zákl. prenesená",K262,0)</f>
        <v>0</v>
      </c>
      <c r="BI262" s="149">
        <f>IF(O262="zníž. prenesená",K262,0)</f>
        <v>0</v>
      </c>
      <c r="BJ262" s="149">
        <f>IF(O262="nulová",K262,0)</f>
        <v>0</v>
      </c>
      <c r="BK262" s="17" t="s">
        <v>147</v>
      </c>
      <c r="BL262" s="149">
        <f>ROUND(I262*H262,2)</f>
        <v>0</v>
      </c>
      <c r="BM262" s="17" t="s">
        <v>1452</v>
      </c>
      <c r="BN262" s="148" t="s">
        <v>1834</v>
      </c>
    </row>
    <row r="263" spans="2:66" s="1" customFormat="1" ht="6.95" customHeight="1" x14ac:dyDescent="0.2">
      <c r="B263" s="44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29"/>
    </row>
  </sheetData>
  <sheetProtection algorithmName="SHA-512" hashValue="RdQ3Q1nPyRgUleJliDjW52XEX6JauzAaJ0SW758Tq+ydKd6jcwx20wEKCcnLBNZPcwtgVSBlY6D//6JYO902vQ==" saltValue="/ENtIW5QrYXAXONdeKxC/g==" spinCount="100000" sheet="1" objects="1" scenarios="1"/>
  <autoFilter ref="C135:L262" xr:uid="{00000000-0009-0000-0000-00000D000000}"/>
  <mergeCells count="10">
    <mergeCell ref="D114:F114"/>
    <mergeCell ref="D115:F115"/>
    <mergeCell ref="E126:H126"/>
    <mergeCell ref="E128:H128"/>
    <mergeCell ref="M2:W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BN204"/>
  <sheetViews>
    <sheetView showGridLines="0" topLeftCell="A126" workbookViewId="0">
      <selection activeCell="X147" sqref="X147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10" width="15.83203125" customWidth="1"/>
    <col min="11" max="11" width="22.33203125" customWidth="1"/>
    <col min="12" max="12" width="22.33203125" hidden="1" customWidth="1"/>
    <col min="13" max="13" width="9.33203125" customWidth="1"/>
    <col min="14" max="14" width="10.83203125" hidden="1" customWidth="1"/>
    <col min="15" max="15" width="9.33203125" hidden="1"/>
    <col min="16" max="21" width="14.1640625" hidden="1" customWidth="1"/>
    <col min="22" max="22" width="16.33203125" hidden="1" customWidth="1"/>
    <col min="23" max="23" width="12.33203125" customWidth="1"/>
    <col min="24" max="24" width="16.33203125" customWidth="1"/>
    <col min="25" max="25" width="12.33203125" customWidth="1"/>
    <col min="26" max="26" width="15" customWidth="1"/>
    <col min="27" max="27" width="11" customWidth="1"/>
    <col min="28" max="28" width="15" customWidth="1"/>
    <col min="29" max="29" width="16.33203125" customWidth="1"/>
    <col min="30" max="30" width="11" customWidth="1"/>
    <col min="31" max="31" width="15" customWidth="1"/>
    <col min="32" max="32" width="16.33203125" customWidth="1"/>
    <col min="45" max="66" width="9.33203125" hidden="1"/>
  </cols>
  <sheetData>
    <row r="2" spans="2:47" ht="36.950000000000003" customHeight="1" x14ac:dyDescent="0.2">
      <c r="M2" s="235" t="s">
        <v>5</v>
      </c>
      <c r="N2" s="236"/>
      <c r="O2" s="236"/>
      <c r="P2" s="236"/>
      <c r="Q2" s="236"/>
      <c r="R2" s="236"/>
      <c r="S2" s="236"/>
      <c r="T2" s="236"/>
      <c r="U2" s="236"/>
      <c r="V2" s="236"/>
      <c r="W2" s="236"/>
      <c r="AU2" s="17" t="s">
        <v>116</v>
      </c>
    </row>
    <row r="3" spans="2:47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  <c r="AU3" s="17" t="s">
        <v>68</v>
      </c>
    </row>
    <row r="4" spans="2:47" ht="24.95" customHeight="1" x14ac:dyDescent="0.2">
      <c r="B4" s="20"/>
      <c r="D4" s="21" t="s">
        <v>120</v>
      </c>
      <c r="M4" s="20"/>
      <c r="N4" s="88" t="s">
        <v>9</v>
      </c>
      <c r="AU4" s="17" t="s">
        <v>3</v>
      </c>
    </row>
    <row r="5" spans="2:47" ht="6.95" customHeight="1" x14ac:dyDescent="0.2">
      <c r="B5" s="20"/>
      <c r="M5" s="20"/>
    </row>
    <row r="6" spans="2:47" ht="12" customHeight="1" x14ac:dyDescent="0.2">
      <c r="B6" s="20"/>
      <c r="D6" s="26" t="s">
        <v>13</v>
      </c>
      <c r="M6" s="20"/>
    </row>
    <row r="7" spans="2:47" ht="16.5" customHeight="1" x14ac:dyDescent="0.2">
      <c r="B7" s="20"/>
      <c r="E7" s="266" t="str">
        <f>'Rekapitulácia stavby'!K6</f>
        <v>Revitalizácia verejného priestoru - Dom služieb Dúbravka</v>
      </c>
      <c r="F7" s="267"/>
      <c r="G7" s="267"/>
      <c r="H7" s="267"/>
      <c r="M7" s="20"/>
    </row>
    <row r="8" spans="2:47" s="1" customFormat="1" ht="12" customHeight="1" x14ac:dyDescent="0.2">
      <c r="B8" s="29"/>
      <c r="D8" s="26" t="s">
        <v>121</v>
      </c>
      <c r="M8" s="29"/>
    </row>
    <row r="9" spans="2:47" s="1" customFormat="1" ht="16.5" customHeight="1" x14ac:dyDescent="0.2">
      <c r="B9" s="29"/>
      <c r="E9" s="262" t="s">
        <v>1835</v>
      </c>
      <c r="F9" s="268"/>
      <c r="G9" s="268"/>
      <c r="H9" s="268"/>
      <c r="M9" s="29"/>
    </row>
    <row r="10" spans="2:47" s="1" customFormat="1" x14ac:dyDescent="0.2">
      <c r="B10" s="29"/>
      <c r="M10" s="29"/>
    </row>
    <row r="11" spans="2:47" s="1" customFormat="1" ht="12" customHeight="1" x14ac:dyDescent="0.2">
      <c r="B11" s="29"/>
      <c r="D11" s="26" t="s">
        <v>14</v>
      </c>
      <c r="F11" s="24" t="s">
        <v>1</v>
      </c>
      <c r="I11" s="26" t="s">
        <v>15</v>
      </c>
      <c r="J11" s="26"/>
      <c r="K11" s="24" t="s">
        <v>1</v>
      </c>
      <c r="M11" s="29"/>
    </row>
    <row r="12" spans="2:47" s="1" customFormat="1" ht="12" customHeight="1" x14ac:dyDescent="0.2">
      <c r="B12" s="29"/>
      <c r="D12" s="26" t="s">
        <v>16</v>
      </c>
      <c r="F12" s="24" t="s">
        <v>17</v>
      </c>
      <c r="I12" s="26" t="s">
        <v>18</v>
      </c>
      <c r="J12" s="26"/>
      <c r="K12" s="52">
        <f>'Rekapitulácia stavby'!AN8</f>
        <v>0</v>
      </c>
      <c r="M12" s="29"/>
    </row>
    <row r="13" spans="2:47" s="1" customFormat="1" ht="10.9" customHeight="1" x14ac:dyDescent="0.2">
      <c r="B13" s="29"/>
      <c r="M13" s="29"/>
    </row>
    <row r="14" spans="2:47" s="1" customFormat="1" ht="12" customHeight="1" x14ac:dyDescent="0.2">
      <c r="B14" s="29"/>
      <c r="D14" s="26" t="s">
        <v>19</v>
      </c>
      <c r="I14" s="26" t="s">
        <v>20</v>
      </c>
      <c r="J14" s="26"/>
      <c r="K14" s="24" t="s">
        <v>1</v>
      </c>
      <c r="M14" s="29"/>
    </row>
    <row r="15" spans="2:47" s="1" customFormat="1" ht="18" customHeight="1" x14ac:dyDescent="0.2">
      <c r="B15" s="29"/>
      <c r="E15" s="24"/>
      <c r="I15" s="26" t="s">
        <v>21</v>
      </c>
      <c r="J15" s="26"/>
      <c r="K15" s="24" t="s">
        <v>1</v>
      </c>
      <c r="M15" s="29"/>
    </row>
    <row r="16" spans="2:47" s="1" customFormat="1" ht="6.95" customHeight="1" x14ac:dyDescent="0.2">
      <c r="B16" s="29"/>
      <c r="M16" s="29"/>
    </row>
    <row r="17" spans="2:13" s="1" customFormat="1" ht="12" customHeight="1" x14ac:dyDescent="0.2">
      <c r="B17" s="29"/>
      <c r="D17" s="26" t="s">
        <v>22</v>
      </c>
      <c r="I17" s="26" t="s">
        <v>20</v>
      </c>
      <c r="J17" s="26"/>
      <c r="K17" s="24" t="s">
        <v>1</v>
      </c>
      <c r="M17" s="29"/>
    </row>
    <row r="18" spans="2:13" s="1" customFormat="1" ht="18" customHeight="1" x14ac:dyDescent="0.2">
      <c r="B18" s="29"/>
      <c r="E18" s="24"/>
      <c r="I18" s="26" t="s">
        <v>21</v>
      </c>
      <c r="J18" s="26"/>
      <c r="K18" s="24" t="s">
        <v>1</v>
      </c>
      <c r="M18" s="29"/>
    </row>
    <row r="19" spans="2:13" s="1" customFormat="1" ht="6.95" customHeight="1" x14ac:dyDescent="0.2">
      <c r="B19" s="29"/>
      <c r="M19" s="29"/>
    </row>
    <row r="20" spans="2:13" s="1" customFormat="1" ht="12" customHeight="1" x14ac:dyDescent="0.2">
      <c r="B20" s="29"/>
      <c r="D20" s="26" t="s">
        <v>23</v>
      </c>
      <c r="I20" s="26" t="s">
        <v>20</v>
      </c>
      <c r="J20" s="26"/>
      <c r="K20" s="24" t="s">
        <v>1</v>
      </c>
      <c r="M20" s="29"/>
    </row>
    <row r="21" spans="2:13" s="1" customFormat="1" ht="18" customHeight="1" x14ac:dyDescent="0.2">
      <c r="B21" s="29"/>
      <c r="E21" s="24"/>
      <c r="I21" s="26" t="s">
        <v>21</v>
      </c>
      <c r="J21" s="26"/>
      <c r="K21" s="24" t="s">
        <v>1</v>
      </c>
      <c r="M21" s="29"/>
    </row>
    <row r="22" spans="2:13" s="1" customFormat="1" ht="6.95" customHeight="1" x14ac:dyDescent="0.2">
      <c r="B22" s="29"/>
      <c r="M22" s="29"/>
    </row>
    <row r="23" spans="2:13" s="1" customFormat="1" ht="12" customHeight="1" x14ac:dyDescent="0.2">
      <c r="B23" s="29"/>
      <c r="D23" s="26" t="s">
        <v>25</v>
      </c>
      <c r="I23" s="26" t="s">
        <v>20</v>
      </c>
      <c r="J23" s="26"/>
      <c r="K23" s="24" t="str">
        <f>IF('Rekapitulácia stavby'!AN19="","",'Rekapitulácia stavby'!AN19)</f>
        <v/>
      </c>
      <c r="M23" s="29"/>
    </row>
    <row r="24" spans="2:13" s="1" customFormat="1" ht="18" customHeight="1" x14ac:dyDescent="0.2">
      <c r="B24" s="29"/>
      <c r="E24" s="24" t="str">
        <f>IF('Rekapitulácia stavby'!E20="","",'Rekapitulácia stavby'!E20)</f>
        <v xml:space="preserve"> </v>
      </c>
      <c r="I24" s="26" t="s">
        <v>21</v>
      </c>
      <c r="J24" s="26"/>
      <c r="K24" s="24" t="str">
        <f>IF('Rekapitulácia stavby'!AN20="","",'Rekapitulácia stavby'!AN20)</f>
        <v/>
      </c>
      <c r="M24" s="29"/>
    </row>
    <row r="25" spans="2:13" s="1" customFormat="1" ht="6.95" customHeight="1" x14ac:dyDescent="0.2">
      <c r="B25" s="29"/>
      <c r="M25" s="29"/>
    </row>
    <row r="26" spans="2:13" s="1" customFormat="1" ht="12" customHeight="1" x14ac:dyDescent="0.2">
      <c r="B26" s="29"/>
      <c r="D26" s="26" t="s">
        <v>27</v>
      </c>
      <c r="M26" s="29"/>
    </row>
    <row r="27" spans="2:13" s="7" customFormat="1" ht="16.5" customHeight="1" x14ac:dyDescent="0.2">
      <c r="B27" s="89"/>
      <c r="E27" s="257" t="s">
        <v>1</v>
      </c>
      <c r="F27" s="257"/>
      <c r="G27" s="257"/>
      <c r="H27" s="257"/>
      <c r="M27" s="89"/>
    </row>
    <row r="28" spans="2:13" s="1" customFormat="1" ht="6.95" customHeight="1" x14ac:dyDescent="0.2">
      <c r="B28" s="29"/>
      <c r="M28" s="29"/>
    </row>
    <row r="29" spans="2:13" s="1" customFormat="1" ht="6.95" customHeight="1" x14ac:dyDescent="0.2">
      <c r="B29" s="29"/>
      <c r="D29" s="53"/>
      <c r="E29" s="53"/>
      <c r="F29" s="53"/>
      <c r="G29" s="53"/>
      <c r="H29" s="53"/>
      <c r="I29" s="53"/>
      <c r="J29" s="53"/>
      <c r="K29" s="53"/>
      <c r="L29" s="53"/>
      <c r="M29" s="29"/>
    </row>
    <row r="30" spans="2:13" s="1" customFormat="1" ht="14.45" customHeight="1" x14ac:dyDescent="0.2">
      <c r="B30" s="29"/>
      <c r="D30" s="24" t="s">
        <v>123</v>
      </c>
      <c r="K30" s="90">
        <f>K96</f>
        <v>4676.5589399999999</v>
      </c>
      <c r="M30" s="29"/>
    </row>
    <row r="31" spans="2:13" s="1" customFormat="1" ht="14.45" customHeight="1" x14ac:dyDescent="0.2">
      <c r="B31" s="29"/>
      <c r="D31" s="91" t="s">
        <v>124</v>
      </c>
      <c r="K31" s="90">
        <f>K103</f>
        <v>107.56</v>
      </c>
      <c r="M31" s="29"/>
    </row>
    <row r="32" spans="2:13" s="1" customFormat="1" ht="25.35" customHeight="1" x14ac:dyDescent="0.2">
      <c r="B32" s="29"/>
      <c r="D32" s="92" t="s">
        <v>28</v>
      </c>
      <c r="K32" s="66">
        <f>ROUND(K30 + K31, 2)</f>
        <v>4784.12</v>
      </c>
      <c r="M32" s="29"/>
    </row>
    <row r="33" spans="2:13" s="1" customFormat="1" ht="6.95" customHeight="1" x14ac:dyDescent="0.2">
      <c r="B33" s="29"/>
      <c r="D33" s="53"/>
      <c r="E33" s="53"/>
      <c r="F33" s="53"/>
      <c r="G33" s="53"/>
      <c r="H33" s="53"/>
      <c r="I33" s="53"/>
      <c r="J33" s="53"/>
      <c r="K33" s="53"/>
      <c r="L33" s="53"/>
      <c r="M33" s="29"/>
    </row>
    <row r="34" spans="2:13" s="1" customFormat="1" ht="14.45" customHeight="1" x14ac:dyDescent="0.2">
      <c r="B34" s="29"/>
      <c r="F34" s="32" t="s">
        <v>30</v>
      </c>
      <c r="I34" s="32" t="s">
        <v>29</v>
      </c>
      <c r="J34" s="32"/>
      <c r="K34" s="32" t="s">
        <v>31</v>
      </c>
      <c r="M34" s="29"/>
    </row>
    <row r="35" spans="2:13" s="1" customFormat="1" ht="14.45" customHeight="1" x14ac:dyDescent="0.2">
      <c r="B35" s="29"/>
      <c r="D35" s="55" t="s">
        <v>32</v>
      </c>
      <c r="E35" s="34" t="s">
        <v>33</v>
      </c>
      <c r="F35" s="93">
        <f>ROUND((SUM(BF103:BF106) + SUM(BF126:BF203)),  2)</f>
        <v>0</v>
      </c>
      <c r="G35" s="94"/>
      <c r="H35" s="94"/>
      <c r="I35" s="95">
        <v>0.23</v>
      </c>
      <c r="J35" s="95"/>
      <c r="K35" s="93">
        <f>ROUND(((SUM(BF103:BF106) + SUM(BF126:BF203))*I35),  2)</f>
        <v>0</v>
      </c>
      <c r="M35" s="29"/>
    </row>
    <row r="36" spans="2:13" s="1" customFormat="1" ht="14.45" customHeight="1" x14ac:dyDescent="0.2">
      <c r="B36" s="29"/>
      <c r="E36" s="34" t="s">
        <v>34</v>
      </c>
      <c r="F36" s="96">
        <f>K32</f>
        <v>4784.12</v>
      </c>
      <c r="I36" s="97">
        <v>0.23</v>
      </c>
      <c r="J36" s="97"/>
      <c r="K36" s="96">
        <f>I36*F36</f>
        <v>1100.3476000000001</v>
      </c>
      <c r="M36" s="29"/>
    </row>
    <row r="37" spans="2:13" s="1" customFormat="1" ht="14.45" hidden="1" customHeight="1" x14ac:dyDescent="0.2">
      <c r="B37" s="29"/>
      <c r="E37" s="26" t="s">
        <v>35</v>
      </c>
      <c r="F37" s="96">
        <f>ROUND((SUM(BH103:BH106) + SUM(BH126:BH203)),  2)</f>
        <v>0</v>
      </c>
      <c r="I37" s="97">
        <v>0.23</v>
      </c>
      <c r="J37" s="97"/>
      <c r="K37" s="96">
        <f>0</f>
        <v>0</v>
      </c>
      <c r="M37" s="29"/>
    </row>
    <row r="38" spans="2:13" s="1" customFormat="1" ht="14.45" hidden="1" customHeight="1" x14ac:dyDescent="0.2">
      <c r="B38" s="29"/>
      <c r="E38" s="26" t="s">
        <v>36</v>
      </c>
      <c r="F38" s="96">
        <f>ROUND((SUM(BI103:BI106) + SUM(BI126:BI203)),  2)</f>
        <v>0</v>
      </c>
      <c r="I38" s="97">
        <v>0.23</v>
      </c>
      <c r="J38" s="97"/>
      <c r="K38" s="96">
        <f>0</f>
        <v>0</v>
      </c>
      <c r="M38" s="29"/>
    </row>
    <row r="39" spans="2:13" s="1" customFormat="1" ht="14.45" hidden="1" customHeight="1" x14ac:dyDescent="0.2">
      <c r="B39" s="29"/>
      <c r="E39" s="34" t="s">
        <v>37</v>
      </c>
      <c r="F39" s="93">
        <f>ROUND((SUM(BJ103:BJ106) + SUM(BJ126:BJ203)),  2)</f>
        <v>0</v>
      </c>
      <c r="G39" s="94"/>
      <c r="H39" s="94"/>
      <c r="I39" s="95">
        <v>0</v>
      </c>
      <c r="J39" s="95"/>
      <c r="K39" s="93">
        <f>0</f>
        <v>0</v>
      </c>
      <c r="M39" s="29"/>
    </row>
    <row r="40" spans="2:13" s="1" customFormat="1" ht="6.95" customHeight="1" x14ac:dyDescent="0.2">
      <c r="B40" s="29"/>
      <c r="M40" s="29"/>
    </row>
    <row r="41" spans="2:13" s="1" customFormat="1" ht="25.35" customHeight="1" x14ac:dyDescent="0.2">
      <c r="B41" s="29"/>
      <c r="C41" s="98"/>
      <c r="D41" s="99" t="s">
        <v>38</v>
      </c>
      <c r="E41" s="57"/>
      <c r="F41" s="57"/>
      <c r="G41" s="100" t="s">
        <v>39</v>
      </c>
      <c r="H41" s="101" t="s">
        <v>40</v>
      </c>
      <c r="I41" s="57"/>
      <c r="J41" s="57"/>
      <c r="K41" s="102">
        <f>SUM(K32:K39)</f>
        <v>5884.4675999999999</v>
      </c>
      <c r="L41" s="103"/>
      <c r="M41" s="29"/>
    </row>
    <row r="42" spans="2:13" s="1" customFormat="1" ht="14.45" customHeight="1" x14ac:dyDescent="0.2">
      <c r="B42" s="29"/>
      <c r="M42" s="29"/>
    </row>
    <row r="43" spans="2:13" ht="14.45" customHeight="1" x14ac:dyDescent="0.2">
      <c r="B43" s="20"/>
      <c r="M43" s="20"/>
    </row>
    <row r="44" spans="2:13" ht="14.45" customHeight="1" x14ac:dyDescent="0.2">
      <c r="B44" s="20"/>
      <c r="M44" s="20"/>
    </row>
    <row r="45" spans="2:13" ht="14.45" customHeight="1" x14ac:dyDescent="0.2">
      <c r="B45" s="20"/>
      <c r="M45" s="20"/>
    </row>
    <row r="46" spans="2:13" ht="14.45" customHeight="1" x14ac:dyDescent="0.2">
      <c r="B46" s="20"/>
      <c r="M46" s="20"/>
    </row>
    <row r="47" spans="2:13" ht="14.45" customHeight="1" x14ac:dyDescent="0.2">
      <c r="B47" s="20"/>
      <c r="M47" s="20"/>
    </row>
    <row r="48" spans="2:13" ht="14.45" customHeight="1" x14ac:dyDescent="0.2">
      <c r="B48" s="20"/>
      <c r="M48" s="20"/>
    </row>
    <row r="49" spans="2:13" ht="14.45" customHeight="1" x14ac:dyDescent="0.2">
      <c r="B49" s="20"/>
      <c r="M49" s="20"/>
    </row>
    <row r="50" spans="2:13" s="1" customFormat="1" ht="14.45" customHeight="1" x14ac:dyDescent="0.2">
      <c r="B50" s="29"/>
      <c r="D50" s="41" t="s">
        <v>41</v>
      </c>
      <c r="E50" s="42"/>
      <c r="F50" s="42"/>
      <c r="G50" s="41" t="s">
        <v>42</v>
      </c>
      <c r="H50" s="42"/>
      <c r="I50" s="42"/>
      <c r="J50" s="42"/>
      <c r="K50" s="42"/>
      <c r="L50" s="42"/>
      <c r="M50" s="29"/>
    </row>
    <row r="51" spans="2:13" x14ac:dyDescent="0.2">
      <c r="B51" s="20"/>
      <c r="M51" s="20"/>
    </row>
    <row r="52" spans="2:13" x14ac:dyDescent="0.2">
      <c r="B52" s="20"/>
      <c r="M52" s="20"/>
    </row>
    <row r="53" spans="2:13" x14ac:dyDescent="0.2">
      <c r="B53" s="20"/>
      <c r="M53" s="20"/>
    </row>
    <row r="54" spans="2:13" x14ac:dyDescent="0.2">
      <c r="B54" s="20"/>
      <c r="M54" s="20"/>
    </row>
    <row r="55" spans="2:13" x14ac:dyDescent="0.2">
      <c r="B55" s="20"/>
      <c r="M55" s="20"/>
    </row>
    <row r="56" spans="2:13" x14ac:dyDescent="0.2">
      <c r="B56" s="20"/>
      <c r="M56" s="20"/>
    </row>
    <row r="57" spans="2:13" x14ac:dyDescent="0.2">
      <c r="B57" s="20"/>
      <c r="M57" s="20"/>
    </row>
    <row r="58" spans="2:13" x14ac:dyDescent="0.2">
      <c r="B58" s="20"/>
      <c r="M58" s="20"/>
    </row>
    <row r="59" spans="2:13" x14ac:dyDescent="0.2">
      <c r="B59" s="20"/>
      <c r="M59" s="20"/>
    </row>
    <row r="60" spans="2:13" x14ac:dyDescent="0.2">
      <c r="B60" s="20"/>
      <c r="M60" s="20"/>
    </row>
    <row r="61" spans="2:13" s="1" customFormat="1" ht="12.75" x14ac:dyDescent="0.2">
      <c r="B61" s="29"/>
      <c r="D61" s="43" t="s">
        <v>43</v>
      </c>
      <c r="E61" s="31"/>
      <c r="F61" s="104" t="s">
        <v>44</v>
      </c>
      <c r="G61" s="43" t="s">
        <v>43</v>
      </c>
      <c r="H61" s="31"/>
      <c r="I61" s="31"/>
      <c r="J61" s="31"/>
      <c r="K61" s="105" t="s">
        <v>44</v>
      </c>
      <c r="L61" s="31"/>
      <c r="M61" s="29"/>
    </row>
    <row r="62" spans="2:13" x14ac:dyDescent="0.2">
      <c r="B62" s="20"/>
      <c r="M62" s="20"/>
    </row>
    <row r="63" spans="2:13" x14ac:dyDescent="0.2">
      <c r="B63" s="20"/>
      <c r="M63" s="20"/>
    </row>
    <row r="64" spans="2:13" x14ac:dyDescent="0.2">
      <c r="B64" s="20"/>
      <c r="M64" s="20"/>
    </row>
    <row r="65" spans="2:13" s="1" customFormat="1" ht="12.75" x14ac:dyDescent="0.2">
      <c r="B65" s="29"/>
      <c r="D65" s="41" t="s">
        <v>45</v>
      </c>
      <c r="E65" s="42"/>
      <c r="F65" s="42"/>
      <c r="G65" s="41" t="s">
        <v>46</v>
      </c>
      <c r="H65" s="42"/>
      <c r="I65" s="42"/>
      <c r="J65" s="42"/>
      <c r="K65" s="42"/>
      <c r="L65" s="42"/>
      <c r="M65" s="29"/>
    </row>
    <row r="66" spans="2:13" x14ac:dyDescent="0.2">
      <c r="B66" s="20"/>
      <c r="M66" s="20"/>
    </row>
    <row r="67" spans="2:13" x14ac:dyDescent="0.2">
      <c r="B67" s="20"/>
      <c r="M67" s="20"/>
    </row>
    <row r="68" spans="2:13" x14ac:dyDescent="0.2">
      <c r="B68" s="20"/>
      <c r="M68" s="20"/>
    </row>
    <row r="69" spans="2:13" x14ac:dyDescent="0.2">
      <c r="B69" s="20"/>
      <c r="M69" s="20"/>
    </row>
    <row r="70" spans="2:13" x14ac:dyDescent="0.2">
      <c r="B70" s="20"/>
      <c r="M70" s="20"/>
    </row>
    <row r="71" spans="2:13" x14ac:dyDescent="0.2">
      <c r="B71" s="20"/>
      <c r="M71" s="20"/>
    </row>
    <row r="72" spans="2:13" x14ac:dyDescent="0.2">
      <c r="B72" s="20"/>
      <c r="M72" s="20"/>
    </row>
    <row r="73" spans="2:13" x14ac:dyDescent="0.2">
      <c r="B73" s="20"/>
      <c r="M73" s="20"/>
    </row>
    <row r="74" spans="2:13" x14ac:dyDescent="0.2">
      <c r="B74" s="20"/>
      <c r="M74" s="20"/>
    </row>
    <row r="75" spans="2:13" x14ac:dyDescent="0.2">
      <c r="B75" s="20"/>
      <c r="M75" s="20"/>
    </row>
    <row r="76" spans="2:13" s="1" customFormat="1" ht="12.75" x14ac:dyDescent="0.2">
      <c r="B76" s="29"/>
      <c r="D76" s="43" t="s">
        <v>43</v>
      </c>
      <c r="E76" s="31"/>
      <c r="F76" s="104" t="s">
        <v>44</v>
      </c>
      <c r="G76" s="43" t="s">
        <v>43</v>
      </c>
      <c r="H76" s="31"/>
      <c r="I76" s="31"/>
      <c r="J76" s="31"/>
      <c r="K76" s="105" t="s">
        <v>44</v>
      </c>
      <c r="L76" s="31"/>
      <c r="M76" s="29"/>
    </row>
    <row r="77" spans="2:13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29"/>
    </row>
    <row r="81" spans="2:48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29"/>
    </row>
    <row r="82" spans="2:48" s="1" customFormat="1" ht="24.95" customHeight="1" x14ac:dyDescent="0.2">
      <c r="B82" s="29"/>
      <c r="C82" s="21" t="s">
        <v>125</v>
      </c>
      <c r="M82" s="29"/>
    </row>
    <row r="83" spans="2:48" s="1" customFormat="1" ht="6.95" customHeight="1" x14ac:dyDescent="0.2">
      <c r="B83" s="29"/>
      <c r="M83" s="29"/>
    </row>
    <row r="84" spans="2:48" s="1" customFormat="1" ht="12" customHeight="1" x14ac:dyDescent="0.2">
      <c r="B84" s="29"/>
      <c r="C84" s="26" t="s">
        <v>13</v>
      </c>
      <c r="M84" s="29"/>
    </row>
    <row r="85" spans="2:48" s="1" customFormat="1" ht="16.5" customHeight="1" x14ac:dyDescent="0.2">
      <c r="B85" s="29"/>
      <c r="E85" s="266" t="str">
        <f>E7</f>
        <v>Revitalizácia verejného priestoru - Dom služieb Dúbravka</v>
      </c>
      <c r="F85" s="267"/>
      <c r="G85" s="267"/>
      <c r="H85" s="267"/>
      <c r="M85" s="29"/>
    </row>
    <row r="86" spans="2:48" s="1" customFormat="1" ht="12" customHeight="1" x14ac:dyDescent="0.2">
      <c r="B86" s="29"/>
      <c r="C86" s="26" t="s">
        <v>121</v>
      </c>
      <c r="M86" s="29"/>
    </row>
    <row r="87" spans="2:48" s="1" customFormat="1" ht="16.5" customHeight="1" x14ac:dyDescent="0.2">
      <c r="B87" s="29"/>
      <c r="E87" s="262" t="str">
        <f>E9</f>
        <v>SO 12 - Mobiliár a drobná architektúra</v>
      </c>
      <c r="F87" s="268"/>
      <c r="G87" s="268"/>
      <c r="H87" s="268"/>
      <c r="M87" s="29"/>
    </row>
    <row r="88" spans="2:48" s="1" customFormat="1" ht="6.95" customHeight="1" x14ac:dyDescent="0.2">
      <c r="B88" s="29"/>
      <c r="M88" s="29"/>
    </row>
    <row r="89" spans="2:48" s="1" customFormat="1" ht="12" customHeight="1" x14ac:dyDescent="0.2">
      <c r="B89" s="29"/>
      <c r="C89" s="26" t="s">
        <v>16</v>
      </c>
      <c r="F89" s="24" t="str">
        <f>F12</f>
        <v>k.ú. Dúbravka, Bratislava</v>
      </c>
      <c r="I89" s="26" t="s">
        <v>18</v>
      </c>
      <c r="J89" s="26"/>
      <c r="K89" s="52">
        <f>IF(K12="","",K12)</f>
        <v>0</v>
      </c>
      <c r="M89" s="29"/>
    </row>
    <row r="90" spans="2:48" s="1" customFormat="1" ht="6.95" customHeight="1" x14ac:dyDescent="0.2">
      <c r="B90" s="29"/>
      <c r="M90" s="29"/>
    </row>
    <row r="91" spans="2:48" s="1" customFormat="1" ht="25.7" customHeight="1" x14ac:dyDescent="0.2">
      <c r="B91" s="29"/>
      <c r="C91" s="26" t="s">
        <v>19</v>
      </c>
      <c r="F91" s="24"/>
      <c r="I91" s="26" t="s">
        <v>23</v>
      </c>
      <c r="J91" s="26"/>
      <c r="K91" s="27"/>
      <c r="M91" s="29"/>
    </row>
    <row r="92" spans="2:48" s="1" customFormat="1" ht="15.2" customHeight="1" x14ac:dyDescent="0.2">
      <c r="B92" s="29"/>
      <c r="C92" s="26" t="s">
        <v>22</v>
      </c>
      <c r="F92" s="24" t="str">
        <f>IF(E18="","",E18)</f>
        <v/>
      </c>
      <c r="I92" s="26" t="s">
        <v>25</v>
      </c>
      <c r="J92" s="26"/>
      <c r="K92" s="27" t="str">
        <f>E24</f>
        <v xml:space="preserve"> </v>
      </c>
      <c r="M92" s="29"/>
    </row>
    <row r="93" spans="2:48" s="1" customFormat="1" ht="10.35" customHeight="1" x14ac:dyDescent="0.2">
      <c r="B93" s="29"/>
      <c r="M93" s="29"/>
    </row>
    <row r="94" spans="2:48" s="1" customFormat="1" ht="29.25" customHeight="1" x14ac:dyDescent="0.2">
      <c r="B94" s="29"/>
      <c r="C94" s="106" t="s">
        <v>126</v>
      </c>
      <c r="D94" s="98"/>
      <c r="E94" s="98"/>
      <c r="F94" s="98"/>
      <c r="G94" s="98"/>
      <c r="H94" s="98"/>
      <c r="I94" s="98"/>
      <c r="J94" s="98"/>
      <c r="K94" s="107" t="s">
        <v>127</v>
      </c>
      <c r="L94" s="98"/>
      <c r="M94" s="29"/>
    </row>
    <row r="95" spans="2:48" s="1" customFormat="1" ht="10.35" customHeight="1" x14ac:dyDescent="0.2">
      <c r="B95" s="29"/>
      <c r="M95" s="29"/>
    </row>
    <row r="96" spans="2:48" s="1" customFormat="1" ht="22.9" customHeight="1" x14ac:dyDescent="0.2">
      <c r="B96" s="29"/>
      <c r="C96" s="108" t="s">
        <v>128</v>
      </c>
      <c r="K96" s="66">
        <f>K126</f>
        <v>4676.5589399999999</v>
      </c>
      <c r="M96" s="29"/>
      <c r="AV96" s="17" t="s">
        <v>129</v>
      </c>
    </row>
    <row r="97" spans="2:66" s="8" customFormat="1" ht="24.95" customHeight="1" x14ac:dyDescent="0.2">
      <c r="B97" s="109"/>
      <c r="D97" s="110" t="s">
        <v>130</v>
      </c>
      <c r="E97" s="111"/>
      <c r="F97" s="111"/>
      <c r="G97" s="111"/>
      <c r="H97" s="111"/>
      <c r="I97" s="111"/>
      <c r="J97" s="111"/>
      <c r="K97" s="112">
        <f>K127</f>
        <v>4676.5589399999999</v>
      </c>
      <c r="M97" s="109"/>
    </row>
    <row r="98" spans="2:66" s="9" customFormat="1" ht="19.899999999999999" customHeight="1" x14ac:dyDescent="0.2">
      <c r="B98" s="113"/>
      <c r="D98" s="114" t="s">
        <v>133</v>
      </c>
      <c r="E98" s="115"/>
      <c r="F98" s="115"/>
      <c r="G98" s="115"/>
      <c r="H98" s="115"/>
      <c r="I98" s="115"/>
      <c r="J98" s="115"/>
      <c r="K98" s="116">
        <f>K128</f>
        <v>1506.2629400000001</v>
      </c>
      <c r="M98" s="113"/>
    </row>
    <row r="99" spans="2:66" s="9" customFormat="1" ht="19.899999999999999" customHeight="1" x14ac:dyDescent="0.2">
      <c r="B99" s="113"/>
      <c r="D99" s="114" t="s">
        <v>138</v>
      </c>
      <c r="E99" s="115"/>
      <c r="F99" s="115"/>
      <c r="G99" s="115"/>
      <c r="H99" s="115"/>
      <c r="I99" s="115"/>
      <c r="J99" s="115"/>
      <c r="K99" s="116">
        <f>K169</f>
        <v>2066.71</v>
      </c>
      <c r="M99" s="113"/>
    </row>
    <row r="100" spans="2:66" s="9" customFormat="1" ht="19.899999999999999" customHeight="1" x14ac:dyDescent="0.2">
      <c r="B100" s="113"/>
      <c r="D100" s="114" t="s">
        <v>139</v>
      </c>
      <c r="E100" s="115"/>
      <c r="F100" s="115"/>
      <c r="G100" s="115"/>
      <c r="H100" s="115"/>
      <c r="I100" s="115"/>
      <c r="J100" s="115"/>
      <c r="K100" s="116">
        <f>K202</f>
        <v>1103.586</v>
      </c>
      <c r="M100" s="113"/>
    </row>
    <row r="101" spans="2:66" s="1" customFormat="1" ht="21.75" customHeight="1" x14ac:dyDescent="0.2">
      <c r="B101" s="29"/>
      <c r="M101" s="29"/>
    </row>
    <row r="102" spans="2:66" s="1" customFormat="1" ht="6.95" customHeight="1" x14ac:dyDescent="0.2">
      <c r="B102" s="29"/>
      <c r="M102" s="29"/>
    </row>
    <row r="103" spans="2:66" s="1" customFormat="1" ht="29.25" customHeight="1" x14ac:dyDescent="0.2">
      <c r="B103" s="29"/>
      <c r="C103" s="108" t="s">
        <v>144</v>
      </c>
      <c r="K103" s="117">
        <f>ROUND(K104 + K105,2)</f>
        <v>107.56</v>
      </c>
      <c r="M103" s="29"/>
      <c r="O103" s="118" t="s">
        <v>32</v>
      </c>
    </row>
    <row r="104" spans="2:66" s="1" customFormat="1" ht="18" customHeight="1" x14ac:dyDescent="0.2">
      <c r="B104" s="29"/>
      <c r="D104" s="265" t="s">
        <v>145</v>
      </c>
      <c r="E104" s="265"/>
      <c r="F104" s="265"/>
      <c r="K104" s="186">
        <f>K96*0.023</f>
        <v>107.56085562</v>
      </c>
      <c r="M104" s="29"/>
      <c r="O104" s="187" t="s">
        <v>34</v>
      </c>
      <c r="AG104" s="119"/>
      <c r="AH104" s="119"/>
      <c r="AI104" s="119"/>
      <c r="AJ104" s="119"/>
      <c r="AK104" s="119"/>
      <c r="AL104" s="119"/>
      <c r="AM104" s="119"/>
      <c r="AN104" s="119"/>
      <c r="AO104" s="119"/>
      <c r="AP104" s="119"/>
      <c r="AQ104" s="119"/>
      <c r="AR104" s="119"/>
      <c r="AS104" s="119"/>
      <c r="AT104" s="119"/>
      <c r="AU104" s="119"/>
      <c r="AV104" s="119"/>
      <c r="AW104" s="119"/>
      <c r="AX104" s="119"/>
      <c r="AY104" s="119"/>
      <c r="AZ104" s="120" t="s">
        <v>146</v>
      </c>
      <c r="BA104" s="119"/>
      <c r="BB104" s="119"/>
      <c r="BC104" s="119"/>
      <c r="BD104" s="119"/>
      <c r="BE104" s="119"/>
      <c r="BF104" s="121">
        <f>IF(O104="základná",K104,0)</f>
        <v>0</v>
      </c>
      <c r="BG104" s="121">
        <f>IF(O104="znížená",K104,0)</f>
        <v>107.56085562</v>
      </c>
      <c r="BH104" s="121">
        <f>IF(O104="zákl. prenesená",K104,0)</f>
        <v>0</v>
      </c>
      <c r="BI104" s="121">
        <f>IF(O104="zníž. prenesená",K104,0)</f>
        <v>0</v>
      </c>
      <c r="BJ104" s="121">
        <f>IF(O104="nulová",K104,0)</f>
        <v>0</v>
      </c>
      <c r="BK104" s="120" t="s">
        <v>147</v>
      </c>
      <c r="BL104" s="119"/>
      <c r="BM104" s="119"/>
      <c r="BN104" s="119"/>
    </row>
    <row r="105" spans="2:66" s="1" customFormat="1" ht="18" customHeight="1" x14ac:dyDescent="0.2">
      <c r="B105" s="29"/>
      <c r="D105" s="265" t="s">
        <v>148</v>
      </c>
      <c r="E105" s="265"/>
      <c r="F105" s="265"/>
      <c r="K105" s="181"/>
      <c r="M105" s="29"/>
      <c r="O105" s="187" t="s">
        <v>34</v>
      </c>
      <c r="AG105" s="119"/>
      <c r="AH105" s="119"/>
      <c r="AI105" s="119"/>
      <c r="AJ105" s="119"/>
      <c r="AK105" s="119"/>
      <c r="AL105" s="119"/>
      <c r="AM105" s="119"/>
      <c r="AN105" s="119"/>
      <c r="AO105" s="119"/>
      <c r="AP105" s="119"/>
      <c r="AQ105" s="119"/>
      <c r="AR105" s="119"/>
      <c r="AS105" s="119"/>
      <c r="AT105" s="119"/>
      <c r="AU105" s="119"/>
      <c r="AV105" s="119"/>
      <c r="AW105" s="119"/>
      <c r="AX105" s="119"/>
      <c r="AY105" s="119"/>
      <c r="AZ105" s="120" t="s">
        <v>146</v>
      </c>
      <c r="BA105" s="119"/>
      <c r="BB105" s="119"/>
      <c r="BC105" s="119"/>
      <c r="BD105" s="119"/>
      <c r="BE105" s="119"/>
      <c r="BF105" s="121">
        <f>IF(O105="základná",K105,0)</f>
        <v>0</v>
      </c>
      <c r="BG105" s="121">
        <f>IF(O105="znížená",K105,0)</f>
        <v>0</v>
      </c>
      <c r="BH105" s="121">
        <f>IF(O105="zákl. prenesená",K105,0)</f>
        <v>0</v>
      </c>
      <c r="BI105" s="121">
        <f>IF(O105="zníž. prenesená",K105,0)</f>
        <v>0</v>
      </c>
      <c r="BJ105" s="121">
        <f>IF(O105="nulová",K105,0)</f>
        <v>0</v>
      </c>
      <c r="BK105" s="120" t="s">
        <v>147</v>
      </c>
      <c r="BL105" s="119"/>
      <c r="BM105" s="119"/>
      <c r="BN105" s="119"/>
    </row>
    <row r="106" spans="2:66" s="1" customFormat="1" ht="18" customHeight="1" x14ac:dyDescent="0.2">
      <c r="B106" s="29"/>
      <c r="M106" s="29"/>
    </row>
    <row r="107" spans="2:66" s="1" customFormat="1" ht="29.25" customHeight="1" x14ac:dyDescent="0.2">
      <c r="B107" s="29"/>
      <c r="C107" s="122" t="s">
        <v>149</v>
      </c>
      <c r="D107" s="98"/>
      <c r="E107" s="98"/>
      <c r="F107" s="98"/>
      <c r="G107" s="98"/>
      <c r="H107" s="98"/>
      <c r="I107" s="98"/>
      <c r="J107" s="98"/>
      <c r="K107" s="123">
        <f>ROUND(K96+K103,2)</f>
        <v>4784.12</v>
      </c>
      <c r="L107" s="98"/>
      <c r="M107" s="29"/>
    </row>
    <row r="108" spans="2:66" s="1" customFormat="1" ht="6.95" customHeight="1" x14ac:dyDescent="0.2"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29"/>
    </row>
    <row r="112" spans="2:66" s="1" customFormat="1" ht="6.95" customHeight="1" x14ac:dyDescent="0.2"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29"/>
    </row>
    <row r="113" spans="2:64" s="1" customFormat="1" ht="24.95" customHeight="1" x14ac:dyDescent="0.2">
      <c r="B113" s="29"/>
      <c r="C113" s="21" t="s">
        <v>150</v>
      </c>
      <c r="M113" s="29"/>
    </row>
    <row r="114" spans="2:64" s="1" customFormat="1" ht="6.95" customHeight="1" x14ac:dyDescent="0.2">
      <c r="B114" s="29"/>
      <c r="M114" s="29"/>
    </row>
    <row r="115" spans="2:64" s="1" customFormat="1" ht="12" customHeight="1" x14ac:dyDescent="0.2">
      <c r="B115" s="29"/>
      <c r="C115" s="26" t="s">
        <v>13</v>
      </c>
      <c r="M115" s="29"/>
    </row>
    <row r="116" spans="2:64" s="1" customFormat="1" ht="16.5" customHeight="1" x14ac:dyDescent="0.2">
      <c r="B116" s="29"/>
      <c r="E116" s="266" t="str">
        <f>E7</f>
        <v>Revitalizácia verejného priestoru - Dom služieb Dúbravka</v>
      </c>
      <c r="F116" s="267"/>
      <c r="G116" s="267"/>
      <c r="H116" s="267"/>
      <c r="M116" s="29"/>
    </row>
    <row r="117" spans="2:64" s="1" customFormat="1" ht="12" customHeight="1" x14ac:dyDescent="0.2">
      <c r="B117" s="29"/>
      <c r="C117" s="26" t="s">
        <v>121</v>
      </c>
      <c r="M117" s="29"/>
    </row>
    <row r="118" spans="2:64" s="1" customFormat="1" ht="16.5" customHeight="1" x14ac:dyDescent="0.2">
      <c r="B118" s="29"/>
      <c r="E118" s="262" t="str">
        <f>E9</f>
        <v>SO 12 - Mobiliár a drobná architektúra</v>
      </c>
      <c r="F118" s="268"/>
      <c r="G118" s="268"/>
      <c r="H118" s="268"/>
      <c r="M118" s="29"/>
    </row>
    <row r="119" spans="2:64" s="1" customFormat="1" ht="6.95" customHeight="1" x14ac:dyDescent="0.2">
      <c r="B119" s="29"/>
      <c r="M119" s="29"/>
    </row>
    <row r="120" spans="2:64" s="1" customFormat="1" ht="12" customHeight="1" x14ac:dyDescent="0.2">
      <c r="B120" s="29"/>
      <c r="C120" s="26" t="s">
        <v>16</v>
      </c>
      <c r="F120" s="24" t="str">
        <f>F12</f>
        <v>k.ú. Dúbravka, Bratislava</v>
      </c>
      <c r="I120" s="26" t="s">
        <v>18</v>
      </c>
      <c r="J120" s="26"/>
      <c r="K120" s="52">
        <f>IF(K12="","",K12)</f>
        <v>0</v>
      </c>
      <c r="M120" s="29"/>
    </row>
    <row r="121" spans="2:64" s="1" customFormat="1" ht="6.95" customHeight="1" x14ac:dyDescent="0.2">
      <c r="B121" s="29"/>
      <c r="M121" s="29"/>
    </row>
    <row r="122" spans="2:64" s="1" customFormat="1" ht="25.7" customHeight="1" x14ac:dyDescent="0.2">
      <c r="B122" s="29"/>
      <c r="C122" s="26" t="s">
        <v>19</v>
      </c>
      <c r="F122" s="24">
        <f>E15</f>
        <v>0</v>
      </c>
      <c r="I122" s="26" t="s">
        <v>23</v>
      </c>
      <c r="J122" s="26"/>
      <c r="K122" s="27">
        <f>E21</f>
        <v>0</v>
      </c>
      <c r="M122" s="29"/>
    </row>
    <row r="123" spans="2:64" s="1" customFormat="1" ht="15.2" customHeight="1" x14ac:dyDescent="0.2">
      <c r="B123" s="29"/>
      <c r="C123" s="26" t="s">
        <v>22</v>
      </c>
      <c r="F123" s="24" t="str">
        <f>IF(E18="","",E18)</f>
        <v/>
      </c>
      <c r="I123" s="26" t="s">
        <v>25</v>
      </c>
      <c r="J123" s="26"/>
      <c r="K123" s="27" t="str">
        <f>E24</f>
        <v xml:space="preserve"> </v>
      </c>
      <c r="M123" s="29"/>
    </row>
    <row r="124" spans="2:64" s="1" customFormat="1" ht="10.35" customHeight="1" x14ac:dyDescent="0.2">
      <c r="B124" s="29"/>
      <c r="M124" s="29"/>
    </row>
    <row r="125" spans="2:64" s="10" customFormat="1" ht="29.25" customHeight="1" x14ac:dyDescent="0.2">
      <c r="B125" s="124"/>
      <c r="C125" s="125" t="s">
        <v>151</v>
      </c>
      <c r="D125" s="126" t="s">
        <v>53</v>
      </c>
      <c r="E125" s="126" t="s">
        <v>49</v>
      </c>
      <c r="F125" s="126" t="s">
        <v>50</v>
      </c>
      <c r="G125" s="126" t="s">
        <v>152</v>
      </c>
      <c r="H125" s="126" t="s">
        <v>153</v>
      </c>
      <c r="I125" s="126" t="s">
        <v>154</v>
      </c>
      <c r="J125" s="126" t="s">
        <v>155</v>
      </c>
      <c r="K125" s="127" t="s">
        <v>127</v>
      </c>
      <c r="L125" s="128" t="s">
        <v>156</v>
      </c>
      <c r="M125" s="124"/>
      <c r="N125" s="59" t="s">
        <v>1</v>
      </c>
      <c r="O125" s="60" t="s">
        <v>32</v>
      </c>
      <c r="P125" s="60" t="s">
        <v>157</v>
      </c>
      <c r="Q125" s="60" t="s">
        <v>158</v>
      </c>
      <c r="R125" s="60" t="s">
        <v>159</v>
      </c>
      <c r="S125" s="60" t="s">
        <v>160</v>
      </c>
      <c r="T125" s="60" t="s">
        <v>161</v>
      </c>
      <c r="U125" s="61" t="s">
        <v>162</v>
      </c>
    </row>
    <row r="126" spans="2:64" s="1" customFormat="1" ht="22.9" customHeight="1" x14ac:dyDescent="0.25">
      <c r="B126" s="29"/>
      <c r="C126" s="64" t="s">
        <v>123</v>
      </c>
      <c r="K126" s="129">
        <f>K127</f>
        <v>4676.5589399999999</v>
      </c>
      <c r="M126" s="29"/>
      <c r="N126" s="62"/>
      <c r="O126" s="53"/>
      <c r="P126" s="53"/>
      <c r="Q126" s="130">
        <f>Q127</f>
        <v>123.251032</v>
      </c>
      <c r="R126" s="53"/>
      <c r="S126" s="130">
        <f>S127</f>
        <v>21.810262870000003</v>
      </c>
      <c r="T126" s="53"/>
      <c r="U126" s="131">
        <f>U127</f>
        <v>0</v>
      </c>
      <c r="AU126" s="17" t="s">
        <v>67</v>
      </c>
      <c r="AV126" s="17" t="s">
        <v>129</v>
      </c>
      <c r="BL126" s="132">
        <f>BL127</f>
        <v>4676.5600000000004</v>
      </c>
    </row>
    <row r="127" spans="2:64" s="11" customFormat="1" ht="25.9" customHeight="1" x14ac:dyDescent="0.2">
      <c r="B127" s="133"/>
      <c r="D127" s="134" t="s">
        <v>67</v>
      </c>
      <c r="E127" s="135" t="s">
        <v>163</v>
      </c>
      <c r="F127" s="135" t="s">
        <v>164</v>
      </c>
      <c r="K127" s="136">
        <f>K128+K169+K202</f>
        <v>4676.5589399999999</v>
      </c>
      <c r="M127" s="133"/>
      <c r="N127" s="137"/>
      <c r="Q127" s="138">
        <f>Q128+Q169+Q202</f>
        <v>123.251032</v>
      </c>
      <c r="S127" s="138">
        <f>S128+S169+S202</f>
        <v>21.810262870000003</v>
      </c>
      <c r="U127" s="139">
        <f>U128+U169+U202</f>
        <v>0</v>
      </c>
      <c r="AS127" s="134" t="s">
        <v>76</v>
      </c>
      <c r="AU127" s="140" t="s">
        <v>67</v>
      </c>
      <c r="AV127" s="140" t="s">
        <v>68</v>
      </c>
      <c r="AZ127" s="134" t="s">
        <v>165</v>
      </c>
      <c r="BL127" s="141">
        <f>BL128+BL169+BL202</f>
        <v>4676.5600000000004</v>
      </c>
    </row>
    <row r="128" spans="2:64" s="11" customFormat="1" ht="22.9" customHeight="1" x14ac:dyDescent="0.2">
      <c r="B128" s="133"/>
      <c r="D128" s="134" t="s">
        <v>67</v>
      </c>
      <c r="E128" s="142" t="s">
        <v>181</v>
      </c>
      <c r="F128" s="142" t="s">
        <v>284</v>
      </c>
      <c r="K128" s="143">
        <f>SUM(K129:K165)</f>
        <v>1506.2629400000001</v>
      </c>
      <c r="M128" s="133"/>
      <c r="N128" s="137"/>
      <c r="Q128" s="138">
        <f>SUM(Q129:Q168)</f>
        <v>31.247812000000003</v>
      </c>
      <c r="S128" s="138">
        <f>SUM(S129:S168)</f>
        <v>11.933182870000001</v>
      </c>
      <c r="U128" s="139">
        <f>SUM(U129:U168)</f>
        <v>0</v>
      </c>
      <c r="AS128" s="134" t="s">
        <v>76</v>
      </c>
      <c r="AU128" s="140" t="s">
        <v>67</v>
      </c>
      <c r="AV128" s="140" t="s">
        <v>76</v>
      </c>
      <c r="AZ128" s="134" t="s">
        <v>165</v>
      </c>
      <c r="BL128" s="141">
        <f>SUM(BL129:BL168)</f>
        <v>1506.26</v>
      </c>
    </row>
    <row r="129" spans="2:66" s="1" customFormat="1" ht="24.2" customHeight="1" x14ac:dyDescent="0.2">
      <c r="B129" s="29"/>
      <c r="C129" s="188" t="s">
        <v>76</v>
      </c>
      <c r="D129" s="188" t="s">
        <v>167</v>
      </c>
      <c r="E129" s="189" t="s">
        <v>1836</v>
      </c>
      <c r="F129" s="190" t="s">
        <v>1837</v>
      </c>
      <c r="G129" s="191" t="s">
        <v>415</v>
      </c>
      <c r="H129" s="192">
        <v>28</v>
      </c>
      <c r="I129" s="193">
        <v>35.200000000000003</v>
      </c>
      <c r="J129" s="182"/>
      <c r="K129" s="193">
        <f>(H129*I129)-(H129*I129*J129)</f>
        <v>985.60000000000014</v>
      </c>
      <c r="L129" s="194"/>
      <c r="M129" s="29"/>
      <c r="N129" s="145" t="s">
        <v>1</v>
      </c>
      <c r="O129" s="118" t="s">
        <v>34</v>
      </c>
      <c r="P129" s="146">
        <v>0.93200000000000005</v>
      </c>
      <c r="Q129" s="146">
        <f>P129*H129</f>
        <v>26.096</v>
      </c>
      <c r="R129" s="146">
        <v>0.30613000000000001</v>
      </c>
      <c r="S129" s="146">
        <f>R129*H129</f>
        <v>8.5716400000000004</v>
      </c>
      <c r="T129" s="146">
        <v>0</v>
      </c>
      <c r="U129" s="147">
        <f>T129*H129</f>
        <v>0</v>
      </c>
      <c r="AS129" s="148" t="s">
        <v>171</v>
      </c>
      <c r="AU129" s="148" t="s">
        <v>167</v>
      </c>
      <c r="AV129" s="148" t="s">
        <v>147</v>
      </c>
      <c r="AZ129" s="17" t="s">
        <v>165</v>
      </c>
      <c r="BF129" s="149">
        <f>IF(O129="základná",K129,0)</f>
        <v>0</v>
      </c>
      <c r="BG129" s="149">
        <f>IF(O129="znížená",K129,0)</f>
        <v>985.60000000000014</v>
      </c>
      <c r="BH129" s="149">
        <f>IF(O129="zákl. prenesená",K129,0)</f>
        <v>0</v>
      </c>
      <c r="BI129" s="149">
        <f>IF(O129="zníž. prenesená",K129,0)</f>
        <v>0</v>
      </c>
      <c r="BJ129" s="149">
        <f>IF(O129="nulová",K129,0)</f>
        <v>0</v>
      </c>
      <c r="BK129" s="17" t="s">
        <v>147</v>
      </c>
      <c r="BL129" s="149">
        <f>ROUND(I129*H129,2)</f>
        <v>985.6</v>
      </c>
      <c r="BM129" s="17" t="s">
        <v>171</v>
      </c>
      <c r="BN129" s="148" t="s">
        <v>1838</v>
      </c>
    </row>
    <row r="130" spans="2:66" s="12" customFormat="1" x14ac:dyDescent="0.2">
      <c r="B130" s="150"/>
      <c r="D130" s="151" t="s">
        <v>173</v>
      </c>
      <c r="E130" s="152" t="s">
        <v>1</v>
      </c>
      <c r="F130" s="153" t="s">
        <v>1839</v>
      </c>
      <c r="H130" s="152" t="s">
        <v>1</v>
      </c>
      <c r="J130" s="198"/>
      <c r="M130" s="150"/>
      <c r="N130" s="154"/>
      <c r="U130" s="155"/>
      <c r="AU130" s="152" t="s">
        <v>173</v>
      </c>
      <c r="AV130" s="152" t="s">
        <v>147</v>
      </c>
      <c r="AW130" s="12" t="s">
        <v>76</v>
      </c>
      <c r="AX130" s="12" t="s">
        <v>24</v>
      </c>
      <c r="AY130" s="12" t="s">
        <v>68</v>
      </c>
      <c r="AZ130" s="152" t="s">
        <v>165</v>
      </c>
    </row>
    <row r="131" spans="2:66" s="13" customFormat="1" x14ac:dyDescent="0.2">
      <c r="B131" s="156"/>
      <c r="D131" s="151" t="s">
        <v>173</v>
      </c>
      <c r="E131" s="157" t="s">
        <v>1</v>
      </c>
      <c r="F131" s="158" t="s">
        <v>627</v>
      </c>
      <c r="H131" s="159">
        <v>5</v>
      </c>
      <c r="J131" s="199"/>
      <c r="M131" s="156"/>
      <c r="N131" s="160"/>
      <c r="U131" s="161"/>
      <c r="AU131" s="157" t="s">
        <v>173</v>
      </c>
      <c r="AV131" s="157" t="s">
        <v>147</v>
      </c>
      <c r="AW131" s="13" t="s">
        <v>147</v>
      </c>
      <c r="AX131" s="13" t="s">
        <v>24</v>
      </c>
      <c r="AY131" s="13" t="s">
        <v>68</v>
      </c>
      <c r="AZ131" s="157" t="s">
        <v>165</v>
      </c>
    </row>
    <row r="132" spans="2:66" s="12" customFormat="1" x14ac:dyDescent="0.2">
      <c r="B132" s="150"/>
      <c r="D132" s="151" t="s">
        <v>173</v>
      </c>
      <c r="E132" s="152" t="s">
        <v>1</v>
      </c>
      <c r="F132" s="153" t="s">
        <v>1840</v>
      </c>
      <c r="H132" s="152" t="s">
        <v>1</v>
      </c>
      <c r="J132" s="198"/>
      <c r="M132" s="150"/>
      <c r="N132" s="154"/>
      <c r="U132" s="155"/>
      <c r="AU132" s="152" t="s">
        <v>173</v>
      </c>
      <c r="AV132" s="152" t="s">
        <v>147</v>
      </c>
      <c r="AW132" s="12" t="s">
        <v>76</v>
      </c>
      <c r="AX132" s="12" t="s">
        <v>24</v>
      </c>
      <c r="AY132" s="12" t="s">
        <v>68</v>
      </c>
      <c r="AZ132" s="152" t="s">
        <v>165</v>
      </c>
    </row>
    <row r="133" spans="2:66" s="13" customFormat="1" x14ac:dyDescent="0.2">
      <c r="B133" s="156"/>
      <c r="D133" s="151" t="s">
        <v>173</v>
      </c>
      <c r="E133" s="157" t="s">
        <v>1</v>
      </c>
      <c r="F133" s="158" t="s">
        <v>1841</v>
      </c>
      <c r="H133" s="159">
        <v>20</v>
      </c>
      <c r="J133" s="199"/>
      <c r="M133" s="156"/>
      <c r="N133" s="160"/>
      <c r="U133" s="161"/>
      <c r="AU133" s="157" t="s">
        <v>173</v>
      </c>
      <c r="AV133" s="157" t="s">
        <v>147</v>
      </c>
      <c r="AW133" s="13" t="s">
        <v>147</v>
      </c>
      <c r="AX133" s="13" t="s">
        <v>24</v>
      </c>
      <c r="AY133" s="13" t="s">
        <v>68</v>
      </c>
      <c r="AZ133" s="157" t="s">
        <v>165</v>
      </c>
    </row>
    <row r="134" spans="2:66" s="12" customFormat="1" x14ac:dyDescent="0.2">
      <c r="B134" s="150"/>
      <c r="D134" s="151" t="s">
        <v>173</v>
      </c>
      <c r="E134" s="152" t="s">
        <v>1</v>
      </c>
      <c r="F134" s="153" t="s">
        <v>1842</v>
      </c>
      <c r="H134" s="152" t="s">
        <v>1</v>
      </c>
      <c r="J134" s="198"/>
      <c r="M134" s="150"/>
      <c r="N134" s="154"/>
      <c r="U134" s="155"/>
      <c r="AU134" s="152" t="s">
        <v>173</v>
      </c>
      <c r="AV134" s="152" t="s">
        <v>147</v>
      </c>
      <c r="AW134" s="12" t="s">
        <v>76</v>
      </c>
      <c r="AX134" s="12" t="s">
        <v>24</v>
      </c>
      <c r="AY134" s="12" t="s">
        <v>68</v>
      </c>
      <c r="AZ134" s="152" t="s">
        <v>165</v>
      </c>
    </row>
    <row r="135" spans="2:66" s="13" customFormat="1" x14ac:dyDescent="0.2">
      <c r="B135" s="156"/>
      <c r="D135" s="151" t="s">
        <v>173</v>
      </c>
      <c r="E135" s="157" t="s">
        <v>1</v>
      </c>
      <c r="F135" s="158" t="s">
        <v>510</v>
      </c>
      <c r="H135" s="159">
        <v>3</v>
      </c>
      <c r="J135" s="199"/>
      <c r="M135" s="156"/>
      <c r="N135" s="160"/>
      <c r="U135" s="161"/>
      <c r="AU135" s="157" t="s">
        <v>173</v>
      </c>
      <c r="AV135" s="157" t="s">
        <v>147</v>
      </c>
      <c r="AW135" s="13" t="s">
        <v>147</v>
      </c>
      <c r="AX135" s="13" t="s">
        <v>24</v>
      </c>
      <c r="AY135" s="13" t="s">
        <v>68</v>
      </c>
      <c r="AZ135" s="157" t="s">
        <v>165</v>
      </c>
    </row>
    <row r="136" spans="2:66" s="14" customFormat="1" x14ac:dyDescent="0.2">
      <c r="B136" s="162"/>
      <c r="D136" s="151" t="s">
        <v>173</v>
      </c>
      <c r="E136" s="163" t="s">
        <v>1</v>
      </c>
      <c r="F136" s="164" t="s">
        <v>176</v>
      </c>
      <c r="H136" s="165">
        <v>28</v>
      </c>
      <c r="J136" s="200"/>
      <c r="M136" s="162"/>
      <c r="N136" s="166"/>
      <c r="U136" s="167"/>
      <c r="AU136" s="163" t="s">
        <v>173</v>
      </c>
      <c r="AV136" s="163" t="s">
        <v>147</v>
      </c>
      <c r="AW136" s="14" t="s">
        <v>171</v>
      </c>
      <c r="AX136" s="14" t="s">
        <v>24</v>
      </c>
      <c r="AY136" s="14" t="s">
        <v>76</v>
      </c>
      <c r="AZ136" s="163" t="s">
        <v>165</v>
      </c>
    </row>
    <row r="137" spans="2:66" s="1" customFormat="1" ht="16.5" customHeight="1" x14ac:dyDescent="0.2">
      <c r="B137" s="29"/>
      <c r="C137" s="188" t="s">
        <v>147</v>
      </c>
      <c r="D137" s="188" t="s">
        <v>167</v>
      </c>
      <c r="E137" s="189" t="s">
        <v>1843</v>
      </c>
      <c r="F137" s="190" t="s">
        <v>1844</v>
      </c>
      <c r="G137" s="191" t="s">
        <v>184</v>
      </c>
      <c r="H137" s="192">
        <v>1.3069999999999999</v>
      </c>
      <c r="I137" s="193">
        <v>242.42</v>
      </c>
      <c r="J137" s="182"/>
      <c r="K137" s="193">
        <f>(H137*I137)-(H137*I137*J137)</f>
        <v>316.84293999999994</v>
      </c>
      <c r="L137" s="194"/>
      <c r="M137" s="29"/>
      <c r="N137" s="145" t="s">
        <v>1</v>
      </c>
      <c r="O137" s="118" t="s">
        <v>34</v>
      </c>
      <c r="P137" s="146">
        <v>3.7160000000000002</v>
      </c>
      <c r="Q137" s="146">
        <f>P137*H137</f>
        <v>4.8568119999999997</v>
      </c>
      <c r="R137" s="146">
        <v>2.4614099999999999</v>
      </c>
      <c r="S137" s="146">
        <f>R137*H137</f>
        <v>3.2170628699999999</v>
      </c>
      <c r="T137" s="146">
        <v>0</v>
      </c>
      <c r="U137" s="147">
        <f>T137*H137</f>
        <v>0</v>
      </c>
      <c r="AS137" s="148" t="s">
        <v>171</v>
      </c>
      <c r="AU137" s="148" t="s">
        <v>167</v>
      </c>
      <c r="AV137" s="148" t="s">
        <v>147</v>
      </c>
      <c r="AZ137" s="17" t="s">
        <v>165</v>
      </c>
      <c r="BF137" s="149">
        <f>IF(O137="základná",K137,0)</f>
        <v>0</v>
      </c>
      <c r="BG137" s="149">
        <f>IF(O137="znížená",K137,0)</f>
        <v>316.84293999999994</v>
      </c>
      <c r="BH137" s="149">
        <f>IF(O137="zákl. prenesená",K137,0)</f>
        <v>0</v>
      </c>
      <c r="BI137" s="149">
        <f>IF(O137="zníž. prenesená",K137,0)</f>
        <v>0</v>
      </c>
      <c r="BJ137" s="149">
        <f>IF(O137="nulová",K137,0)</f>
        <v>0</v>
      </c>
      <c r="BK137" s="17" t="s">
        <v>147</v>
      </c>
      <c r="BL137" s="149">
        <f>ROUND(I137*H137,2)</f>
        <v>316.83999999999997</v>
      </c>
      <c r="BM137" s="17" t="s">
        <v>171</v>
      </c>
      <c r="BN137" s="148" t="s">
        <v>1845</v>
      </c>
    </row>
    <row r="138" spans="2:66" s="12" customFormat="1" x14ac:dyDescent="0.2">
      <c r="B138" s="150"/>
      <c r="D138" s="151" t="s">
        <v>173</v>
      </c>
      <c r="E138" s="152" t="s">
        <v>1</v>
      </c>
      <c r="F138" s="153" t="s">
        <v>1846</v>
      </c>
      <c r="H138" s="152" t="s">
        <v>1</v>
      </c>
      <c r="J138" s="198"/>
      <c r="M138" s="150"/>
      <c r="N138" s="154"/>
      <c r="U138" s="155"/>
      <c r="AU138" s="152" t="s">
        <v>173</v>
      </c>
      <c r="AV138" s="152" t="s">
        <v>147</v>
      </c>
      <c r="AW138" s="12" t="s">
        <v>76</v>
      </c>
      <c r="AX138" s="12" t="s">
        <v>24</v>
      </c>
      <c r="AY138" s="12" t="s">
        <v>68</v>
      </c>
      <c r="AZ138" s="152" t="s">
        <v>165</v>
      </c>
    </row>
    <row r="139" spans="2:66" s="13" customFormat="1" x14ac:dyDescent="0.2">
      <c r="B139" s="156"/>
      <c r="D139" s="151" t="s">
        <v>173</v>
      </c>
      <c r="E139" s="157" t="s">
        <v>1</v>
      </c>
      <c r="F139" s="158" t="s">
        <v>1847</v>
      </c>
      <c r="H139" s="159">
        <v>0.32</v>
      </c>
      <c r="J139" s="199"/>
      <c r="M139" s="156"/>
      <c r="N139" s="160"/>
      <c r="U139" s="161"/>
      <c r="AU139" s="157" t="s">
        <v>173</v>
      </c>
      <c r="AV139" s="157" t="s">
        <v>147</v>
      </c>
      <c r="AW139" s="13" t="s">
        <v>147</v>
      </c>
      <c r="AX139" s="13" t="s">
        <v>24</v>
      </c>
      <c r="AY139" s="13" t="s">
        <v>68</v>
      </c>
      <c r="AZ139" s="157" t="s">
        <v>165</v>
      </c>
    </row>
    <row r="140" spans="2:66" s="12" customFormat="1" x14ac:dyDescent="0.2">
      <c r="B140" s="150"/>
      <c r="D140" s="151" t="s">
        <v>173</v>
      </c>
      <c r="E140" s="152" t="s">
        <v>1</v>
      </c>
      <c r="F140" s="153" t="s">
        <v>1848</v>
      </c>
      <c r="H140" s="152" t="s">
        <v>1</v>
      </c>
      <c r="J140" s="198"/>
      <c r="M140" s="150"/>
      <c r="N140" s="154"/>
      <c r="U140" s="155"/>
      <c r="AU140" s="152" t="s">
        <v>173</v>
      </c>
      <c r="AV140" s="152" t="s">
        <v>147</v>
      </c>
      <c r="AW140" s="12" t="s">
        <v>76</v>
      </c>
      <c r="AX140" s="12" t="s">
        <v>24</v>
      </c>
      <c r="AY140" s="12" t="s">
        <v>68</v>
      </c>
      <c r="AZ140" s="152" t="s">
        <v>165</v>
      </c>
    </row>
    <row r="141" spans="2:66" s="13" customFormat="1" x14ac:dyDescent="0.2">
      <c r="B141" s="156"/>
      <c r="D141" s="151" t="s">
        <v>173</v>
      </c>
      <c r="E141" s="157" t="s">
        <v>1</v>
      </c>
      <c r="F141" s="158" t="s">
        <v>1849</v>
      </c>
      <c r="H141" s="159">
        <v>0.85799999999999998</v>
      </c>
      <c r="J141" s="199"/>
      <c r="M141" s="156"/>
      <c r="N141" s="160"/>
      <c r="U141" s="161"/>
      <c r="AU141" s="157" t="s">
        <v>173</v>
      </c>
      <c r="AV141" s="157" t="s">
        <v>147</v>
      </c>
      <c r="AW141" s="13" t="s">
        <v>147</v>
      </c>
      <c r="AX141" s="13" t="s">
        <v>24</v>
      </c>
      <c r="AY141" s="13" t="s">
        <v>68</v>
      </c>
      <c r="AZ141" s="157" t="s">
        <v>165</v>
      </c>
    </row>
    <row r="142" spans="2:66" s="12" customFormat="1" x14ac:dyDescent="0.2">
      <c r="B142" s="150"/>
      <c r="D142" s="151" t="s">
        <v>173</v>
      </c>
      <c r="E142" s="152" t="s">
        <v>1</v>
      </c>
      <c r="F142" s="153" t="s">
        <v>1850</v>
      </c>
      <c r="H142" s="152" t="s">
        <v>1</v>
      </c>
      <c r="J142" s="198"/>
      <c r="M142" s="150"/>
      <c r="N142" s="154"/>
      <c r="U142" s="155"/>
      <c r="AU142" s="152" t="s">
        <v>173</v>
      </c>
      <c r="AV142" s="152" t="s">
        <v>147</v>
      </c>
      <c r="AW142" s="12" t="s">
        <v>76</v>
      </c>
      <c r="AX142" s="12" t="s">
        <v>24</v>
      </c>
      <c r="AY142" s="12" t="s">
        <v>68</v>
      </c>
      <c r="AZ142" s="152" t="s">
        <v>165</v>
      </c>
    </row>
    <row r="143" spans="2:66" s="13" customFormat="1" x14ac:dyDescent="0.2">
      <c r="B143" s="156"/>
      <c r="D143" s="151" t="s">
        <v>173</v>
      </c>
      <c r="E143" s="157" t="s">
        <v>1</v>
      </c>
      <c r="F143" s="158" t="s">
        <v>1851</v>
      </c>
      <c r="H143" s="159">
        <v>0.129</v>
      </c>
      <c r="J143" s="199"/>
      <c r="M143" s="156"/>
      <c r="N143" s="160"/>
      <c r="U143" s="161"/>
      <c r="AU143" s="157" t="s">
        <v>173</v>
      </c>
      <c r="AV143" s="157" t="s">
        <v>147</v>
      </c>
      <c r="AW143" s="13" t="s">
        <v>147</v>
      </c>
      <c r="AX143" s="13" t="s">
        <v>24</v>
      </c>
      <c r="AY143" s="13" t="s">
        <v>68</v>
      </c>
      <c r="AZ143" s="157" t="s">
        <v>165</v>
      </c>
    </row>
    <row r="144" spans="2:66" s="14" customFormat="1" x14ac:dyDescent="0.2">
      <c r="B144" s="162"/>
      <c r="D144" s="151" t="s">
        <v>173</v>
      </c>
      <c r="E144" s="163" t="s">
        <v>1</v>
      </c>
      <c r="F144" s="164" t="s">
        <v>176</v>
      </c>
      <c r="H144" s="165">
        <v>1.3069999999999999</v>
      </c>
      <c r="J144" s="200"/>
      <c r="M144" s="162"/>
      <c r="N144" s="166"/>
      <c r="U144" s="167"/>
      <c r="AU144" s="163" t="s">
        <v>173</v>
      </c>
      <c r="AV144" s="163" t="s">
        <v>147</v>
      </c>
      <c r="AW144" s="14" t="s">
        <v>171</v>
      </c>
      <c r="AX144" s="14" t="s">
        <v>24</v>
      </c>
      <c r="AY144" s="14" t="s">
        <v>76</v>
      </c>
      <c r="AZ144" s="163" t="s">
        <v>165</v>
      </c>
    </row>
    <row r="145" spans="2:66" s="1" customFormat="1" ht="16.5" customHeight="1" x14ac:dyDescent="0.2">
      <c r="B145" s="29"/>
      <c r="C145" s="202" t="s">
        <v>181</v>
      </c>
      <c r="D145" s="202" t="s">
        <v>398</v>
      </c>
      <c r="E145" s="203" t="s">
        <v>1852</v>
      </c>
      <c r="F145" s="204" t="s">
        <v>1853</v>
      </c>
      <c r="G145" s="205" t="s">
        <v>415</v>
      </c>
      <c r="H145" s="206">
        <v>18</v>
      </c>
      <c r="I145" s="207">
        <v>9.2899999999999991</v>
      </c>
      <c r="J145" s="184"/>
      <c r="K145" s="208">
        <f>(H145*I145)-(H145*I145*J145)</f>
        <v>167.21999999999997</v>
      </c>
      <c r="L145" s="209"/>
      <c r="M145" s="169"/>
      <c r="N145" s="170" t="s">
        <v>1</v>
      </c>
      <c r="O145" s="171" t="s">
        <v>34</v>
      </c>
      <c r="P145" s="146">
        <v>0</v>
      </c>
      <c r="Q145" s="146">
        <f>P145*H145</f>
        <v>0</v>
      </c>
      <c r="R145" s="146">
        <v>8.0000000000000004E-4</v>
      </c>
      <c r="S145" s="146">
        <f>R145*H145</f>
        <v>1.4400000000000001E-2</v>
      </c>
      <c r="T145" s="146">
        <v>0</v>
      </c>
      <c r="U145" s="147">
        <f>T145*H145</f>
        <v>0</v>
      </c>
      <c r="AS145" s="148" t="s">
        <v>213</v>
      </c>
      <c r="AU145" s="148" t="s">
        <v>398</v>
      </c>
      <c r="AV145" s="148" t="s">
        <v>147</v>
      </c>
      <c r="AZ145" s="17" t="s">
        <v>165</v>
      </c>
      <c r="BF145" s="149">
        <f>IF(O145="základná",K145,0)</f>
        <v>0</v>
      </c>
      <c r="BG145" s="149">
        <f>IF(O145="znížená",K145,0)</f>
        <v>167.21999999999997</v>
      </c>
      <c r="BH145" s="149">
        <f>IF(O145="zákl. prenesená",K145,0)</f>
        <v>0</v>
      </c>
      <c r="BI145" s="149">
        <f>IF(O145="zníž. prenesená",K145,0)</f>
        <v>0</v>
      </c>
      <c r="BJ145" s="149">
        <f>IF(O145="nulová",K145,0)</f>
        <v>0</v>
      </c>
      <c r="BK145" s="17" t="s">
        <v>147</v>
      </c>
      <c r="BL145" s="149">
        <f>ROUND(I145*H145,2)</f>
        <v>167.22</v>
      </c>
      <c r="BM145" s="17" t="s">
        <v>171</v>
      </c>
      <c r="BN145" s="148" t="s">
        <v>1854</v>
      </c>
    </row>
    <row r="146" spans="2:66" s="12" customFormat="1" x14ac:dyDescent="0.2">
      <c r="B146" s="150"/>
      <c r="D146" s="151" t="s">
        <v>173</v>
      </c>
      <c r="E146" s="152" t="s">
        <v>1</v>
      </c>
      <c r="F146" s="153" t="s">
        <v>1855</v>
      </c>
      <c r="H146" s="152" t="s">
        <v>1</v>
      </c>
      <c r="J146" s="176"/>
      <c r="M146" s="150"/>
      <c r="N146" s="154"/>
      <c r="U146" s="155"/>
      <c r="AU146" s="152" t="s">
        <v>173</v>
      </c>
      <c r="AV146" s="152" t="s">
        <v>147</v>
      </c>
      <c r="AW146" s="12" t="s">
        <v>76</v>
      </c>
      <c r="AX146" s="12" t="s">
        <v>24</v>
      </c>
      <c r="AY146" s="12" t="s">
        <v>68</v>
      </c>
      <c r="AZ146" s="152" t="s">
        <v>165</v>
      </c>
    </row>
    <row r="147" spans="2:66" s="13" customFormat="1" x14ac:dyDescent="0.2">
      <c r="B147" s="156"/>
      <c r="D147" s="151" t="s">
        <v>173</v>
      </c>
      <c r="E147" s="157" t="s">
        <v>1</v>
      </c>
      <c r="F147" s="158" t="s">
        <v>627</v>
      </c>
      <c r="H147" s="159">
        <v>5</v>
      </c>
      <c r="J147" s="177"/>
      <c r="M147" s="156"/>
      <c r="N147" s="160"/>
      <c r="U147" s="161"/>
      <c r="AU147" s="157" t="s">
        <v>173</v>
      </c>
      <c r="AV147" s="157" t="s">
        <v>147</v>
      </c>
      <c r="AW147" s="13" t="s">
        <v>147</v>
      </c>
      <c r="AX147" s="13" t="s">
        <v>24</v>
      </c>
      <c r="AY147" s="13" t="s">
        <v>68</v>
      </c>
      <c r="AZ147" s="157" t="s">
        <v>165</v>
      </c>
    </row>
    <row r="148" spans="2:66" s="12" customFormat="1" x14ac:dyDescent="0.2">
      <c r="B148" s="150"/>
      <c r="D148" s="151" t="s">
        <v>173</v>
      </c>
      <c r="E148" s="152" t="s">
        <v>1</v>
      </c>
      <c r="F148" s="153" t="s">
        <v>1856</v>
      </c>
      <c r="H148" s="152" t="s">
        <v>1</v>
      </c>
      <c r="J148" s="176"/>
      <c r="M148" s="150"/>
      <c r="N148" s="154"/>
      <c r="U148" s="155"/>
      <c r="AU148" s="152" t="s">
        <v>173</v>
      </c>
      <c r="AV148" s="152" t="s">
        <v>147</v>
      </c>
      <c r="AW148" s="12" t="s">
        <v>76</v>
      </c>
      <c r="AX148" s="12" t="s">
        <v>24</v>
      </c>
      <c r="AY148" s="12" t="s">
        <v>68</v>
      </c>
      <c r="AZ148" s="152" t="s">
        <v>165</v>
      </c>
    </row>
    <row r="149" spans="2:66" s="13" customFormat="1" x14ac:dyDescent="0.2">
      <c r="B149" s="156"/>
      <c r="D149" s="151" t="s">
        <v>173</v>
      </c>
      <c r="E149" s="157" t="s">
        <v>1</v>
      </c>
      <c r="F149" s="158" t="s">
        <v>1857</v>
      </c>
      <c r="H149" s="159">
        <v>10</v>
      </c>
      <c r="J149" s="177"/>
      <c r="M149" s="156"/>
      <c r="N149" s="160"/>
      <c r="U149" s="161"/>
      <c r="AU149" s="157" t="s">
        <v>173</v>
      </c>
      <c r="AV149" s="157" t="s">
        <v>147</v>
      </c>
      <c r="AW149" s="13" t="s">
        <v>147</v>
      </c>
      <c r="AX149" s="13" t="s">
        <v>24</v>
      </c>
      <c r="AY149" s="13" t="s">
        <v>68</v>
      </c>
      <c r="AZ149" s="157" t="s">
        <v>165</v>
      </c>
    </row>
    <row r="150" spans="2:66" s="12" customFormat="1" x14ac:dyDescent="0.2">
      <c r="B150" s="150"/>
      <c r="D150" s="151" t="s">
        <v>173</v>
      </c>
      <c r="E150" s="152" t="s">
        <v>1</v>
      </c>
      <c r="F150" s="153" t="s">
        <v>1850</v>
      </c>
      <c r="H150" s="152" t="s">
        <v>1</v>
      </c>
      <c r="J150" s="176"/>
      <c r="M150" s="150"/>
      <c r="N150" s="154"/>
      <c r="U150" s="155"/>
      <c r="AU150" s="152" t="s">
        <v>173</v>
      </c>
      <c r="AV150" s="152" t="s">
        <v>147</v>
      </c>
      <c r="AW150" s="12" t="s">
        <v>76</v>
      </c>
      <c r="AX150" s="12" t="s">
        <v>24</v>
      </c>
      <c r="AY150" s="12" t="s">
        <v>68</v>
      </c>
      <c r="AZ150" s="152" t="s">
        <v>165</v>
      </c>
    </row>
    <row r="151" spans="2:66" s="13" customFormat="1" x14ac:dyDescent="0.2">
      <c r="B151" s="156"/>
      <c r="D151" s="151" t="s">
        <v>173</v>
      </c>
      <c r="E151" s="157" t="s">
        <v>1</v>
      </c>
      <c r="F151" s="158" t="s">
        <v>510</v>
      </c>
      <c r="H151" s="159">
        <v>3</v>
      </c>
      <c r="J151" s="177"/>
      <c r="M151" s="156"/>
      <c r="N151" s="160"/>
      <c r="U151" s="161"/>
      <c r="AU151" s="157" t="s">
        <v>173</v>
      </c>
      <c r="AV151" s="157" t="s">
        <v>147</v>
      </c>
      <c r="AW151" s="13" t="s">
        <v>147</v>
      </c>
      <c r="AX151" s="13" t="s">
        <v>24</v>
      </c>
      <c r="AY151" s="13" t="s">
        <v>68</v>
      </c>
      <c r="AZ151" s="157" t="s">
        <v>165</v>
      </c>
    </row>
    <row r="152" spans="2:66" s="14" customFormat="1" x14ac:dyDescent="0.2">
      <c r="B152" s="162"/>
      <c r="D152" s="151" t="s">
        <v>173</v>
      </c>
      <c r="E152" s="163" t="s">
        <v>1</v>
      </c>
      <c r="F152" s="164" t="s">
        <v>176</v>
      </c>
      <c r="H152" s="165">
        <v>18</v>
      </c>
      <c r="J152" s="178"/>
      <c r="M152" s="162"/>
      <c r="N152" s="166"/>
      <c r="U152" s="167"/>
      <c r="AU152" s="163" t="s">
        <v>173</v>
      </c>
      <c r="AV152" s="163" t="s">
        <v>147</v>
      </c>
      <c r="AW152" s="14" t="s">
        <v>171</v>
      </c>
      <c r="AX152" s="14" t="s">
        <v>24</v>
      </c>
      <c r="AY152" s="14" t="s">
        <v>76</v>
      </c>
      <c r="AZ152" s="163" t="s">
        <v>165</v>
      </c>
    </row>
    <row r="153" spans="2:66" s="1" customFormat="1" ht="16.5" customHeight="1" x14ac:dyDescent="0.2">
      <c r="B153" s="29"/>
      <c r="C153" s="202" t="s">
        <v>171</v>
      </c>
      <c r="D153" s="202" t="s">
        <v>398</v>
      </c>
      <c r="E153" s="203" t="s">
        <v>1858</v>
      </c>
      <c r="F153" s="204" t="s">
        <v>1859</v>
      </c>
      <c r="G153" s="205" t="s">
        <v>415</v>
      </c>
      <c r="H153" s="206">
        <v>72</v>
      </c>
      <c r="I153" s="185"/>
      <c r="J153" s="184"/>
      <c r="K153" s="208">
        <f>(H153*I153)-(H153*I153*J153)</f>
        <v>0</v>
      </c>
      <c r="L153" s="209"/>
      <c r="M153" s="169"/>
      <c r="N153" s="170" t="s">
        <v>1</v>
      </c>
      <c r="O153" s="171" t="s">
        <v>34</v>
      </c>
      <c r="P153" s="146">
        <v>0</v>
      </c>
      <c r="Q153" s="146">
        <f>P153*H153</f>
        <v>0</v>
      </c>
      <c r="R153" s="146">
        <v>1.3999999999999999E-4</v>
      </c>
      <c r="S153" s="146">
        <f>R153*H153</f>
        <v>1.0079999999999999E-2</v>
      </c>
      <c r="T153" s="146">
        <v>0</v>
      </c>
      <c r="U153" s="147">
        <f>T153*H153</f>
        <v>0</v>
      </c>
      <c r="AS153" s="148" t="s">
        <v>213</v>
      </c>
      <c r="AU153" s="148" t="s">
        <v>398</v>
      </c>
      <c r="AV153" s="148" t="s">
        <v>147</v>
      </c>
      <c r="AZ153" s="17" t="s">
        <v>165</v>
      </c>
      <c r="BF153" s="149">
        <f>IF(O153="základná",K153,0)</f>
        <v>0</v>
      </c>
      <c r="BG153" s="149">
        <f>IF(O153="znížená",K153,0)</f>
        <v>0</v>
      </c>
      <c r="BH153" s="149">
        <f>IF(O153="zákl. prenesená",K153,0)</f>
        <v>0</v>
      </c>
      <c r="BI153" s="149">
        <f>IF(O153="zníž. prenesená",K153,0)</f>
        <v>0</v>
      </c>
      <c r="BJ153" s="149">
        <f>IF(O153="nulová",K153,0)</f>
        <v>0</v>
      </c>
      <c r="BK153" s="17" t="s">
        <v>147</v>
      </c>
      <c r="BL153" s="149">
        <f>ROUND(I153*H153,2)</f>
        <v>0</v>
      </c>
      <c r="BM153" s="17" t="s">
        <v>171</v>
      </c>
      <c r="BN153" s="148" t="s">
        <v>1860</v>
      </c>
    </row>
    <row r="154" spans="2:66" s="12" customFormat="1" x14ac:dyDescent="0.2">
      <c r="B154" s="150"/>
      <c r="D154" s="151" t="s">
        <v>173</v>
      </c>
      <c r="E154" s="152" t="s">
        <v>1</v>
      </c>
      <c r="F154" s="153" t="s">
        <v>1855</v>
      </c>
      <c r="H154" s="152" t="s">
        <v>1</v>
      </c>
      <c r="J154" s="176"/>
      <c r="M154" s="150"/>
      <c r="N154" s="154"/>
      <c r="U154" s="155"/>
      <c r="AU154" s="152" t="s">
        <v>173</v>
      </c>
      <c r="AV154" s="152" t="s">
        <v>147</v>
      </c>
      <c r="AW154" s="12" t="s">
        <v>76</v>
      </c>
      <c r="AX154" s="12" t="s">
        <v>24</v>
      </c>
      <c r="AY154" s="12" t="s">
        <v>68</v>
      </c>
      <c r="AZ154" s="152" t="s">
        <v>165</v>
      </c>
    </row>
    <row r="155" spans="2:66" s="13" customFormat="1" x14ac:dyDescent="0.2">
      <c r="B155" s="156"/>
      <c r="D155" s="151" t="s">
        <v>173</v>
      </c>
      <c r="E155" s="157" t="s">
        <v>1</v>
      </c>
      <c r="F155" s="158" t="s">
        <v>1861</v>
      </c>
      <c r="H155" s="159">
        <v>20</v>
      </c>
      <c r="J155" s="177"/>
      <c r="M155" s="156"/>
      <c r="N155" s="160"/>
      <c r="U155" s="161"/>
      <c r="AU155" s="157" t="s">
        <v>173</v>
      </c>
      <c r="AV155" s="157" t="s">
        <v>147</v>
      </c>
      <c r="AW155" s="13" t="s">
        <v>147</v>
      </c>
      <c r="AX155" s="13" t="s">
        <v>24</v>
      </c>
      <c r="AY155" s="13" t="s">
        <v>68</v>
      </c>
      <c r="AZ155" s="157" t="s">
        <v>165</v>
      </c>
    </row>
    <row r="156" spans="2:66" s="12" customFormat="1" x14ac:dyDescent="0.2">
      <c r="B156" s="150"/>
      <c r="D156" s="151" t="s">
        <v>173</v>
      </c>
      <c r="E156" s="152" t="s">
        <v>1</v>
      </c>
      <c r="F156" s="153" t="s">
        <v>1862</v>
      </c>
      <c r="H156" s="152" t="s">
        <v>1</v>
      </c>
      <c r="J156" s="176"/>
      <c r="M156" s="150"/>
      <c r="N156" s="154"/>
      <c r="U156" s="155"/>
      <c r="AU156" s="152" t="s">
        <v>173</v>
      </c>
      <c r="AV156" s="152" t="s">
        <v>147</v>
      </c>
      <c r="AW156" s="12" t="s">
        <v>76</v>
      </c>
      <c r="AX156" s="12" t="s">
        <v>24</v>
      </c>
      <c r="AY156" s="12" t="s">
        <v>68</v>
      </c>
      <c r="AZ156" s="152" t="s">
        <v>165</v>
      </c>
    </row>
    <row r="157" spans="2:66" s="13" customFormat="1" x14ac:dyDescent="0.2">
      <c r="B157" s="156"/>
      <c r="D157" s="151" t="s">
        <v>173</v>
      </c>
      <c r="E157" s="157" t="s">
        <v>1</v>
      </c>
      <c r="F157" s="158" t="s">
        <v>1863</v>
      </c>
      <c r="H157" s="159">
        <v>40</v>
      </c>
      <c r="J157" s="177"/>
      <c r="M157" s="156"/>
      <c r="N157" s="160"/>
      <c r="U157" s="161"/>
      <c r="AU157" s="157" t="s">
        <v>173</v>
      </c>
      <c r="AV157" s="157" t="s">
        <v>147</v>
      </c>
      <c r="AW157" s="13" t="s">
        <v>147</v>
      </c>
      <c r="AX157" s="13" t="s">
        <v>24</v>
      </c>
      <c r="AY157" s="13" t="s">
        <v>68</v>
      </c>
      <c r="AZ157" s="157" t="s">
        <v>165</v>
      </c>
    </row>
    <row r="158" spans="2:66" s="12" customFormat="1" x14ac:dyDescent="0.2">
      <c r="B158" s="150"/>
      <c r="D158" s="151" t="s">
        <v>173</v>
      </c>
      <c r="E158" s="152" t="s">
        <v>1</v>
      </c>
      <c r="F158" s="153" t="s">
        <v>1850</v>
      </c>
      <c r="H158" s="152" t="s">
        <v>1</v>
      </c>
      <c r="J158" s="176"/>
      <c r="M158" s="150"/>
      <c r="N158" s="154"/>
      <c r="U158" s="155"/>
      <c r="AU158" s="152" t="s">
        <v>173</v>
      </c>
      <c r="AV158" s="152" t="s">
        <v>147</v>
      </c>
      <c r="AW158" s="12" t="s">
        <v>76</v>
      </c>
      <c r="AX158" s="12" t="s">
        <v>24</v>
      </c>
      <c r="AY158" s="12" t="s">
        <v>68</v>
      </c>
      <c r="AZ158" s="152" t="s">
        <v>165</v>
      </c>
    </row>
    <row r="159" spans="2:66" s="13" customFormat="1" x14ac:dyDescent="0.2">
      <c r="B159" s="156"/>
      <c r="D159" s="151" t="s">
        <v>173</v>
      </c>
      <c r="E159" s="157" t="s">
        <v>1</v>
      </c>
      <c r="F159" s="158" t="s">
        <v>1864</v>
      </c>
      <c r="H159" s="159">
        <v>12</v>
      </c>
      <c r="J159" s="177"/>
      <c r="M159" s="156"/>
      <c r="N159" s="160"/>
      <c r="U159" s="161"/>
      <c r="AU159" s="157" t="s">
        <v>173</v>
      </c>
      <c r="AV159" s="157" t="s">
        <v>147</v>
      </c>
      <c r="AW159" s="13" t="s">
        <v>147</v>
      </c>
      <c r="AX159" s="13" t="s">
        <v>24</v>
      </c>
      <c r="AY159" s="13" t="s">
        <v>68</v>
      </c>
      <c r="AZ159" s="157" t="s">
        <v>165</v>
      </c>
    </row>
    <row r="160" spans="2:66" s="14" customFormat="1" x14ac:dyDescent="0.2">
      <c r="B160" s="162"/>
      <c r="D160" s="151" t="s">
        <v>173</v>
      </c>
      <c r="E160" s="163" t="s">
        <v>1</v>
      </c>
      <c r="F160" s="164" t="s">
        <v>176</v>
      </c>
      <c r="H160" s="165">
        <v>72</v>
      </c>
      <c r="J160" s="178"/>
      <c r="M160" s="162"/>
      <c r="N160" s="166"/>
      <c r="U160" s="167"/>
      <c r="AU160" s="163" t="s">
        <v>173</v>
      </c>
      <c r="AV160" s="163" t="s">
        <v>147</v>
      </c>
      <c r="AW160" s="14" t="s">
        <v>171</v>
      </c>
      <c r="AX160" s="14" t="s">
        <v>24</v>
      </c>
      <c r="AY160" s="14" t="s">
        <v>76</v>
      </c>
      <c r="AZ160" s="163" t="s">
        <v>165</v>
      </c>
    </row>
    <row r="161" spans="1:66" s="1" customFormat="1" ht="33" customHeight="1" x14ac:dyDescent="0.2">
      <c r="B161" s="29"/>
      <c r="C161" s="188" t="s">
        <v>201</v>
      </c>
      <c r="D161" s="188" t="s">
        <v>167</v>
      </c>
      <c r="E161" s="189" t="s">
        <v>1865</v>
      </c>
      <c r="F161" s="190" t="s">
        <v>1866</v>
      </c>
      <c r="G161" s="191" t="s">
        <v>415</v>
      </c>
      <c r="H161" s="192">
        <v>5</v>
      </c>
      <c r="I161" s="193">
        <v>7.32</v>
      </c>
      <c r="J161" s="182"/>
      <c r="K161" s="193">
        <f>(H161*I161)-(H161*I161*J161)</f>
        <v>36.6</v>
      </c>
      <c r="L161" s="194"/>
      <c r="M161" s="29"/>
      <c r="N161" s="145" t="s">
        <v>1</v>
      </c>
      <c r="O161" s="118" t="s">
        <v>34</v>
      </c>
      <c r="P161" s="146">
        <v>5.8999999999999997E-2</v>
      </c>
      <c r="Q161" s="146">
        <f>P161*H161</f>
        <v>0.29499999999999998</v>
      </c>
      <c r="R161" s="146">
        <v>1E-3</v>
      </c>
      <c r="S161" s="146">
        <f>R161*H161</f>
        <v>5.0000000000000001E-3</v>
      </c>
      <c r="T161" s="146">
        <v>0</v>
      </c>
      <c r="U161" s="147">
        <f>T161*H161</f>
        <v>0</v>
      </c>
      <c r="AS161" s="148" t="s">
        <v>171</v>
      </c>
      <c r="AU161" s="148" t="s">
        <v>167</v>
      </c>
      <c r="AV161" s="148" t="s">
        <v>147</v>
      </c>
      <c r="AZ161" s="17" t="s">
        <v>165</v>
      </c>
      <c r="BF161" s="149">
        <f>IF(O161="základná",K161,0)</f>
        <v>0</v>
      </c>
      <c r="BG161" s="149">
        <f>IF(O161="znížená",K161,0)</f>
        <v>36.6</v>
      </c>
      <c r="BH161" s="149">
        <f>IF(O161="zákl. prenesená",K161,0)</f>
        <v>0</v>
      </c>
      <c r="BI161" s="149">
        <f>IF(O161="zníž. prenesená",K161,0)</f>
        <v>0</v>
      </c>
      <c r="BJ161" s="149">
        <f>IF(O161="nulová",K161,0)</f>
        <v>0</v>
      </c>
      <c r="BK161" s="17" t="s">
        <v>147</v>
      </c>
      <c r="BL161" s="149">
        <f>ROUND(I161*H161,2)</f>
        <v>36.6</v>
      </c>
      <c r="BM161" s="17" t="s">
        <v>171</v>
      </c>
      <c r="BN161" s="148" t="s">
        <v>1867</v>
      </c>
    </row>
    <row r="162" spans="1:66" s="12" customFormat="1" x14ac:dyDescent="0.2">
      <c r="B162" s="150"/>
      <c r="D162" s="151" t="s">
        <v>173</v>
      </c>
      <c r="E162" s="152" t="s">
        <v>1</v>
      </c>
      <c r="F162" s="153" t="s">
        <v>1868</v>
      </c>
      <c r="H162" s="152" t="s">
        <v>1</v>
      </c>
      <c r="J162" s="176"/>
      <c r="M162" s="150"/>
      <c r="N162" s="154"/>
      <c r="U162" s="155"/>
      <c r="AU162" s="152" t="s">
        <v>173</v>
      </c>
      <c r="AV162" s="152" t="s">
        <v>147</v>
      </c>
      <c r="AW162" s="12" t="s">
        <v>76</v>
      </c>
      <c r="AX162" s="12" t="s">
        <v>24</v>
      </c>
      <c r="AY162" s="12" t="s">
        <v>68</v>
      </c>
      <c r="AZ162" s="152" t="s">
        <v>165</v>
      </c>
    </row>
    <row r="163" spans="1:66" s="13" customFormat="1" x14ac:dyDescent="0.2">
      <c r="B163" s="156"/>
      <c r="D163" s="151" t="s">
        <v>173</v>
      </c>
      <c r="E163" s="157" t="s">
        <v>1</v>
      </c>
      <c r="F163" s="158" t="s">
        <v>627</v>
      </c>
      <c r="H163" s="159">
        <v>5</v>
      </c>
      <c r="J163" s="177"/>
      <c r="M163" s="156"/>
      <c r="N163" s="160"/>
      <c r="U163" s="161"/>
      <c r="AU163" s="157" t="s">
        <v>173</v>
      </c>
      <c r="AV163" s="157" t="s">
        <v>147</v>
      </c>
      <c r="AW163" s="13" t="s">
        <v>147</v>
      </c>
      <c r="AX163" s="13" t="s">
        <v>24</v>
      </c>
      <c r="AY163" s="13" t="s">
        <v>68</v>
      </c>
      <c r="AZ163" s="157" t="s">
        <v>165</v>
      </c>
    </row>
    <row r="164" spans="1:66" s="14" customFormat="1" x14ac:dyDescent="0.2">
      <c r="B164" s="162"/>
      <c r="D164" s="151" t="s">
        <v>173</v>
      </c>
      <c r="E164" s="163" t="s">
        <v>1</v>
      </c>
      <c r="F164" s="164" t="s">
        <v>176</v>
      </c>
      <c r="H164" s="165">
        <v>5</v>
      </c>
      <c r="J164" s="178"/>
      <c r="M164" s="162"/>
      <c r="N164" s="166"/>
      <c r="U164" s="167"/>
      <c r="AU164" s="163" t="s">
        <v>173</v>
      </c>
      <c r="AV164" s="163" t="s">
        <v>147</v>
      </c>
      <c r="AW164" s="14" t="s">
        <v>171</v>
      </c>
      <c r="AX164" s="14" t="s">
        <v>24</v>
      </c>
      <c r="AY164" s="14" t="s">
        <v>76</v>
      </c>
      <c r="AZ164" s="163" t="s">
        <v>165</v>
      </c>
    </row>
    <row r="165" spans="1:66" s="1" customFormat="1" ht="24.2" customHeight="1" x14ac:dyDescent="0.2">
      <c r="A165" s="210"/>
      <c r="B165" s="29"/>
      <c r="C165" s="202" t="s">
        <v>205</v>
      </c>
      <c r="D165" s="202" t="s">
        <v>398</v>
      </c>
      <c r="E165" s="203" t="s">
        <v>1869</v>
      </c>
      <c r="F165" s="204" t="s">
        <v>1870</v>
      </c>
      <c r="G165" s="205" t="s">
        <v>415</v>
      </c>
      <c r="H165" s="206">
        <v>5</v>
      </c>
      <c r="I165" s="207">
        <v>0</v>
      </c>
      <c r="J165" s="211"/>
      <c r="K165" s="208">
        <f>(H165*I165)-(H165*I165*J165)</f>
        <v>0</v>
      </c>
      <c r="L165" s="209"/>
      <c r="M165" s="169"/>
      <c r="N165" s="170" t="s">
        <v>1</v>
      </c>
      <c r="O165" s="171" t="s">
        <v>34</v>
      </c>
      <c r="P165" s="146">
        <v>0</v>
      </c>
      <c r="Q165" s="146">
        <f>P165*H165</f>
        <v>0</v>
      </c>
      <c r="R165" s="146">
        <v>2.3E-2</v>
      </c>
      <c r="S165" s="146">
        <f>R165*H165</f>
        <v>0.11499999999999999</v>
      </c>
      <c r="T165" s="146">
        <v>0</v>
      </c>
      <c r="U165" s="147">
        <f>T165*H165</f>
        <v>0</v>
      </c>
      <c r="AS165" s="148" t="s">
        <v>213</v>
      </c>
      <c r="AU165" s="148" t="s">
        <v>398</v>
      </c>
      <c r="AV165" s="148" t="s">
        <v>147</v>
      </c>
      <c r="AZ165" s="17" t="s">
        <v>165</v>
      </c>
      <c r="BF165" s="149">
        <f>IF(O165="základná",K165,0)</f>
        <v>0</v>
      </c>
      <c r="BG165" s="149">
        <f>IF(O165="znížená",K165,0)</f>
        <v>0</v>
      </c>
      <c r="BH165" s="149">
        <f>IF(O165="zákl. prenesená",K165,0)</f>
        <v>0</v>
      </c>
      <c r="BI165" s="149">
        <f>IF(O165="zníž. prenesená",K165,0)</f>
        <v>0</v>
      </c>
      <c r="BJ165" s="149">
        <f>IF(O165="nulová",K165,0)</f>
        <v>0</v>
      </c>
      <c r="BK165" s="17" t="s">
        <v>147</v>
      </c>
      <c r="BL165" s="149">
        <f>ROUND(I165*H165,2)</f>
        <v>0</v>
      </c>
      <c r="BM165" s="17" t="s">
        <v>171</v>
      </c>
      <c r="BN165" s="148" t="s">
        <v>1871</v>
      </c>
    </row>
    <row r="166" spans="1:66" s="12" customFormat="1" x14ac:dyDescent="0.2">
      <c r="B166" s="150"/>
      <c r="D166" s="151" t="s">
        <v>173</v>
      </c>
      <c r="E166" s="152" t="s">
        <v>1</v>
      </c>
      <c r="F166" s="153" t="s">
        <v>1868</v>
      </c>
      <c r="H166" s="152" t="s">
        <v>1</v>
      </c>
      <c r="J166" s="176"/>
      <c r="M166" s="150"/>
      <c r="N166" s="154"/>
      <c r="U166" s="155"/>
      <c r="AU166" s="152" t="s">
        <v>173</v>
      </c>
      <c r="AV166" s="152" t="s">
        <v>147</v>
      </c>
      <c r="AW166" s="12" t="s">
        <v>76</v>
      </c>
      <c r="AX166" s="12" t="s">
        <v>24</v>
      </c>
      <c r="AY166" s="12" t="s">
        <v>68</v>
      </c>
      <c r="AZ166" s="152" t="s">
        <v>165</v>
      </c>
    </row>
    <row r="167" spans="1:66" s="13" customFormat="1" x14ac:dyDescent="0.2">
      <c r="B167" s="156"/>
      <c r="D167" s="151" t="s">
        <v>173</v>
      </c>
      <c r="E167" s="157" t="s">
        <v>1</v>
      </c>
      <c r="F167" s="158" t="s">
        <v>627</v>
      </c>
      <c r="H167" s="159">
        <v>5</v>
      </c>
      <c r="J167" s="177"/>
      <c r="M167" s="156"/>
      <c r="N167" s="160"/>
      <c r="U167" s="161"/>
      <c r="AU167" s="157" t="s">
        <v>173</v>
      </c>
      <c r="AV167" s="157" t="s">
        <v>147</v>
      </c>
      <c r="AW167" s="13" t="s">
        <v>147</v>
      </c>
      <c r="AX167" s="13" t="s">
        <v>24</v>
      </c>
      <c r="AY167" s="13" t="s">
        <v>68</v>
      </c>
      <c r="AZ167" s="157" t="s">
        <v>165</v>
      </c>
    </row>
    <row r="168" spans="1:66" s="14" customFormat="1" x14ac:dyDescent="0.2">
      <c r="B168" s="162"/>
      <c r="D168" s="151" t="s">
        <v>173</v>
      </c>
      <c r="E168" s="163" t="s">
        <v>1</v>
      </c>
      <c r="F168" s="164" t="s">
        <v>176</v>
      </c>
      <c r="H168" s="165">
        <v>5</v>
      </c>
      <c r="J168" s="178"/>
      <c r="M168" s="162"/>
      <c r="N168" s="166"/>
      <c r="U168" s="167"/>
      <c r="AU168" s="163" t="s">
        <v>173</v>
      </c>
      <c r="AV168" s="163" t="s">
        <v>147</v>
      </c>
      <c r="AW168" s="14" t="s">
        <v>171</v>
      </c>
      <c r="AX168" s="14" t="s">
        <v>24</v>
      </c>
      <c r="AY168" s="14" t="s">
        <v>76</v>
      </c>
      <c r="AZ168" s="163" t="s">
        <v>165</v>
      </c>
    </row>
    <row r="169" spans="1:66" s="11" customFormat="1" ht="22.9" customHeight="1" x14ac:dyDescent="0.2">
      <c r="B169" s="133"/>
      <c r="D169" s="134" t="s">
        <v>67</v>
      </c>
      <c r="E169" s="142" t="s">
        <v>219</v>
      </c>
      <c r="F169" s="142" t="s">
        <v>442</v>
      </c>
      <c r="J169" s="179"/>
      <c r="K169" s="143">
        <f>SUM(K170:K198)</f>
        <v>2066.71</v>
      </c>
      <c r="M169" s="133"/>
      <c r="N169" s="137"/>
      <c r="Q169" s="138">
        <f>SUM(Q170:Q201)</f>
        <v>49.211999999999996</v>
      </c>
      <c r="S169" s="138">
        <f>SUM(S170:S201)</f>
        <v>9.8770800000000012</v>
      </c>
      <c r="U169" s="139">
        <f>SUM(U170:U201)</f>
        <v>0</v>
      </c>
      <c r="AS169" s="134" t="s">
        <v>76</v>
      </c>
      <c r="AU169" s="140" t="s">
        <v>67</v>
      </c>
      <c r="AV169" s="140" t="s">
        <v>76</v>
      </c>
      <c r="AZ169" s="134" t="s">
        <v>165</v>
      </c>
      <c r="BL169" s="141">
        <f>SUM(BL170:BL201)</f>
        <v>2066.71</v>
      </c>
    </row>
    <row r="170" spans="1:66" s="1" customFormat="1" ht="24.2" customHeight="1" x14ac:dyDescent="0.2">
      <c r="B170" s="29"/>
      <c r="C170" s="188" t="s">
        <v>209</v>
      </c>
      <c r="D170" s="188" t="s">
        <v>167</v>
      </c>
      <c r="E170" s="189" t="s">
        <v>1872</v>
      </c>
      <c r="F170" s="190" t="s">
        <v>1873</v>
      </c>
      <c r="G170" s="191" t="s">
        <v>415</v>
      </c>
      <c r="H170" s="192">
        <v>3</v>
      </c>
      <c r="I170" s="193">
        <v>44.69</v>
      </c>
      <c r="J170" s="182"/>
      <c r="K170" s="193">
        <f>(H170*I170)-(H170*I170*J170)</f>
        <v>134.07</v>
      </c>
      <c r="L170" s="194"/>
      <c r="M170" s="29"/>
      <c r="N170" s="145" t="s">
        <v>1</v>
      </c>
      <c r="O170" s="118" t="s">
        <v>34</v>
      </c>
      <c r="P170" s="146">
        <v>0.95</v>
      </c>
      <c r="Q170" s="146">
        <f>P170*H170</f>
        <v>2.8499999999999996</v>
      </c>
      <c r="R170" s="146">
        <v>0.46371000000000001</v>
      </c>
      <c r="S170" s="146">
        <f>R170*H170</f>
        <v>1.39113</v>
      </c>
      <c r="T170" s="146">
        <v>0</v>
      </c>
      <c r="U170" s="147">
        <f>T170*H170</f>
        <v>0</v>
      </c>
      <c r="AS170" s="148" t="s">
        <v>171</v>
      </c>
      <c r="AU170" s="148" t="s">
        <v>167</v>
      </c>
      <c r="AV170" s="148" t="s">
        <v>147</v>
      </c>
      <c r="AZ170" s="17" t="s">
        <v>165</v>
      </c>
      <c r="BF170" s="149">
        <f>IF(O170="základná",K170,0)</f>
        <v>0</v>
      </c>
      <c r="BG170" s="149">
        <f>IF(O170="znížená",K170,0)</f>
        <v>134.07</v>
      </c>
      <c r="BH170" s="149">
        <f>IF(O170="zákl. prenesená",K170,0)</f>
        <v>0</v>
      </c>
      <c r="BI170" s="149">
        <f>IF(O170="zníž. prenesená",K170,0)</f>
        <v>0</v>
      </c>
      <c r="BJ170" s="149">
        <f>IF(O170="nulová",K170,0)</f>
        <v>0</v>
      </c>
      <c r="BK170" s="17" t="s">
        <v>147</v>
      </c>
      <c r="BL170" s="149">
        <f>ROUND(I170*H170,2)</f>
        <v>134.07</v>
      </c>
      <c r="BM170" s="17" t="s">
        <v>171</v>
      </c>
      <c r="BN170" s="148" t="s">
        <v>1874</v>
      </c>
    </row>
    <row r="171" spans="1:66" s="12" customFormat="1" x14ac:dyDescent="0.2">
      <c r="B171" s="150"/>
      <c r="D171" s="151" t="s">
        <v>173</v>
      </c>
      <c r="E171" s="152" t="s">
        <v>1</v>
      </c>
      <c r="F171" s="153" t="s">
        <v>1842</v>
      </c>
      <c r="H171" s="152" t="s">
        <v>1</v>
      </c>
      <c r="J171" s="198"/>
      <c r="M171" s="150"/>
      <c r="N171" s="154"/>
      <c r="U171" s="155"/>
      <c r="AU171" s="152" t="s">
        <v>173</v>
      </c>
      <c r="AV171" s="152" t="s">
        <v>147</v>
      </c>
      <c r="AW171" s="12" t="s">
        <v>76</v>
      </c>
      <c r="AX171" s="12" t="s">
        <v>24</v>
      </c>
      <c r="AY171" s="12" t="s">
        <v>68</v>
      </c>
      <c r="AZ171" s="152" t="s">
        <v>165</v>
      </c>
    </row>
    <row r="172" spans="1:66" s="13" customFormat="1" x14ac:dyDescent="0.2">
      <c r="B172" s="156"/>
      <c r="D172" s="151" t="s">
        <v>173</v>
      </c>
      <c r="E172" s="157" t="s">
        <v>1</v>
      </c>
      <c r="F172" s="158" t="s">
        <v>510</v>
      </c>
      <c r="H172" s="159">
        <v>3</v>
      </c>
      <c r="J172" s="199"/>
      <c r="M172" s="156"/>
      <c r="N172" s="160"/>
      <c r="U172" s="161"/>
      <c r="AU172" s="157" t="s">
        <v>173</v>
      </c>
      <c r="AV172" s="157" t="s">
        <v>147</v>
      </c>
      <c r="AW172" s="13" t="s">
        <v>147</v>
      </c>
      <c r="AX172" s="13" t="s">
        <v>24</v>
      </c>
      <c r="AY172" s="13" t="s">
        <v>68</v>
      </c>
      <c r="AZ172" s="157" t="s">
        <v>165</v>
      </c>
    </row>
    <row r="173" spans="1:66" s="14" customFormat="1" x14ac:dyDescent="0.2">
      <c r="B173" s="162"/>
      <c r="D173" s="151" t="s">
        <v>173</v>
      </c>
      <c r="E173" s="163" t="s">
        <v>1</v>
      </c>
      <c r="F173" s="164" t="s">
        <v>176</v>
      </c>
      <c r="H173" s="165">
        <v>3</v>
      </c>
      <c r="J173" s="200"/>
      <c r="M173" s="162"/>
      <c r="N173" s="166"/>
      <c r="U173" s="167"/>
      <c r="AU173" s="163" t="s">
        <v>173</v>
      </c>
      <c r="AV173" s="163" t="s">
        <v>147</v>
      </c>
      <c r="AW173" s="14" t="s">
        <v>171</v>
      </c>
      <c r="AX173" s="14" t="s">
        <v>24</v>
      </c>
      <c r="AY173" s="14" t="s">
        <v>76</v>
      </c>
      <c r="AZ173" s="163" t="s">
        <v>165</v>
      </c>
    </row>
    <row r="174" spans="1:66" s="1" customFormat="1" ht="24.2" customHeight="1" x14ac:dyDescent="0.2">
      <c r="B174" s="29"/>
      <c r="C174" s="202" t="s">
        <v>213</v>
      </c>
      <c r="D174" s="202" t="s">
        <v>398</v>
      </c>
      <c r="E174" s="203" t="s">
        <v>1875</v>
      </c>
      <c r="F174" s="204" t="s">
        <v>1876</v>
      </c>
      <c r="G174" s="205" t="s">
        <v>415</v>
      </c>
      <c r="H174" s="206">
        <v>3</v>
      </c>
      <c r="I174" s="207">
        <v>233.71</v>
      </c>
      <c r="J174" s="184"/>
      <c r="K174" s="208">
        <f>(H174*I174)-(H174*I174*J174)</f>
        <v>701.13</v>
      </c>
      <c r="L174" s="209"/>
      <c r="M174" s="169"/>
      <c r="N174" s="170" t="s">
        <v>1</v>
      </c>
      <c r="O174" s="171" t="s">
        <v>34</v>
      </c>
      <c r="P174" s="146">
        <v>0</v>
      </c>
      <c r="Q174" s="146">
        <f>P174*H174</f>
        <v>0</v>
      </c>
      <c r="R174" s="146">
        <v>1.9599999999999999E-2</v>
      </c>
      <c r="S174" s="146">
        <f>R174*H174</f>
        <v>5.8799999999999998E-2</v>
      </c>
      <c r="T174" s="146">
        <v>0</v>
      </c>
      <c r="U174" s="147">
        <f>T174*H174</f>
        <v>0</v>
      </c>
      <c r="AS174" s="148" t="s">
        <v>213</v>
      </c>
      <c r="AU174" s="148" t="s">
        <v>398</v>
      </c>
      <c r="AV174" s="148" t="s">
        <v>147</v>
      </c>
      <c r="AZ174" s="17" t="s">
        <v>165</v>
      </c>
      <c r="BF174" s="149">
        <f>IF(O174="základná",K174,0)</f>
        <v>0</v>
      </c>
      <c r="BG174" s="149">
        <f>IF(O174="znížená",K174,0)</f>
        <v>701.13</v>
      </c>
      <c r="BH174" s="149">
        <f>IF(O174="zákl. prenesená",K174,0)</f>
        <v>0</v>
      </c>
      <c r="BI174" s="149">
        <f>IF(O174="zníž. prenesená",K174,0)</f>
        <v>0</v>
      </c>
      <c r="BJ174" s="149">
        <f>IF(O174="nulová",K174,0)</f>
        <v>0</v>
      </c>
      <c r="BK174" s="17" t="s">
        <v>147</v>
      </c>
      <c r="BL174" s="149">
        <f>ROUND(I174*H174,2)</f>
        <v>701.13</v>
      </c>
      <c r="BM174" s="17" t="s">
        <v>171</v>
      </c>
      <c r="BN174" s="148" t="s">
        <v>1877</v>
      </c>
    </row>
    <row r="175" spans="1:66" s="12" customFormat="1" x14ac:dyDescent="0.2">
      <c r="B175" s="150"/>
      <c r="D175" s="151" t="s">
        <v>173</v>
      </c>
      <c r="E175" s="152" t="s">
        <v>1</v>
      </c>
      <c r="F175" s="153" t="s">
        <v>1842</v>
      </c>
      <c r="H175" s="152" t="s">
        <v>1</v>
      </c>
      <c r="J175" s="198"/>
      <c r="M175" s="150"/>
      <c r="N175" s="154"/>
      <c r="U175" s="155"/>
      <c r="AU175" s="152" t="s">
        <v>173</v>
      </c>
      <c r="AV175" s="152" t="s">
        <v>147</v>
      </c>
      <c r="AW175" s="12" t="s">
        <v>76</v>
      </c>
      <c r="AX175" s="12" t="s">
        <v>24</v>
      </c>
      <c r="AY175" s="12" t="s">
        <v>68</v>
      </c>
      <c r="AZ175" s="152" t="s">
        <v>165</v>
      </c>
    </row>
    <row r="176" spans="1:66" s="13" customFormat="1" x14ac:dyDescent="0.2">
      <c r="B176" s="156"/>
      <c r="D176" s="151" t="s">
        <v>173</v>
      </c>
      <c r="E176" s="157" t="s">
        <v>1</v>
      </c>
      <c r="F176" s="158" t="s">
        <v>510</v>
      </c>
      <c r="H176" s="159">
        <v>3</v>
      </c>
      <c r="J176" s="199"/>
      <c r="M176" s="156"/>
      <c r="N176" s="160"/>
      <c r="U176" s="161"/>
      <c r="AU176" s="157" t="s">
        <v>173</v>
      </c>
      <c r="AV176" s="157" t="s">
        <v>147</v>
      </c>
      <c r="AW176" s="13" t="s">
        <v>147</v>
      </c>
      <c r="AX176" s="13" t="s">
        <v>24</v>
      </c>
      <c r="AY176" s="13" t="s">
        <v>68</v>
      </c>
      <c r="AZ176" s="157" t="s">
        <v>165</v>
      </c>
    </row>
    <row r="177" spans="1:66" s="14" customFormat="1" x14ac:dyDescent="0.2">
      <c r="B177" s="162"/>
      <c r="D177" s="151" t="s">
        <v>173</v>
      </c>
      <c r="E177" s="163" t="s">
        <v>1</v>
      </c>
      <c r="F177" s="164" t="s">
        <v>176</v>
      </c>
      <c r="H177" s="165">
        <v>3</v>
      </c>
      <c r="J177" s="200"/>
      <c r="M177" s="162"/>
      <c r="N177" s="166"/>
      <c r="U177" s="167"/>
      <c r="AU177" s="163" t="s">
        <v>173</v>
      </c>
      <c r="AV177" s="163" t="s">
        <v>147</v>
      </c>
      <c r="AW177" s="14" t="s">
        <v>171</v>
      </c>
      <c r="AX177" s="14" t="s">
        <v>24</v>
      </c>
      <c r="AY177" s="14" t="s">
        <v>76</v>
      </c>
      <c r="AZ177" s="163" t="s">
        <v>165</v>
      </c>
    </row>
    <row r="178" spans="1:66" s="1" customFormat="1" ht="24.2" customHeight="1" x14ac:dyDescent="0.2">
      <c r="B178" s="29"/>
      <c r="C178" s="188" t="s">
        <v>219</v>
      </c>
      <c r="D178" s="188" t="s">
        <v>167</v>
      </c>
      <c r="E178" s="189" t="s">
        <v>1878</v>
      </c>
      <c r="F178" s="190" t="s">
        <v>1879</v>
      </c>
      <c r="G178" s="191" t="s">
        <v>415</v>
      </c>
      <c r="H178" s="192">
        <v>5</v>
      </c>
      <c r="I178" s="193">
        <v>33.69</v>
      </c>
      <c r="J178" s="182"/>
      <c r="K178" s="193">
        <f>(H178*I178)-(H178*I178*J178)</f>
        <v>168.45</v>
      </c>
      <c r="L178" s="194"/>
      <c r="M178" s="29"/>
      <c r="N178" s="145" t="s">
        <v>1</v>
      </c>
      <c r="O178" s="118" t="s">
        <v>34</v>
      </c>
      <c r="P178" s="146">
        <v>0.76</v>
      </c>
      <c r="Q178" s="146">
        <f>P178*H178</f>
        <v>3.8</v>
      </c>
      <c r="R178" s="146">
        <v>5.2999999999999998E-4</v>
      </c>
      <c r="S178" s="146">
        <f>R178*H178</f>
        <v>2.65E-3</v>
      </c>
      <c r="T178" s="146">
        <v>0</v>
      </c>
      <c r="U178" s="147">
        <f>T178*H178</f>
        <v>0</v>
      </c>
      <c r="AS178" s="148" t="s">
        <v>171</v>
      </c>
      <c r="AU178" s="148" t="s">
        <v>167</v>
      </c>
      <c r="AV178" s="148" t="s">
        <v>147</v>
      </c>
      <c r="AZ178" s="17" t="s">
        <v>165</v>
      </c>
      <c r="BF178" s="149">
        <f>IF(O178="základná",K178,0)</f>
        <v>0</v>
      </c>
      <c r="BG178" s="149">
        <f>IF(O178="znížená",K178,0)</f>
        <v>168.45</v>
      </c>
      <c r="BH178" s="149">
        <f>IF(O178="zákl. prenesená",K178,0)</f>
        <v>0</v>
      </c>
      <c r="BI178" s="149">
        <f>IF(O178="zníž. prenesená",K178,0)</f>
        <v>0</v>
      </c>
      <c r="BJ178" s="149">
        <f>IF(O178="nulová",K178,0)</f>
        <v>0</v>
      </c>
      <c r="BK178" s="17" t="s">
        <v>147</v>
      </c>
      <c r="BL178" s="149">
        <f>ROUND(I178*H178,2)</f>
        <v>168.45</v>
      </c>
      <c r="BM178" s="17" t="s">
        <v>171</v>
      </c>
      <c r="BN178" s="148" t="s">
        <v>1880</v>
      </c>
    </row>
    <row r="179" spans="1:66" s="12" customFormat="1" x14ac:dyDescent="0.2">
      <c r="B179" s="150"/>
      <c r="D179" s="151" t="s">
        <v>173</v>
      </c>
      <c r="E179" s="152" t="s">
        <v>1</v>
      </c>
      <c r="F179" s="153" t="s">
        <v>1881</v>
      </c>
      <c r="H179" s="152" t="s">
        <v>1</v>
      </c>
      <c r="J179" s="176"/>
      <c r="M179" s="150"/>
      <c r="N179" s="154"/>
      <c r="U179" s="155"/>
      <c r="AU179" s="152" t="s">
        <v>173</v>
      </c>
      <c r="AV179" s="152" t="s">
        <v>147</v>
      </c>
      <c r="AW179" s="12" t="s">
        <v>76</v>
      </c>
      <c r="AX179" s="12" t="s">
        <v>24</v>
      </c>
      <c r="AY179" s="12" t="s">
        <v>68</v>
      </c>
      <c r="AZ179" s="152" t="s">
        <v>165</v>
      </c>
    </row>
    <row r="180" spans="1:66" s="13" customFormat="1" x14ac:dyDescent="0.2">
      <c r="B180" s="156"/>
      <c r="D180" s="151" t="s">
        <v>173</v>
      </c>
      <c r="E180" s="157" t="s">
        <v>1</v>
      </c>
      <c r="F180" s="158" t="s">
        <v>627</v>
      </c>
      <c r="H180" s="159">
        <v>5</v>
      </c>
      <c r="J180" s="177"/>
      <c r="M180" s="156"/>
      <c r="N180" s="160"/>
      <c r="U180" s="161"/>
      <c r="AU180" s="157" t="s">
        <v>173</v>
      </c>
      <c r="AV180" s="157" t="s">
        <v>147</v>
      </c>
      <c r="AW180" s="13" t="s">
        <v>147</v>
      </c>
      <c r="AX180" s="13" t="s">
        <v>24</v>
      </c>
      <c r="AY180" s="13" t="s">
        <v>68</v>
      </c>
      <c r="AZ180" s="157" t="s">
        <v>165</v>
      </c>
    </row>
    <row r="181" spans="1:66" s="14" customFormat="1" x14ac:dyDescent="0.2">
      <c r="B181" s="162"/>
      <c r="D181" s="151" t="s">
        <v>173</v>
      </c>
      <c r="E181" s="163" t="s">
        <v>1</v>
      </c>
      <c r="F181" s="164" t="s">
        <v>176</v>
      </c>
      <c r="H181" s="165">
        <v>5</v>
      </c>
      <c r="J181" s="178"/>
      <c r="M181" s="162"/>
      <c r="N181" s="166"/>
      <c r="U181" s="167"/>
      <c r="AU181" s="163" t="s">
        <v>173</v>
      </c>
      <c r="AV181" s="163" t="s">
        <v>147</v>
      </c>
      <c r="AW181" s="14" t="s">
        <v>171</v>
      </c>
      <c r="AX181" s="14" t="s">
        <v>24</v>
      </c>
      <c r="AY181" s="14" t="s">
        <v>76</v>
      </c>
      <c r="AZ181" s="163" t="s">
        <v>165</v>
      </c>
    </row>
    <row r="182" spans="1:66" s="1" customFormat="1" ht="37.9" customHeight="1" x14ac:dyDescent="0.2">
      <c r="A182" s="210"/>
      <c r="B182" s="29"/>
      <c r="C182" s="202" t="s">
        <v>224</v>
      </c>
      <c r="D182" s="202" t="s">
        <v>398</v>
      </c>
      <c r="E182" s="203" t="s">
        <v>1882</v>
      </c>
      <c r="F182" s="204" t="s">
        <v>1883</v>
      </c>
      <c r="G182" s="205" t="s">
        <v>415</v>
      </c>
      <c r="H182" s="206">
        <v>5</v>
      </c>
      <c r="I182" s="207">
        <v>0</v>
      </c>
      <c r="J182" s="211"/>
      <c r="K182" s="208">
        <f>(H182*I182)-(H182*I182*J182)</f>
        <v>0</v>
      </c>
      <c r="L182" s="209"/>
      <c r="M182" s="169"/>
      <c r="N182" s="170" t="s">
        <v>1</v>
      </c>
      <c r="O182" s="171" t="s">
        <v>34</v>
      </c>
      <c r="P182" s="146">
        <v>0</v>
      </c>
      <c r="Q182" s="146">
        <f>P182*H182</f>
        <v>0</v>
      </c>
      <c r="R182" s="146">
        <v>2.4E-2</v>
      </c>
      <c r="S182" s="146">
        <f>R182*H182</f>
        <v>0.12</v>
      </c>
      <c r="T182" s="146">
        <v>0</v>
      </c>
      <c r="U182" s="147">
        <f>T182*H182</f>
        <v>0</v>
      </c>
      <c r="AS182" s="148" t="s">
        <v>213</v>
      </c>
      <c r="AU182" s="148" t="s">
        <v>398</v>
      </c>
      <c r="AV182" s="148" t="s">
        <v>147</v>
      </c>
      <c r="AZ182" s="17" t="s">
        <v>165</v>
      </c>
      <c r="BF182" s="149">
        <f>IF(O182="základná",K182,0)</f>
        <v>0</v>
      </c>
      <c r="BG182" s="149">
        <f>IF(O182="znížená",K182,0)</f>
        <v>0</v>
      </c>
      <c r="BH182" s="149">
        <f>IF(O182="zákl. prenesená",K182,0)</f>
        <v>0</v>
      </c>
      <c r="BI182" s="149">
        <f>IF(O182="zníž. prenesená",K182,0)</f>
        <v>0</v>
      </c>
      <c r="BJ182" s="149">
        <f>IF(O182="nulová",K182,0)</f>
        <v>0</v>
      </c>
      <c r="BK182" s="17" t="s">
        <v>147</v>
      </c>
      <c r="BL182" s="149">
        <f>ROUND(I182*H182,2)</f>
        <v>0</v>
      </c>
      <c r="BM182" s="17" t="s">
        <v>171</v>
      </c>
      <c r="BN182" s="148" t="s">
        <v>1884</v>
      </c>
    </row>
    <row r="183" spans="1:66" s="12" customFormat="1" x14ac:dyDescent="0.2">
      <c r="B183" s="150"/>
      <c r="D183" s="151" t="s">
        <v>173</v>
      </c>
      <c r="E183" s="152" t="s">
        <v>1</v>
      </c>
      <c r="F183" s="153" t="s">
        <v>1881</v>
      </c>
      <c r="H183" s="152" t="s">
        <v>1</v>
      </c>
      <c r="J183" s="176"/>
      <c r="M183" s="150"/>
      <c r="N183" s="154"/>
      <c r="U183" s="155"/>
      <c r="AU183" s="152" t="s">
        <v>173</v>
      </c>
      <c r="AV183" s="152" t="s">
        <v>147</v>
      </c>
      <c r="AW183" s="12" t="s">
        <v>76</v>
      </c>
      <c r="AX183" s="12" t="s">
        <v>24</v>
      </c>
      <c r="AY183" s="12" t="s">
        <v>68</v>
      </c>
      <c r="AZ183" s="152" t="s">
        <v>165</v>
      </c>
    </row>
    <row r="184" spans="1:66" s="13" customFormat="1" x14ac:dyDescent="0.2">
      <c r="B184" s="156"/>
      <c r="D184" s="151" t="s">
        <v>173</v>
      </c>
      <c r="E184" s="157" t="s">
        <v>1</v>
      </c>
      <c r="F184" s="158" t="s">
        <v>627</v>
      </c>
      <c r="H184" s="159">
        <v>5</v>
      </c>
      <c r="J184" s="177"/>
      <c r="M184" s="156"/>
      <c r="N184" s="160"/>
      <c r="U184" s="161"/>
      <c r="AU184" s="157" t="s">
        <v>173</v>
      </c>
      <c r="AV184" s="157" t="s">
        <v>147</v>
      </c>
      <c r="AW184" s="13" t="s">
        <v>147</v>
      </c>
      <c r="AX184" s="13" t="s">
        <v>24</v>
      </c>
      <c r="AY184" s="13" t="s">
        <v>68</v>
      </c>
      <c r="AZ184" s="157" t="s">
        <v>165</v>
      </c>
    </row>
    <row r="185" spans="1:66" s="14" customFormat="1" x14ac:dyDescent="0.2">
      <c r="B185" s="162"/>
      <c r="D185" s="151" t="s">
        <v>173</v>
      </c>
      <c r="E185" s="163" t="s">
        <v>1</v>
      </c>
      <c r="F185" s="164" t="s">
        <v>176</v>
      </c>
      <c r="H185" s="165">
        <v>5</v>
      </c>
      <c r="J185" s="178"/>
      <c r="M185" s="162"/>
      <c r="N185" s="166"/>
      <c r="U185" s="167"/>
      <c r="AU185" s="163" t="s">
        <v>173</v>
      </c>
      <c r="AV185" s="163" t="s">
        <v>147</v>
      </c>
      <c r="AW185" s="14" t="s">
        <v>171</v>
      </c>
      <c r="AX185" s="14" t="s">
        <v>24</v>
      </c>
      <c r="AY185" s="14" t="s">
        <v>76</v>
      </c>
      <c r="AZ185" s="163" t="s">
        <v>165</v>
      </c>
    </row>
    <row r="186" spans="1:66" s="1" customFormat="1" ht="24.2" customHeight="1" x14ac:dyDescent="0.2">
      <c r="B186" s="29"/>
      <c r="C186" s="188" t="s">
        <v>229</v>
      </c>
      <c r="D186" s="188" t="s">
        <v>167</v>
      </c>
      <c r="E186" s="189" t="s">
        <v>1885</v>
      </c>
      <c r="F186" s="190" t="s">
        <v>1886</v>
      </c>
      <c r="G186" s="191" t="s">
        <v>415</v>
      </c>
      <c r="H186" s="192">
        <v>16</v>
      </c>
      <c r="I186" s="193">
        <v>45.81</v>
      </c>
      <c r="J186" s="182"/>
      <c r="K186" s="193">
        <f>(H186*I186)-(H186*I186*J186)</f>
        <v>732.96</v>
      </c>
      <c r="L186" s="194"/>
      <c r="M186" s="29"/>
      <c r="N186" s="145" t="s">
        <v>1</v>
      </c>
      <c r="O186" s="118" t="s">
        <v>34</v>
      </c>
      <c r="P186" s="146">
        <v>2.2069999999999999</v>
      </c>
      <c r="Q186" s="146">
        <f>P186*H186</f>
        <v>35.311999999999998</v>
      </c>
      <c r="R186" s="146">
        <v>0</v>
      </c>
      <c r="S186" s="146">
        <f>R186*H186</f>
        <v>0</v>
      </c>
      <c r="T186" s="146">
        <v>0</v>
      </c>
      <c r="U186" s="147">
        <f>T186*H186</f>
        <v>0</v>
      </c>
      <c r="AS186" s="148" t="s">
        <v>171</v>
      </c>
      <c r="AU186" s="148" t="s">
        <v>167</v>
      </c>
      <c r="AV186" s="148" t="s">
        <v>147</v>
      </c>
      <c r="AZ186" s="17" t="s">
        <v>165</v>
      </c>
      <c r="BF186" s="149">
        <f>IF(O186="základná",K186,0)</f>
        <v>0</v>
      </c>
      <c r="BG186" s="149">
        <f>IF(O186="znížená",K186,0)</f>
        <v>732.96</v>
      </c>
      <c r="BH186" s="149">
        <f>IF(O186="zákl. prenesená",K186,0)</f>
        <v>0</v>
      </c>
      <c r="BI186" s="149">
        <f>IF(O186="zníž. prenesená",K186,0)</f>
        <v>0</v>
      </c>
      <c r="BJ186" s="149">
        <f>IF(O186="nulová",K186,0)</f>
        <v>0</v>
      </c>
      <c r="BK186" s="17" t="s">
        <v>147</v>
      </c>
      <c r="BL186" s="149">
        <f>ROUND(I186*H186,2)</f>
        <v>732.96</v>
      </c>
      <c r="BM186" s="17" t="s">
        <v>171</v>
      </c>
      <c r="BN186" s="148" t="s">
        <v>1887</v>
      </c>
    </row>
    <row r="187" spans="1:66" s="12" customFormat="1" x14ac:dyDescent="0.2">
      <c r="B187" s="150"/>
      <c r="D187" s="151" t="s">
        <v>173</v>
      </c>
      <c r="E187" s="152" t="s">
        <v>1</v>
      </c>
      <c r="F187" s="153" t="s">
        <v>1888</v>
      </c>
      <c r="H187" s="152" t="s">
        <v>1</v>
      </c>
      <c r="J187" s="198"/>
      <c r="M187" s="150"/>
      <c r="N187" s="154"/>
      <c r="U187" s="155"/>
      <c r="AU187" s="152" t="s">
        <v>173</v>
      </c>
      <c r="AV187" s="152" t="s">
        <v>147</v>
      </c>
      <c r="AW187" s="12" t="s">
        <v>76</v>
      </c>
      <c r="AX187" s="12" t="s">
        <v>24</v>
      </c>
      <c r="AY187" s="12" t="s">
        <v>68</v>
      </c>
      <c r="AZ187" s="152" t="s">
        <v>165</v>
      </c>
    </row>
    <row r="188" spans="1:66" s="13" customFormat="1" x14ac:dyDescent="0.2">
      <c r="B188" s="156"/>
      <c r="D188" s="151" t="s">
        <v>173</v>
      </c>
      <c r="E188" s="157" t="s">
        <v>1</v>
      </c>
      <c r="F188" s="158" t="s">
        <v>1889</v>
      </c>
      <c r="H188" s="159">
        <v>16</v>
      </c>
      <c r="J188" s="199"/>
      <c r="M188" s="156"/>
      <c r="N188" s="160"/>
      <c r="U188" s="161"/>
      <c r="AU188" s="157" t="s">
        <v>173</v>
      </c>
      <c r="AV188" s="157" t="s">
        <v>147</v>
      </c>
      <c r="AW188" s="13" t="s">
        <v>147</v>
      </c>
      <c r="AX188" s="13" t="s">
        <v>24</v>
      </c>
      <c r="AY188" s="13" t="s">
        <v>68</v>
      </c>
      <c r="AZ188" s="157" t="s">
        <v>165</v>
      </c>
    </row>
    <row r="189" spans="1:66" s="14" customFormat="1" x14ac:dyDescent="0.2">
      <c r="B189" s="162"/>
      <c r="D189" s="151" t="s">
        <v>173</v>
      </c>
      <c r="E189" s="163" t="s">
        <v>1</v>
      </c>
      <c r="F189" s="164" t="s">
        <v>176</v>
      </c>
      <c r="H189" s="165">
        <v>16</v>
      </c>
      <c r="J189" s="200"/>
      <c r="M189" s="162"/>
      <c r="N189" s="166"/>
      <c r="U189" s="167"/>
      <c r="AU189" s="163" t="s">
        <v>173</v>
      </c>
      <c r="AV189" s="163" t="s">
        <v>147</v>
      </c>
      <c r="AW189" s="14" t="s">
        <v>171</v>
      </c>
      <c r="AX189" s="14" t="s">
        <v>24</v>
      </c>
      <c r="AY189" s="14" t="s">
        <v>76</v>
      </c>
      <c r="AZ189" s="163" t="s">
        <v>165</v>
      </c>
    </row>
    <row r="190" spans="1:66" s="1" customFormat="1" ht="21.75" customHeight="1" x14ac:dyDescent="0.2">
      <c r="B190" s="29"/>
      <c r="C190" s="202" t="s">
        <v>234</v>
      </c>
      <c r="D190" s="202" t="s">
        <v>398</v>
      </c>
      <c r="E190" s="203" t="s">
        <v>1890</v>
      </c>
      <c r="F190" s="204" t="s">
        <v>1891</v>
      </c>
      <c r="G190" s="205" t="s">
        <v>415</v>
      </c>
      <c r="H190" s="206">
        <v>16</v>
      </c>
      <c r="I190" s="185"/>
      <c r="J190" s="184"/>
      <c r="K190" s="208">
        <f>(H190*I190)-(H190*I190*J190)</f>
        <v>0</v>
      </c>
      <c r="L190" s="209"/>
      <c r="M190" s="169"/>
      <c r="N190" s="170" t="s">
        <v>1</v>
      </c>
      <c r="O190" s="171" t="s">
        <v>34</v>
      </c>
      <c r="P190" s="146">
        <v>0</v>
      </c>
      <c r="Q190" s="146">
        <f>P190*H190</f>
        <v>0</v>
      </c>
      <c r="R190" s="146">
        <v>0.50800000000000001</v>
      </c>
      <c r="S190" s="146">
        <f>R190*H190</f>
        <v>8.1280000000000001</v>
      </c>
      <c r="T190" s="146">
        <v>0</v>
      </c>
      <c r="U190" s="147">
        <f>T190*H190</f>
        <v>0</v>
      </c>
      <c r="AS190" s="148" t="s">
        <v>213</v>
      </c>
      <c r="AU190" s="148" t="s">
        <v>398</v>
      </c>
      <c r="AV190" s="148" t="s">
        <v>147</v>
      </c>
      <c r="AZ190" s="17" t="s">
        <v>165</v>
      </c>
      <c r="BF190" s="149">
        <f>IF(O190="základná",K190,0)</f>
        <v>0</v>
      </c>
      <c r="BG190" s="149">
        <f>IF(O190="znížená",K190,0)</f>
        <v>0</v>
      </c>
      <c r="BH190" s="149">
        <f>IF(O190="zákl. prenesená",K190,0)</f>
        <v>0</v>
      </c>
      <c r="BI190" s="149">
        <f>IF(O190="zníž. prenesená",K190,0)</f>
        <v>0</v>
      </c>
      <c r="BJ190" s="149">
        <f>IF(O190="nulová",K190,0)</f>
        <v>0</v>
      </c>
      <c r="BK190" s="17" t="s">
        <v>147</v>
      </c>
      <c r="BL190" s="149">
        <f>ROUND(I190*H190,2)</f>
        <v>0</v>
      </c>
      <c r="BM190" s="17" t="s">
        <v>171</v>
      </c>
      <c r="BN190" s="148" t="s">
        <v>1892</v>
      </c>
    </row>
    <row r="191" spans="1:66" s="12" customFormat="1" x14ac:dyDescent="0.2">
      <c r="B191" s="150"/>
      <c r="D191" s="151" t="s">
        <v>173</v>
      </c>
      <c r="E191" s="152" t="s">
        <v>1</v>
      </c>
      <c r="F191" s="153" t="s">
        <v>1888</v>
      </c>
      <c r="H191" s="152" t="s">
        <v>1</v>
      </c>
      <c r="J191" s="198"/>
      <c r="M191" s="150"/>
      <c r="N191" s="154"/>
      <c r="U191" s="155"/>
      <c r="AU191" s="152" t="s">
        <v>173</v>
      </c>
      <c r="AV191" s="152" t="s">
        <v>147</v>
      </c>
      <c r="AW191" s="12" t="s">
        <v>76</v>
      </c>
      <c r="AX191" s="12" t="s">
        <v>24</v>
      </c>
      <c r="AY191" s="12" t="s">
        <v>68</v>
      </c>
      <c r="AZ191" s="152" t="s">
        <v>165</v>
      </c>
    </row>
    <row r="192" spans="1:66" s="13" customFormat="1" x14ac:dyDescent="0.2">
      <c r="B192" s="156"/>
      <c r="D192" s="151" t="s">
        <v>173</v>
      </c>
      <c r="E192" s="157" t="s">
        <v>1</v>
      </c>
      <c r="F192" s="158" t="s">
        <v>1889</v>
      </c>
      <c r="H192" s="159">
        <v>16</v>
      </c>
      <c r="J192" s="199"/>
      <c r="M192" s="156"/>
      <c r="N192" s="160"/>
      <c r="U192" s="161"/>
      <c r="AU192" s="157" t="s">
        <v>173</v>
      </c>
      <c r="AV192" s="157" t="s">
        <v>147</v>
      </c>
      <c r="AW192" s="13" t="s">
        <v>147</v>
      </c>
      <c r="AX192" s="13" t="s">
        <v>24</v>
      </c>
      <c r="AY192" s="13" t="s">
        <v>68</v>
      </c>
      <c r="AZ192" s="157" t="s">
        <v>165</v>
      </c>
    </row>
    <row r="193" spans="1:66" s="14" customFormat="1" x14ac:dyDescent="0.2">
      <c r="B193" s="162"/>
      <c r="D193" s="151" t="s">
        <v>173</v>
      </c>
      <c r="E193" s="163" t="s">
        <v>1</v>
      </c>
      <c r="F193" s="164" t="s">
        <v>176</v>
      </c>
      <c r="H193" s="165">
        <v>16</v>
      </c>
      <c r="J193" s="200"/>
      <c r="M193" s="162"/>
      <c r="N193" s="166"/>
      <c r="U193" s="167"/>
      <c r="AU193" s="163" t="s">
        <v>173</v>
      </c>
      <c r="AV193" s="163" t="s">
        <v>147</v>
      </c>
      <c r="AW193" s="14" t="s">
        <v>171</v>
      </c>
      <c r="AX193" s="14" t="s">
        <v>24</v>
      </c>
      <c r="AY193" s="14" t="s">
        <v>76</v>
      </c>
      <c r="AZ193" s="163" t="s">
        <v>165</v>
      </c>
    </row>
    <row r="194" spans="1:66" s="1" customFormat="1" ht="37.9" customHeight="1" x14ac:dyDescent="0.2">
      <c r="B194" s="29"/>
      <c r="C194" s="188" t="s">
        <v>239</v>
      </c>
      <c r="D194" s="188" t="s">
        <v>167</v>
      </c>
      <c r="E194" s="189" t="s">
        <v>1893</v>
      </c>
      <c r="F194" s="190" t="s">
        <v>1894</v>
      </c>
      <c r="G194" s="191" t="s">
        <v>415</v>
      </c>
      <c r="H194" s="192">
        <v>10</v>
      </c>
      <c r="I194" s="193">
        <v>33.01</v>
      </c>
      <c r="J194" s="182"/>
      <c r="K194" s="193">
        <f>(H194*I194)-(H194*I194*J194)</f>
        <v>330.09999999999997</v>
      </c>
      <c r="L194" s="194"/>
      <c r="M194" s="29"/>
      <c r="N194" s="145" t="s">
        <v>1</v>
      </c>
      <c r="O194" s="118" t="s">
        <v>34</v>
      </c>
      <c r="P194" s="146">
        <v>0.72499999999999998</v>
      </c>
      <c r="Q194" s="146">
        <f>P194*H194</f>
        <v>7.25</v>
      </c>
      <c r="R194" s="146">
        <v>6.4999999999999997E-4</v>
      </c>
      <c r="S194" s="146">
        <f>R194*H194</f>
        <v>6.4999999999999997E-3</v>
      </c>
      <c r="T194" s="146">
        <v>0</v>
      </c>
      <c r="U194" s="147">
        <f>T194*H194</f>
        <v>0</v>
      </c>
      <c r="AS194" s="148" t="s">
        <v>171</v>
      </c>
      <c r="AU194" s="148" t="s">
        <v>167</v>
      </c>
      <c r="AV194" s="148" t="s">
        <v>147</v>
      </c>
      <c r="AZ194" s="17" t="s">
        <v>165</v>
      </c>
      <c r="BF194" s="149">
        <f>IF(O194="základná",K194,0)</f>
        <v>0</v>
      </c>
      <c r="BG194" s="149">
        <f>IF(O194="znížená",K194,0)</f>
        <v>330.09999999999997</v>
      </c>
      <c r="BH194" s="149">
        <f>IF(O194="zákl. prenesená",K194,0)</f>
        <v>0</v>
      </c>
      <c r="BI194" s="149">
        <f>IF(O194="zníž. prenesená",K194,0)</f>
        <v>0</v>
      </c>
      <c r="BJ194" s="149">
        <f>IF(O194="nulová",K194,0)</f>
        <v>0</v>
      </c>
      <c r="BK194" s="17" t="s">
        <v>147</v>
      </c>
      <c r="BL194" s="149">
        <f>ROUND(I194*H194,2)</f>
        <v>330.1</v>
      </c>
      <c r="BM194" s="17" t="s">
        <v>171</v>
      </c>
      <c r="BN194" s="148" t="s">
        <v>1895</v>
      </c>
    </row>
    <row r="195" spans="1:66" s="12" customFormat="1" x14ac:dyDescent="0.2">
      <c r="B195" s="150"/>
      <c r="D195" s="151" t="s">
        <v>173</v>
      </c>
      <c r="E195" s="152" t="s">
        <v>1</v>
      </c>
      <c r="F195" s="153" t="s">
        <v>1896</v>
      </c>
      <c r="H195" s="152" t="s">
        <v>1</v>
      </c>
      <c r="J195" s="176"/>
      <c r="M195" s="150"/>
      <c r="N195" s="154"/>
      <c r="U195" s="155"/>
      <c r="AU195" s="152" t="s">
        <v>173</v>
      </c>
      <c r="AV195" s="152" t="s">
        <v>147</v>
      </c>
      <c r="AW195" s="12" t="s">
        <v>76</v>
      </c>
      <c r="AX195" s="12" t="s">
        <v>24</v>
      </c>
      <c r="AY195" s="12" t="s">
        <v>68</v>
      </c>
      <c r="AZ195" s="152" t="s">
        <v>165</v>
      </c>
    </row>
    <row r="196" spans="1:66" s="13" customFormat="1" x14ac:dyDescent="0.2">
      <c r="B196" s="156"/>
      <c r="D196" s="151" t="s">
        <v>173</v>
      </c>
      <c r="E196" s="157" t="s">
        <v>1</v>
      </c>
      <c r="F196" s="158" t="s">
        <v>1857</v>
      </c>
      <c r="H196" s="159">
        <v>10</v>
      </c>
      <c r="J196" s="177"/>
      <c r="M196" s="156"/>
      <c r="N196" s="160"/>
      <c r="U196" s="161"/>
      <c r="AU196" s="157" t="s">
        <v>173</v>
      </c>
      <c r="AV196" s="157" t="s">
        <v>147</v>
      </c>
      <c r="AW196" s="13" t="s">
        <v>147</v>
      </c>
      <c r="AX196" s="13" t="s">
        <v>24</v>
      </c>
      <c r="AY196" s="13" t="s">
        <v>68</v>
      </c>
      <c r="AZ196" s="157" t="s">
        <v>165</v>
      </c>
    </row>
    <row r="197" spans="1:66" s="14" customFormat="1" x14ac:dyDescent="0.2">
      <c r="B197" s="162"/>
      <c r="D197" s="151" t="s">
        <v>173</v>
      </c>
      <c r="E197" s="163" t="s">
        <v>1</v>
      </c>
      <c r="F197" s="164" t="s">
        <v>176</v>
      </c>
      <c r="H197" s="165">
        <v>10</v>
      </c>
      <c r="J197" s="178"/>
      <c r="M197" s="162"/>
      <c r="N197" s="166"/>
      <c r="U197" s="167"/>
      <c r="AU197" s="163" t="s">
        <v>173</v>
      </c>
      <c r="AV197" s="163" t="s">
        <v>147</v>
      </c>
      <c r="AW197" s="14" t="s">
        <v>171</v>
      </c>
      <c r="AX197" s="14" t="s">
        <v>24</v>
      </c>
      <c r="AY197" s="14" t="s">
        <v>76</v>
      </c>
      <c r="AZ197" s="163" t="s">
        <v>165</v>
      </c>
    </row>
    <row r="198" spans="1:66" s="1" customFormat="1" ht="24.2" customHeight="1" x14ac:dyDescent="0.2">
      <c r="A198" s="210"/>
      <c r="B198" s="29"/>
      <c r="C198" s="202" t="s">
        <v>246</v>
      </c>
      <c r="D198" s="202" t="s">
        <v>398</v>
      </c>
      <c r="E198" s="203" t="s">
        <v>1897</v>
      </c>
      <c r="F198" s="204" t="s">
        <v>1898</v>
      </c>
      <c r="G198" s="205" t="s">
        <v>415</v>
      </c>
      <c r="H198" s="206">
        <v>10</v>
      </c>
      <c r="I198" s="207">
        <v>0</v>
      </c>
      <c r="J198" s="211"/>
      <c r="K198" s="208">
        <f>(H198*I198)-(H198*I198*J198)</f>
        <v>0</v>
      </c>
      <c r="L198" s="209"/>
      <c r="M198" s="169"/>
      <c r="N198" s="170" t="s">
        <v>1</v>
      </c>
      <c r="O198" s="171" t="s">
        <v>34</v>
      </c>
      <c r="P198" s="146">
        <v>0</v>
      </c>
      <c r="Q198" s="146">
        <f>P198*H198</f>
        <v>0</v>
      </c>
      <c r="R198" s="146">
        <v>1.7000000000000001E-2</v>
      </c>
      <c r="S198" s="146">
        <f>R198*H198</f>
        <v>0.17</v>
      </c>
      <c r="T198" s="146">
        <v>0</v>
      </c>
      <c r="U198" s="147">
        <f>T198*H198</f>
        <v>0</v>
      </c>
      <c r="AS198" s="148" t="s">
        <v>213</v>
      </c>
      <c r="AU198" s="148" t="s">
        <v>398</v>
      </c>
      <c r="AV198" s="148" t="s">
        <v>147</v>
      </c>
      <c r="AZ198" s="17" t="s">
        <v>165</v>
      </c>
      <c r="BF198" s="149">
        <f>IF(O198="základná",K198,0)</f>
        <v>0</v>
      </c>
      <c r="BG198" s="149">
        <f>IF(O198="znížená",K198,0)</f>
        <v>0</v>
      </c>
      <c r="BH198" s="149">
        <f>IF(O198="zákl. prenesená",K198,0)</f>
        <v>0</v>
      </c>
      <c r="BI198" s="149">
        <f>IF(O198="zníž. prenesená",K198,0)</f>
        <v>0</v>
      </c>
      <c r="BJ198" s="149">
        <f>IF(O198="nulová",K198,0)</f>
        <v>0</v>
      </c>
      <c r="BK198" s="17" t="s">
        <v>147</v>
      </c>
      <c r="BL198" s="149">
        <f>ROUND(I198*H198,2)</f>
        <v>0</v>
      </c>
      <c r="BM198" s="17" t="s">
        <v>171</v>
      </c>
      <c r="BN198" s="148" t="s">
        <v>1899</v>
      </c>
    </row>
    <row r="199" spans="1:66" s="12" customFormat="1" x14ac:dyDescent="0.2">
      <c r="B199" s="150"/>
      <c r="D199" s="151" t="s">
        <v>173</v>
      </c>
      <c r="E199" s="152" t="s">
        <v>1</v>
      </c>
      <c r="F199" s="153" t="s">
        <v>1896</v>
      </c>
      <c r="H199" s="152" t="s">
        <v>1</v>
      </c>
      <c r="J199" s="176"/>
      <c r="M199" s="150"/>
      <c r="N199" s="154"/>
      <c r="U199" s="155"/>
      <c r="AU199" s="152" t="s">
        <v>173</v>
      </c>
      <c r="AV199" s="152" t="s">
        <v>147</v>
      </c>
      <c r="AW199" s="12" t="s">
        <v>76</v>
      </c>
      <c r="AX199" s="12" t="s">
        <v>24</v>
      </c>
      <c r="AY199" s="12" t="s">
        <v>68</v>
      </c>
      <c r="AZ199" s="152" t="s">
        <v>165</v>
      </c>
    </row>
    <row r="200" spans="1:66" s="13" customFormat="1" x14ac:dyDescent="0.2">
      <c r="B200" s="156"/>
      <c r="D200" s="151" t="s">
        <v>173</v>
      </c>
      <c r="E200" s="157" t="s">
        <v>1</v>
      </c>
      <c r="F200" s="158" t="s">
        <v>1857</v>
      </c>
      <c r="H200" s="159">
        <v>10</v>
      </c>
      <c r="J200" s="177"/>
      <c r="M200" s="156"/>
      <c r="N200" s="160"/>
      <c r="U200" s="161"/>
      <c r="AU200" s="157" t="s">
        <v>173</v>
      </c>
      <c r="AV200" s="157" t="s">
        <v>147</v>
      </c>
      <c r="AW200" s="13" t="s">
        <v>147</v>
      </c>
      <c r="AX200" s="13" t="s">
        <v>24</v>
      </c>
      <c r="AY200" s="13" t="s">
        <v>68</v>
      </c>
      <c r="AZ200" s="157" t="s">
        <v>165</v>
      </c>
    </row>
    <row r="201" spans="1:66" s="14" customFormat="1" x14ac:dyDescent="0.2">
      <c r="B201" s="162"/>
      <c r="D201" s="151" t="s">
        <v>173</v>
      </c>
      <c r="E201" s="163" t="s">
        <v>1</v>
      </c>
      <c r="F201" s="164" t="s">
        <v>176</v>
      </c>
      <c r="H201" s="165">
        <v>10</v>
      </c>
      <c r="J201" s="178"/>
      <c r="M201" s="162"/>
      <c r="N201" s="166"/>
      <c r="U201" s="167"/>
      <c r="AU201" s="163" t="s">
        <v>173</v>
      </c>
      <c r="AV201" s="163" t="s">
        <v>147</v>
      </c>
      <c r="AW201" s="14" t="s">
        <v>171</v>
      </c>
      <c r="AX201" s="14" t="s">
        <v>24</v>
      </c>
      <c r="AY201" s="14" t="s">
        <v>76</v>
      </c>
      <c r="AZ201" s="163" t="s">
        <v>165</v>
      </c>
    </row>
    <row r="202" spans="1:66" s="11" customFormat="1" ht="22.9" customHeight="1" x14ac:dyDescent="0.2">
      <c r="B202" s="133"/>
      <c r="D202" s="134" t="s">
        <v>67</v>
      </c>
      <c r="E202" s="142" t="s">
        <v>593</v>
      </c>
      <c r="F202" s="142" t="s">
        <v>594</v>
      </c>
      <c r="J202" s="179"/>
      <c r="K202" s="143">
        <f>K203</f>
        <v>1103.586</v>
      </c>
      <c r="M202" s="133"/>
      <c r="N202" s="137"/>
      <c r="Q202" s="138">
        <f>Q203</f>
        <v>42.791219999999996</v>
      </c>
      <c r="S202" s="138">
        <f>S203</f>
        <v>0</v>
      </c>
      <c r="U202" s="139">
        <f>U203</f>
        <v>0</v>
      </c>
      <c r="AS202" s="134" t="s">
        <v>76</v>
      </c>
      <c r="AU202" s="140" t="s">
        <v>67</v>
      </c>
      <c r="AV202" s="140" t="s">
        <v>76</v>
      </c>
      <c r="AZ202" s="134" t="s">
        <v>165</v>
      </c>
      <c r="BL202" s="141">
        <f>BL203</f>
        <v>1103.5899999999999</v>
      </c>
    </row>
    <row r="203" spans="1:66" s="1" customFormat="1" ht="33" customHeight="1" x14ac:dyDescent="0.2">
      <c r="B203" s="29"/>
      <c r="C203" s="188" t="s">
        <v>256</v>
      </c>
      <c r="D203" s="188" t="s">
        <v>167</v>
      </c>
      <c r="E203" s="189" t="s">
        <v>1900</v>
      </c>
      <c r="F203" s="190" t="s">
        <v>1901</v>
      </c>
      <c r="G203" s="191" t="s">
        <v>242</v>
      </c>
      <c r="H203" s="192">
        <v>21.81</v>
      </c>
      <c r="I203" s="193">
        <v>50.6</v>
      </c>
      <c r="J203" s="182"/>
      <c r="K203" s="193">
        <f>(H203*I203)-(H203*I203*J203)</f>
        <v>1103.586</v>
      </c>
      <c r="L203" s="194"/>
      <c r="M203" s="29"/>
      <c r="N203" s="172" t="s">
        <v>1</v>
      </c>
      <c r="O203" s="173" t="s">
        <v>34</v>
      </c>
      <c r="P203" s="174">
        <v>1.962</v>
      </c>
      <c r="Q203" s="174">
        <f>P203*H203</f>
        <v>42.791219999999996</v>
      </c>
      <c r="R203" s="174">
        <v>0</v>
      </c>
      <c r="S203" s="174">
        <f>R203*H203</f>
        <v>0</v>
      </c>
      <c r="T203" s="174">
        <v>0</v>
      </c>
      <c r="U203" s="175">
        <f>T203*H203</f>
        <v>0</v>
      </c>
      <c r="AS203" s="148" t="s">
        <v>171</v>
      </c>
      <c r="AU203" s="148" t="s">
        <v>167</v>
      </c>
      <c r="AV203" s="148" t="s">
        <v>147</v>
      </c>
      <c r="AZ203" s="17" t="s">
        <v>165</v>
      </c>
      <c r="BF203" s="149">
        <f>IF(O203="základná",K203,0)</f>
        <v>0</v>
      </c>
      <c r="BG203" s="149">
        <f>IF(O203="znížená",K203,0)</f>
        <v>1103.586</v>
      </c>
      <c r="BH203" s="149">
        <f>IF(O203="zákl. prenesená",K203,0)</f>
        <v>0</v>
      </c>
      <c r="BI203" s="149">
        <f>IF(O203="zníž. prenesená",K203,0)</f>
        <v>0</v>
      </c>
      <c r="BJ203" s="149">
        <f>IF(O203="nulová",K203,0)</f>
        <v>0</v>
      </c>
      <c r="BK203" s="17" t="s">
        <v>147</v>
      </c>
      <c r="BL203" s="149">
        <f>ROUND(I203*H203,2)</f>
        <v>1103.5899999999999</v>
      </c>
      <c r="BM203" s="17" t="s">
        <v>171</v>
      </c>
      <c r="BN203" s="148" t="s">
        <v>1902</v>
      </c>
    </row>
    <row r="204" spans="1:66" s="1" customFormat="1" ht="6.95" customHeight="1" x14ac:dyDescent="0.2">
      <c r="B204" s="44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29"/>
    </row>
  </sheetData>
  <sheetProtection algorithmName="SHA-512" hashValue="/po99GgKX5yzkyBPRg+NhV0yaio6zOr8CzZnaXvEBuGEvHTWMmdmM14Rfm9yIwv+ICuvCDZHavbJcW9PaAfK5g==" saltValue="f+jRpei7gudKp8akWCLn3w==" spinCount="100000" sheet="1" objects="1" scenarios="1"/>
  <autoFilter ref="C125:L203" xr:uid="{00000000-0009-0000-0000-00000E000000}"/>
  <mergeCells count="10">
    <mergeCell ref="D104:F104"/>
    <mergeCell ref="D105:F105"/>
    <mergeCell ref="E116:H116"/>
    <mergeCell ref="E118:H118"/>
    <mergeCell ref="M2:W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BN230"/>
  <sheetViews>
    <sheetView showGridLines="0" workbookViewId="0">
      <selection activeCell="W104" sqref="W104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10" width="15.83203125" customWidth="1"/>
    <col min="11" max="11" width="22.33203125" customWidth="1"/>
    <col min="12" max="12" width="22.33203125" hidden="1" customWidth="1"/>
    <col min="13" max="13" width="9.33203125" customWidth="1"/>
    <col min="14" max="14" width="10.83203125" hidden="1" customWidth="1"/>
    <col min="15" max="15" width="9.33203125" hidden="1"/>
    <col min="16" max="21" width="14.1640625" hidden="1" customWidth="1"/>
    <col min="22" max="22" width="16.33203125" hidden="1" customWidth="1"/>
    <col min="23" max="23" width="12.33203125" customWidth="1"/>
    <col min="24" max="24" width="16.33203125" customWidth="1"/>
    <col min="25" max="25" width="12.33203125" customWidth="1"/>
    <col min="26" max="26" width="15" customWidth="1"/>
    <col min="27" max="27" width="11" customWidth="1"/>
    <col min="28" max="28" width="15" customWidth="1"/>
    <col min="29" max="29" width="16.33203125" customWidth="1"/>
    <col min="30" max="30" width="11" customWidth="1"/>
    <col min="31" max="31" width="15" customWidth="1"/>
    <col min="32" max="32" width="16.33203125" customWidth="1"/>
    <col min="44" max="44" width="9.33203125" customWidth="1"/>
    <col min="45" max="63" width="9.33203125" hidden="1"/>
    <col min="64" max="64" width="9.83203125" hidden="1" customWidth="1"/>
    <col min="65" max="65" width="7.33203125" hidden="1" customWidth="1"/>
    <col min="66" max="66" width="8.6640625" hidden="1" customWidth="1"/>
  </cols>
  <sheetData>
    <row r="2" spans="2:47" ht="36.950000000000003" customHeight="1" x14ac:dyDescent="0.2">
      <c r="M2" s="235" t="s">
        <v>5</v>
      </c>
      <c r="N2" s="236"/>
      <c r="O2" s="236"/>
      <c r="P2" s="236"/>
      <c r="Q2" s="236"/>
      <c r="R2" s="236"/>
      <c r="S2" s="236"/>
      <c r="T2" s="236"/>
      <c r="U2" s="236"/>
      <c r="V2" s="236"/>
      <c r="W2" s="236"/>
      <c r="AU2" s="17" t="s">
        <v>119</v>
      </c>
    </row>
    <row r="3" spans="2:47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  <c r="AU3" s="17" t="s">
        <v>68</v>
      </c>
    </row>
    <row r="4" spans="2:47" ht="24.95" customHeight="1" x14ac:dyDescent="0.2">
      <c r="B4" s="20"/>
      <c r="D4" s="21" t="s">
        <v>120</v>
      </c>
      <c r="M4" s="20"/>
      <c r="N4" s="88" t="s">
        <v>9</v>
      </c>
      <c r="AU4" s="17" t="s">
        <v>3</v>
      </c>
    </row>
    <row r="5" spans="2:47" ht="6.95" customHeight="1" x14ac:dyDescent="0.2">
      <c r="B5" s="20"/>
      <c r="M5" s="20"/>
    </row>
    <row r="6" spans="2:47" ht="12" customHeight="1" x14ac:dyDescent="0.2">
      <c r="B6" s="20"/>
      <c r="D6" s="26" t="s">
        <v>13</v>
      </c>
      <c r="M6" s="20"/>
    </row>
    <row r="7" spans="2:47" ht="16.5" customHeight="1" x14ac:dyDescent="0.2">
      <c r="B7" s="20"/>
      <c r="E7" s="266" t="str">
        <f>'Rekapitulácia stavby'!K6</f>
        <v>Revitalizácia verejného priestoru - Dom služieb Dúbravka</v>
      </c>
      <c r="F7" s="267"/>
      <c r="G7" s="267"/>
      <c r="H7" s="267"/>
      <c r="M7" s="20"/>
    </row>
    <row r="8" spans="2:47" s="1" customFormat="1" ht="12" customHeight="1" x14ac:dyDescent="0.2">
      <c r="B8" s="29"/>
      <c r="D8" s="26" t="s">
        <v>121</v>
      </c>
      <c r="M8" s="29"/>
    </row>
    <row r="9" spans="2:47" s="1" customFormat="1" ht="16.5" customHeight="1" x14ac:dyDescent="0.2">
      <c r="B9" s="29"/>
      <c r="E9" s="262" t="s">
        <v>1903</v>
      </c>
      <c r="F9" s="268"/>
      <c r="G9" s="268"/>
      <c r="H9" s="268"/>
      <c r="M9" s="29"/>
    </row>
    <row r="10" spans="2:47" s="1" customFormat="1" x14ac:dyDescent="0.2">
      <c r="B10" s="29"/>
      <c r="M10" s="29"/>
    </row>
    <row r="11" spans="2:47" s="1" customFormat="1" ht="12" customHeight="1" x14ac:dyDescent="0.2">
      <c r="B11" s="29"/>
      <c r="D11" s="26" t="s">
        <v>14</v>
      </c>
      <c r="F11" s="24" t="s">
        <v>1</v>
      </c>
      <c r="I11" s="26" t="s">
        <v>15</v>
      </c>
      <c r="J11" s="26"/>
      <c r="K11" s="24" t="s">
        <v>1</v>
      </c>
      <c r="M11" s="29"/>
    </row>
    <row r="12" spans="2:47" s="1" customFormat="1" ht="12" customHeight="1" x14ac:dyDescent="0.2">
      <c r="B12" s="29"/>
      <c r="D12" s="26" t="s">
        <v>16</v>
      </c>
      <c r="F12" s="24" t="s">
        <v>17</v>
      </c>
      <c r="I12" s="26" t="s">
        <v>18</v>
      </c>
      <c r="J12" s="26"/>
      <c r="K12" s="52">
        <f>'Rekapitulácia stavby'!AN8</f>
        <v>0</v>
      </c>
      <c r="M12" s="29"/>
    </row>
    <row r="13" spans="2:47" s="1" customFormat="1" ht="10.9" customHeight="1" x14ac:dyDescent="0.2">
      <c r="B13" s="29"/>
      <c r="M13" s="29"/>
    </row>
    <row r="14" spans="2:47" s="1" customFormat="1" ht="12" customHeight="1" x14ac:dyDescent="0.2">
      <c r="B14" s="29"/>
      <c r="D14" s="26" t="s">
        <v>19</v>
      </c>
      <c r="I14" s="26" t="s">
        <v>20</v>
      </c>
      <c r="J14" s="26"/>
      <c r="K14" s="24" t="s">
        <v>1</v>
      </c>
      <c r="M14" s="29"/>
    </row>
    <row r="15" spans="2:47" s="1" customFormat="1" ht="18" customHeight="1" x14ac:dyDescent="0.2">
      <c r="B15" s="29"/>
      <c r="E15" s="24"/>
      <c r="I15" s="26" t="s">
        <v>21</v>
      </c>
      <c r="J15" s="26"/>
      <c r="K15" s="24" t="s">
        <v>1</v>
      </c>
      <c r="M15" s="29"/>
    </row>
    <row r="16" spans="2:47" s="1" customFormat="1" ht="6.95" customHeight="1" x14ac:dyDescent="0.2">
      <c r="B16" s="29"/>
      <c r="M16" s="29"/>
    </row>
    <row r="17" spans="2:13" s="1" customFormat="1" ht="12" customHeight="1" x14ac:dyDescent="0.2">
      <c r="B17" s="29"/>
      <c r="D17" s="26" t="s">
        <v>22</v>
      </c>
      <c r="I17" s="26" t="s">
        <v>20</v>
      </c>
      <c r="J17" s="26"/>
      <c r="K17" s="24" t="s">
        <v>1</v>
      </c>
      <c r="M17" s="29"/>
    </row>
    <row r="18" spans="2:13" s="1" customFormat="1" ht="18" customHeight="1" x14ac:dyDescent="0.2">
      <c r="B18" s="29"/>
      <c r="E18" s="24"/>
      <c r="I18" s="26" t="s">
        <v>21</v>
      </c>
      <c r="J18" s="26"/>
      <c r="K18" s="24" t="s">
        <v>1</v>
      </c>
      <c r="M18" s="29"/>
    </row>
    <row r="19" spans="2:13" s="1" customFormat="1" ht="6.95" customHeight="1" x14ac:dyDescent="0.2">
      <c r="B19" s="29"/>
      <c r="M19" s="29"/>
    </row>
    <row r="20" spans="2:13" s="1" customFormat="1" ht="12" customHeight="1" x14ac:dyDescent="0.2">
      <c r="B20" s="29"/>
      <c r="D20" s="26" t="s">
        <v>23</v>
      </c>
      <c r="I20" s="26" t="s">
        <v>20</v>
      </c>
      <c r="J20" s="26"/>
      <c r="K20" s="24" t="s">
        <v>1</v>
      </c>
      <c r="M20" s="29"/>
    </row>
    <row r="21" spans="2:13" s="1" customFormat="1" ht="18" customHeight="1" x14ac:dyDescent="0.2">
      <c r="B21" s="29"/>
      <c r="E21" s="24"/>
      <c r="I21" s="26" t="s">
        <v>21</v>
      </c>
      <c r="J21" s="26"/>
      <c r="K21" s="24" t="s">
        <v>1</v>
      </c>
      <c r="M21" s="29"/>
    </row>
    <row r="22" spans="2:13" s="1" customFormat="1" ht="6.95" customHeight="1" x14ac:dyDescent="0.2">
      <c r="B22" s="29"/>
      <c r="M22" s="29"/>
    </row>
    <row r="23" spans="2:13" s="1" customFormat="1" ht="12" customHeight="1" x14ac:dyDescent="0.2">
      <c r="B23" s="29"/>
      <c r="D23" s="26" t="s">
        <v>25</v>
      </c>
      <c r="I23" s="26" t="s">
        <v>20</v>
      </c>
      <c r="J23" s="26"/>
      <c r="K23" s="24" t="str">
        <f>IF('Rekapitulácia stavby'!AN19="","",'Rekapitulácia stavby'!AN19)</f>
        <v/>
      </c>
      <c r="M23" s="29"/>
    </row>
    <row r="24" spans="2:13" s="1" customFormat="1" ht="18" customHeight="1" x14ac:dyDescent="0.2">
      <c r="B24" s="29"/>
      <c r="E24" s="24" t="str">
        <f>IF('Rekapitulácia stavby'!E20="","",'Rekapitulácia stavby'!E20)</f>
        <v xml:space="preserve"> </v>
      </c>
      <c r="I24" s="26" t="s">
        <v>21</v>
      </c>
      <c r="J24" s="26"/>
      <c r="K24" s="24" t="str">
        <f>IF('Rekapitulácia stavby'!AN20="","",'Rekapitulácia stavby'!AN20)</f>
        <v/>
      </c>
      <c r="M24" s="29"/>
    </row>
    <row r="25" spans="2:13" s="1" customFormat="1" ht="6.95" customHeight="1" x14ac:dyDescent="0.2">
      <c r="B25" s="29"/>
      <c r="M25" s="29"/>
    </row>
    <row r="26" spans="2:13" s="1" customFormat="1" ht="12" customHeight="1" x14ac:dyDescent="0.2">
      <c r="B26" s="29"/>
      <c r="D26" s="26" t="s">
        <v>27</v>
      </c>
      <c r="M26" s="29"/>
    </row>
    <row r="27" spans="2:13" s="7" customFormat="1" ht="16.5" customHeight="1" x14ac:dyDescent="0.2">
      <c r="B27" s="89"/>
      <c r="E27" s="257" t="s">
        <v>1</v>
      </c>
      <c r="F27" s="257"/>
      <c r="G27" s="257"/>
      <c r="H27" s="257"/>
      <c r="M27" s="89"/>
    </row>
    <row r="28" spans="2:13" s="1" customFormat="1" ht="6.95" customHeight="1" x14ac:dyDescent="0.2">
      <c r="B28" s="29"/>
      <c r="M28" s="29"/>
    </row>
    <row r="29" spans="2:13" s="1" customFormat="1" ht="6.95" customHeight="1" x14ac:dyDescent="0.2">
      <c r="B29" s="29"/>
      <c r="D29" s="53"/>
      <c r="E29" s="53"/>
      <c r="F29" s="53"/>
      <c r="G29" s="53"/>
      <c r="H29" s="53"/>
      <c r="I29" s="53"/>
      <c r="J29" s="53"/>
      <c r="K29" s="53"/>
      <c r="L29" s="53"/>
      <c r="M29" s="29"/>
    </row>
    <row r="30" spans="2:13" s="1" customFormat="1" ht="14.45" customHeight="1" x14ac:dyDescent="0.2">
      <c r="B30" s="29"/>
      <c r="D30" s="24" t="s">
        <v>123</v>
      </c>
      <c r="K30" s="90">
        <f>K96</f>
        <v>11521.552740000001</v>
      </c>
      <c r="M30" s="29"/>
    </row>
    <row r="31" spans="2:13" s="1" customFormat="1" ht="14.45" customHeight="1" x14ac:dyDescent="0.2">
      <c r="B31" s="29"/>
      <c r="D31" s="91" t="s">
        <v>124</v>
      </c>
      <c r="K31" s="90">
        <f>K106</f>
        <v>265</v>
      </c>
      <c r="M31" s="29"/>
    </row>
    <row r="32" spans="2:13" s="1" customFormat="1" ht="25.35" customHeight="1" x14ac:dyDescent="0.2">
      <c r="B32" s="29"/>
      <c r="D32" s="92" t="s">
        <v>28</v>
      </c>
      <c r="K32" s="66">
        <f>ROUND(K30 + K31, 2)</f>
        <v>11786.55</v>
      </c>
      <c r="M32" s="29"/>
    </row>
    <row r="33" spans="2:13" s="1" customFormat="1" ht="6.95" customHeight="1" x14ac:dyDescent="0.2">
      <c r="B33" s="29"/>
      <c r="D33" s="53"/>
      <c r="E33" s="53"/>
      <c r="F33" s="53"/>
      <c r="G33" s="53"/>
      <c r="H33" s="53"/>
      <c r="I33" s="53"/>
      <c r="J33" s="53"/>
      <c r="K33" s="53"/>
      <c r="L33" s="53"/>
      <c r="M33" s="29"/>
    </row>
    <row r="34" spans="2:13" s="1" customFormat="1" ht="14.45" customHeight="1" x14ac:dyDescent="0.2">
      <c r="B34" s="29"/>
      <c r="F34" s="32" t="s">
        <v>30</v>
      </c>
      <c r="I34" s="32" t="s">
        <v>29</v>
      </c>
      <c r="J34" s="32"/>
      <c r="K34" s="32" t="s">
        <v>31</v>
      </c>
      <c r="M34" s="29"/>
    </row>
    <row r="35" spans="2:13" s="1" customFormat="1" ht="14.45" customHeight="1" x14ac:dyDescent="0.2">
      <c r="B35" s="29"/>
      <c r="D35" s="55" t="s">
        <v>32</v>
      </c>
      <c r="E35" s="34" t="s">
        <v>33</v>
      </c>
      <c r="F35" s="93">
        <f>ROUND((SUM(BF106:BF109) + SUM(BF129:BF229)),  2)</f>
        <v>0</v>
      </c>
      <c r="G35" s="94"/>
      <c r="H35" s="94"/>
      <c r="I35" s="95">
        <v>0.23</v>
      </c>
      <c r="J35" s="95"/>
      <c r="K35" s="93">
        <f>ROUND(((SUM(BF106:BF109) + SUM(BF129:BF229))*I35),  2)</f>
        <v>0</v>
      </c>
      <c r="M35" s="29"/>
    </row>
    <row r="36" spans="2:13" s="1" customFormat="1" ht="14.45" customHeight="1" x14ac:dyDescent="0.2">
      <c r="B36" s="29"/>
      <c r="E36" s="34" t="s">
        <v>34</v>
      </c>
      <c r="F36" s="96">
        <f>K32</f>
        <v>11786.55</v>
      </c>
      <c r="I36" s="97">
        <v>0.23</v>
      </c>
      <c r="J36" s="97"/>
      <c r="K36" s="96">
        <f>F36*I36</f>
        <v>2710.9065000000001</v>
      </c>
      <c r="M36" s="29"/>
    </row>
    <row r="37" spans="2:13" s="1" customFormat="1" ht="14.45" hidden="1" customHeight="1" x14ac:dyDescent="0.2">
      <c r="B37" s="29"/>
      <c r="E37" s="26" t="s">
        <v>35</v>
      </c>
      <c r="F37" s="96">
        <f>ROUND((SUM(BH106:BH109) + SUM(BH129:BH229)),  2)</f>
        <v>0</v>
      </c>
      <c r="I37" s="97">
        <v>0.23</v>
      </c>
      <c r="J37" s="97"/>
      <c r="K37" s="96">
        <f>0</f>
        <v>0</v>
      </c>
      <c r="M37" s="29"/>
    </row>
    <row r="38" spans="2:13" s="1" customFormat="1" ht="14.45" hidden="1" customHeight="1" x14ac:dyDescent="0.2">
      <c r="B38" s="29"/>
      <c r="E38" s="26" t="s">
        <v>36</v>
      </c>
      <c r="F38" s="96">
        <f>ROUND((SUM(BI106:BI109) + SUM(BI129:BI229)),  2)</f>
        <v>0</v>
      </c>
      <c r="I38" s="97">
        <v>0.23</v>
      </c>
      <c r="J38" s="97"/>
      <c r="K38" s="96">
        <f>0</f>
        <v>0</v>
      </c>
      <c r="M38" s="29"/>
    </row>
    <row r="39" spans="2:13" s="1" customFormat="1" ht="14.45" hidden="1" customHeight="1" x14ac:dyDescent="0.2">
      <c r="B39" s="29"/>
      <c r="E39" s="34" t="s">
        <v>37</v>
      </c>
      <c r="F39" s="93">
        <f>ROUND((SUM(BJ106:BJ109) + SUM(BJ129:BJ229)),  2)</f>
        <v>0</v>
      </c>
      <c r="G39" s="94"/>
      <c r="H39" s="94"/>
      <c r="I39" s="95">
        <v>0</v>
      </c>
      <c r="J39" s="95"/>
      <c r="K39" s="93">
        <f>0</f>
        <v>0</v>
      </c>
      <c r="M39" s="29"/>
    </row>
    <row r="40" spans="2:13" s="1" customFormat="1" ht="6.95" customHeight="1" x14ac:dyDescent="0.2">
      <c r="B40" s="29"/>
      <c r="M40" s="29"/>
    </row>
    <row r="41" spans="2:13" s="1" customFormat="1" ht="25.35" customHeight="1" x14ac:dyDescent="0.2">
      <c r="B41" s="29"/>
      <c r="C41" s="98"/>
      <c r="D41" s="99" t="s">
        <v>38</v>
      </c>
      <c r="E41" s="57"/>
      <c r="F41" s="57"/>
      <c r="G41" s="100" t="s">
        <v>39</v>
      </c>
      <c r="H41" s="101" t="s">
        <v>40</v>
      </c>
      <c r="I41" s="57"/>
      <c r="J41" s="57"/>
      <c r="K41" s="102">
        <f>SUM(K32:K39)</f>
        <v>14497.4565</v>
      </c>
      <c r="L41" s="103"/>
      <c r="M41" s="29"/>
    </row>
    <row r="42" spans="2:13" s="1" customFormat="1" ht="14.45" customHeight="1" x14ac:dyDescent="0.2">
      <c r="B42" s="29"/>
      <c r="M42" s="29"/>
    </row>
    <row r="43" spans="2:13" ht="14.45" customHeight="1" x14ac:dyDescent="0.2">
      <c r="B43" s="20"/>
      <c r="M43" s="20"/>
    </row>
    <row r="44" spans="2:13" ht="14.45" customHeight="1" x14ac:dyDescent="0.2">
      <c r="B44" s="20"/>
      <c r="M44" s="20"/>
    </row>
    <row r="45" spans="2:13" ht="14.45" customHeight="1" x14ac:dyDescent="0.2">
      <c r="B45" s="20"/>
      <c r="M45" s="20"/>
    </row>
    <row r="46" spans="2:13" ht="14.45" customHeight="1" x14ac:dyDescent="0.2">
      <c r="B46" s="20"/>
      <c r="M46" s="20"/>
    </row>
    <row r="47" spans="2:13" ht="14.45" customHeight="1" x14ac:dyDescent="0.2">
      <c r="B47" s="20"/>
      <c r="M47" s="20"/>
    </row>
    <row r="48" spans="2:13" ht="14.45" customHeight="1" x14ac:dyDescent="0.2">
      <c r="B48" s="20"/>
      <c r="M48" s="20"/>
    </row>
    <row r="49" spans="2:13" ht="14.45" customHeight="1" x14ac:dyDescent="0.2">
      <c r="B49" s="20"/>
      <c r="M49" s="20"/>
    </row>
    <row r="50" spans="2:13" s="1" customFormat="1" ht="14.45" customHeight="1" x14ac:dyDescent="0.2">
      <c r="B50" s="29"/>
      <c r="D50" s="41" t="s">
        <v>41</v>
      </c>
      <c r="E50" s="42"/>
      <c r="F50" s="42"/>
      <c r="G50" s="41" t="s">
        <v>42</v>
      </c>
      <c r="H50" s="42"/>
      <c r="I50" s="42"/>
      <c r="J50" s="42"/>
      <c r="K50" s="42"/>
      <c r="L50" s="42"/>
      <c r="M50" s="29"/>
    </row>
    <row r="51" spans="2:13" x14ac:dyDescent="0.2">
      <c r="B51" s="20"/>
      <c r="M51" s="20"/>
    </row>
    <row r="52" spans="2:13" x14ac:dyDescent="0.2">
      <c r="B52" s="20"/>
      <c r="M52" s="20"/>
    </row>
    <row r="53" spans="2:13" x14ac:dyDescent="0.2">
      <c r="B53" s="20"/>
      <c r="M53" s="20"/>
    </row>
    <row r="54" spans="2:13" x14ac:dyDescent="0.2">
      <c r="B54" s="20"/>
      <c r="M54" s="20"/>
    </row>
    <row r="55" spans="2:13" x14ac:dyDescent="0.2">
      <c r="B55" s="20"/>
      <c r="M55" s="20"/>
    </row>
    <row r="56" spans="2:13" x14ac:dyDescent="0.2">
      <c r="B56" s="20"/>
      <c r="M56" s="20"/>
    </row>
    <row r="57" spans="2:13" x14ac:dyDescent="0.2">
      <c r="B57" s="20"/>
      <c r="M57" s="20"/>
    </row>
    <row r="58" spans="2:13" x14ac:dyDescent="0.2">
      <c r="B58" s="20"/>
      <c r="M58" s="20"/>
    </row>
    <row r="59" spans="2:13" x14ac:dyDescent="0.2">
      <c r="B59" s="20"/>
      <c r="M59" s="20"/>
    </row>
    <row r="60" spans="2:13" x14ac:dyDescent="0.2">
      <c r="B60" s="20"/>
      <c r="M60" s="20"/>
    </row>
    <row r="61" spans="2:13" s="1" customFormat="1" ht="12.75" x14ac:dyDescent="0.2">
      <c r="B61" s="29"/>
      <c r="D61" s="43" t="s">
        <v>43</v>
      </c>
      <c r="E61" s="31"/>
      <c r="F61" s="104" t="s">
        <v>44</v>
      </c>
      <c r="G61" s="43" t="s">
        <v>43</v>
      </c>
      <c r="H61" s="31"/>
      <c r="I61" s="31"/>
      <c r="J61" s="31"/>
      <c r="K61" s="105" t="s">
        <v>44</v>
      </c>
      <c r="L61" s="31"/>
      <c r="M61" s="29"/>
    </row>
    <row r="62" spans="2:13" x14ac:dyDescent="0.2">
      <c r="B62" s="20"/>
      <c r="M62" s="20"/>
    </row>
    <row r="63" spans="2:13" x14ac:dyDescent="0.2">
      <c r="B63" s="20"/>
      <c r="M63" s="20"/>
    </row>
    <row r="64" spans="2:13" x14ac:dyDescent="0.2">
      <c r="B64" s="20"/>
      <c r="M64" s="20"/>
    </row>
    <row r="65" spans="2:13" s="1" customFormat="1" ht="12.75" x14ac:dyDescent="0.2">
      <c r="B65" s="29"/>
      <c r="D65" s="41" t="s">
        <v>45</v>
      </c>
      <c r="E65" s="42"/>
      <c r="F65" s="42"/>
      <c r="G65" s="41" t="s">
        <v>46</v>
      </c>
      <c r="H65" s="42"/>
      <c r="I65" s="42"/>
      <c r="J65" s="42"/>
      <c r="K65" s="42"/>
      <c r="L65" s="42"/>
      <c r="M65" s="29"/>
    </row>
    <row r="66" spans="2:13" x14ac:dyDescent="0.2">
      <c r="B66" s="20"/>
      <c r="M66" s="20"/>
    </row>
    <row r="67" spans="2:13" x14ac:dyDescent="0.2">
      <c r="B67" s="20"/>
      <c r="M67" s="20"/>
    </row>
    <row r="68" spans="2:13" x14ac:dyDescent="0.2">
      <c r="B68" s="20"/>
      <c r="M68" s="20"/>
    </row>
    <row r="69" spans="2:13" x14ac:dyDescent="0.2">
      <c r="B69" s="20"/>
      <c r="M69" s="20"/>
    </row>
    <row r="70" spans="2:13" x14ac:dyDescent="0.2">
      <c r="B70" s="20"/>
      <c r="M70" s="20"/>
    </row>
    <row r="71" spans="2:13" x14ac:dyDescent="0.2">
      <c r="B71" s="20"/>
      <c r="M71" s="20"/>
    </row>
    <row r="72" spans="2:13" x14ac:dyDescent="0.2">
      <c r="B72" s="20"/>
      <c r="M72" s="20"/>
    </row>
    <row r="73" spans="2:13" x14ac:dyDescent="0.2">
      <c r="B73" s="20"/>
      <c r="M73" s="20"/>
    </row>
    <row r="74" spans="2:13" x14ac:dyDescent="0.2">
      <c r="B74" s="20"/>
      <c r="M74" s="20"/>
    </row>
    <row r="75" spans="2:13" x14ac:dyDescent="0.2">
      <c r="B75" s="20"/>
      <c r="M75" s="20"/>
    </row>
    <row r="76" spans="2:13" s="1" customFormat="1" ht="12.75" x14ac:dyDescent="0.2">
      <c r="B76" s="29"/>
      <c r="D76" s="43" t="s">
        <v>43</v>
      </c>
      <c r="E76" s="31"/>
      <c r="F76" s="104" t="s">
        <v>44</v>
      </c>
      <c r="G76" s="43" t="s">
        <v>43</v>
      </c>
      <c r="H76" s="31"/>
      <c r="I76" s="31"/>
      <c r="J76" s="31"/>
      <c r="K76" s="105" t="s">
        <v>44</v>
      </c>
      <c r="L76" s="31"/>
      <c r="M76" s="29"/>
    </row>
    <row r="77" spans="2:13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29"/>
    </row>
    <row r="81" spans="2:48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29"/>
    </row>
    <row r="82" spans="2:48" s="1" customFormat="1" ht="24.95" customHeight="1" x14ac:dyDescent="0.2">
      <c r="B82" s="29"/>
      <c r="C82" s="21" t="s">
        <v>125</v>
      </c>
      <c r="M82" s="29"/>
    </row>
    <row r="83" spans="2:48" s="1" customFormat="1" ht="6.95" customHeight="1" x14ac:dyDescent="0.2">
      <c r="B83" s="29"/>
      <c r="M83" s="29"/>
    </row>
    <row r="84" spans="2:48" s="1" customFormat="1" ht="12" customHeight="1" x14ac:dyDescent="0.2">
      <c r="B84" s="29"/>
      <c r="C84" s="26" t="s">
        <v>13</v>
      </c>
      <c r="M84" s="29"/>
    </row>
    <row r="85" spans="2:48" s="1" customFormat="1" ht="16.5" customHeight="1" x14ac:dyDescent="0.2">
      <c r="B85" s="29"/>
      <c r="E85" s="266" t="str">
        <f>E7</f>
        <v>Revitalizácia verejného priestoru - Dom služieb Dúbravka</v>
      </c>
      <c r="F85" s="267"/>
      <c r="G85" s="267"/>
      <c r="H85" s="267"/>
      <c r="M85" s="29"/>
    </row>
    <row r="86" spans="2:48" s="1" customFormat="1" ht="12" customHeight="1" x14ac:dyDescent="0.2">
      <c r="B86" s="29"/>
      <c r="C86" s="26" t="s">
        <v>121</v>
      </c>
      <c r="M86" s="29"/>
    </row>
    <row r="87" spans="2:48" s="1" customFormat="1" ht="16.5" customHeight="1" x14ac:dyDescent="0.2">
      <c r="B87" s="29"/>
      <c r="E87" s="262" t="str">
        <f>E9</f>
        <v>SO 13 - Predajný stánok - odstránenie</v>
      </c>
      <c r="F87" s="268"/>
      <c r="G87" s="268"/>
      <c r="H87" s="268"/>
      <c r="M87" s="29"/>
    </row>
    <row r="88" spans="2:48" s="1" customFormat="1" ht="6.95" customHeight="1" x14ac:dyDescent="0.2">
      <c r="B88" s="29"/>
      <c r="M88" s="29"/>
    </row>
    <row r="89" spans="2:48" s="1" customFormat="1" ht="12" customHeight="1" x14ac:dyDescent="0.2">
      <c r="B89" s="29"/>
      <c r="C89" s="26" t="s">
        <v>16</v>
      </c>
      <c r="F89" s="24" t="str">
        <f>F12</f>
        <v>k.ú. Dúbravka, Bratislava</v>
      </c>
      <c r="I89" s="26" t="s">
        <v>18</v>
      </c>
      <c r="J89" s="26"/>
      <c r="K89" s="52">
        <f>IF(K12="","",K12)</f>
        <v>0</v>
      </c>
      <c r="M89" s="29"/>
    </row>
    <row r="90" spans="2:48" s="1" customFormat="1" ht="6.95" customHeight="1" x14ac:dyDescent="0.2">
      <c r="B90" s="29"/>
      <c r="M90" s="29"/>
    </row>
    <row r="91" spans="2:48" s="1" customFormat="1" ht="25.7" customHeight="1" x14ac:dyDescent="0.2">
      <c r="B91" s="29"/>
      <c r="C91" s="26" t="s">
        <v>19</v>
      </c>
      <c r="F91" s="24"/>
      <c r="I91" s="26" t="s">
        <v>23</v>
      </c>
      <c r="J91" s="26"/>
      <c r="K91" s="27"/>
      <c r="M91" s="29"/>
    </row>
    <row r="92" spans="2:48" s="1" customFormat="1" ht="15.2" customHeight="1" x14ac:dyDescent="0.2">
      <c r="B92" s="29"/>
      <c r="C92" s="26" t="s">
        <v>22</v>
      </c>
      <c r="F92" s="24" t="str">
        <f>IF(E18="","",E18)</f>
        <v/>
      </c>
      <c r="I92" s="26" t="s">
        <v>25</v>
      </c>
      <c r="J92" s="26"/>
      <c r="K92" s="27" t="str">
        <f>E24</f>
        <v xml:space="preserve"> </v>
      </c>
      <c r="M92" s="29"/>
    </row>
    <row r="93" spans="2:48" s="1" customFormat="1" ht="10.35" customHeight="1" x14ac:dyDescent="0.2">
      <c r="B93" s="29"/>
      <c r="M93" s="29"/>
    </row>
    <row r="94" spans="2:48" s="1" customFormat="1" ht="29.25" customHeight="1" x14ac:dyDescent="0.2">
      <c r="B94" s="29"/>
      <c r="C94" s="106" t="s">
        <v>126</v>
      </c>
      <c r="D94" s="98"/>
      <c r="E94" s="98"/>
      <c r="F94" s="98"/>
      <c r="G94" s="98"/>
      <c r="H94" s="98"/>
      <c r="I94" s="98"/>
      <c r="J94" s="98"/>
      <c r="K94" s="107" t="s">
        <v>127</v>
      </c>
      <c r="L94" s="98"/>
      <c r="M94" s="29"/>
    </row>
    <row r="95" spans="2:48" s="1" customFormat="1" ht="10.35" customHeight="1" x14ac:dyDescent="0.2">
      <c r="B95" s="29"/>
      <c r="M95" s="29"/>
    </row>
    <row r="96" spans="2:48" s="1" customFormat="1" ht="22.9" customHeight="1" x14ac:dyDescent="0.2">
      <c r="B96" s="29"/>
      <c r="C96" s="108" t="s">
        <v>128</v>
      </c>
      <c r="K96" s="66">
        <f>K129</f>
        <v>11521.552740000001</v>
      </c>
      <c r="M96" s="29"/>
      <c r="AV96" s="17" t="s">
        <v>129</v>
      </c>
    </row>
    <row r="97" spans="2:66" s="8" customFormat="1" ht="24.95" customHeight="1" x14ac:dyDescent="0.2">
      <c r="B97" s="109"/>
      <c r="D97" s="110" t="s">
        <v>130</v>
      </c>
      <c r="E97" s="111"/>
      <c r="F97" s="111"/>
      <c r="G97" s="111"/>
      <c r="H97" s="111"/>
      <c r="I97" s="111"/>
      <c r="J97" s="111"/>
      <c r="K97" s="112">
        <f>K130</f>
        <v>10771.495140000001</v>
      </c>
      <c r="M97" s="109"/>
    </row>
    <row r="98" spans="2:66" s="9" customFormat="1" ht="19.899999999999999" customHeight="1" x14ac:dyDescent="0.2">
      <c r="B98" s="113"/>
      <c r="D98" s="114" t="s">
        <v>138</v>
      </c>
      <c r="E98" s="115"/>
      <c r="F98" s="115"/>
      <c r="G98" s="115"/>
      <c r="H98" s="115"/>
      <c r="I98" s="115"/>
      <c r="J98" s="115"/>
      <c r="K98" s="116">
        <f>K131</f>
        <v>10771.495140000001</v>
      </c>
      <c r="M98" s="113"/>
    </row>
    <row r="99" spans="2:66" s="8" customFormat="1" ht="24.95" customHeight="1" x14ac:dyDescent="0.2">
      <c r="B99" s="109"/>
      <c r="D99" s="110" t="s">
        <v>140</v>
      </c>
      <c r="E99" s="111"/>
      <c r="F99" s="111"/>
      <c r="G99" s="111"/>
      <c r="H99" s="111"/>
      <c r="I99" s="111"/>
      <c r="J99" s="111"/>
      <c r="K99" s="112">
        <f>K184</f>
        <v>750.05759999999998</v>
      </c>
      <c r="M99" s="109"/>
    </row>
    <row r="100" spans="2:66" s="9" customFormat="1" ht="19.899999999999999" customHeight="1" x14ac:dyDescent="0.2">
      <c r="B100" s="113"/>
      <c r="D100" s="114" t="s">
        <v>1904</v>
      </c>
      <c r="E100" s="115"/>
      <c r="F100" s="115"/>
      <c r="G100" s="115"/>
      <c r="H100" s="115"/>
      <c r="I100" s="115"/>
      <c r="J100" s="115"/>
      <c r="K100" s="116">
        <f>K185</f>
        <v>468.83249999999998</v>
      </c>
      <c r="M100" s="113"/>
    </row>
    <row r="101" spans="2:66" s="9" customFormat="1" ht="19.899999999999999" customHeight="1" x14ac:dyDescent="0.2">
      <c r="B101" s="113"/>
      <c r="D101" s="114" t="s">
        <v>1905</v>
      </c>
      <c r="E101" s="115"/>
      <c r="F101" s="115"/>
      <c r="G101" s="115"/>
      <c r="H101" s="115"/>
      <c r="I101" s="115"/>
      <c r="J101" s="115"/>
      <c r="K101" s="116">
        <f>K206</f>
        <v>51.874600000000001</v>
      </c>
      <c r="M101" s="113"/>
    </row>
    <row r="102" spans="2:66" s="9" customFormat="1" ht="19.899999999999999" customHeight="1" x14ac:dyDescent="0.2">
      <c r="B102" s="113"/>
      <c r="D102" s="114" t="s">
        <v>1906</v>
      </c>
      <c r="E102" s="115"/>
      <c r="F102" s="115"/>
      <c r="G102" s="115"/>
      <c r="H102" s="115"/>
      <c r="I102" s="115"/>
      <c r="J102" s="115"/>
      <c r="K102" s="116">
        <f>K219</f>
        <v>193.51050000000004</v>
      </c>
      <c r="M102" s="113"/>
    </row>
    <row r="103" spans="2:66" s="9" customFormat="1" ht="19.899999999999999" customHeight="1" x14ac:dyDescent="0.2">
      <c r="B103" s="113"/>
      <c r="D103" s="114" t="s">
        <v>1907</v>
      </c>
      <c r="E103" s="115"/>
      <c r="F103" s="115"/>
      <c r="G103" s="115"/>
      <c r="H103" s="115"/>
      <c r="I103" s="115"/>
      <c r="J103" s="115"/>
      <c r="K103" s="116">
        <f>K224</f>
        <v>35.840000000000003</v>
      </c>
      <c r="M103" s="113"/>
    </row>
    <row r="104" spans="2:66" s="1" customFormat="1" ht="21.75" customHeight="1" x14ac:dyDescent="0.2">
      <c r="B104" s="29"/>
      <c r="M104" s="29"/>
    </row>
    <row r="105" spans="2:66" s="1" customFormat="1" ht="6.95" customHeight="1" x14ac:dyDescent="0.2">
      <c r="B105" s="29"/>
      <c r="M105" s="29"/>
    </row>
    <row r="106" spans="2:66" s="1" customFormat="1" ht="29.25" customHeight="1" x14ac:dyDescent="0.2">
      <c r="B106" s="29"/>
      <c r="C106" s="108" t="s">
        <v>144</v>
      </c>
      <c r="K106" s="117">
        <f>ROUND(K107 + K108,2)</f>
        <v>265</v>
      </c>
      <c r="M106" s="29"/>
      <c r="O106" s="118" t="s">
        <v>32</v>
      </c>
    </row>
    <row r="107" spans="2:66" s="1" customFormat="1" ht="18" customHeight="1" x14ac:dyDescent="0.2">
      <c r="B107" s="29"/>
      <c r="D107" s="265" t="s">
        <v>145</v>
      </c>
      <c r="E107" s="265"/>
      <c r="F107" s="265"/>
      <c r="K107" s="186">
        <f>K96*0.023</f>
        <v>264.99571302000004</v>
      </c>
      <c r="M107" s="29"/>
      <c r="O107" s="187" t="s">
        <v>34</v>
      </c>
      <c r="AG107" s="119"/>
      <c r="AH107" s="119"/>
      <c r="AI107" s="119"/>
      <c r="AJ107" s="119"/>
      <c r="AK107" s="119"/>
      <c r="AL107" s="119"/>
      <c r="AM107" s="119"/>
      <c r="AN107" s="119"/>
      <c r="AO107" s="119"/>
      <c r="AP107" s="119"/>
      <c r="AQ107" s="119"/>
      <c r="AR107" s="119"/>
      <c r="AS107" s="119"/>
      <c r="AT107" s="119"/>
      <c r="AU107" s="119"/>
      <c r="AV107" s="119"/>
      <c r="AW107" s="119"/>
      <c r="AX107" s="119"/>
      <c r="AY107" s="119"/>
      <c r="AZ107" s="120" t="s">
        <v>146</v>
      </c>
      <c r="BA107" s="119"/>
      <c r="BB107" s="119"/>
      <c r="BC107" s="119"/>
      <c r="BD107" s="119"/>
      <c r="BE107" s="119"/>
      <c r="BF107" s="121">
        <f>IF(O107="základná",K107,0)</f>
        <v>0</v>
      </c>
      <c r="BG107" s="121">
        <f>IF(O107="znížená",K107,0)</f>
        <v>264.99571302000004</v>
      </c>
      <c r="BH107" s="121">
        <f>IF(O107="zákl. prenesená",K107,0)</f>
        <v>0</v>
      </c>
      <c r="BI107" s="121">
        <f>IF(O107="zníž. prenesená",K107,0)</f>
        <v>0</v>
      </c>
      <c r="BJ107" s="121">
        <f>IF(O107="nulová",K107,0)</f>
        <v>0</v>
      </c>
      <c r="BK107" s="120" t="s">
        <v>147</v>
      </c>
      <c r="BL107" s="119"/>
      <c r="BM107" s="119"/>
      <c r="BN107" s="119"/>
    </row>
    <row r="108" spans="2:66" s="1" customFormat="1" ht="18" customHeight="1" x14ac:dyDescent="0.2">
      <c r="B108" s="29"/>
      <c r="D108" s="265" t="s">
        <v>148</v>
      </c>
      <c r="E108" s="265"/>
      <c r="F108" s="265"/>
      <c r="K108" s="181"/>
      <c r="M108" s="29"/>
      <c r="O108" s="187" t="s">
        <v>34</v>
      </c>
      <c r="AG108" s="119"/>
      <c r="AH108" s="119"/>
      <c r="AI108" s="119"/>
      <c r="AJ108" s="119"/>
      <c r="AK108" s="119"/>
      <c r="AL108" s="119"/>
      <c r="AM108" s="119"/>
      <c r="AN108" s="119"/>
      <c r="AO108" s="119"/>
      <c r="AP108" s="119"/>
      <c r="AQ108" s="119"/>
      <c r="AR108" s="119"/>
      <c r="AS108" s="119"/>
      <c r="AT108" s="119"/>
      <c r="AU108" s="119"/>
      <c r="AV108" s="119"/>
      <c r="AW108" s="119"/>
      <c r="AX108" s="119"/>
      <c r="AY108" s="119"/>
      <c r="AZ108" s="120" t="s">
        <v>146</v>
      </c>
      <c r="BA108" s="119"/>
      <c r="BB108" s="119"/>
      <c r="BC108" s="119"/>
      <c r="BD108" s="119"/>
      <c r="BE108" s="119"/>
      <c r="BF108" s="121">
        <f>IF(O108="základná",K108,0)</f>
        <v>0</v>
      </c>
      <c r="BG108" s="121">
        <f>IF(O108="znížená",K108,0)</f>
        <v>0</v>
      </c>
      <c r="BH108" s="121">
        <f>IF(O108="zákl. prenesená",K108,0)</f>
        <v>0</v>
      </c>
      <c r="BI108" s="121">
        <f>IF(O108="zníž. prenesená",K108,0)</f>
        <v>0</v>
      </c>
      <c r="BJ108" s="121">
        <f>IF(O108="nulová",K108,0)</f>
        <v>0</v>
      </c>
      <c r="BK108" s="120" t="s">
        <v>147</v>
      </c>
      <c r="BL108" s="119"/>
      <c r="BM108" s="119"/>
      <c r="BN108" s="119"/>
    </row>
    <row r="109" spans="2:66" s="1" customFormat="1" ht="18" customHeight="1" x14ac:dyDescent="0.2">
      <c r="B109" s="29"/>
      <c r="M109" s="29"/>
    </row>
    <row r="110" spans="2:66" s="1" customFormat="1" ht="29.25" customHeight="1" x14ac:dyDescent="0.2">
      <c r="B110" s="29"/>
      <c r="C110" s="122" t="s">
        <v>149</v>
      </c>
      <c r="D110" s="98"/>
      <c r="E110" s="98"/>
      <c r="F110" s="98"/>
      <c r="G110" s="98"/>
      <c r="H110" s="98"/>
      <c r="I110" s="98"/>
      <c r="J110" s="98"/>
      <c r="K110" s="123">
        <f>ROUND(K96+K106,2)</f>
        <v>11786.55</v>
      </c>
      <c r="L110" s="98"/>
      <c r="M110" s="29"/>
    </row>
    <row r="111" spans="2:66" s="1" customFormat="1" ht="6.95" customHeight="1" x14ac:dyDescent="0.2">
      <c r="B111" s="44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29"/>
    </row>
    <row r="115" spans="2:21" s="1" customFormat="1" ht="6.95" customHeight="1" x14ac:dyDescent="0.2">
      <c r="B115" s="46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29"/>
    </row>
    <row r="116" spans="2:21" s="1" customFormat="1" ht="24.95" customHeight="1" x14ac:dyDescent="0.2">
      <c r="B116" s="29"/>
      <c r="C116" s="21" t="s">
        <v>150</v>
      </c>
      <c r="M116" s="29"/>
    </row>
    <row r="117" spans="2:21" s="1" customFormat="1" ht="6.95" customHeight="1" x14ac:dyDescent="0.2">
      <c r="B117" s="29"/>
      <c r="M117" s="29"/>
    </row>
    <row r="118" spans="2:21" s="1" customFormat="1" ht="12" customHeight="1" x14ac:dyDescent="0.2">
      <c r="B118" s="29"/>
      <c r="C118" s="26" t="s">
        <v>13</v>
      </c>
      <c r="M118" s="29"/>
    </row>
    <row r="119" spans="2:21" s="1" customFormat="1" ht="16.5" customHeight="1" x14ac:dyDescent="0.2">
      <c r="B119" s="29"/>
      <c r="E119" s="266" t="str">
        <f>E7</f>
        <v>Revitalizácia verejného priestoru - Dom služieb Dúbravka</v>
      </c>
      <c r="F119" s="267"/>
      <c r="G119" s="267"/>
      <c r="H119" s="267"/>
      <c r="M119" s="29"/>
    </row>
    <row r="120" spans="2:21" s="1" customFormat="1" ht="12" customHeight="1" x14ac:dyDescent="0.2">
      <c r="B120" s="29"/>
      <c r="C120" s="26" t="s">
        <v>121</v>
      </c>
      <c r="M120" s="29"/>
    </row>
    <row r="121" spans="2:21" s="1" customFormat="1" ht="16.5" customHeight="1" x14ac:dyDescent="0.2">
      <c r="B121" s="29"/>
      <c r="E121" s="262" t="str">
        <f>E9</f>
        <v>SO 13 - Predajný stánok - odstránenie</v>
      </c>
      <c r="F121" s="268"/>
      <c r="G121" s="268"/>
      <c r="H121" s="268"/>
      <c r="M121" s="29"/>
    </row>
    <row r="122" spans="2:21" s="1" customFormat="1" ht="6.95" customHeight="1" x14ac:dyDescent="0.2">
      <c r="B122" s="29"/>
      <c r="M122" s="29"/>
    </row>
    <row r="123" spans="2:21" s="1" customFormat="1" ht="12" customHeight="1" x14ac:dyDescent="0.2">
      <c r="B123" s="29"/>
      <c r="C123" s="26" t="s">
        <v>16</v>
      </c>
      <c r="F123" s="24" t="str">
        <f>F12</f>
        <v>k.ú. Dúbravka, Bratislava</v>
      </c>
      <c r="I123" s="26" t="s">
        <v>18</v>
      </c>
      <c r="J123" s="26"/>
      <c r="K123" s="52">
        <f>IF(K12="","",K12)</f>
        <v>0</v>
      </c>
      <c r="M123" s="29"/>
    </row>
    <row r="124" spans="2:21" s="1" customFormat="1" ht="6.95" customHeight="1" x14ac:dyDescent="0.2">
      <c r="B124" s="29"/>
      <c r="M124" s="29"/>
    </row>
    <row r="125" spans="2:21" s="1" customFormat="1" ht="25.7" customHeight="1" x14ac:dyDescent="0.2">
      <c r="B125" s="29"/>
      <c r="C125" s="26" t="s">
        <v>19</v>
      </c>
      <c r="F125" s="24">
        <f>E15</f>
        <v>0</v>
      </c>
      <c r="I125" s="26" t="s">
        <v>23</v>
      </c>
      <c r="J125" s="26"/>
      <c r="K125" s="27">
        <f>E21</f>
        <v>0</v>
      </c>
      <c r="M125" s="29"/>
    </row>
    <row r="126" spans="2:21" s="1" customFormat="1" ht="15.2" customHeight="1" x14ac:dyDescent="0.2">
      <c r="B126" s="29"/>
      <c r="C126" s="26" t="s">
        <v>22</v>
      </c>
      <c r="F126" s="24" t="str">
        <f>IF(E18="","",E18)</f>
        <v/>
      </c>
      <c r="I126" s="26" t="s">
        <v>25</v>
      </c>
      <c r="J126" s="26"/>
      <c r="K126" s="27" t="str">
        <f>E24</f>
        <v xml:space="preserve"> </v>
      </c>
      <c r="M126" s="29"/>
    </row>
    <row r="127" spans="2:21" s="1" customFormat="1" ht="10.35" customHeight="1" x14ac:dyDescent="0.2">
      <c r="B127" s="29"/>
      <c r="M127" s="29"/>
    </row>
    <row r="128" spans="2:21" s="10" customFormat="1" ht="29.25" customHeight="1" x14ac:dyDescent="0.2">
      <c r="B128" s="124"/>
      <c r="C128" s="125" t="s">
        <v>151</v>
      </c>
      <c r="D128" s="126" t="s">
        <v>53</v>
      </c>
      <c r="E128" s="126" t="s">
        <v>49</v>
      </c>
      <c r="F128" s="126" t="s">
        <v>50</v>
      </c>
      <c r="G128" s="126" t="s">
        <v>152</v>
      </c>
      <c r="H128" s="126" t="s">
        <v>153</v>
      </c>
      <c r="I128" s="126" t="s">
        <v>154</v>
      </c>
      <c r="J128" s="126" t="s">
        <v>155</v>
      </c>
      <c r="K128" s="127" t="s">
        <v>127</v>
      </c>
      <c r="L128" s="128" t="s">
        <v>156</v>
      </c>
      <c r="M128" s="124"/>
      <c r="N128" s="59" t="s">
        <v>1</v>
      </c>
      <c r="O128" s="60" t="s">
        <v>32</v>
      </c>
      <c r="P128" s="60" t="s">
        <v>157</v>
      </c>
      <c r="Q128" s="60" t="s">
        <v>158</v>
      </c>
      <c r="R128" s="60" t="s">
        <v>159</v>
      </c>
      <c r="S128" s="60" t="s">
        <v>160</v>
      </c>
      <c r="T128" s="60" t="s">
        <v>161</v>
      </c>
      <c r="U128" s="61" t="s">
        <v>162</v>
      </c>
    </row>
    <row r="129" spans="2:66" s="1" customFormat="1" ht="22.9" customHeight="1" x14ac:dyDescent="0.25">
      <c r="B129" s="29"/>
      <c r="C129" s="64" t="s">
        <v>123</v>
      </c>
      <c r="K129" s="129">
        <f>K130+K184</f>
        <v>11521.552740000001</v>
      </c>
      <c r="M129" s="29"/>
      <c r="N129" s="62"/>
      <c r="O129" s="53"/>
      <c r="P129" s="53"/>
      <c r="Q129" s="130">
        <f>Q130+Q184</f>
        <v>303.87052100000005</v>
      </c>
      <c r="R129" s="53"/>
      <c r="S129" s="130">
        <f>S130+S184</f>
        <v>0</v>
      </c>
      <c r="T129" s="53"/>
      <c r="U129" s="131">
        <f>U130+U184</f>
        <v>64.129300099999995</v>
      </c>
      <c r="AU129" s="17" t="s">
        <v>67</v>
      </c>
      <c r="AV129" s="17" t="s">
        <v>129</v>
      </c>
      <c r="BL129" s="132">
        <f>BL130+BL184</f>
        <v>11521.56</v>
      </c>
    </row>
    <row r="130" spans="2:66" s="11" customFormat="1" ht="25.9" customHeight="1" x14ac:dyDescent="0.2">
      <c r="B130" s="133"/>
      <c r="D130" s="134" t="s">
        <v>67</v>
      </c>
      <c r="E130" s="135" t="s">
        <v>163</v>
      </c>
      <c r="F130" s="135" t="s">
        <v>164</v>
      </c>
      <c r="K130" s="136">
        <f>K131</f>
        <v>10771.495140000001</v>
      </c>
      <c r="M130" s="133"/>
      <c r="N130" s="137"/>
      <c r="Q130" s="138">
        <f>Q131</f>
        <v>269.37047600000005</v>
      </c>
      <c r="S130" s="138">
        <f>S131</f>
        <v>0</v>
      </c>
      <c r="U130" s="139">
        <f>U131</f>
        <v>58.488349599999992</v>
      </c>
      <c r="AS130" s="134" t="s">
        <v>76</v>
      </c>
      <c r="AU130" s="140" t="s">
        <v>67</v>
      </c>
      <c r="AV130" s="140" t="s">
        <v>68</v>
      </c>
      <c r="AZ130" s="134" t="s">
        <v>165</v>
      </c>
      <c r="BL130" s="141">
        <f>BL131</f>
        <v>10771.49</v>
      </c>
    </row>
    <row r="131" spans="2:66" s="11" customFormat="1" ht="22.9" customHeight="1" x14ac:dyDescent="0.2">
      <c r="B131" s="133"/>
      <c r="D131" s="134" t="s">
        <v>67</v>
      </c>
      <c r="E131" s="142" t="s">
        <v>219</v>
      </c>
      <c r="F131" s="142" t="s">
        <v>442</v>
      </c>
      <c r="K131" s="143">
        <f>SUM(K132:K183)</f>
        <v>10771.495140000001</v>
      </c>
      <c r="M131" s="133"/>
      <c r="N131" s="137"/>
      <c r="Q131" s="138">
        <f>SUM(Q132:Q183)</f>
        <v>269.37047600000005</v>
      </c>
      <c r="S131" s="138">
        <f>SUM(S132:S183)</f>
        <v>0</v>
      </c>
      <c r="U131" s="139">
        <f>SUM(U132:U183)</f>
        <v>58.488349599999992</v>
      </c>
      <c r="AS131" s="134" t="s">
        <v>76</v>
      </c>
      <c r="AU131" s="140" t="s">
        <v>67</v>
      </c>
      <c r="AV131" s="140" t="s">
        <v>76</v>
      </c>
      <c r="AZ131" s="134" t="s">
        <v>165</v>
      </c>
      <c r="BL131" s="141">
        <f>SUM(BL132:BL183)</f>
        <v>10771.49</v>
      </c>
    </row>
    <row r="132" spans="2:66" s="1" customFormat="1" ht="37.9" customHeight="1" x14ac:dyDescent="0.2">
      <c r="B132" s="29"/>
      <c r="C132" s="188" t="s">
        <v>76</v>
      </c>
      <c r="D132" s="188" t="s">
        <v>167</v>
      </c>
      <c r="E132" s="189" t="s">
        <v>1908</v>
      </c>
      <c r="F132" s="190" t="s">
        <v>1909</v>
      </c>
      <c r="G132" s="191" t="s">
        <v>184</v>
      </c>
      <c r="H132" s="192">
        <v>5.94</v>
      </c>
      <c r="I132" s="193">
        <v>117.06</v>
      </c>
      <c r="J132" s="182"/>
      <c r="K132" s="193">
        <f>(H132*I132)-(H132*I132*J132)</f>
        <v>695.33640000000003</v>
      </c>
      <c r="L132" s="194"/>
      <c r="M132" s="29"/>
      <c r="N132" s="145" t="s">
        <v>1</v>
      </c>
      <c r="O132" s="118" t="s">
        <v>34</v>
      </c>
      <c r="P132" s="146">
        <v>5.1219999999999999</v>
      </c>
      <c r="Q132" s="146">
        <f>P132*H132</f>
        <v>30.424680000000002</v>
      </c>
      <c r="R132" s="146">
        <v>0</v>
      </c>
      <c r="S132" s="146">
        <f>R132*H132</f>
        <v>0</v>
      </c>
      <c r="T132" s="146">
        <v>2.2000000000000002</v>
      </c>
      <c r="U132" s="147">
        <f>T132*H132</f>
        <v>13.068000000000001</v>
      </c>
      <c r="Y132" s="149"/>
      <c r="AS132" s="148" t="s">
        <v>171</v>
      </c>
      <c r="AU132" s="148" t="s">
        <v>167</v>
      </c>
      <c r="AV132" s="148" t="s">
        <v>147</v>
      </c>
      <c r="AZ132" s="17" t="s">
        <v>165</v>
      </c>
      <c r="BF132" s="149">
        <f>IF(O132="základná",K132,0)</f>
        <v>0</v>
      </c>
      <c r="BG132" s="149">
        <f>IF(O132="znížená",K132,0)</f>
        <v>695.33640000000003</v>
      </c>
      <c r="BH132" s="149">
        <f>IF(O132="zákl. prenesená",K132,0)</f>
        <v>0</v>
      </c>
      <c r="BI132" s="149">
        <f>IF(O132="zníž. prenesená",K132,0)</f>
        <v>0</v>
      </c>
      <c r="BJ132" s="149">
        <f>IF(O132="nulová",K132,0)</f>
        <v>0</v>
      </c>
      <c r="BK132" s="17" t="s">
        <v>147</v>
      </c>
      <c r="BL132" s="149">
        <f>ROUND(I132*H132,2)</f>
        <v>695.34</v>
      </c>
      <c r="BM132" s="17" t="s">
        <v>171</v>
      </c>
      <c r="BN132" s="148" t="s">
        <v>1910</v>
      </c>
    </row>
    <row r="133" spans="2:66" s="12" customFormat="1" x14ac:dyDescent="0.2">
      <c r="B133" s="150"/>
      <c r="D133" s="151" t="s">
        <v>173</v>
      </c>
      <c r="E133" s="152" t="s">
        <v>1</v>
      </c>
      <c r="F133" s="153" t="s">
        <v>1911</v>
      </c>
      <c r="H133" s="152" t="s">
        <v>1</v>
      </c>
      <c r="J133" s="198"/>
      <c r="M133" s="150"/>
      <c r="N133" s="154"/>
      <c r="U133" s="155"/>
      <c r="AU133" s="152" t="s">
        <v>173</v>
      </c>
      <c r="AV133" s="152" t="s">
        <v>147</v>
      </c>
      <c r="AW133" s="12" t="s">
        <v>76</v>
      </c>
      <c r="AX133" s="12" t="s">
        <v>24</v>
      </c>
      <c r="AY133" s="12" t="s">
        <v>68</v>
      </c>
      <c r="AZ133" s="152" t="s">
        <v>165</v>
      </c>
    </row>
    <row r="134" spans="2:66" s="13" customFormat="1" x14ac:dyDescent="0.2">
      <c r="B134" s="156"/>
      <c r="D134" s="151" t="s">
        <v>173</v>
      </c>
      <c r="E134" s="157" t="s">
        <v>1</v>
      </c>
      <c r="F134" s="158" t="s">
        <v>1912</v>
      </c>
      <c r="H134" s="159">
        <v>5.94</v>
      </c>
      <c r="J134" s="199"/>
      <c r="M134" s="156"/>
      <c r="N134" s="160"/>
      <c r="U134" s="161"/>
      <c r="AU134" s="157" t="s">
        <v>173</v>
      </c>
      <c r="AV134" s="157" t="s">
        <v>147</v>
      </c>
      <c r="AW134" s="13" t="s">
        <v>147</v>
      </c>
      <c r="AX134" s="13" t="s">
        <v>24</v>
      </c>
      <c r="AY134" s="13" t="s">
        <v>68</v>
      </c>
      <c r="AZ134" s="157" t="s">
        <v>165</v>
      </c>
    </row>
    <row r="135" spans="2:66" s="14" customFormat="1" x14ac:dyDescent="0.2">
      <c r="B135" s="162"/>
      <c r="D135" s="151" t="s">
        <v>173</v>
      </c>
      <c r="E135" s="163" t="s">
        <v>1</v>
      </c>
      <c r="F135" s="164" t="s">
        <v>176</v>
      </c>
      <c r="H135" s="165">
        <v>5.94</v>
      </c>
      <c r="J135" s="200"/>
      <c r="M135" s="162"/>
      <c r="N135" s="166"/>
      <c r="U135" s="167"/>
      <c r="AU135" s="163" t="s">
        <v>173</v>
      </c>
      <c r="AV135" s="163" t="s">
        <v>147</v>
      </c>
      <c r="AW135" s="14" t="s">
        <v>171</v>
      </c>
      <c r="AX135" s="14" t="s">
        <v>24</v>
      </c>
      <c r="AY135" s="14" t="s">
        <v>76</v>
      </c>
      <c r="AZ135" s="163" t="s">
        <v>165</v>
      </c>
    </row>
    <row r="136" spans="2:66" s="1" customFormat="1" ht="49.15" customHeight="1" x14ac:dyDescent="0.2">
      <c r="B136" s="29"/>
      <c r="C136" s="188" t="s">
        <v>147</v>
      </c>
      <c r="D136" s="188" t="s">
        <v>167</v>
      </c>
      <c r="E136" s="189" t="s">
        <v>1913</v>
      </c>
      <c r="F136" s="190" t="s">
        <v>1914</v>
      </c>
      <c r="G136" s="191" t="s">
        <v>184</v>
      </c>
      <c r="H136" s="192">
        <v>17.018000000000001</v>
      </c>
      <c r="I136" s="193">
        <v>40.93</v>
      </c>
      <c r="J136" s="182"/>
      <c r="K136" s="193">
        <f>(H136*I136)-(H136*I136*J136)</f>
        <v>696.54674</v>
      </c>
      <c r="L136" s="194"/>
      <c r="M136" s="29"/>
      <c r="N136" s="145" t="s">
        <v>1</v>
      </c>
      <c r="O136" s="118" t="s">
        <v>34</v>
      </c>
      <c r="P136" s="146">
        <v>1.9139999999999999</v>
      </c>
      <c r="Q136" s="146">
        <f>P136*H136</f>
        <v>32.572451999999998</v>
      </c>
      <c r="R136" s="146">
        <v>0</v>
      </c>
      <c r="S136" s="146">
        <f>R136*H136</f>
        <v>0</v>
      </c>
      <c r="T136" s="146">
        <v>1.95</v>
      </c>
      <c r="U136" s="147">
        <f>T136*H136</f>
        <v>33.185099999999998</v>
      </c>
      <c r="AS136" s="148" t="s">
        <v>171</v>
      </c>
      <c r="AU136" s="148" t="s">
        <v>167</v>
      </c>
      <c r="AV136" s="148" t="s">
        <v>147</v>
      </c>
      <c r="AZ136" s="17" t="s">
        <v>165</v>
      </c>
      <c r="BF136" s="149">
        <f>IF(O136="základná",K136,0)</f>
        <v>0</v>
      </c>
      <c r="BG136" s="149">
        <f>IF(O136="znížená",K136,0)</f>
        <v>696.54674</v>
      </c>
      <c r="BH136" s="149">
        <f>IF(O136="zákl. prenesená",K136,0)</f>
        <v>0</v>
      </c>
      <c r="BI136" s="149">
        <f>IF(O136="zníž. prenesená",K136,0)</f>
        <v>0</v>
      </c>
      <c r="BJ136" s="149">
        <f>IF(O136="nulová",K136,0)</f>
        <v>0</v>
      </c>
      <c r="BK136" s="17" t="s">
        <v>147</v>
      </c>
      <c r="BL136" s="149">
        <f>ROUND(I136*H136,2)</f>
        <v>696.55</v>
      </c>
      <c r="BM136" s="17" t="s">
        <v>171</v>
      </c>
      <c r="BN136" s="148" t="s">
        <v>1915</v>
      </c>
    </row>
    <row r="137" spans="2:66" s="12" customFormat="1" x14ac:dyDescent="0.2">
      <c r="B137" s="150"/>
      <c r="D137" s="151" t="s">
        <v>173</v>
      </c>
      <c r="E137" s="152" t="s">
        <v>1</v>
      </c>
      <c r="F137" s="153" t="s">
        <v>1916</v>
      </c>
      <c r="H137" s="152" t="s">
        <v>1</v>
      </c>
      <c r="J137" s="198"/>
      <c r="M137" s="150"/>
      <c r="N137" s="154"/>
      <c r="U137" s="155"/>
      <c r="AU137" s="152" t="s">
        <v>173</v>
      </c>
      <c r="AV137" s="152" t="s">
        <v>147</v>
      </c>
      <c r="AW137" s="12" t="s">
        <v>76</v>
      </c>
      <c r="AX137" s="12" t="s">
        <v>24</v>
      </c>
      <c r="AY137" s="12" t="s">
        <v>68</v>
      </c>
      <c r="AZ137" s="152" t="s">
        <v>165</v>
      </c>
    </row>
    <row r="138" spans="2:66" s="13" customFormat="1" x14ac:dyDescent="0.2">
      <c r="B138" s="156"/>
      <c r="D138" s="151" t="s">
        <v>173</v>
      </c>
      <c r="E138" s="157" t="s">
        <v>1</v>
      </c>
      <c r="F138" s="158" t="s">
        <v>1917</v>
      </c>
      <c r="H138" s="159">
        <v>19.718</v>
      </c>
      <c r="J138" s="199"/>
      <c r="M138" s="156"/>
      <c r="N138" s="160"/>
      <c r="U138" s="161"/>
      <c r="AU138" s="157" t="s">
        <v>173</v>
      </c>
      <c r="AV138" s="157" t="s">
        <v>147</v>
      </c>
      <c r="AW138" s="13" t="s">
        <v>147</v>
      </c>
      <c r="AX138" s="13" t="s">
        <v>24</v>
      </c>
      <c r="AY138" s="13" t="s">
        <v>68</v>
      </c>
      <c r="AZ138" s="157" t="s">
        <v>165</v>
      </c>
    </row>
    <row r="139" spans="2:66" s="13" customFormat="1" x14ac:dyDescent="0.2">
      <c r="B139" s="156"/>
      <c r="D139" s="151" t="s">
        <v>173</v>
      </c>
      <c r="E139" s="157" t="s">
        <v>1</v>
      </c>
      <c r="F139" s="158" t="s">
        <v>1918</v>
      </c>
      <c r="H139" s="159">
        <v>-2.7</v>
      </c>
      <c r="J139" s="199"/>
      <c r="M139" s="156"/>
      <c r="N139" s="160"/>
      <c r="U139" s="161"/>
      <c r="AU139" s="157" t="s">
        <v>173</v>
      </c>
      <c r="AV139" s="157" t="s">
        <v>147</v>
      </c>
      <c r="AW139" s="13" t="s">
        <v>147</v>
      </c>
      <c r="AX139" s="13" t="s">
        <v>24</v>
      </c>
      <c r="AY139" s="13" t="s">
        <v>68</v>
      </c>
      <c r="AZ139" s="157" t="s">
        <v>165</v>
      </c>
    </row>
    <row r="140" spans="2:66" s="14" customFormat="1" x14ac:dyDescent="0.2">
      <c r="B140" s="162"/>
      <c r="D140" s="151" t="s">
        <v>173</v>
      </c>
      <c r="E140" s="163" t="s">
        <v>1</v>
      </c>
      <c r="F140" s="164" t="s">
        <v>176</v>
      </c>
      <c r="H140" s="165">
        <v>17.018000000000001</v>
      </c>
      <c r="J140" s="200"/>
      <c r="M140" s="162"/>
      <c r="N140" s="166"/>
      <c r="U140" s="167"/>
      <c r="AU140" s="163" t="s">
        <v>173</v>
      </c>
      <c r="AV140" s="163" t="s">
        <v>147</v>
      </c>
      <c r="AW140" s="14" t="s">
        <v>171</v>
      </c>
      <c r="AX140" s="14" t="s">
        <v>24</v>
      </c>
      <c r="AY140" s="14" t="s">
        <v>76</v>
      </c>
      <c r="AZ140" s="163" t="s">
        <v>165</v>
      </c>
    </row>
    <row r="141" spans="2:66" s="1" customFormat="1" ht="24.2" customHeight="1" x14ac:dyDescent="0.2">
      <c r="B141" s="29"/>
      <c r="C141" s="188" t="s">
        <v>181</v>
      </c>
      <c r="D141" s="188" t="s">
        <v>167</v>
      </c>
      <c r="E141" s="189" t="s">
        <v>861</v>
      </c>
      <c r="F141" s="190" t="s">
        <v>862</v>
      </c>
      <c r="G141" s="191" t="s">
        <v>446</v>
      </c>
      <c r="H141" s="192">
        <v>1.5</v>
      </c>
      <c r="I141" s="193">
        <v>11.6</v>
      </c>
      <c r="J141" s="182"/>
      <c r="K141" s="193">
        <f>(H141*I141)-(H141*I141*J141)</f>
        <v>17.399999999999999</v>
      </c>
      <c r="L141" s="194"/>
      <c r="M141" s="29"/>
      <c r="N141" s="145" t="s">
        <v>1</v>
      </c>
      <c r="O141" s="118" t="s">
        <v>34</v>
      </c>
      <c r="P141" s="146">
        <v>0.60599999999999998</v>
      </c>
      <c r="Q141" s="146">
        <f>P141*H141</f>
        <v>0.90900000000000003</v>
      </c>
      <c r="R141" s="146">
        <v>0</v>
      </c>
      <c r="S141" s="146">
        <f>R141*H141</f>
        <v>0</v>
      </c>
      <c r="T141" s="146">
        <v>7.0000000000000007E-2</v>
      </c>
      <c r="U141" s="147">
        <f>T141*H141</f>
        <v>0.10500000000000001</v>
      </c>
      <c r="AS141" s="148" t="s">
        <v>171</v>
      </c>
      <c r="AU141" s="148" t="s">
        <v>167</v>
      </c>
      <c r="AV141" s="148" t="s">
        <v>147</v>
      </c>
      <c r="AZ141" s="17" t="s">
        <v>165</v>
      </c>
      <c r="BF141" s="149">
        <f>IF(O141="základná",K141,0)</f>
        <v>0</v>
      </c>
      <c r="BG141" s="149">
        <f>IF(O141="znížená",K141,0)</f>
        <v>17.399999999999999</v>
      </c>
      <c r="BH141" s="149">
        <f>IF(O141="zákl. prenesená",K141,0)</f>
        <v>0</v>
      </c>
      <c r="BI141" s="149">
        <f>IF(O141="zníž. prenesená",K141,0)</f>
        <v>0</v>
      </c>
      <c r="BJ141" s="149">
        <f>IF(O141="nulová",K141,0)</f>
        <v>0</v>
      </c>
      <c r="BK141" s="17" t="s">
        <v>147</v>
      </c>
      <c r="BL141" s="149">
        <f>ROUND(I141*H141,2)</f>
        <v>17.399999999999999</v>
      </c>
      <c r="BM141" s="17" t="s">
        <v>171</v>
      </c>
      <c r="BN141" s="148" t="s">
        <v>1919</v>
      </c>
    </row>
    <row r="142" spans="2:66" s="12" customFormat="1" x14ac:dyDescent="0.2">
      <c r="B142" s="150"/>
      <c r="D142" s="151" t="s">
        <v>173</v>
      </c>
      <c r="E142" s="152" t="s">
        <v>1</v>
      </c>
      <c r="F142" s="153" t="s">
        <v>1920</v>
      </c>
      <c r="H142" s="152" t="s">
        <v>1</v>
      </c>
      <c r="J142" s="198"/>
      <c r="M142" s="150"/>
      <c r="N142" s="154"/>
      <c r="U142" s="155"/>
      <c r="AU142" s="152" t="s">
        <v>173</v>
      </c>
      <c r="AV142" s="152" t="s">
        <v>147</v>
      </c>
      <c r="AW142" s="12" t="s">
        <v>76</v>
      </c>
      <c r="AX142" s="12" t="s">
        <v>24</v>
      </c>
      <c r="AY142" s="12" t="s">
        <v>68</v>
      </c>
      <c r="AZ142" s="152" t="s">
        <v>165</v>
      </c>
    </row>
    <row r="143" spans="2:66" s="13" customFormat="1" x14ac:dyDescent="0.2">
      <c r="B143" s="156"/>
      <c r="D143" s="151" t="s">
        <v>173</v>
      </c>
      <c r="E143" s="157" t="s">
        <v>1</v>
      </c>
      <c r="F143" s="158" t="s">
        <v>1921</v>
      </c>
      <c r="H143" s="159">
        <v>1.5</v>
      </c>
      <c r="J143" s="199"/>
      <c r="M143" s="156"/>
      <c r="N143" s="160"/>
      <c r="U143" s="161"/>
      <c r="AU143" s="157" t="s">
        <v>173</v>
      </c>
      <c r="AV143" s="157" t="s">
        <v>147</v>
      </c>
      <c r="AW143" s="13" t="s">
        <v>147</v>
      </c>
      <c r="AX143" s="13" t="s">
        <v>24</v>
      </c>
      <c r="AY143" s="13" t="s">
        <v>68</v>
      </c>
      <c r="AZ143" s="157" t="s">
        <v>165</v>
      </c>
    </row>
    <row r="144" spans="2:66" s="14" customFormat="1" x14ac:dyDescent="0.2">
      <c r="B144" s="162"/>
      <c r="D144" s="151" t="s">
        <v>173</v>
      </c>
      <c r="E144" s="163" t="s">
        <v>1</v>
      </c>
      <c r="F144" s="164" t="s">
        <v>176</v>
      </c>
      <c r="H144" s="165">
        <v>1.5</v>
      </c>
      <c r="J144" s="200"/>
      <c r="M144" s="162"/>
      <c r="N144" s="166"/>
      <c r="U144" s="167"/>
      <c r="AU144" s="163" t="s">
        <v>173</v>
      </c>
      <c r="AV144" s="163" t="s">
        <v>147</v>
      </c>
      <c r="AW144" s="14" t="s">
        <v>171</v>
      </c>
      <c r="AX144" s="14" t="s">
        <v>24</v>
      </c>
      <c r="AY144" s="14" t="s">
        <v>76</v>
      </c>
      <c r="AZ144" s="163" t="s">
        <v>165</v>
      </c>
    </row>
    <row r="145" spans="2:66" s="1" customFormat="1" ht="37.9" customHeight="1" x14ac:dyDescent="0.2">
      <c r="B145" s="29"/>
      <c r="C145" s="188" t="s">
        <v>171</v>
      </c>
      <c r="D145" s="188" t="s">
        <v>167</v>
      </c>
      <c r="E145" s="189" t="s">
        <v>1922</v>
      </c>
      <c r="F145" s="190" t="s">
        <v>1923</v>
      </c>
      <c r="G145" s="191" t="s">
        <v>184</v>
      </c>
      <c r="H145" s="192">
        <v>3.7610000000000001</v>
      </c>
      <c r="I145" s="193">
        <v>105.1</v>
      </c>
      <c r="J145" s="182"/>
      <c r="K145" s="193">
        <f>(H145*I145)-(H145*I145*J145)</f>
        <v>395.28109999999998</v>
      </c>
      <c r="L145" s="194"/>
      <c r="M145" s="29"/>
      <c r="N145" s="145" t="s">
        <v>1</v>
      </c>
      <c r="O145" s="118" t="s">
        <v>34</v>
      </c>
      <c r="P145" s="146">
        <v>5.843</v>
      </c>
      <c r="Q145" s="146">
        <f>P145*H145</f>
        <v>21.975522999999999</v>
      </c>
      <c r="R145" s="146">
        <v>0</v>
      </c>
      <c r="S145" s="146">
        <f>R145*H145</f>
        <v>0</v>
      </c>
      <c r="T145" s="146">
        <v>2.2000000000000002</v>
      </c>
      <c r="U145" s="147">
        <f>T145*H145</f>
        <v>8.2742000000000004</v>
      </c>
      <c r="AS145" s="148" t="s">
        <v>171</v>
      </c>
      <c r="AU145" s="148" t="s">
        <v>167</v>
      </c>
      <c r="AV145" s="148" t="s">
        <v>147</v>
      </c>
      <c r="AZ145" s="17" t="s">
        <v>165</v>
      </c>
      <c r="BF145" s="149">
        <f>IF(O145="základná",K145,0)</f>
        <v>0</v>
      </c>
      <c r="BG145" s="149">
        <f>IF(O145="znížená",K145,0)</f>
        <v>395.28109999999998</v>
      </c>
      <c r="BH145" s="149">
        <f>IF(O145="zákl. prenesená",K145,0)</f>
        <v>0</v>
      </c>
      <c r="BI145" s="149">
        <f>IF(O145="zníž. prenesená",K145,0)</f>
        <v>0</v>
      </c>
      <c r="BJ145" s="149">
        <f>IF(O145="nulová",K145,0)</f>
        <v>0</v>
      </c>
      <c r="BK145" s="17" t="s">
        <v>147</v>
      </c>
      <c r="BL145" s="149">
        <f>ROUND(I145*H145,2)</f>
        <v>395.28</v>
      </c>
      <c r="BM145" s="17" t="s">
        <v>171</v>
      </c>
      <c r="BN145" s="148" t="s">
        <v>1924</v>
      </c>
    </row>
    <row r="146" spans="2:66" s="12" customFormat="1" x14ac:dyDescent="0.2">
      <c r="B146" s="150"/>
      <c r="D146" s="151" t="s">
        <v>173</v>
      </c>
      <c r="E146" s="152" t="s">
        <v>1</v>
      </c>
      <c r="F146" s="153" t="s">
        <v>1925</v>
      </c>
      <c r="H146" s="152" t="s">
        <v>1</v>
      </c>
      <c r="J146" s="198"/>
      <c r="M146" s="150"/>
      <c r="N146" s="154"/>
      <c r="U146" s="155"/>
      <c r="AU146" s="152" t="s">
        <v>173</v>
      </c>
      <c r="AV146" s="152" t="s">
        <v>147</v>
      </c>
      <c r="AW146" s="12" t="s">
        <v>76</v>
      </c>
      <c r="AX146" s="12" t="s">
        <v>24</v>
      </c>
      <c r="AY146" s="12" t="s">
        <v>68</v>
      </c>
      <c r="AZ146" s="152" t="s">
        <v>165</v>
      </c>
    </row>
    <row r="147" spans="2:66" s="13" customFormat="1" x14ac:dyDescent="0.2">
      <c r="B147" s="156"/>
      <c r="D147" s="151" t="s">
        <v>173</v>
      </c>
      <c r="E147" s="157" t="s">
        <v>1</v>
      </c>
      <c r="F147" s="158" t="s">
        <v>1926</v>
      </c>
      <c r="H147" s="159">
        <v>3.7610000000000001</v>
      </c>
      <c r="J147" s="199"/>
      <c r="M147" s="156"/>
      <c r="N147" s="160"/>
      <c r="U147" s="161"/>
      <c r="AU147" s="157" t="s">
        <v>173</v>
      </c>
      <c r="AV147" s="157" t="s">
        <v>147</v>
      </c>
      <c r="AW147" s="13" t="s">
        <v>147</v>
      </c>
      <c r="AX147" s="13" t="s">
        <v>24</v>
      </c>
      <c r="AY147" s="13" t="s">
        <v>68</v>
      </c>
      <c r="AZ147" s="157" t="s">
        <v>165</v>
      </c>
    </row>
    <row r="148" spans="2:66" s="14" customFormat="1" x14ac:dyDescent="0.2">
      <c r="B148" s="162"/>
      <c r="D148" s="151" t="s">
        <v>173</v>
      </c>
      <c r="E148" s="163" t="s">
        <v>1</v>
      </c>
      <c r="F148" s="164" t="s">
        <v>176</v>
      </c>
      <c r="H148" s="165">
        <v>3.7610000000000001</v>
      </c>
      <c r="J148" s="200"/>
      <c r="M148" s="162"/>
      <c r="N148" s="166"/>
      <c r="U148" s="167"/>
      <c r="AU148" s="163" t="s">
        <v>173</v>
      </c>
      <c r="AV148" s="163" t="s">
        <v>147</v>
      </c>
      <c r="AW148" s="14" t="s">
        <v>171</v>
      </c>
      <c r="AX148" s="14" t="s">
        <v>24</v>
      </c>
      <c r="AY148" s="14" t="s">
        <v>76</v>
      </c>
      <c r="AZ148" s="163" t="s">
        <v>165</v>
      </c>
    </row>
    <row r="149" spans="2:66" s="1" customFormat="1" ht="33" customHeight="1" x14ac:dyDescent="0.2">
      <c r="B149" s="29"/>
      <c r="C149" s="188" t="s">
        <v>201</v>
      </c>
      <c r="D149" s="188" t="s">
        <v>167</v>
      </c>
      <c r="E149" s="189" t="s">
        <v>1927</v>
      </c>
      <c r="F149" s="190" t="s">
        <v>1928</v>
      </c>
      <c r="G149" s="191" t="s">
        <v>184</v>
      </c>
      <c r="H149" s="192">
        <v>3.7610000000000001</v>
      </c>
      <c r="I149" s="193">
        <v>56.47</v>
      </c>
      <c r="J149" s="182"/>
      <c r="K149" s="193">
        <f>(H149*I149)-(H149*I149*J149)</f>
        <v>212.38367</v>
      </c>
      <c r="L149" s="194"/>
      <c r="M149" s="29"/>
      <c r="N149" s="145" t="s">
        <v>1</v>
      </c>
      <c r="O149" s="118" t="s">
        <v>34</v>
      </c>
      <c r="P149" s="146">
        <v>3.5049999999999999</v>
      </c>
      <c r="Q149" s="146">
        <f>P149*H149</f>
        <v>13.182304999999999</v>
      </c>
      <c r="R149" s="146">
        <v>0</v>
      </c>
      <c r="S149" s="146">
        <f>R149*H149</f>
        <v>0</v>
      </c>
      <c r="T149" s="146">
        <v>0</v>
      </c>
      <c r="U149" s="147">
        <f>T149*H149</f>
        <v>0</v>
      </c>
      <c r="AS149" s="148" t="s">
        <v>171</v>
      </c>
      <c r="AU149" s="148" t="s">
        <v>167</v>
      </c>
      <c r="AV149" s="148" t="s">
        <v>147</v>
      </c>
      <c r="AZ149" s="17" t="s">
        <v>165</v>
      </c>
      <c r="BF149" s="149">
        <f>IF(O149="základná",K149,0)</f>
        <v>0</v>
      </c>
      <c r="BG149" s="149">
        <f>IF(O149="znížená",K149,0)</f>
        <v>212.38367</v>
      </c>
      <c r="BH149" s="149">
        <f>IF(O149="zákl. prenesená",K149,0)</f>
        <v>0</v>
      </c>
      <c r="BI149" s="149">
        <f>IF(O149="zníž. prenesená",K149,0)</f>
        <v>0</v>
      </c>
      <c r="BJ149" s="149">
        <f>IF(O149="nulová",K149,0)</f>
        <v>0</v>
      </c>
      <c r="BK149" s="17" t="s">
        <v>147</v>
      </c>
      <c r="BL149" s="149">
        <f>ROUND(I149*H149,2)</f>
        <v>212.38</v>
      </c>
      <c r="BM149" s="17" t="s">
        <v>171</v>
      </c>
      <c r="BN149" s="148" t="s">
        <v>1929</v>
      </c>
    </row>
    <row r="150" spans="2:66" s="12" customFormat="1" x14ac:dyDescent="0.2">
      <c r="B150" s="150"/>
      <c r="D150" s="151" t="s">
        <v>173</v>
      </c>
      <c r="E150" s="152" t="s">
        <v>1</v>
      </c>
      <c r="F150" s="153" t="s">
        <v>1925</v>
      </c>
      <c r="H150" s="152" t="s">
        <v>1</v>
      </c>
      <c r="J150" s="198"/>
      <c r="M150" s="150"/>
      <c r="N150" s="154"/>
      <c r="U150" s="155"/>
      <c r="AU150" s="152" t="s">
        <v>173</v>
      </c>
      <c r="AV150" s="152" t="s">
        <v>147</v>
      </c>
      <c r="AW150" s="12" t="s">
        <v>76</v>
      </c>
      <c r="AX150" s="12" t="s">
        <v>24</v>
      </c>
      <c r="AY150" s="12" t="s">
        <v>68</v>
      </c>
      <c r="AZ150" s="152" t="s">
        <v>165</v>
      </c>
    </row>
    <row r="151" spans="2:66" s="13" customFormat="1" x14ac:dyDescent="0.2">
      <c r="B151" s="156"/>
      <c r="D151" s="151" t="s">
        <v>173</v>
      </c>
      <c r="E151" s="157" t="s">
        <v>1</v>
      </c>
      <c r="F151" s="158" t="s">
        <v>1926</v>
      </c>
      <c r="H151" s="159">
        <v>3.7610000000000001</v>
      </c>
      <c r="J151" s="199"/>
      <c r="M151" s="156"/>
      <c r="N151" s="160"/>
      <c r="U151" s="161"/>
      <c r="AU151" s="157" t="s">
        <v>173</v>
      </c>
      <c r="AV151" s="157" t="s">
        <v>147</v>
      </c>
      <c r="AW151" s="13" t="s">
        <v>147</v>
      </c>
      <c r="AX151" s="13" t="s">
        <v>24</v>
      </c>
      <c r="AY151" s="13" t="s">
        <v>68</v>
      </c>
      <c r="AZ151" s="157" t="s">
        <v>165</v>
      </c>
    </row>
    <row r="152" spans="2:66" s="14" customFormat="1" x14ac:dyDescent="0.2">
      <c r="B152" s="162"/>
      <c r="D152" s="151" t="s">
        <v>173</v>
      </c>
      <c r="E152" s="163" t="s">
        <v>1</v>
      </c>
      <c r="F152" s="164" t="s">
        <v>176</v>
      </c>
      <c r="H152" s="165">
        <v>3.7610000000000001</v>
      </c>
      <c r="J152" s="200"/>
      <c r="M152" s="162"/>
      <c r="N152" s="166"/>
      <c r="U152" s="167"/>
      <c r="AU152" s="163" t="s">
        <v>173</v>
      </c>
      <c r="AV152" s="163" t="s">
        <v>147</v>
      </c>
      <c r="AW152" s="14" t="s">
        <v>171</v>
      </c>
      <c r="AX152" s="14" t="s">
        <v>24</v>
      </c>
      <c r="AY152" s="14" t="s">
        <v>76</v>
      </c>
      <c r="AZ152" s="163" t="s">
        <v>165</v>
      </c>
    </row>
    <row r="153" spans="2:66" s="1" customFormat="1" ht="33" customHeight="1" x14ac:dyDescent="0.2">
      <c r="B153" s="29"/>
      <c r="C153" s="188" t="s">
        <v>205</v>
      </c>
      <c r="D153" s="188" t="s">
        <v>167</v>
      </c>
      <c r="E153" s="189" t="s">
        <v>1930</v>
      </c>
      <c r="F153" s="190" t="s">
        <v>1931</v>
      </c>
      <c r="G153" s="191" t="s">
        <v>170</v>
      </c>
      <c r="H153" s="192">
        <v>1.675</v>
      </c>
      <c r="I153" s="193">
        <v>2.94</v>
      </c>
      <c r="J153" s="182"/>
      <c r="K153" s="193">
        <f>(H153*I153)-(H153*I153*J153)</f>
        <v>4.9245000000000001</v>
      </c>
      <c r="L153" s="194"/>
      <c r="M153" s="29"/>
      <c r="N153" s="145" t="s">
        <v>1</v>
      </c>
      <c r="O153" s="118" t="s">
        <v>34</v>
      </c>
      <c r="P153" s="146">
        <v>0.16600000000000001</v>
      </c>
      <c r="Q153" s="146">
        <f>P153*H153</f>
        <v>0.27805000000000002</v>
      </c>
      <c r="R153" s="146">
        <v>0</v>
      </c>
      <c r="S153" s="146">
        <f>R153*H153</f>
        <v>0</v>
      </c>
      <c r="T153" s="146">
        <v>0.02</v>
      </c>
      <c r="U153" s="147">
        <f>T153*H153</f>
        <v>3.3500000000000002E-2</v>
      </c>
      <c r="AS153" s="148" t="s">
        <v>171</v>
      </c>
      <c r="AU153" s="148" t="s">
        <v>167</v>
      </c>
      <c r="AV153" s="148" t="s">
        <v>147</v>
      </c>
      <c r="AZ153" s="17" t="s">
        <v>165</v>
      </c>
      <c r="BF153" s="149">
        <f>IF(O153="základná",K153,0)</f>
        <v>0</v>
      </c>
      <c r="BG153" s="149">
        <f>IF(O153="znížená",K153,0)</f>
        <v>4.9245000000000001</v>
      </c>
      <c r="BH153" s="149">
        <f>IF(O153="zákl. prenesená",K153,0)</f>
        <v>0</v>
      </c>
      <c r="BI153" s="149">
        <f>IF(O153="zníž. prenesená",K153,0)</f>
        <v>0</v>
      </c>
      <c r="BJ153" s="149">
        <f>IF(O153="nulová",K153,0)</f>
        <v>0</v>
      </c>
      <c r="BK153" s="17" t="s">
        <v>147</v>
      </c>
      <c r="BL153" s="149">
        <f>ROUND(I153*H153,2)</f>
        <v>4.92</v>
      </c>
      <c r="BM153" s="17" t="s">
        <v>171</v>
      </c>
      <c r="BN153" s="148" t="s">
        <v>1932</v>
      </c>
    </row>
    <row r="154" spans="2:66" s="12" customFormat="1" x14ac:dyDescent="0.2">
      <c r="B154" s="150"/>
      <c r="D154" s="151" t="s">
        <v>173</v>
      </c>
      <c r="E154" s="152" t="s">
        <v>1</v>
      </c>
      <c r="F154" s="153" t="s">
        <v>1933</v>
      </c>
      <c r="H154" s="152" t="s">
        <v>1</v>
      </c>
      <c r="J154" s="198"/>
      <c r="M154" s="150"/>
      <c r="N154" s="154"/>
      <c r="U154" s="155"/>
      <c r="AU154" s="152" t="s">
        <v>173</v>
      </c>
      <c r="AV154" s="152" t="s">
        <v>147</v>
      </c>
      <c r="AW154" s="12" t="s">
        <v>76</v>
      </c>
      <c r="AX154" s="12" t="s">
        <v>24</v>
      </c>
      <c r="AY154" s="12" t="s">
        <v>68</v>
      </c>
      <c r="AZ154" s="152" t="s">
        <v>165</v>
      </c>
    </row>
    <row r="155" spans="2:66" s="13" customFormat="1" x14ac:dyDescent="0.2">
      <c r="B155" s="156"/>
      <c r="D155" s="151" t="s">
        <v>173</v>
      </c>
      <c r="E155" s="157" t="s">
        <v>1</v>
      </c>
      <c r="F155" s="158" t="s">
        <v>1934</v>
      </c>
      <c r="H155" s="159">
        <v>0.97499999999999998</v>
      </c>
      <c r="J155" s="199"/>
      <c r="M155" s="156"/>
      <c r="N155" s="160"/>
      <c r="U155" s="161"/>
      <c r="AU155" s="157" t="s">
        <v>173</v>
      </c>
      <c r="AV155" s="157" t="s">
        <v>147</v>
      </c>
      <c r="AW155" s="13" t="s">
        <v>147</v>
      </c>
      <c r="AX155" s="13" t="s">
        <v>24</v>
      </c>
      <c r="AY155" s="13" t="s">
        <v>68</v>
      </c>
      <c r="AZ155" s="157" t="s">
        <v>165</v>
      </c>
    </row>
    <row r="156" spans="2:66" s="13" customFormat="1" x14ac:dyDescent="0.2">
      <c r="B156" s="156"/>
      <c r="D156" s="151" t="s">
        <v>173</v>
      </c>
      <c r="E156" s="157" t="s">
        <v>1</v>
      </c>
      <c r="F156" s="158" t="s">
        <v>1935</v>
      </c>
      <c r="H156" s="159">
        <v>0.7</v>
      </c>
      <c r="J156" s="199"/>
      <c r="M156" s="156"/>
      <c r="N156" s="160"/>
      <c r="U156" s="161"/>
      <c r="AU156" s="157" t="s">
        <v>173</v>
      </c>
      <c r="AV156" s="157" t="s">
        <v>147</v>
      </c>
      <c r="AW156" s="13" t="s">
        <v>147</v>
      </c>
      <c r="AX156" s="13" t="s">
        <v>24</v>
      </c>
      <c r="AY156" s="13" t="s">
        <v>68</v>
      </c>
      <c r="AZ156" s="157" t="s">
        <v>165</v>
      </c>
    </row>
    <row r="157" spans="2:66" s="14" customFormat="1" x14ac:dyDescent="0.2">
      <c r="B157" s="162"/>
      <c r="D157" s="151" t="s">
        <v>173</v>
      </c>
      <c r="E157" s="163" t="s">
        <v>1</v>
      </c>
      <c r="F157" s="164" t="s">
        <v>176</v>
      </c>
      <c r="H157" s="165">
        <v>1.675</v>
      </c>
      <c r="J157" s="200"/>
      <c r="M157" s="162"/>
      <c r="N157" s="166"/>
      <c r="U157" s="167"/>
      <c r="AU157" s="163" t="s">
        <v>173</v>
      </c>
      <c r="AV157" s="163" t="s">
        <v>147</v>
      </c>
      <c r="AW157" s="14" t="s">
        <v>171</v>
      </c>
      <c r="AX157" s="14" t="s">
        <v>24</v>
      </c>
      <c r="AY157" s="14" t="s">
        <v>76</v>
      </c>
      <c r="AZ157" s="163" t="s">
        <v>165</v>
      </c>
    </row>
    <row r="158" spans="2:66" s="1" customFormat="1" ht="24.2" customHeight="1" x14ac:dyDescent="0.2">
      <c r="B158" s="29"/>
      <c r="C158" s="188" t="s">
        <v>209</v>
      </c>
      <c r="D158" s="188" t="s">
        <v>167</v>
      </c>
      <c r="E158" s="189" t="s">
        <v>1936</v>
      </c>
      <c r="F158" s="190" t="s">
        <v>1937</v>
      </c>
      <c r="G158" s="191" t="s">
        <v>184</v>
      </c>
      <c r="H158" s="192">
        <v>1.88</v>
      </c>
      <c r="I158" s="193">
        <v>20.059999999999999</v>
      </c>
      <c r="J158" s="182"/>
      <c r="K158" s="193">
        <f>(H158*I158)-(H158*I158*J158)</f>
        <v>37.712799999999994</v>
      </c>
      <c r="L158" s="194"/>
      <c r="M158" s="29"/>
      <c r="N158" s="145" t="s">
        <v>1</v>
      </c>
      <c r="O158" s="118" t="s">
        <v>34</v>
      </c>
      <c r="P158" s="146">
        <v>1.2450000000000001</v>
      </c>
      <c r="Q158" s="146">
        <f>P158*H158</f>
        <v>2.3406000000000002</v>
      </c>
      <c r="R158" s="146">
        <v>0</v>
      </c>
      <c r="S158" s="146">
        <f>R158*H158</f>
        <v>0</v>
      </c>
      <c r="T158" s="146">
        <v>1.4</v>
      </c>
      <c r="U158" s="147">
        <f>T158*H158</f>
        <v>2.6319999999999997</v>
      </c>
      <c r="AS158" s="148" t="s">
        <v>171</v>
      </c>
      <c r="AU158" s="148" t="s">
        <v>167</v>
      </c>
      <c r="AV158" s="148" t="s">
        <v>147</v>
      </c>
      <c r="AZ158" s="17" t="s">
        <v>165</v>
      </c>
      <c r="BF158" s="149">
        <f>IF(O158="základná",K158,0)</f>
        <v>0</v>
      </c>
      <c r="BG158" s="149">
        <f>IF(O158="znížená",K158,0)</f>
        <v>37.712799999999994</v>
      </c>
      <c r="BH158" s="149">
        <f>IF(O158="zákl. prenesená",K158,0)</f>
        <v>0</v>
      </c>
      <c r="BI158" s="149">
        <f>IF(O158="zníž. prenesená",K158,0)</f>
        <v>0</v>
      </c>
      <c r="BJ158" s="149">
        <f>IF(O158="nulová",K158,0)</f>
        <v>0</v>
      </c>
      <c r="BK158" s="17" t="s">
        <v>147</v>
      </c>
      <c r="BL158" s="149">
        <f>ROUND(I158*H158,2)</f>
        <v>37.71</v>
      </c>
      <c r="BM158" s="17" t="s">
        <v>171</v>
      </c>
      <c r="BN158" s="148" t="s">
        <v>1938</v>
      </c>
    </row>
    <row r="159" spans="2:66" s="12" customFormat="1" x14ac:dyDescent="0.2">
      <c r="B159" s="150"/>
      <c r="D159" s="151" t="s">
        <v>173</v>
      </c>
      <c r="E159" s="152" t="s">
        <v>1</v>
      </c>
      <c r="F159" s="153" t="s">
        <v>1925</v>
      </c>
      <c r="H159" s="152" t="s">
        <v>1</v>
      </c>
      <c r="J159" s="198"/>
      <c r="M159" s="150"/>
      <c r="N159" s="154"/>
      <c r="U159" s="155"/>
      <c r="AU159" s="152" t="s">
        <v>173</v>
      </c>
      <c r="AV159" s="152" t="s">
        <v>147</v>
      </c>
      <c r="AW159" s="12" t="s">
        <v>76</v>
      </c>
      <c r="AX159" s="12" t="s">
        <v>24</v>
      </c>
      <c r="AY159" s="12" t="s">
        <v>68</v>
      </c>
      <c r="AZ159" s="152" t="s">
        <v>165</v>
      </c>
    </row>
    <row r="160" spans="2:66" s="13" customFormat="1" x14ac:dyDescent="0.2">
      <c r="B160" s="156"/>
      <c r="D160" s="151" t="s">
        <v>173</v>
      </c>
      <c r="E160" s="157" t="s">
        <v>1</v>
      </c>
      <c r="F160" s="158" t="s">
        <v>1939</v>
      </c>
      <c r="H160" s="159">
        <v>1.88</v>
      </c>
      <c r="J160" s="199"/>
      <c r="M160" s="156"/>
      <c r="N160" s="160"/>
      <c r="U160" s="161"/>
      <c r="AU160" s="157" t="s">
        <v>173</v>
      </c>
      <c r="AV160" s="157" t="s">
        <v>147</v>
      </c>
      <c r="AW160" s="13" t="s">
        <v>147</v>
      </c>
      <c r="AX160" s="13" t="s">
        <v>24</v>
      </c>
      <c r="AY160" s="13" t="s">
        <v>68</v>
      </c>
      <c r="AZ160" s="157" t="s">
        <v>165</v>
      </c>
    </row>
    <row r="161" spans="2:66" s="14" customFormat="1" x14ac:dyDescent="0.2">
      <c r="B161" s="162"/>
      <c r="D161" s="151" t="s">
        <v>173</v>
      </c>
      <c r="E161" s="163" t="s">
        <v>1</v>
      </c>
      <c r="F161" s="164" t="s">
        <v>176</v>
      </c>
      <c r="H161" s="165">
        <v>1.88</v>
      </c>
      <c r="J161" s="200"/>
      <c r="M161" s="162"/>
      <c r="N161" s="166"/>
      <c r="U161" s="167"/>
      <c r="AU161" s="163" t="s">
        <v>173</v>
      </c>
      <c r="AV161" s="163" t="s">
        <v>147</v>
      </c>
      <c r="AW161" s="14" t="s">
        <v>171</v>
      </c>
      <c r="AX161" s="14" t="s">
        <v>24</v>
      </c>
      <c r="AY161" s="14" t="s">
        <v>76</v>
      </c>
      <c r="AZ161" s="163" t="s">
        <v>165</v>
      </c>
    </row>
    <row r="162" spans="2:66" s="1" customFormat="1" ht="21.75" customHeight="1" x14ac:dyDescent="0.2">
      <c r="B162" s="29"/>
      <c r="C162" s="188" t="s">
        <v>213</v>
      </c>
      <c r="D162" s="188" t="s">
        <v>167</v>
      </c>
      <c r="E162" s="189" t="s">
        <v>1940</v>
      </c>
      <c r="F162" s="190" t="s">
        <v>1941</v>
      </c>
      <c r="G162" s="191" t="s">
        <v>446</v>
      </c>
      <c r="H162" s="192">
        <v>8</v>
      </c>
      <c r="I162" s="193">
        <v>3.6</v>
      </c>
      <c r="J162" s="182"/>
      <c r="K162" s="193">
        <f>(H162*I162)-(H162*I162*J162)</f>
        <v>28.8</v>
      </c>
      <c r="L162" s="194"/>
      <c r="M162" s="29"/>
      <c r="N162" s="145" t="s">
        <v>1</v>
      </c>
      <c r="O162" s="118" t="s">
        <v>34</v>
      </c>
      <c r="P162" s="146">
        <v>0.188</v>
      </c>
      <c r="Q162" s="146">
        <f>P162*H162</f>
        <v>1.504</v>
      </c>
      <c r="R162" s="146">
        <v>0</v>
      </c>
      <c r="S162" s="146">
        <f>R162*H162</f>
        <v>0</v>
      </c>
      <c r="T162" s="146">
        <v>8.0000000000000002E-3</v>
      </c>
      <c r="U162" s="147">
        <f>T162*H162</f>
        <v>6.4000000000000001E-2</v>
      </c>
      <c r="AS162" s="148" t="s">
        <v>171</v>
      </c>
      <c r="AU162" s="148" t="s">
        <v>167</v>
      </c>
      <c r="AV162" s="148" t="s">
        <v>147</v>
      </c>
      <c r="AZ162" s="17" t="s">
        <v>165</v>
      </c>
      <c r="BF162" s="149">
        <f>IF(O162="základná",K162,0)</f>
        <v>0</v>
      </c>
      <c r="BG162" s="149">
        <f>IF(O162="znížená",K162,0)</f>
        <v>28.8</v>
      </c>
      <c r="BH162" s="149">
        <f>IF(O162="zákl. prenesená",K162,0)</f>
        <v>0</v>
      </c>
      <c r="BI162" s="149">
        <f>IF(O162="zníž. prenesená",K162,0)</f>
        <v>0</v>
      </c>
      <c r="BJ162" s="149">
        <f>IF(O162="nulová",K162,0)</f>
        <v>0</v>
      </c>
      <c r="BK162" s="17" t="s">
        <v>147</v>
      </c>
      <c r="BL162" s="149">
        <f>ROUND(I162*H162,2)</f>
        <v>28.8</v>
      </c>
      <c r="BM162" s="17" t="s">
        <v>171</v>
      </c>
      <c r="BN162" s="148" t="s">
        <v>1942</v>
      </c>
    </row>
    <row r="163" spans="2:66" s="12" customFormat="1" x14ac:dyDescent="0.2">
      <c r="B163" s="150"/>
      <c r="D163" s="151" t="s">
        <v>173</v>
      </c>
      <c r="E163" s="152" t="s">
        <v>1</v>
      </c>
      <c r="F163" s="153" t="s">
        <v>1943</v>
      </c>
      <c r="H163" s="152" t="s">
        <v>1</v>
      </c>
      <c r="J163" s="198"/>
      <c r="M163" s="150"/>
      <c r="N163" s="154"/>
      <c r="U163" s="155"/>
      <c r="AU163" s="152" t="s">
        <v>173</v>
      </c>
      <c r="AV163" s="152" t="s">
        <v>147</v>
      </c>
      <c r="AW163" s="12" t="s">
        <v>76</v>
      </c>
      <c r="AX163" s="12" t="s">
        <v>24</v>
      </c>
      <c r="AY163" s="12" t="s">
        <v>68</v>
      </c>
      <c r="AZ163" s="152" t="s">
        <v>165</v>
      </c>
    </row>
    <row r="164" spans="2:66" s="13" customFormat="1" x14ac:dyDescent="0.2">
      <c r="B164" s="156"/>
      <c r="D164" s="151" t="s">
        <v>173</v>
      </c>
      <c r="E164" s="157" t="s">
        <v>1</v>
      </c>
      <c r="F164" s="158" t="s">
        <v>1944</v>
      </c>
      <c r="H164" s="159">
        <v>8</v>
      </c>
      <c r="J164" s="199"/>
      <c r="M164" s="156"/>
      <c r="N164" s="160"/>
      <c r="U164" s="161"/>
      <c r="AU164" s="157" t="s">
        <v>173</v>
      </c>
      <c r="AV164" s="157" t="s">
        <v>147</v>
      </c>
      <c r="AW164" s="13" t="s">
        <v>147</v>
      </c>
      <c r="AX164" s="13" t="s">
        <v>24</v>
      </c>
      <c r="AY164" s="13" t="s">
        <v>68</v>
      </c>
      <c r="AZ164" s="157" t="s">
        <v>165</v>
      </c>
    </row>
    <row r="165" spans="2:66" s="14" customFormat="1" x14ac:dyDescent="0.2">
      <c r="B165" s="162"/>
      <c r="D165" s="151" t="s">
        <v>173</v>
      </c>
      <c r="E165" s="163" t="s">
        <v>1</v>
      </c>
      <c r="F165" s="164" t="s">
        <v>176</v>
      </c>
      <c r="H165" s="165">
        <v>8</v>
      </c>
      <c r="J165" s="200"/>
      <c r="M165" s="162"/>
      <c r="N165" s="166"/>
      <c r="U165" s="167"/>
      <c r="AU165" s="163" t="s">
        <v>173</v>
      </c>
      <c r="AV165" s="163" t="s">
        <v>147</v>
      </c>
      <c r="AW165" s="14" t="s">
        <v>171</v>
      </c>
      <c r="AX165" s="14" t="s">
        <v>24</v>
      </c>
      <c r="AY165" s="14" t="s">
        <v>76</v>
      </c>
      <c r="AZ165" s="163" t="s">
        <v>165</v>
      </c>
    </row>
    <row r="166" spans="2:66" s="1" customFormat="1" ht="24.2" customHeight="1" x14ac:dyDescent="0.2">
      <c r="B166" s="29"/>
      <c r="C166" s="188" t="s">
        <v>219</v>
      </c>
      <c r="D166" s="188" t="s">
        <v>167</v>
      </c>
      <c r="E166" s="189" t="s">
        <v>1945</v>
      </c>
      <c r="F166" s="190" t="s">
        <v>1946</v>
      </c>
      <c r="G166" s="191" t="s">
        <v>446</v>
      </c>
      <c r="H166" s="192">
        <v>17.600000000000001</v>
      </c>
      <c r="I166" s="193">
        <v>3.6</v>
      </c>
      <c r="J166" s="182"/>
      <c r="K166" s="193">
        <f>(H166*I166)-(H166*I166*J166)</f>
        <v>63.360000000000007</v>
      </c>
      <c r="L166" s="194"/>
      <c r="M166" s="29"/>
      <c r="N166" s="145" t="s">
        <v>1</v>
      </c>
      <c r="O166" s="118" t="s">
        <v>34</v>
      </c>
      <c r="P166" s="146">
        <v>0.188</v>
      </c>
      <c r="Q166" s="146">
        <f>P166*H166</f>
        <v>3.3088000000000002</v>
      </c>
      <c r="R166" s="146">
        <v>0</v>
      </c>
      <c r="S166" s="146">
        <f>R166*H166</f>
        <v>0</v>
      </c>
      <c r="T166" s="146">
        <v>1.2E-2</v>
      </c>
      <c r="U166" s="147">
        <f>T166*H166</f>
        <v>0.21120000000000003</v>
      </c>
      <c r="AS166" s="148" t="s">
        <v>171</v>
      </c>
      <c r="AU166" s="148" t="s">
        <v>167</v>
      </c>
      <c r="AV166" s="148" t="s">
        <v>147</v>
      </c>
      <c r="AZ166" s="17" t="s">
        <v>165</v>
      </c>
      <c r="BF166" s="149">
        <f>IF(O166="základná",K166,0)</f>
        <v>0</v>
      </c>
      <c r="BG166" s="149">
        <f>IF(O166="znížená",K166,0)</f>
        <v>63.360000000000007</v>
      </c>
      <c r="BH166" s="149">
        <f>IF(O166="zákl. prenesená",K166,0)</f>
        <v>0</v>
      </c>
      <c r="BI166" s="149">
        <f>IF(O166="zníž. prenesená",K166,0)</f>
        <v>0</v>
      </c>
      <c r="BJ166" s="149">
        <f>IF(O166="nulová",K166,0)</f>
        <v>0</v>
      </c>
      <c r="BK166" s="17" t="s">
        <v>147</v>
      </c>
      <c r="BL166" s="149">
        <f>ROUND(I166*H166,2)</f>
        <v>63.36</v>
      </c>
      <c r="BM166" s="17" t="s">
        <v>171</v>
      </c>
      <c r="BN166" s="148" t="s">
        <v>1947</v>
      </c>
    </row>
    <row r="167" spans="2:66" s="12" customFormat="1" x14ac:dyDescent="0.2">
      <c r="B167" s="150"/>
      <c r="D167" s="151" t="s">
        <v>173</v>
      </c>
      <c r="E167" s="152" t="s">
        <v>1</v>
      </c>
      <c r="F167" s="153" t="s">
        <v>1948</v>
      </c>
      <c r="H167" s="152" t="s">
        <v>1</v>
      </c>
      <c r="J167" s="198"/>
      <c r="M167" s="150"/>
      <c r="N167" s="154"/>
      <c r="U167" s="155"/>
      <c r="AU167" s="152" t="s">
        <v>173</v>
      </c>
      <c r="AV167" s="152" t="s">
        <v>147</v>
      </c>
      <c r="AW167" s="12" t="s">
        <v>76</v>
      </c>
      <c r="AX167" s="12" t="s">
        <v>24</v>
      </c>
      <c r="AY167" s="12" t="s">
        <v>68</v>
      </c>
      <c r="AZ167" s="152" t="s">
        <v>165</v>
      </c>
    </row>
    <row r="168" spans="2:66" s="13" customFormat="1" x14ac:dyDescent="0.2">
      <c r="B168" s="156"/>
      <c r="D168" s="151" t="s">
        <v>173</v>
      </c>
      <c r="E168" s="157" t="s">
        <v>1</v>
      </c>
      <c r="F168" s="158" t="s">
        <v>1949</v>
      </c>
      <c r="H168" s="159">
        <v>7.2</v>
      </c>
      <c r="J168" s="199"/>
      <c r="M168" s="156"/>
      <c r="N168" s="160"/>
      <c r="U168" s="161"/>
      <c r="AU168" s="157" t="s">
        <v>173</v>
      </c>
      <c r="AV168" s="157" t="s">
        <v>147</v>
      </c>
      <c r="AW168" s="13" t="s">
        <v>147</v>
      </c>
      <c r="AX168" s="13" t="s">
        <v>24</v>
      </c>
      <c r="AY168" s="13" t="s">
        <v>68</v>
      </c>
      <c r="AZ168" s="157" t="s">
        <v>165</v>
      </c>
    </row>
    <row r="169" spans="2:66" s="13" customFormat="1" x14ac:dyDescent="0.2">
      <c r="B169" s="156"/>
      <c r="D169" s="151" t="s">
        <v>173</v>
      </c>
      <c r="E169" s="157" t="s">
        <v>1</v>
      </c>
      <c r="F169" s="158" t="s">
        <v>1950</v>
      </c>
      <c r="H169" s="159">
        <v>10.4</v>
      </c>
      <c r="J169" s="199"/>
      <c r="M169" s="156"/>
      <c r="N169" s="160"/>
      <c r="U169" s="161"/>
      <c r="AU169" s="157" t="s">
        <v>173</v>
      </c>
      <c r="AV169" s="157" t="s">
        <v>147</v>
      </c>
      <c r="AW169" s="13" t="s">
        <v>147</v>
      </c>
      <c r="AX169" s="13" t="s">
        <v>24</v>
      </c>
      <c r="AY169" s="13" t="s">
        <v>68</v>
      </c>
      <c r="AZ169" s="157" t="s">
        <v>165</v>
      </c>
    </row>
    <row r="170" spans="2:66" s="14" customFormat="1" x14ac:dyDescent="0.2">
      <c r="B170" s="162"/>
      <c r="D170" s="151" t="s">
        <v>173</v>
      </c>
      <c r="E170" s="163" t="s">
        <v>1</v>
      </c>
      <c r="F170" s="164" t="s">
        <v>176</v>
      </c>
      <c r="H170" s="165">
        <v>17.600000000000001</v>
      </c>
      <c r="J170" s="200"/>
      <c r="M170" s="162"/>
      <c r="N170" s="166"/>
      <c r="U170" s="167"/>
      <c r="AU170" s="163" t="s">
        <v>173</v>
      </c>
      <c r="AV170" s="163" t="s">
        <v>147</v>
      </c>
      <c r="AW170" s="14" t="s">
        <v>171</v>
      </c>
      <c r="AX170" s="14" t="s">
        <v>24</v>
      </c>
      <c r="AY170" s="14" t="s">
        <v>76</v>
      </c>
      <c r="AZ170" s="163" t="s">
        <v>165</v>
      </c>
    </row>
    <row r="171" spans="2:66" s="1" customFormat="1" ht="44.25" customHeight="1" x14ac:dyDescent="0.2">
      <c r="B171" s="29"/>
      <c r="C171" s="188" t="s">
        <v>224</v>
      </c>
      <c r="D171" s="188" t="s">
        <v>167</v>
      </c>
      <c r="E171" s="189" t="s">
        <v>1951</v>
      </c>
      <c r="F171" s="190" t="s">
        <v>1952</v>
      </c>
      <c r="G171" s="191" t="s">
        <v>170</v>
      </c>
      <c r="H171" s="192">
        <v>50.74</v>
      </c>
      <c r="I171" s="193">
        <v>3.34</v>
      </c>
      <c r="J171" s="182"/>
      <c r="K171" s="193">
        <f>(H171*I171)-(H171*I171*J171)</f>
        <v>169.4716</v>
      </c>
      <c r="L171" s="194"/>
      <c r="M171" s="29"/>
      <c r="N171" s="145" t="s">
        <v>1</v>
      </c>
      <c r="O171" s="118" t="s">
        <v>34</v>
      </c>
      <c r="P171" s="146">
        <v>0.159</v>
      </c>
      <c r="Q171" s="146">
        <f>P171*H171</f>
        <v>8.0676600000000001</v>
      </c>
      <c r="R171" s="146">
        <v>0</v>
      </c>
      <c r="S171" s="146">
        <f>R171*H171</f>
        <v>0</v>
      </c>
      <c r="T171" s="146">
        <v>1.804E-2</v>
      </c>
      <c r="U171" s="147">
        <f>T171*H171</f>
        <v>0.9153496000000001</v>
      </c>
      <c r="AS171" s="148" t="s">
        <v>171</v>
      </c>
      <c r="AU171" s="148" t="s">
        <v>167</v>
      </c>
      <c r="AV171" s="148" t="s">
        <v>147</v>
      </c>
      <c r="AZ171" s="17" t="s">
        <v>165</v>
      </c>
      <c r="BF171" s="149">
        <f>IF(O171="základná",K171,0)</f>
        <v>0</v>
      </c>
      <c r="BG171" s="149">
        <f>IF(O171="znížená",K171,0)</f>
        <v>169.4716</v>
      </c>
      <c r="BH171" s="149">
        <f>IF(O171="zákl. prenesená",K171,0)</f>
        <v>0</v>
      </c>
      <c r="BI171" s="149">
        <f>IF(O171="zníž. prenesená",K171,0)</f>
        <v>0</v>
      </c>
      <c r="BJ171" s="149">
        <f>IF(O171="nulová",K171,0)</f>
        <v>0</v>
      </c>
      <c r="BK171" s="17" t="s">
        <v>147</v>
      </c>
      <c r="BL171" s="149">
        <f>ROUND(I171*H171,2)</f>
        <v>169.47</v>
      </c>
      <c r="BM171" s="17" t="s">
        <v>171</v>
      </c>
      <c r="BN171" s="148" t="s">
        <v>1953</v>
      </c>
    </row>
    <row r="172" spans="2:66" s="12" customFormat="1" x14ac:dyDescent="0.2">
      <c r="B172" s="150"/>
      <c r="D172" s="151" t="s">
        <v>173</v>
      </c>
      <c r="E172" s="152" t="s">
        <v>1</v>
      </c>
      <c r="F172" s="153" t="s">
        <v>1954</v>
      </c>
      <c r="H172" s="152" t="s">
        <v>1</v>
      </c>
      <c r="J172" s="198"/>
      <c r="M172" s="150"/>
      <c r="N172" s="154"/>
      <c r="U172" s="155"/>
      <c r="AU172" s="152" t="s">
        <v>173</v>
      </c>
      <c r="AV172" s="152" t="s">
        <v>147</v>
      </c>
      <c r="AW172" s="12" t="s">
        <v>76</v>
      </c>
      <c r="AX172" s="12" t="s">
        <v>24</v>
      </c>
      <c r="AY172" s="12" t="s">
        <v>68</v>
      </c>
      <c r="AZ172" s="152" t="s">
        <v>165</v>
      </c>
    </row>
    <row r="173" spans="2:66" s="13" customFormat="1" x14ac:dyDescent="0.2">
      <c r="B173" s="156"/>
      <c r="D173" s="151" t="s">
        <v>173</v>
      </c>
      <c r="E173" s="157" t="s">
        <v>1</v>
      </c>
      <c r="F173" s="158" t="s">
        <v>1955</v>
      </c>
      <c r="H173" s="159">
        <v>59.74</v>
      </c>
      <c r="J173" s="199"/>
      <c r="M173" s="156"/>
      <c r="N173" s="160"/>
      <c r="U173" s="161"/>
      <c r="AU173" s="157" t="s">
        <v>173</v>
      </c>
      <c r="AV173" s="157" t="s">
        <v>147</v>
      </c>
      <c r="AW173" s="13" t="s">
        <v>147</v>
      </c>
      <c r="AX173" s="13" t="s">
        <v>24</v>
      </c>
      <c r="AY173" s="13" t="s">
        <v>68</v>
      </c>
      <c r="AZ173" s="157" t="s">
        <v>165</v>
      </c>
    </row>
    <row r="174" spans="2:66" s="13" customFormat="1" x14ac:dyDescent="0.2">
      <c r="B174" s="156"/>
      <c r="D174" s="151" t="s">
        <v>173</v>
      </c>
      <c r="E174" s="157" t="s">
        <v>1</v>
      </c>
      <c r="F174" s="158" t="s">
        <v>1956</v>
      </c>
      <c r="H174" s="159">
        <v>-9</v>
      </c>
      <c r="J174" s="199"/>
      <c r="M174" s="156"/>
      <c r="N174" s="160"/>
      <c r="U174" s="161"/>
      <c r="AU174" s="157" t="s">
        <v>173</v>
      </c>
      <c r="AV174" s="157" t="s">
        <v>147</v>
      </c>
      <c r="AW174" s="13" t="s">
        <v>147</v>
      </c>
      <c r="AX174" s="13" t="s">
        <v>24</v>
      </c>
      <c r="AY174" s="13" t="s">
        <v>68</v>
      </c>
      <c r="AZ174" s="157" t="s">
        <v>165</v>
      </c>
    </row>
    <row r="175" spans="2:66" s="14" customFormat="1" x14ac:dyDescent="0.2">
      <c r="B175" s="162"/>
      <c r="D175" s="151" t="s">
        <v>173</v>
      </c>
      <c r="E175" s="163" t="s">
        <v>1</v>
      </c>
      <c r="F175" s="164" t="s">
        <v>176</v>
      </c>
      <c r="H175" s="165">
        <v>50.74</v>
      </c>
      <c r="J175" s="200"/>
      <c r="M175" s="162"/>
      <c r="N175" s="166"/>
      <c r="U175" s="167"/>
      <c r="AU175" s="163" t="s">
        <v>173</v>
      </c>
      <c r="AV175" s="163" t="s">
        <v>147</v>
      </c>
      <c r="AW175" s="14" t="s">
        <v>171</v>
      </c>
      <c r="AX175" s="14" t="s">
        <v>24</v>
      </c>
      <c r="AY175" s="14" t="s">
        <v>76</v>
      </c>
      <c r="AZ175" s="163" t="s">
        <v>165</v>
      </c>
    </row>
    <row r="176" spans="2:66" s="1" customFormat="1" ht="21.75" customHeight="1" x14ac:dyDescent="0.2">
      <c r="B176" s="29"/>
      <c r="C176" s="188" t="s">
        <v>229</v>
      </c>
      <c r="D176" s="188" t="s">
        <v>167</v>
      </c>
      <c r="E176" s="189" t="s">
        <v>560</v>
      </c>
      <c r="F176" s="190" t="s">
        <v>561</v>
      </c>
      <c r="G176" s="191" t="s">
        <v>242</v>
      </c>
      <c r="H176" s="192">
        <v>64.129000000000005</v>
      </c>
      <c r="I176" s="193">
        <v>16.77</v>
      </c>
      <c r="J176" s="182"/>
      <c r="K176" s="193">
        <f>(H176*I176)-(H176*I176*J176)</f>
        <v>1075.4433300000001</v>
      </c>
      <c r="L176" s="194"/>
      <c r="M176" s="29"/>
      <c r="N176" s="145" t="s">
        <v>1</v>
      </c>
      <c r="O176" s="118" t="s">
        <v>34</v>
      </c>
      <c r="P176" s="146">
        <v>0.59799999999999998</v>
      </c>
      <c r="Q176" s="146">
        <f>P176*H176</f>
        <v>38.349142000000001</v>
      </c>
      <c r="R176" s="146">
        <v>0</v>
      </c>
      <c r="S176" s="146">
        <f>R176*H176</f>
        <v>0</v>
      </c>
      <c r="T176" s="146">
        <v>0</v>
      </c>
      <c r="U176" s="147">
        <f>T176*H176</f>
        <v>0</v>
      </c>
      <c r="AS176" s="148" t="s">
        <v>171</v>
      </c>
      <c r="AU176" s="148" t="s">
        <v>167</v>
      </c>
      <c r="AV176" s="148" t="s">
        <v>147</v>
      </c>
      <c r="AZ176" s="17" t="s">
        <v>165</v>
      </c>
      <c r="BF176" s="149">
        <f>IF(O176="základná",K176,0)</f>
        <v>0</v>
      </c>
      <c r="BG176" s="149">
        <f>IF(O176="znížená",K176,0)</f>
        <v>1075.4433300000001</v>
      </c>
      <c r="BH176" s="149">
        <f>IF(O176="zákl. prenesená",K176,0)</f>
        <v>0</v>
      </c>
      <c r="BI176" s="149">
        <f>IF(O176="zníž. prenesená",K176,0)</f>
        <v>0</v>
      </c>
      <c r="BJ176" s="149">
        <f>IF(O176="nulová",K176,0)</f>
        <v>0</v>
      </c>
      <c r="BK176" s="17" t="s">
        <v>147</v>
      </c>
      <c r="BL176" s="149">
        <f>ROUND(I176*H176,2)</f>
        <v>1075.44</v>
      </c>
      <c r="BM176" s="17" t="s">
        <v>171</v>
      </c>
      <c r="BN176" s="148" t="s">
        <v>1957</v>
      </c>
    </row>
    <row r="177" spans="2:66" s="1" customFormat="1" ht="24.2" customHeight="1" x14ac:dyDescent="0.2">
      <c r="B177" s="29"/>
      <c r="C177" s="188" t="s">
        <v>234</v>
      </c>
      <c r="D177" s="188" t="s">
        <v>167</v>
      </c>
      <c r="E177" s="189" t="s">
        <v>567</v>
      </c>
      <c r="F177" s="190" t="s">
        <v>1958</v>
      </c>
      <c r="G177" s="191" t="s">
        <v>242</v>
      </c>
      <c r="H177" s="192">
        <v>1218.451</v>
      </c>
      <c r="I177" s="193">
        <v>0.5</v>
      </c>
      <c r="J177" s="182"/>
      <c r="K177" s="193">
        <f>(H177*I177)-(H177*I177*J177)</f>
        <v>609.22550000000001</v>
      </c>
      <c r="L177" s="194"/>
      <c r="M177" s="29"/>
      <c r="N177" s="145" t="s">
        <v>1</v>
      </c>
      <c r="O177" s="118" t="s">
        <v>34</v>
      </c>
      <c r="P177" s="146">
        <v>0</v>
      </c>
      <c r="Q177" s="146">
        <f>P177*H177</f>
        <v>0</v>
      </c>
      <c r="R177" s="146">
        <v>0</v>
      </c>
      <c r="S177" s="146">
        <f>R177*H177</f>
        <v>0</v>
      </c>
      <c r="T177" s="146">
        <v>0</v>
      </c>
      <c r="U177" s="147">
        <f>T177*H177</f>
        <v>0</v>
      </c>
      <c r="AS177" s="148" t="s">
        <v>171</v>
      </c>
      <c r="AU177" s="148" t="s">
        <v>167</v>
      </c>
      <c r="AV177" s="148" t="s">
        <v>147</v>
      </c>
      <c r="AZ177" s="17" t="s">
        <v>165</v>
      </c>
      <c r="BF177" s="149">
        <f>IF(O177="základná",K177,0)</f>
        <v>0</v>
      </c>
      <c r="BG177" s="149">
        <f>IF(O177="znížená",K177,0)</f>
        <v>609.22550000000001</v>
      </c>
      <c r="BH177" s="149">
        <f>IF(O177="zákl. prenesená",K177,0)</f>
        <v>0</v>
      </c>
      <c r="BI177" s="149">
        <f>IF(O177="zníž. prenesená",K177,0)</f>
        <v>0</v>
      </c>
      <c r="BJ177" s="149">
        <f>IF(O177="nulová",K177,0)</f>
        <v>0</v>
      </c>
      <c r="BK177" s="17" t="s">
        <v>147</v>
      </c>
      <c r="BL177" s="149">
        <f>ROUND(I177*H177,2)</f>
        <v>609.23</v>
      </c>
      <c r="BM177" s="17" t="s">
        <v>171</v>
      </c>
      <c r="BN177" s="148" t="s">
        <v>1959</v>
      </c>
    </row>
    <row r="178" spans="2:66" s="13" customFormat="1" x14ac:dyDescent="0.2">
      <c r="B178" s="156"/>
      <c r="D178" s="151" t="s">
        <v>173</v>
      </c>
      <c r="F178" s="158" t="s">
        <v>1960</v>
      </c>
      <c r="H178" s="159">
        <v>1218.451</v>
      </c>
      <c r="J178" s="199"/>
      <c r="M178" s="156"/>
      <c r="N178" s="160"/>
      <c r="U178" s="161"/>
      <c r="AU178" s="157" t="s">
        <v>173</v>
      </c>
      <c r="AV178" s="157" t="s">
        <v>147</v>
      </c>
      <c r="AW178" s="13" t="s">
        <v>147</v>
      </c>
      <c r="AX178" s="13" t="s">
        <v>3</v>
      </c>
      <c r="AY178" s="13" t="s">
        <v>76</v>
      </c>
      <c r="AZ178" s="157" t="s">
        <v>165</v>
      </c>
    </row>
    <row r="179" spans="2:66" s="1" customFormat="1" ht="24.2" customHeight="1" x14ac:dyDescent="0.2">
      <c r="B179" s="29"/>
      <c r="C179" s="188" t="s">
        <v>239</v>
      </c>
      <c r="D179" s="188" t="s">
        <v>167</v>
      </c>
      <c r="E179" s="189" t="s">
        <v>1961</v>
      </c>
      <c r="F179" s="190" t="s">
        <v>1962</v>
      </c>
      <c r="G179" s="191" t="s">
        <v>242</v>
      </c>
      <c r="H179" s="192">
        <v>64.129000000000005</v>
      </c>
      <c r="I179" s="193">
        <v>14.34</v>
      </c>
      <c r="J179" s="182"/>
      <c r="K179" s="193">
        <f>(H179*I179)-(H179*I179*J179)</f>
        <v>919.60986000000003</v>
      </c>
      <c r="L179" s="194"/>
      <c r="M179" s="29"/>
      <c r="N179" s="145" t="s">
        <v>1</v>
      </c>
      <c r="O179" s="118" t="s">
        <v>34</v>
      </c>
      <c r="P179" s="146">
        <v>0.89</v>
      </c>
      <c r="Q179" s="146">
        <f>P179*H179</f>
        <v>57.074810000000006</v>
      </c>
      <c r="R179" s="146">
        <v>0</v>
      </c>
      <c r="S179" s="146">
        <f>R179*H179</f>
        <v>0</v>
      </c>
      <c r="T179" s="146">
        <v>0</v>
      </c>
      <c r="U179" s="147">
        <f>T179*H179</f>
        <v>0</v>
      </c>
      <c r="AS179" s="148" t="s">
        <v>171</v>
      </c>
      <c r="AU179" s="148" t="s">
        <v>167</v>
      </c>
      <c r="AV179" s="148" t="s">
        <v>147</v>
      </c>
      <c r="AZ179" s="17" t="s">
        <v>165</v>
      </c>
      <c r="BF179" s="149">
        <f>IF(O179="základná",K179,0)</f>
        <v>0</v>
      </c>
      <c r="BG179" s="149">
        <f>IF(O179="znížená",K179,0)</f>
        <v>919.60986000000003</v>
      </c>
      <c r="BH179" s="149">
        <f>IF(O179="zákl. prenesená",K179,0)</f>
        <v>0</v>
      </c>
      <c r="BI179" s="149">
        <f>IF(O179="zníž. prenesená",K179,0)</f>
        <v>0</v>
      </c>
      <c r="BJ179" s="149">
        <f>IF(O179="nulová",K179,0)</f>
        <v>0</v>
      </c>
      <c r="BK179" s="17" t="s">
        <v>147</v>
      </c>
      <c r="BL179" s="149">
        <f>ROUND(I179*H179,2)</f>
        <v>919.61</v>
      </c>
      <c r="BM179" s="17" t="s">
        <v>171</v>
      </c>
      <c r="BN179" s="148" t="s">
        <v>1963</v>
      </c>
    </row>
    <row r="180" spans="2:66" s="1" customFormat="1" ht="24.2" customHeight="1" x14ac:dyDescent="0.2">
      <c r="B180" s="29"/>
      <c r="C180" s="188" t="s">
        <v>246</v>
      </c>
      <c r="D180" s="188" t="s">
        <v>167</v>
      </c>
      <c r="E180" s="189" t="s">
        <v>1964</v>
      </c>
      <c r="F180" s="190" t="s">
        <v>1965</v>
      </c>
      <c r="G180" s="191" t="s">
        <v>242</v>
      </c>
      <c r="H180" s="192">
        <v>192.387</v>
      </c>
      <c r="I180" s="193">
        <v>1.61</v>
      </c>
      <c r="J180" s="182"/>
      <c r="K180" s="193">
        <f>(H180*I180)-(H180*I180*J180)</f>
        <v>309.74307000000005</v>
      </c>
      <c r="L180" s="194"/>
      <c r="M180" s="29"/>
      <c r="N180" s="145" t="s">
        <v>1</v>
      </c>
      <c r="O180" s="118" t="s">
        <v>34</v>
      </c>
      <c r="P180" s="146">
        <v>0.1</v>
      </c>
      <c r="Q180" s="146">
        <f>P180*H180</f>
        <v>19.238700000000001</v>
      </c>
      <c r="R180" s="146">
        <v>0</v>
      </c>
      <c r="S180" s="146">
        <f>R180*H180</f>
        <v>0</v>
      </c>
      <c r="T180" s="146">
        <v>0</v>
      </c>
      <c r="U180" s="147">
        <f>T180*H180</f>
        <v>0</v>
      </c>
      <c r="AS180" s="148" t="s">
        <v>171</v>
      </c>
      <c r="AU180" s="148" t="s">
        <v>167</v>
      </c>
      <c r="AV180" s="148" t="s">
        <v>147</v>
      </c>
      <c r="AZ180" s="17" t="s">
        <v>165</v>
      </c>
      <c r="BF180" s="149">
        <f>IF(O180="základná",K180,0)</f>
        <v>0</v>
      </c>
      <c r="BG180" s="149">
        <f>IF(O180="znížená",K180,0)</f>
        <v>309.74307000000005</v>
      </c>
      <c r="BH180" s="149">
        <f>IF(O180="zákl. prenesená",K180,0)</f>
        <v>0</v>
      </c>
      <c r="BI180" s="149">
        <f>IF(O180="zníž. prenesená",K180,0)</f>
        <v>0</v>
      </c>
      <c r="BJ180" s="149">
        <f>IF(O180="nulová",K180,0)</f>
        <v>0</v>
      </c>
      <c r="BK180" s="17" t="s">
        <v>147</v>
      </c>
      <c r="BL180" s="149">
        <f>ROUND(I180*H180,2)</f>
        <v>309.74</v>
      </c>
      <c r="BM180" s="17" t="s">
        <v>171</v>
      </c>
      <c r="BN180" s="148" t="s">
        <v>1966</v>
      </c>
    </row>
    <row r="181" spans="2:66" s="13" customFormat="1" x14ac:dyDescent="0.2">
      <c r="B181" s="156"/>
      <c r="D181" s="151" t="s">
        <v>173</v>
      </c>
      <c r="F181" s="158" t="s">
        <v>1967</v>
      </c>
      <c r="H181" s="159">
        <v>192.387</v>
      </c>
      <c r="J181" s="199"/>
      <c r="M181" s="156"/>
      <c r="N181" s="160"/>
      <c r="U181" s="161"/>
      <c r="AU181" s="157" t="s">
        <v>173</v>
      </c>
      <c r="AV181" s="157" t="s">
        <v>147</v>
      </c>
      <c r="AW181" s="13" t="s">
        <v>147</v>
      </c>
      <c r="AX181" s="13" t="s">
        <v>3</v>
      </c>
      <c r="AY181" s="13" t="s">
        <v>76</v>
      </c>
      <c r="AZ181" s="157" t="s">
        <v>165</v>
      </c>
    </row>
    <row r="182" spans="2:66" s="1" customFormat="1" ht="24.2" customHeight="1" x14ac:dyDescent="0.2">
      <c r="B182" s="29"/>
      <c r="C182" s="188" t="s">
        <v>256</v>
      </c>
      <c r="D182" s="188" t="s">
        <v>167</v>
      </c>
      <c r="E182" s="189" t="s">
        <v>1968</v>
      </c>
      <c r="F182" s="190" t="s">
        <v>1969</v>
      </c>
      <c r="G182" s="191" t="s">
        <v>242</v>
      </c>
      <c r="H182" s="192">
        <v>64.129000000000005</v>
      </c>
      <c r="I182" s="193">
        <v>21.33</v>
      </c>
      <c r="J182" s="182"/>
      <c r="K182" s="193">
        <f>(H182*I182)-(H182*I182*J182)</f>
        <v>1367.87157</v>
      </c>
      <c r="L182" s="194"/>
      <c r="M182" s="29"/>
      <c r="N182" s="145" t="s">
        <v>1</v>
      </c>
      <c r="O182" s="118" t="s">
        <v>34</v>
      </c>
      <c r="P182" s="146">
        <v>0.626</v>
      </c>
      <c r="Q182" s="146">
        <f>P182*H182</f>
        <v>40.144754000000006</v>
      </c>
      <c r="R182" s="146">
        <v>0</v>
      </c>
      <c r="S182" s="146">
        <f>R182*H182</f>
        <v>0</v>
      </c>
      <c r="T182" s="146">
        <v>0</v>
      </c>
      <c r="U182" s="147">
        <f>T182*H182</f>
        <v>0</v>
      </c>
      <c r="AS182" s="148" t="s">
        <v>171</v>
      </c>
      <c r="AU182" s="148" t="s">
        <v>167</v>
      </c>
      <c r="AV182" s="148" t="s">
        <v>147</v>
      </c>
      <c r="AZ182" s="17" t="s">
        <v>165</v>
      </c>
      <c r="BF182" s="149">
        <f>IF(O182="základná",K182,0)</f>
        <v>0</v>
      </c>
      <c r="BG182" s="149">
        <f>IF(O182="znížená",K182,0)</f>
        <v>1367.87157</v>
      </c>
      <c r="BH182" s="149">
        <f>IF(O182="zákl. prenesená",K182,0)</f>
        <v>0</v>
      </c>
      <c r="BI182" s="149">
        <f>IF(O182="zníž. prenesená",K182,0)</f>
        <v>0</v>
      </c>
      <c r="BJ182" s="149">
        <f>IF(O182="nulová",K182,0)</f>
        <v>0</v>
      </c>
      <c r="BK182" s="17" t="s">
        <v>147</v>
      </c>
      <c r="BL182" s="149">
        <f>ROUND(I182*H182,2)</f>
        <v>1367.87</v>
      </c>
      <c r="BM182" s="17" t="s">
        <v>171</v>
      </c>
      <c r="BN182" s="148" t="s">
        <v>1970</v>
      </c>
    </row>
    <row r="183" spans="2:66" s="1" customFormat="1" ht="24.2" customHeight="1" x14ac:dyDescent="0.2">
      <c r="B183" s="29"/>
      <c r="C183" s="188" t="s">
        <v>265</v>
      </c>
      <c r="D183" s="188" t="s">
        <v>167</v>
      </c>
      <c r="E183" s="189" t="s">
        <v>1971</v>
      </c>
      <c r="F183" s="190" t="s">
        <v>1972</v>
      </c>
      <c r="G183" s="191" t="s">
        <v>242</v>
      </c>
      <c r="H183" s="192">
        <v>64.129000000000005</v>
      </c>
      <c r="I183" s="193">
        <v>65</v>
      </c>
      <c r="J183" s="182"/>
      <c r="K183" s="193">
        <f>(H183*I183)-(H183*I183*J183)</f>
        <v>4168.3850000000002</v>
      </c>
      <c r="L183" s="194"/>
      <c r="M183" s="29"/>
      <c r="N183" s="145" t="s">
        <v>1</v>
      </c>
      <c r="O183" s="118" t="s">
        <v>34</v>
      </c>
      <c r="P183" s="146">
        <v>0</v>
      </c>
      <c r="Q183" s="146">
        <f>P183*H183</f>
        <v>0</v>
      </c>
      <c r="R183" s="146">
        <v>0</v>
      </c>
      <c r="S183" s="146">
        <f>R183*H183</f>
        <v>0</v>
      </c>
      <c r="T183" s="146">
        <v>0</v>
      </c>
      <c r="U183" s="147">
        <f>T183*H183</f>
        <v>0</v>
      </c>
      <c r="AS183" s="148" t="s">
        <v>171</v>
      </c>
      <c r="AU183" s="148" t="s">
        <v>167</v>
      </c>
      <c r="AV183" s="148" t="s">
        <v>147</v>
      </c>
      <c r="AZ183" s="17" t="s">
        <v>165</v>
      </c>
      <c r="BF183" s="149">
        <f>IF(O183="základná",K183,0)</f>
        <v>0</v>
      </c>
      <c r="BG183" s="149">
        <f>IF(O183="znížená",K183,0)</f>
        <v>4168.3850000000002</v>
      </c>
      <c r="BH183" s="149">
        <f>IF(O183="zákl. prenesená",K183,0)</f>
        <v>0</v>
      </c>
      <c r="BI183" s="149">
        <f>IF(O183="zníž. prenesená",K183,0)</f>
        <v>0</v>
      </c>
      <c r="BJ183" s="149">
        <f>IF(O183="nulová",K183,0)</f>
        <v>0</v>
      </c>
      <c r="BK183" s="17" t="s">
        <v>147</v>
      </c>
      <c r="BL183" s="149">
        <f>ROUND(I183*H183,2)</f>
        <v>4168.3900000000003</v>
      </c>
      <c r="BM183" s="17" t="s">
        <v>171</v>
      </c>
      <c r="BN183" s="148" t="s">
        <v>1973</v>
      </c>
    </row>
    <row r="184" spans="2:66" s="11" customFormat="1" ht="25.9" customHeight="1" x14ac:dyDescent="0.2">
      <c r="B184" s="133"/>
      <c r="D184" s="134" t="s">
        <v>67</v>
      </c>
      <c r="E184" s="135" t="s">
        <v>599</v>
      </c>
      <c r="F184" s="135" t="s">
        <v>600</v>
      </c>
      <c r="J184" s="201"/>
      <c r="K184" s="136">
        <f>K185+K206+K219+K224</f>
        <v>750.05759999999998</v>
      </c>
      <c r="M184" s="133"/>
      <c r="N184" s="137"/>
      <c r="Q184" s="138">
        <f>Q185+Q206+Q219+Q224</f>
        <v>34.500045</v>
      </c>
      <c r="S184" s="138">
        <f>S185+S206+S219+S224</f>
        <v>0</v>
      </c>
      <c r="U184" s="139">
        <f>U185+U206+U219+U224</f>
        <v>5.6409504999999998</v>
      </c>
      <c r="AS184" s="134" t="s">
        <v>147</v>
      </c>
      <c r="AU184" s="140" t="s">
        <v>67</v>
      </c>
      <c r="AV184" s="140" t="s">
        <v>68</v>
      </c>
      <c r="AZ184" s="134" t="s">
        <v>165</v>
      </c>
      <c r="BL184" s="141">
        <f>BL185+BL206+BL219+BL224</f>
        <v>750.07</v>
      </c>
    </row>
    <row r="185" spans="2:66" s="11" customFormat="1" ht="22.9" customHeight="1" x14ac:dyDescent="0.2">
      <c r="B185" s="133"/>
      <c r="D185" s="134" t="s">
        <v>67</v>
      </c>
      <c r="E185" s="142" t="s">
        <v>1974</v>
      </c>
      <c r="F185" s="142" t="s">
        <v>1975</v>
      </c>
      <c r="J185" s="201"/>
      <c r="K185" s="143">
        <f>SUM(K186:K202)</f>
        <v>468.83249999999998</v>
      </c>
      <c r="M185" s="133"/>
      <c r="N185" s="137"/>
      <c r="Q185" s="138">
        <f>SUM(Q186:Q205)</f>
        <v>21.084915000000002</v>
      </c>
      <c r="S185" s="138">
        <f>SUM(S186:S205)</f>
        <v>0</v>
      </c>
      <c r="U185" s="139">
        <f>SUM(U186:U205)</f>
        <v>3.4605199999999998</v>
      </c>
      <c r="AS185" s="134" t="s">
        <v>147</v>
      </c>
      <c r="AU185" s="140" t="s">
        <v>67</v>
      </c>
      <c r="AV185" s="140" t="s">
        <v>76</v>
      </c>
      <c r="AZ185" s="134" t="s">
        <v>165</v>
      </c>
      <c r="BL185" s="141">
        <f>SUM(BL186:BL205)</f>
        <v>468.84000000000003</v>
      </c>
    </row>
    <row r="186" spans="2:66" s="1" customFormat="1" ht="33" customHeight="1" x14ac:dyDescent="0.2">
      <c r="B186" s="29"/>
      <c r="C186" s="188" t="s">
        <v>272</v>
      </c>
      <c r="D186" s="188" t="s">
        <v>167</v>
      </c>
      <c r="E186" s="189" t="s">
        <v>1976</v>
      </c>
      <c r="F186" s="190" t="s">
        <v>1977</v>
      </c>
      <c r="G186" s="191" t="s">
        <v>170</v>
      </c>
      <c r="H186" s="192">
        <v>40.825000000000003</v>
      </c>
      <c r="I186" s="193">
        <v>1.17</v>
      </c>
      <c r="J186" s="182"/>
      <c r="K186" s="193">
        <f>(H186*I186)-(H186*I186*J186)</f>
        <v>47.765250000000002</v>
      </c>
      <c r="L186" s="194"/>
      <c r="M186" s="29"/>
      <c r="N186" s="145" t="s">
        <v>1</v>
      </c>
      <c r="O186" s="118" t="s">
        <v>34</v>
      </c>
      <c r="P186" s="146">
        <v>5.6000000000000001E-2</v>
      </c>
      <c r="Q186" s="146">
        <f>P186*H186</f>
        <v>2.2862</v>
      </c>
      <c r="R186" s="146">
        <v>0</v>
      </c>
      <c r="S186" s="146">
        <f>R186*H186</f>
        <v>0</v>
      </c>
      <c r="T186" s="146">
        <v>7.0000000000000001E-3</v>
      </c>
      <c r="U186" s="147">
        <f>T186*H186</f>
        <v>0.285775</v>
      </c>
      <c r="AS186" s="148" t="s">
        <v>265</v>
      </c>
      <c r="AU186" s="148" t="s">
        <v>167</v>
      </c>
      <c r="AV186" s="148" t="s">
        <v>147</v>
      </c>
      <c r="AZ186" s="17" t="s">
        <v>165</v>
      </c>
      <c r="BF186" s="149">
        <f>IF(O186="základná",K186,0)</f>
        <v>0</v>
      </c>
      <c r="BG186" s="149">
        <f>IF(O186="znížená",K186,0)</f>
        <v>47.765250000000002</v>
      </c>
      <c r="BH186" s="149">
        <f>IF(O186="zákl. prenesená",K186,0)</f>
        <v>0</v>
      </c>
      <c r="BI186" s="149">
        <f>IF(O186="zníž. prenesená",K186,0)</f>
        <v>0</v>
      </c>
      <c r="BJ186" s="149">
        <f>IF(O186="nulová",K186,0)</f>
        <v>0</v>
      </c>
      <c r="BK186" s="17" t="s">
        <v>147</v>
      </c>
      <c r="BL186" s="149">
        <f>ROUND(I186*H186,2)</f>
        <v>47.77</v>
      </c>
      <c r="BM186" s="17" t="s">
        <v>265</v>
      </c>
      <c r="BN186" s="148" t="s">
        <v>1978</v>
      </c>
    </row>
    <row r="187" spans="2:66" s="12" customFormat="1" x14ac:dyDescent="0.2">
      <c r="B187" s="150"/>
      <c r="D187" s="151" t="s">
        <v>173</v>
      </c>
      <c r="E187" s="152" t="s">
        <v>1</v>
      </c>
      <c r="F187" s="153" t="s">
        <v>1979</v>
      </c>
      <c r="H187" s="152" t="s">
        <v>1</v>
      </c>
      <c r="J187" s="198"/>
      <c r="M187" s="150"/>
      <c r="N187" s="154"/>
      <c r="U187" s="155"/>
      <c r="AU187" s="152" t="s">
        <v>173</v>
      </c>
      <c r="AV187" s="152" t="s">
        <v>147</v>
      </c>
      <c r="AW187" s="12" t="s">
        <v>76</v>
      </c>
      <c r="AX187" s="12" t="s">
        <v>24</v>
      </c>
      <c r="AY187" s="12" t="s">
        <v>68</v>
      </c>
      <c r="AZ187" s="152" t="s">
        <v>165</v>
      </c>
    </row>
    <row r="188" spans="2:66" s="13" customFormat="1" x14ac:dyDescent="0.2">
      <c r="B188" s="156"/>
      <c r="D188" s="151" t="s">
        <v>173</v>
      </c>
      <c r="E188" s="157" t="s">
        <v>1</v>
      </c>
      <c r="F188" s="158" t="s">
        <v>1980</v>
      </c>
      <c r="H188" s="159">
        <v>40.825000000000003</v>
      </c>
      <c r="J188" s="199"/>
      <c r="M188" s="156"/>
      <c r="N188" s="160"/>
      <c r="U188" s="161"/>
      <c r="AU188" s="157" t="s">
        <v>173</v>
      </c>
      <c r="AV188" s="157" t="s">
        <v>147</v>
      </c>
      <c r="AW188" s="13" t="s">
        <v>147</v>
      </c>
      <c r="AX188" s="13" t="s">
        <v>24</v>
      </c>
      <c r="AY188" s="13" t="s">
        <v>68</v>
      </c>
      <c r="AZ188" s="157" t="s">
        <v>165</v>
      </c>
    </row>
    <row r="189" spans="2:66" s="14" customFormat="1" x14ac:dyDescent="0.2">
      <c r="B189" s="162"/>
      <c r="D189" s="151" t="s">
        <v>173</v>
      </c>
      <c r="E189" s="163" t="s">
        <v>1</v>
      </c>
      <c r="F189" s="164" t="s">
        <v>176</v>
      </c>
      <c r="H189" s="165">
        <v>40.825000000000003</v>
      </c>
      <c r="J189" s="200"/>
      <c r="M189" s="162"/>
      <c r="N189" s="166"/>
      <c r="U189" s="167"/>
      <c r="AU189" s="163" t="s">
        <v>173</v>
      </c>
      <c r="AV189" s="163" t="s">
        <v>147</v>
      </c>
      <c r="AW189" s="14" t="s">
        <v>171</v>
      </c>
      <c r="AX189" s="14" t="s">
        <v>24</v>
      </c>
      <c r="AY189" s="14" t="s">
        <v>76</v>
      </c>
      <c r="AZ189" s="163" t="s">
        <v>165</v>
      </c>
    </row>
    <row r="190" spans="2:66" s="1" customFormat="1" ht="33" customHeight="1" x14ac:dyDescent="0.2">
      <c r="B190" s="29"/>
      <c r="C190" s="188" t="s">
        <v>276</v>
      </c>
      <c r="D190" s="188" t="s">
        <v>167</v>
      </c>
      <c r="E190" s="189" t="s">
        <v>1981</v>
      </c>
      <c r="F190" s="190" t="s">
        <v>1982</v>
      </c>
      <c r="G190" s="191" t="s">
        <v>170</v>
      </c>
      <c r="H190" s="192">
        <v>40.825000000000003</v>
      </c>
      <c r="I190" s="193">
        <v>2.89</v>
      </c>
      <c r="J190" s="182"/>
      <c r="K190" s="193">
        <f>(H190*I190)-(H190*I190*J190)</f>
        <v>117.98425000000002</v>
      </c>
      <c r="L190" s="194"/>
      <c r="M190" s="29"/>
      <c r="N190" s="145" t="s">
        <v>1</v>
      </c>
      <c r="O190" s="118" t="s">
        <v>34</v>
      </c>
      <c r="P190" s="146">
        <v>0.13800000000000001</v>
      </c>
      <c r="Q190" s="146">
        <f>P190*H190</f>
        <v>5.6338500000000007</v>
      </c>
      <c r="R190" s="146">
        <v>0</v>
      </c>
      <c r="S190" s="146">
        <f>R190*H190</f>
        <v>0</v>
      </c>
      <c r="T190" s="146">
        <v>1.7000000000000001E-2</v>
      </c>
      <c r="U190" s="147">
        <f>T190*H190</f>
        <v>0.69402500000000011</v>
      </c>
      <c r="AS190" s="148" t="s">
        <v>265</v>
      </c>
      <c r="AU190" s="148" t="s">
        <v>167</v>
      </c>
      <c r="AV190" s="148" t="s">
        <v>147</v>
      </c>
      <c r="AZ190" s="17" t="s">
        <v>165</v>
      </c>
      <c r="BF190" s="149">
        <f>IF(O190="základná",K190,0)</f>
        <v>0</v>
      </c>
      <c r="BG190" s="149">
        <f>IF(O190="znížená",K190,0)</f>
        <v>117.98425000000002</v>
      </c>
      <c r="BH190" s="149">
        <f>IF(O190="zákl. prenesená",K190,0)</f>
        <v>0</v>
      </c>
      <c r="BI190" s="149">
        <f>IF(O190="zníž. prenesená",K190,0)</f>
        <v>0</v>
      </c>
      <c r="BJ190" s="149">
        <f>IF(O190="nulová",K190,0)</f>
        <v>0</v>
      </c>
      <c r="BK190" s="17" t="s">
        <v>147</v>
      </c>
      <c r="BL190" s="149">
        <f>ROUND(I190*H190,2)</f>
        <v>117.98</v>
      </c>
      <c r="BM190" s="17" t="s">
        <v>265</v>
      </c>
      <c r="BN190" s="148" t="s">
        <v>1983</v>
      </c>
    </row>
    <row r="191" spans="2:66" s="12" customFormat="1" x14ac:dyDescent="0.2">
      <c r="B191" s="150"/>
      <c r="D191" s="151" t="s">
        <v>173</v>
      </c>
      <c r="E191" s="152" t="s">
        <v>1</v>
      </c>
      <c r="F191" s="153" t="s">
        <v>1979</v>
      </c>
      <c r="H191" s="152" t="s">
        <v>1</v>
      </c>
      <c r="J191" s="198"/>
      <c r="M191" s="150"/>
      <c r="N191" s="154"/>
      <c r="U191" s="155"/>
      <c r="AU191" s="152" t="s">
        <v>173</v>
      </c>
      <c r="AV191" s="152" t="s">
        <v>147</v>
      </c>
      <c r="AW191" s="12" t="s">
        <v>76</v>
      </c>
      <c r="AX191" s="12" t="s">
        <v>24</v>
      </c>
      <c r="AY191" s="12" t="s">
        <v>68</v>
      </c>
      <c r="AZ191" s="152" t="s">
        <v>165</v>
      </c>
    </row>
    <row r="192" spans="2:66" s="13" customFormat="1" x14ac:dyDescent="0.2">
      <c r="B192" s="156"/>
      <c r="D192" s="151" t="s">
        <v>173</v>
      </c>
      <c r="E192" s="157" t="s">
        <v>1</v>
      </c>
      <c r="F192" s="158" t="s">
        <v>1980</v>
      </c>
      <c r="H192" s="159">
        <v>40.825000000000003</v>
      </c>
      <c r="J192" s="199"/>
      <c r="M192" s="156"/>
      <c r="N192" s="160"/>
      <c r="U192" s="161"/>
      <c r="AU192" s="157" t="s">
        <v>173</v>
      </c>
      <c r="AV192" s="157" t="s">
        <v>147</v>
      </c>
      <c r="AW192" s="13" t="s">
        <v>147</v>
      </c>
      <c r="AX192" s="13" t="s">
        <v>24</v>
      </c>
      <c r="AY192" s="13" t="s">
        <v>68</v>
      </c>
      <c r="AZ192" s="157" t="s">
        <v>165</v>
      </c>
    </row>
    <row r="193" spans="2:66" s="14" customFormat="1" x14ac:dyDescent="0.2">
      <c r="B193" s="162"/>
      <c r="D193" s="151" t="s">
        <v>173</v>
      </c>
      <c r="E193" s="163" t="s">
        <v>1</v>
      </c>
      <c r="F193" s="164" t="s">
        <v>176</v>
      </c>
      <c r="H193" s="165">
        <v>40.825000000000003</v>
      </c>
      <c r="J193" s="200"/>
      <c r="M193" s="162"/>
      <c r="N193" s="166"/>
      <c r="U193" s="167"/>
      <c r="AU193" s="163" t="s">
        <v>173</v>
      </c>
      <c r="AV193" s="163" t="s">
        <v>147</v>
      </c>
      <c r="AW193" s="14" t="s">
        <v>171</v>
      </c>
      <c r="AX193" s="14" t="s">
        <v>24</v>
      </c>
      <c r="AY193" s="14" t="s">
        <v>76</v>
      </c>
      <c r="AZ193" s="163" t="s">
        <v>165</v>
      </c>
    </row>
    <row r="194" spans="2:66" s="1" customFormat="1" ht="33" customHeight="1" x14ac:dyDescent="0.2">
      <c r="B194" s="29"/>
      <c r="C194" s="188" t="s">
        <v>285</v>
      </c>
      <c r="D194" s="188" t="s">
        <v>167</v>
      </c>
      <c r="E194" s="189" t="s">
        <v>1984</v>
      </c>
      <c r="F194" s="190" t="s">
        <v>1985</v>
      </c>
      <c r="G194" s="191" t="s">
        <v>170</v>
      </c>
      <c r="H194" s="192">
        <v>40.825000000000003</v>
      </c>
      <c r="I194" s="193">
        <v>3.83</v>
      </c>
      <c r="J194" s="182"/>
      <c r="K194" s="193">
        <f>(H194*I194)-(H194*I194*J194)</f>
        <v>156.35975000000002</v>
      </c>
      <c r="L194" s="194"/>
      <c r="M194" s="29"/>
      <c r="N194" s="145" t="s">
        <v>1</v>
      </c>
      <c r="O194" s="118" t="s">
        <v>34</v>
      </c>
      <c r="P194" s="146">
        <v>0.151</v>
      </c>
      <c r="Q194" s="146">
        <f>P194*H194</f>
        <v>6.1645750000000001</v>
      </c>
      <c r="R194" s="146">
        <v>0</v>
      </c>
      <c r="S194" s="146">
        <f>R194*H194</f>
        <v>0</v>
      </c>
      <c r="T194" s="146">
        <v>1.4E-2</v>
      </c>
      <c r="U194" s="147">
        <f>T194*H194</f>
        <v>0.57155</v>
      </c>
      <c r="AS194" s="148" t="s">
        <v>265</v>
      </c>
      <c r="AU194" s="148" t="s">
        <v>167</v>
      </c>
      <c r="AV194" s="148" t="s">
        <v>147</v>
      </c>
      <c r="AZ194" s="17" t="s">
        <v>165</v>
      </c>
      <c r="BF194" s="149">
        <f>IF(O194="základná",K194,0)</f>
        <v>0</v>
      </c>
      <c r="BG194" s="149">
        <f>IF(O194="znížená",K194,0)</f>
        <v>156.35975000000002</v>
      </c>
      <c r="BH194" s="149">
        <f>IF(O194="zákl. prenesená",K194,0)</f>
        <v>0</v>
      </c>
      <c r="BI194" s="149">
        <f>IF(O194="zníž. prenesená",K194,0)</f>
        <v>0</v>
      </c>
      <c r="BJ194" s="149">
        <f>IF(O194="nulová",K194,0)</f>
        <v>0</v>
      </c>
      <c r="BK194" s="17" t="s">
        <v>147</v>
      </c>
      <c r="BL194" s="149">
        <f>ROUND(I194*H194,2)</f>
        <v>156.36000000000001</v>
      </c>
      <c r="BM194" s="17" t="s">
        <v>265</v>
      </c>
      <c r="BN194" s="148" t="s">
        <v>1986</v>
      </c>
    </row>
    <row r="195" spans="2:66" s="12" customFormat="1" x14ac:dyDescent="0.2">
      <c r="B195" s="150"/>
      <c r="D195" s="151" t="s">
        <v>173</v>
      </c>
      <c r="E195" s="152" t="s">
        <v>1</v>
      </c>
      <c r="F195" s="153" t="s">
        <v>1979</v>
      </c>
      <c r="H195" s="152" t="s">
        <v>1</v>
      </c>
      <c r="J195" s="198"/>
      <c r="M195" s="150"/>
      <c r="N195" s="154"/>
      <c r="U195" s="155"/>
      <c r="AU195" s="152" t="s">
        <v>173</v>
      </c>
      <c r="AV195" s="152" t="s">
        <v>147</v>
      </c>
      <c r="AW195" s="12" t="s">
        <v>76</v>
      </c>
      <c r="AX195" s="12" t="s">
        <v>24</v>
      </c>
      <c r="AY195" s="12" t="s">
        <v>68</v>
      </c>
      <c r="AZ195" s="152" t="s">
        <v>165</v>
      </c>
    </row>
    <row r="196" spans="2:66" s="13" customFormat="1" x14ac:dyDescent="0.2">
      <c r="B196" s="156"/>
      <c r="D196" s="151" t="s">
        <v>173</v>
      </c>
      <c r="E196" s="157" t="s">
        <v>1</v>
      </c>
      <c r="F196" s="158" t="s">
        <v>1980</v>
      </c>
      <c r="H196" s="159">
        <v>40.825000000000003</v>
      </c>
      <c r="J196" s="199"/>
      <c r="M196" s="156"/>
      <c r="N196" s="160"/>
      <c r="U196" s="161"/>
      <c r="AU196" s="157" t="s">
        <v>173</v>
      </c>
      <c r="AV196" s="157" t="s">
        <v>147</v>
      </c>
      <c r="AW196" s="13" t="s">
        <v>147</v>
      </c>
      <c r="AX196" s="13" t="s">
        <v>24</v>
      </c>
      <c r="AY196" s="13" t="s">
        <v>68</v>
      </c>
      <c r="AZ196" s="157" t="s">
        <v>165</v>
      </c>
    </row>
    <row r="197" spans="2:66" s="14" customFormat="1" x14ac:dyDescent="0.2">
      <c r="B197" s="162"/>
      <c r="D197" s="151" t="s">
        <v>173</v>
      </c>
      <c r="E197" s="163" t="s">
        <v>1</v>
      </c>
      <c r="F197" s="164" t="s">
        <v>176</v>
      </c>
      <c r="H197" s="165">
        <v>40.825000000000003</v>
      </c>
      <c r="J197" s="200"/>
      <c r="M197" s="162"/>
      <c r="N197" s="166"/>
      <c r="U197" s="167"/>
      <c r="AU197" s="163" t="s">
        <v>173</v>
      </c>
      <c r="AV197" s="163" t="s">
        <v>147</v>
      </c>
      <c r="AW197" s="14" t="s">
        <v>171</v>
      </c>
      <c r="AX197" s="14" t="s">
        <v>24</v>
      </c>
      <c r="AY197" s="14" t="s">
        <v>76</v>
      </c>
      <c r="AZ197" s="163" t="s">
        <v>165</v>
      </c>
    </row>
    <row r="198" spans="2:66" s="1" customFormat="1" ht="24.2" customHeight="1" x14ac:dyDescent="0.2">
      <c r="B198" s="29"/>
      <c r="C198" s="188" t="s">
        <v>293</v>
      </c>
      <c r="D198" s="188" t="s">
        <v>167</v>
      </c>
      <c r="E198" s="189" t="s">
        <v>1987</v>
      </c>
      <c r="F198" s="190" t="s">
        <v>1988</v>
      </c>
      <c r="G198" s="191" t="s">
        <v>170</v>
      </c>
      <c r="H198" s="192">
        <v>35.354999999999997</v>
      </c>
      <c r="I198" s="193">
        <v>1.57</v>
      </c>
      <c r="J198" s="182"/>
      <c r="K198" s="193">
        <f>(H198*I198)-(H198*I198*J198)</f>
        <v>55.507349999999995</v>
      </c>
      <c r="L198" s="194"/>
      <c r="M198" s="29"/>
      <c r="N198" s="145" t="s">
        <v>1</v>
      </c>
      <c r="O198" s="118" t="s">
        <v>34</v>
      </c>
      <c r="P198" s="146">
        <v>7.4999999999999997E-2</v>
      </c>
      <c r="Q198" s="146">
        <f>P198*H198</f>
        <v>2.6516249999999997</v>
      </c>
      <c r="R198" s="146">
        <v>0</v>
      </c>
      <c r="S198" s="146">
        <f>R198*H198</f>
        <v>0</v>
      </c>
      <c r="T198" s="146">
        <v>1.4E-2</v>
      </c>
      <c r="U198" s="147">
        <f>T198*H198</f>
        <v>0.49496999999999997</v>
      </c>
      <c r="AS198" s="148" t="s">
        <v>265</v>
      </c>
      <c r="AU198" s="148" t="s">
        <v>167</v>
      </c>
      <c r="AV198" s="148" t="s">
        <v>147</v>
      </c>
      <c r="AZ198" s="17" t="s">
        <v>165</v>
      </c>
      <c r="BF198" s="149">
        <f>IF(O198="základná",K198,0)</f>
        <v>0</v>
      </c>
      <c r="BG198" s="149">
        <f>IF(O198="znížená",K198,0)</f>
        <v>55.507349999999995</v>
      </c>
      <c r="BH198" s="149">
        <f>IF(O198="zákl. prenesená",K198,0)</f>
        <v>0</v>
      </c>
      <c r="BI198" s="149">
        <f>IF(O198="zníž. prenesená",K198,0)</f>
        <v>0</v>
      </c>
      <c r="BJ198" s="149">
        <f>IF(O198="nulová",K198,0)</f>
        <v>0</v>
      </c>
      <c r="BK198" s="17" t="s">
        <v>147</v>
      </c>
      <c r="BL198" s="149">
        <f>ROUND(I198*H198,2)</f>
        <v>55.51</v>
      </c>
      <c r="BM198" s="17" t="s">
        <v>265</v>
      </c>
      <c r="BN198" s="148" t="s">
        <v>1989</v>
      </c>
    </row>
    <row r="199" spans="2:66" s="12" customFormat="1" x14ac:dyDescent="0.2">
      <c r="B199" s="150"/>
      <c r="D199" s="151" t="s">
        <v>173</v>
      </c>
      <c r="E199" s="152" t="s">
        <v>1</v>
      </c>
      <c r="F199" s="153" t="s">
        <v>1979</v>
      </c>
      <c r="H199" s="152" t="s">
        <v>1</v>
      </c>
      <c r="J199" s="198"/>
      <c r="M199" s="150"/>
      <c r="N199" s="154"/>
      <c r="U199" s="155"/>
      <c r="AU199" s="152" t="s">
        <v>173</v>
      </c>
      <c r="AV199" s="152" t="s">
        <v>147</v>
      </c>
      <c r="AW199" s="12" t="s">
        <v>76</v>
      </c>
      <c r="AX199" s="12" t="s">
        <v>24</v>
      </c>
      <c r="AY199" s="12" t="s">
        <v>68</v>
      </c>
      <c r="AZ199" s="152" t="s">
        <v>165</v>
      </c>
    </row>
    <row r="200" spans="2:66" s="13" customFormat="1" x14ac:dyDescent="0.2">
      <c r="B200" s="156"/>
      <c r="D200" s="151" t="s">
        <v>173</v>
      </c>
      <c r="E200" s="157" t="s">
        <v>1</v>
      </c>
      <c r="F200" s="158" t="s">
        <v>1990</v>
      </c>
      <c r="H200" s="159">
        <v>35.354999999999997</v>
      </c>
      <c r="J200" s="199"/>
      <c r="M200" s="156"/>
      <c r="N200" s="160"/>
      <c r="U200" s="161"/>
      <c r="AU200" s="157" t="s">
        <v>173</v>
      </c>
      <c r="AV200" s="157" t="s">
        <v>147</v>
      </c>
      <c r="AW200" s="13" t="s">
        <v>147</v>
      </c>
      <c r="AX200" s="13" t="s">
        <v>24</v>
      </c>
      <c r="AY200" s="13" t="s">
        <v>68</v>
      </c>
      <c r="AZ200" s="157" t="s">
        <v>165</v>
      </c>
    </row>
    <row r="201" spans="2:66" s="14" customFormat="1" x14ac:dyDescent="0.2">
      <c r="B201" s="162"/>
      <c r="D201" s="151" t="s">
        <v>173</v>
      </c>
      <c r="E201" s="163" t="s">
        <v>1</v>
      </c>
      <c r="F201" s="164" t="s">
        <v>176</v>
      </c>
      <c r="H201" s="165">
        <v>35.354999999999997</v>
      </c>
      <c r="J201" s="200"/>
      <c r="M201" s="162"/>
      <c r="N201" s="166"/>
      <c r="U201" s="167"/>
      <c r="AU201" s="163" t="s">
        <v>173</v>
      </c>
      <c r="AV201" s="163" t="s">
        <v>147</v>
      </c>
      <c r="AW201" s="14" t="s">
        <v>171</v>
      </c>
      <c r="AX201" s="14" t="s">
        <v>24</v>
      </c>
      <c r="AY201" s="14" t="s">
        <v>76</v>
      </c>
      <c r="AZ201" s="163" t="s">
        <v>165</v>
      </c>
    </row>
    <row r="202" spans="2:66" s="1" customFormat="1" ht="33" customHeight="1" x14ac:dyDescent="0.2">
      <c r="B202" s="29"/>
      <c r="C202" s="188" t="s">
        <v>300</v>
      </c>
      <c r="D202" s="188" t="s">
        <v>167</v>
      </c>
      <c r="E202" s="189" t="s">
        <v>1991</v>
      </c>
      <c r="F202" s="190" t="s">
        <v>1992</v>
      </c>
      <c r="G202" s="191" t="s">
        <v>170</v>
      </c>
      <c r="H202" s="192">
        <v>35.354999999999997</v>
      </c>
      <c r="I202" s="193">
        <v>2.58</v>
      </c>
      <c r="J202" s="182"/>
      <c r="K202" s="193">
        <f>(H202*I202)-(H202*I202*J202)</f>
        <v>91.215899999999991</v>
      </c>
      <c r="L202" s="194"/>
      <c r="M202" s="29"/>
      <c r="N202" s="145" t="s">
        <v>1</v>
      </c>
      <c r="O202" s="118" t="s">
        <v>34</v>
      </c>
      <c r="P202" s="146">
        <v>0.123</v>
      </c>
      <c r="Q202" s="146">
        <f>P202*H202</f>
        <v>4.3486649999999996</v>
      </c>
      <c r="R202" s="146">
        <v>0</v>
      </c>
      <c r="S202" s="146">
        <f>R202*H202</f>
        <v>0</v>
      </c>
      <c r="T202" s="146">
        <v>0.04</v>
      </c>
      <c r="U202" s="147">
        <f>T202*H202</f>
        <v>1.4141999999999999</v>
      </c>
      <c r="AS202" s="148" t="s">
        <v>265</v>
      </c>
      <c r="AU202" s="148" t="s">
        <v>167</v>
      </c>
      <c r="AV202" s="148" t="s">
        <v>147</v>
      </c>
      <c r="AZ202" s="17" t="s">
        <v>165</v>
      </c>
      <c r="BF202" s="149">
        <f>IF(O202="základná",K202,0)</f>
        <v>0</v>
      </c>
      <c r="BG202" s="149">
        <f>IF(O202="znížená",K202,0)</f>
        <v>91.215899999999991</v>
      </c>
      <c r="BH202" s="149">
        <f>IF(O202="zákl. prenesená",K202,0)</f>
        <v>0</v>
      </c>
      <c r="BI202" s="149">
        <f>IF(O202="zníž. prenesená",K202,0)</f>
        <v>0</v>
      </c>
      <c r="BJ202" s="149">
        <f>IF(O202="nulová",K202,0)</f>
        <v>0</v>
      </c>
      <c r="BK202" s="17" t="s">
        <v>147</v>
      </c>
      <c r="BL202" s="149">
        <f>ROUND(I202*H202,2)</f>
        <v>91.22</v>
      </c>
      <c r="BM202" s="17" t="s">
        <v>265</v>
      </c>
      <c r="BN202" s="148" t="s">
        <v>1993</v>
      </c>
    </row>
    <row r="203" spans="2:66" s="12" customFormat="1" x14ac:dyDescent="0.2">
      <c r="B203" s="150"/>
      <c r="D203" s="151" t="s">
        <v>173</v>
      </c>
      <c r="E203" s="152" t="s">
        <v>1</v>
      </c>
      <c r="F203" s="153" t="s">
        <v>1979</v>
      </c>
      <c r="H203" s="152" t="s">
        <v>1</v>
      </c>
      <c r="J203" s="198"/>
      <c r="M203" s="150"/>
      <c r="N203" s="154"/>
      <c r="U203" s="155"/>
      <c r="AU203" s="152" t="s">
        <v>173</v>
      </c>
      <c r="AV203" s="152" t="s">
        <v>147</v>
      </c>
      <c r="AW203" s="12" t="s">
        <v>76</v>
      </c>
      <c r="AX203" s="12" t="s">
        <v>24</v>
      </c>
      <c r="AY203" s="12" t="s">
        <v>68</v>
      </c>
      <c r="AZ203" s="152" t="s">
        <v>165</v>
      </c>
    </row>
    <row r="204" spans="2:66" s="13" customFormat="1" x14ac:dyDescent="0.2">
      <c r="B204" s="156"/>
      <c r="D204" s="151" t="s">
        <v>173</v>
      </c>
      <c r="E204" s="157" t="s">
        <v>1</v>
      </c>
      <c r="F204" s="158" t="s">
        <v>1990</v>
      </c>
      <c r="H204" s="159">
        <v>35.354999999999997</v>
      </c>
      <c r="J204" s="199"/>
      <c r="M204" s="156"/>
      <c r="N204" s="160"/>
      <c r="U204" s="161"/>
      <c r="AU204" s="157" t="s">
        <v>173</v>
      </c>
      <c r="AV204" s="157" t="s">
        <v>147</v>
      </c>
      <c r="AW204" s="13" t="s">
        <v>147</v>
      </c>
      <c r="AX204" s="13" t="s">
        <v>24</v>
      </c>
      <c r="AY204" s="13" t="s">
        <v>68</v>
      </c>
      <c r="AZ204" s="157" t="s">
        <v>165</v>
      </c>
    </row>
    <row r="205" spans="2:66" s="14" customFormat="1" x14ac:dyDescent="0.2">
      <c r="B205" s="162"/>
      <c r="D205" s="151" t="s">
        <v>173</v>
      </c>
      <c r="E205" s="163" t="s">
        <v>1</v>
      </c>
      <c r="F205" s="164" t="s">
        <v>176</v>
      </c>
      <c r="H205" s="165">
        <v>35.354999999999997</v>
      </c>
      <c r="J205" s="200"/>
      <c r="M205" s="162"/>
      <c r="N205" s="166"/>
      <c r="U205" s="167"/>
      <c r="AU205" s="163" t="s">
        <v>173</v>
      </c>
      <c r="AV205" s="163" t="s">
        <v>147</v>
      </c>
      <c r="AW205" s="14" t="s">
        <v>171</v>
      </c>
      <c r="AX205" s="14" t="s">
        <v>24</v>
      </c>
      <c r="AY205" s="14" t="s">
        <v>76</v>
      </c>
      <c r="AZ205" s="163" t="s">
        <v>165</v>
      </c>
    </row>
    <row r="206" spans="2:66" s="11" customFormat="1" ht="22.9" customHeight="1" x14ac:dyDescent="0.2">
      <c r="B206" s="133"/>
      <c r="D206" s="134" t="s">
        <v>67</v>
      </c>
      <c r="E206" s="142" t="s">
        <v>1994</v>
      </c>
      <c r="F206" s="142" t="s">
        <v>1995</v>
      </c>
      <c r="J206" s="201"/>
      <c r="K206" s="143">
        <f>K207+K211+K215</f>
        <v>51.874600000000001</v>
      </c>
      <c r="M206" s="133"/>
      <c r="N206" s="137"/>
      <c r="Q206" s="138">
        <f>SUM(Q207:Q218)</f>
        <v>2.13713</v>
      </c>
      <c r="S206" s="138">
        <f>SUM(S207:S218)</f>
        <v>0</v>
      </c>
      <c r="U206" s="139">
        <f>SUM(U207:U218)</f>
        <v>0.1024605</v>
      </c>
      <c r="AS206" s="134" t="s">
        <v>147</v>
      </c>
      <c r="AU206" s="140" t="s">
        <v>67</v>
      </c>
      <c r="AV206" s="140" t="s">
        <v>76</v>
      </c>
      <c r="AZ206" s="134" t="s">
        <v>165</v>
      </c>
      <c r="BL206" s="141">
        <f>SUM(BL207:BL218)</f>
        <v>51.88</v>
      </c>
    </row>
    <row r="207" spans="2:66" s="1" customFormat="1" ht="24.2" customHeight="1" x14ac:dyDescent="0.2">
      <c r="B207" s="29"/>
      <c r="C207" s="188" t="s">
        <v>307</v>
      </c>
      <c r="D207" s="188" t="s">
        <v>167</v>
      </c>
      <c r="E207" s="189" t="s">
        <v>1996</v>
      </c>
      <c r="F207" s="190" t="s">
        <v>1997</v>
      </c>
      <c r="G207" s="191" t="s">
        <v>446</v>
      </c>
      <c r="H207" s="192">
        <v>25.39</v>
      </c>
      <c r="I207" s="193">
        <v>1.36</v>
      </c>
      <c r="J207" s="182"/>
      <c r="K207" s="193">
        <f>(H207*I207)-(H207*I207*J207)</f>
        <v>34.5304</v>
      </c>
      <c r="L207" s="194"/>
      <c r="M207" s="29"/>
      <c r="N207" s="145" t="s">
        <v>1</v>
      </c>
      <c r="O207" s="118" t="s">
        <v>34</v>
      </c>
      <c r="P207" s="146">
        <v>5.6000000000000001E-2</v>
      </c>
      <c r="Q207" s="146">
        <f>P207*H207</f>
        <v>1.42184</v>
      </c>
      <c r="R207" s="146">
        <v>0</v>
      </c>
      <c r="S207" s="146">
        <f>R207*H207</f>
        <v>0</v>
      </c>
      <c r="T207" s="146">
        <v>3.3E-3</v>
      </c>
      <c r="U207" s="147">
        <f>T207*H207</f>
        <v>8.3787E-2</v>
      </c>
      <c r="AS207" s="148" t="s">
        <v>265</v>
      </c>
      <c r="AU207" s="148" t="s">
        <v>167</v>
      </c>
      <c r="AV207" s="148" t="s">
        <v>147</v>
      </c>
      <c r="AZ207" s="17" t="s">
        <v>165</v>
      </c>
      <c r="BF207" s="149">
        <f>IF(O207="základná",K207,0)</f>
        <v>0</v>
      </c>
      <c r="BG207" s="149">
        <f>IF(O207="znížená",K207,0)</f>
        <v>34.5304</v>
      </c>
      <c r="BH207" s="149">
        <f>IF(O207="zákl. prenesená",K207,0)</f>
        <v>0</v>
      </c>
      <c r="BI207" s="149">
        <f>IF(O207="zníž. prenesená",K207,0)</f>
        <v>0</v>
      </c>
      <c r="BJ207" s="149">
        <f>IF(O207="nulová",K207,0)</f>
        <v>0</v>
      </c>
      <c r="BK207" s="17" t="s">
        <v>147</v>
      </c>
      <c r="BL207" s="149">
        <f>ROUND(I207*H207,2)</f>
        <v>34.53</v>
      </c>
      <c r="BM207" s="17" t="s">
        <v>265</v>
      </c>
      <c r="BN207" s="148" t="s">
        <v>1998</v>
      </c>
    </row>
    <row r="208" spans="2:66" s="12" customFormat="1" x14ac:dyDescent="0.2">
      <c r="B208" s="150"/>
      <c r="D208" s="151" t="s">
        <v>173</v>
      </c>
      <c r="E208" s="152" t="s">
        <v>1</v>
      </c>
      <c r="F208" s="153" t="s">
        <v>1999</v>
      </c>
      <c r="H208" s="152" t="s">
        <v>1</v>
      </c>
      <c r="J208" s="198"/>
      <c r="M208" s="150"/>
      <c r="N208" s="154"/>
      <c r="U208" s="155"/>
      <c r="AU208" s="152" t="s">
        <v>173</v>
      </c>
      <c r="AV208" s="152" t="s">
        <v>147</v>
      </c>
      <c r="AW208" s="12" t="s">
        <v>76</v>
      </c>
      <c r="AX208" s="12" t="s">
        <v>24</v>
      </c>
      <c r="AY208" s="12" t="s">
        <v>68</v>
      </c>
      <c r="AZ208" s="152" t="s">
        <v>165</v>
      </c>
    </row>
    <row r="209" spans="2:66" s="13" customFormat="1" x14ac:dyDescent="0.2">
      <c r="B209" s="156"/>
      <c r="D209" s="151" t="s">
        <v>173</v>
      </c>
      <c r="E209" s="157" t="s">
        <v>1</v>
      </c>
      <c r="F209" s="158" t="s">
        <v>2000</v>
      </c>
      <c r="H209" s="159">
        <v>25.39</v>
      </c>
      <c r="J209" s="199"/>
      <c r="M209" s="156"/>
      <c r="N209" s="160"/>
      <c r="U209" s="161"/>
      <c r="AU209" s="157" t="s">
        <v>173</v>
      </c>
      <c r="AV209" s="157" t="s">
        <v>147</v>
      </c>
      <c r="AW209" s="13" t="s">
        <v>147</v>
      </c>
      <c r="AX209" s="13" t="s">
        <v>24</v>
      </c>
      <c r="AY209" s="13" t="s">
        <v>68</v>
      </c>
      <c r="AZ209" s="157" t="s">
        <v>165</v>
      </c>
    </row>
    <row r="210" spans="2:66" s="14" customFormat="1" x14ac:dyDescent="0.2">
      <c r="B210" s="162"/>
      <c r="D210" s="151" t="s">
        <v>173</v>
      </c>
      <c r="E210" s="163" t="s">
        <v>1</v>
      </c>
      <c r="F210" s="164" t="s">
        <v>176</v>
      </c>
      <c r="H210" s="165">
        <v>25.39</v>
      </c>
      <c r="J210" s="200"/>
      <c r="M210" s="162"/>
      <c r="N210" s="166"/>
      <c r="U210" s="167"/>
      <c r="AU210" s="163" t="s">
        <v>173</v>
      </c>
      <c r="AV210" s="163" t="s">
        <v>147</v>
      </c>
      <c r="AW210" s="14" t="s">
        <v>171</v>
      </c>
      <c r="AX210" s="14" t="s">
        <v>24</v>
      </c>
      <c r="AY210" s="14" t="s">
        <v>76</v>
      </c>
      <c r="AZ210" s="163" t="s">
        <v>165</v>
      </c>
    </row>
    <row r="211" spans="2:66" s="1" customFormat="1" ht="24.2" customHeight="1" x14ac:dyDescent="0.2">
      <c r="B211" s="29"/>
      <c r="C211" s="188" t="s">
        <v>7</v>
      </c>
      <c r="D211" s="188" t="s">
        <v>167</v>
      </c>
      <c r="E211" s="189" t="s">
        <v>2001</v>
      </c>
      <c r="F211" s="190" t="s">
        <v>2002</v>
      </c>
      <c r="G211" s="191" t="s">
        <v>446</v>
      </c>
      <c r="H211" s="192">
        <v>6.33</v>
      </c>
      <c r="I211" s="193">
        <v>1.1399999999999999</v>
      </c>
      <c r="J211" s="182"/>
      <c r="K211" s="193">
        <f>(H211*I211)-(H211*I211*J211)</f>
        <v>7.2161999999999997</v>
      </c>
      <c r="L211" s="194"/>
      <c r="M211" s="29"/>
      <c r="N211" s="145" t="s">
        <v>1</v>
      </c>
      <c r="O211" s="118" t="s">
        <v>34</v>
      </c>
      <c r="P211" s="146">
        <v>4.7E-2</v>
      </c>
      <c r="Q211" s="146">
        <f>P211*H211</f>
        <v>0.29751</v>
      </c>
      <c r="R211" s="146">
        <v>0</v>
      </c>
      <c r="S211" s="146">
        <f>R211*H211</f>
        <v>0</v>
      </c>
      <c r="T211" s="146">
        <v>2.2599999999999999E-3</v>
      </c>
      <c r="U211" s="147">
        <f>T211*H211</f>
        <v>1.4305799999999999E-2</v>
      </c>
      <c r="AS211" s="148" t="s">
        <v>265</v>
      </c>
      <c r="AU211" s="148" t="s">
        <v>167</v>
      </c>
      <c r="AV211" s="148" t="s">
        <v>147</v>
      </c>
      <c r="AZ211" s="17" t="s">
        <v>165</v>
      </c>
      <c r="BF211" s="149">
        <f>IF(O211="základná",K211,0)</f>
        <v>0</v>
      </c>
      <c r="BG211" s="149">
        <f>IF(O211="znížená",K211,0)</f>
        <v>7.2161999999999997</v>
      </c>
      <c r="BH211" s="149">
        <f>IF(O211="zákl. prenesená",K211,0)</f>
        <v>0</v>
      </c>
      <c r="BI211" s="149">
        <f>IF(O211="zníž. prenesená",K211,0)</f>
        <v>0</v>
      </c>
      <c r="BJ211" s="149">
        <f>IF(O211="nulová",K211,0)</f>
        <v>0</v>
      </c>
      <c r="BK211" s="17" t="s">
        <v>147</v>
      </c>
      <c r="BL211" s="149">
        <f>ROUND(I211*H211,2)</f>
        <v>7.22</v>
      </c>
      <c r="BM211" s="17" t="s">
        <v>265</v>
      </c>
      <c r="BN211" s="148" t="s">
        <v>2003</v>
      </c>
    </row>
    <row r="212" spans="2:66" s="12" customFormat="1" x14ac:dyDescent="0.2">
      <c r="B212" s="150"/>
      <c r="D212" s="151" t="s">
        <v>173</v>
      </c>
      <c r="E212" s="152" t="s">
        <v>1</v>
      </c>
      <c r="F212" s="153" t="s">
        <v>1999</v>
      </c>
      <c r="H212" s="152" t="s">
        <v>1</v>
      </c>
      <c r="J212" s="198"/>
      <c r="M212" s="150"/>
      <c r="N212" s="154"/>
      <c r="U212" s="155"/>
      <c r="AU212" s="152" t="s">
        <v>173</v>
      </c>
      <c r="AV212" s="152" t="s">
        <v>147</v>
      </c>
      <c r="AW212" s="12" t="s">
        <v>76</v>
      </c>
      <c r="AX212" s="12" t="s">
        <v>24</v>
      </c>
      <c r="AY212" s="12" t="s">
        <v>68</v>
      </c>
      <c r="AZ212" s="152" t="s">
        <v>165</v>
      </c>
    </row>
    <row r="213" spans="2:66" s="13" customFormat="1" x14ac:dyDescent="0.2">
      <c r="B213" s="156"/>
      <c r="D213" s="151" t="s">
        <v>173</v>
      </c>
      <c r="E213" s="157" t="s">
        <v>1</v>
      </c>
      <c r="F213" s="158" t="s">
        <v>2004</v>
      </c>
      <c r="H213" s="159">
        <v>6.33</v>
      </c>
      <c r="J213" s="199"/>
      <c r="M213" s="156"/>
      <c r="N213" s="160"/>
      <c r="U213" s="161"/>
      <c r="AU213" s="157" t="s">
        <v>173</v>
      </c>
      <c r="AV213" s="157" t="s">
        <v>147</v>
      </c>
      <c r="AW213" s="13" t="s">
        <v>147</v>
      </c>
      <c r="AX213" s="13" t="s">
        <v>24</v>
      </c>
      <c r="AY213" s="13" t="s">
        <v>68</v>
      </c>
      <c r="AZ213" s="157" t="s">
        <v>165</v>
      </c>
    </row>
    <row r="214" spans="2:66" s="14" customFormat="1" x14ac:dyDescent="0.2">
      <c r="B214" s="162"/>
      <c r="D214" s="151" t="s">
        <v>173</v>
      </c>
      <c r="E214" s="163" t="s">
        <v>1</v>
      </c>
      <c r="F214" s="164" t="s">
        <v>176</v>
      </c>
      <c r="H214" s="165">
        <v>6.33</v>
      </c>
      <c r="J214" s="200"/>
      <c r="M214" s="162"/>
      <c r="N214" s="166"/>
      <c r="U214" s="167"/>
      <c r="AU214" s="163" t="s">
        <v>173</v>
      </c>
      <c r="AV214" s="163" t="s">
        <v>147</v>
      </c>
      <c r="AW214" s="14" t="s">
        <v>171</v>
      </c>
      <c r="AX214" s="14" t="s">
        <v>24</v>
      </c>
      <c r="AY214" s="14" t="s">
        <v>76</v>
      </c>
      <c r="AZ214" s="163" t="s">
        <v>165</v>
      </c>
    </row>
    <row r="215" spans="2:66" s="1" customFormat="1" ht="33" customHeight="1" x14ac:dyDescent="0.2">
      <c r="B215" s="29"/>
      <c r="C215" s="188" t="s">
        <v>316</v>
      </c>
      <c r="D215" s="188" t="s">
        <v>167</v>
      </c>
      <c r="E215" s="189" t="s">
        <v>2005</v>
      </c>
      <c r="F215" s="190" t="s">
        <v>2006</v>
      </c>
      <c r="G215" s="191" t="s">
        <v>415</v>
      </c>
      <c r="H215" s="192">
        <v>6.33</v>
      </c>
      <c r="I215" s="193">
        <v>1.6</v>
      </c>
      <c r="J215" s="182"/>
      <c r="K215" s="193">
        <f>(H215*I215)-(H215*I215*J215)</f>
        <v>10.128</v>
      </c>
      <c r="L215" s="194"/>
      <c r="M215" s="29"/>
      <c r="N215" s="145" t="s">
        <v>1</v>
      </c>
      <c r="O215" s="118" t="s">
        <v>34</v>
      </c>
      <c r="P215" s="146">
        <v>6.6000000000000003E-2</v>
      </c>
      <c r="Q215" s="146">
        <f>P215*H215</f>
        <v>0.41778000000000004</v>
      </c>
      <c r="R215" s="146">
        <v>0</v>
      </c>
      <c r="S215" s="146">
        <f>R215*H215</f>
        <v>0</v>
      </c>
      <c r="T215" s="146">
        <v>6.8999999999999997E-4</v>
      </c>
      <c r="U215" s="147">
        <f>T215*H215</f>
        <v>4.3676999999999995E-3</v>
      </c>
      <c r="AS215" s="148" t="s">
        <v>265</v>
      </c>
      <c r="AU215" s="148" t="s">
        <v>167</v>
      </c>
      <c r="AV215" s="148" t="s">
        <v>147</v>
      </c>
      <c r="AZ215" s="17" t="s">
        <v>165</v>
      </c>
      <c r="BF215" s="149">
        <f>IF(O215="základná",K215,0)</f>
        <v>0</v>
      </c>
      <c r="BG215" s="149">
        <f>IF(O215="znížená",K215,0)</f>
        <v>10.128</v>
      </c>
      <c r="BH215" s="149">
        <f>IF(O215="zákl. prenesená",K215,0)</f>
        <v>0</v>
      </c>
      <c r="BI215" s="149">
        <f>IF(O215="zníž. prenesená",K215,0)</f>
        <v>0</v>
      </c>
      <c r="BJ215" s="149">
        <f>IF(O215="nulová",K215,0)</f>
        <v>0</v>
      </c>
      <c r="BK215" s="17" t="s">
        <v>147</v>
      </c>
      <c r="BL215" s="149">
        <f>ROUND(I215*H215,2)</f>
        <v>10.130000000000001</v>
      </c>
      <c r="BM215" s="17" t="s">
        <v>265</v>
      </c>
      <c r="BN215" s="148" t="s">
        <v>2007</v>
      </c>
    </row>
    <row r="216" spans="2:66" s="12" customFormat="1" x14ac:dyDescent="0.2">
      <c r="B216" s="150"/>
      <c r="D216" s="151" t="s">
        <v>173</v>
      </c>
      <c r="E216" s="152" t="s">
        <v>1</v>
      </c>
      <c r="F216" s="153" t="s">
        <v>1999</v>
      </c>
      <c r="H216" s="152" t="s">
        <v>1</v>
      </c>
      <c r="J216" s="198"/>
      <c r="M216" s="150"/>
      <c r="N216" s="154"/>
      <c r="U216" s="155"/>
      <c r="AU216" s="152" t="s">
        <v>173</v>
      </c>
      <c r="AV216" s="152" t="s">
        <v>147</v>
      </c>
      <c r="AW216" s="12" t="s">
        <v>76</v>
      </c>
      <c r="AX216" s="12" t="s">
        <v>24</v>
      </c>
      <c r="AY216" s="12" t="s">
        <v>68</v>
      </c>
      <c r="AZ216" s="152" t="s">
        <v>165</v>
      </c>
    </row>
    <row r="217" spans="2:66" s="13" customFormat="1" x14ac:dyDescent="0.2">
      <c r="B217" s="156"/>
      <c r="D217" s="151" t="s">
        <v>173</v>
      </c>
      <c r="E217" s="157" t="s">
        <v>1</v>
      </c>
      <c r="F217" s="158" t="s">
        <v>2004</v>
      </c>
      <c r="H217" s="159">
        <v>6.33</v>
      </c>
      <c r="J217" s="199"/>
      <c r="M217" s="156"/>
      <c r="N217" s="160"/>
      <c r="U217" s="161"/>
      <c r="AU217" s="157" t="s">
        <v>173</v>
      </c>
      <c r="AV217" s="157" t="s">
        <v>147</v>
      </c>
      <c r="AW217" s="13" t="s">
        <v>147</v>
      </c>
      <c r="AX217" s="13" t="s">
        <v>24</v>
      </c>
      <c r="AY217" s="13" t="s">
        <v>68</v>
      </c>
      <c r="AZ217" s="157" t="s">
        <v>165</v>
      </c>
    </row>
    <row r="218" spans="2:66" s="14" customFormat="1" x14ac:dyDescent="0.2">
      <c r="B218" s="162"/>
      <c r="D218" s="151" t="s">
        <v>173</v>
      </c>
      <c r="E218" s="163" t="s">
        <v>1</v>
      </c>
      <c r="F218" s="164" t="s">
        <v>176</v>
      </c>
      <c r="H218" s="165">
        <v>6.33</v>
      </c>
      <c r="J218" s="200"/>
      <c r="M218" s="162"/>
      <c r="N218" s="166"/>
      <c r="U218" s="167"/>
      <c r="AU218" s="163" t="s">
        <v>173</v>
      </c>
      <c r="AV218" s="163" t="s">
        <v>147</v>
      </c>
      <c r="AW218" s="14" t="s">
        <v>171</v>
      </c>
      <c r="AX218" s="14" t="s">
        <v>24</v>
      </c>
      <c r="AY218" s="14" t="s">
        <v>76</v>
      </c>
      <c r="AZ218" s="163" t="s">
        <v>165</v>
      </c>
    </row>
    <row r="219" spans="2:66" s="11" customFormat="1" ht="22.9" customHeight="1" x14ac:dyDescent="0.2">
      <c r="B219" s="133"/>
      <c r="D219" s="134" t="s">
        <v>67</v>
      </c>
      <c r="E219" s="142" t="s">
        <v>2008</v>
      </c>
      <c r="F219" s="142" t="s">
        <v>2009</v>
      </c>
      <c r="J219" s="201"/>
      <c r="K219" s="143">
        <f>K220</f>
        <v>193.51050000000004</v>
      </c>
      <c r="M219" s="133"/>
      <c r="N219" s="137"/>
      <c r="Q219" s="138">
        <f>SUM(Q220:Q223)</f>
        <v>9.798</v>
      </c>
      <c r="S219" s="138">
        <f>SUM(S220:S223)</f>
        <v>0</v>
      </c>
      <c r="U219" s="139">
        <f>SUM(U220:U223)</f>
        <v>2.0412500000000002</v>
      </c>
      <c r="AS219" s="134" t="s">
        <v>147</v>
      </c>
      <c r="AU219" s="140" t="s">
        <v>67</v>
      </c>
      <c r="AV219" s="140" t="s">
        <v>76</v>
      </c>
      <c r="AZ219" s="134" t="s">
        <v>165</v>
      </c>
      <c r="BL219" s="141">
        <f>SUM(BL220:BL223)</f>
        <v>193.51</v>
      </c>
    </row>
    <row r="220" spans="2:66" s="1" customFormat="1" ht="37.9" customHeight="1" x14ac:dyDescent="0.2">
      <c r="B220" s="29"/>
      <c r="C220" s="188" t="s">
        <v>328</v>
      </c>
      <c r="D220" s="188" t="s">
        <v>167</v>
      </c>
      <c r="E220" s="189" t="s">
        <v>2010</v>
      </c>
      <c r="F220" s="190" t="s">
        <v>2011</v>
      </c>
      <c r="G220" s="191" t="s">
        <v>170</v>
      </c>
      <c r="H220" s="192">
        <v>40.825000000000003</v>
      </c>
      <c r="I220" s="193">
        <v>4.74</v>
      </c>
      <c r="J220" s="182"/>
      <c r="K220" s="193">
        <f>(H220*I220)-(H220*I220*J220)</f>
        <v>193.51050000000004</v>
      </c>
      <c r="L220" s="194"/>
      <c r="M220" s="29"/>
      <c r="N220" s="145" t="s">
        <v>1</v>
      </c>
      <c r="O220" s="118" t="s">
        <v>34</v>
      </c>
      <c r="P220" s="146">
        <v>0.24</v>
      </c>
      <c r="Q220" s="146">
        <f>P220*H220</f>
        <v>9.798</v>
      </c>
      <c r="R220" s="146">
        <v>0</v>
      </c>
      <c r="S220" s="146">
        <f>R220*H220</f>
        <v>0</v>
      </c>
      <c r="T220" s="146">
        <v>0.05</v>
      </c>
      <c r="U220" s="147">
        <f>T220*H220</f>
        <v>2.0412500000000002</v>
      </c>
      <c r="AS220" s="148" t="s">
        <v>265</v>
      </c>
      <c r="AU220" s="148" t="s">
        <v>167</v>
      </c>
      <c r="AV220" s="148" t="s">
        <v>147</v>
      </c>
      <c r="AZ220" s="17" t="s">
        <v>165</v>
      </c>
      <c r="BF220" s="149">
        <f>IF(O220="základná",K220,0)</f>
        <v>0</v>
      </c>
      <c r="BG220" s="149">
        <f>IF(O220="znížená",K220,0)</f>
        <v>193.51050000000004</v>
      </c>
      <c r="BH220" s="149">
        <f>IF(O220="zákl. prenesená",K220,0)</f>
        <v>0</v>
      </c>
      <c r="BI220" s="149">
        <f>IF(O220="zníž. prenesená",K220,0)</f>
        <v>0</v>
      </c>
      <c r="BJ220" s="149">
        <f>IF(O220="nulová",K220,0)</f>
        <v>0</v>
      </c>
      <c r="BK220" s="17" t="s">
        <v>147</v>
      </c>
      <c r="BL220" s="149">
        <f>ROUND(I220*H220,2)</f>
        <v>193.51</v>
      </c>
      <c r="BM220" s="17" t="s">
        <v>265</v>
      </c>
      <c r="BN220" s="148" t="s">
        <v>2012</v>
      </c>
    </row>
    <row r="221" spans="2:66" s="12" customFormat="1" x14ac:dyDescent="0.2">
      <c r="B221" s="150"/>
      <c r="D221" s="151" t="s">
        <v>173</v>
      </c>
      <c r="E221" s="152" t="s">
        <v>1</v>
      </c>
      <c r="F221" s="153" t="s">
        <v>2013</v>
      </c>
      <c r="H221" s="152" t="s">
        <v>1</v>
      </c>
      <c r="J221" s="198"/>
      <c r="M221" s="150"/>
      <c r="N221" s="154"/>
      <c r="U221" s="155"/>
      <c r="AU221" s="152" t="s">
        <v>173</v>
      </c>
      <c r="AV221" s="152" t="s">
        <v>147</v>
      </c>
      <c r="AW221" s="12" t="s">
        <v>76</v>
      </c>
      <c r="AX221" s="12" t="s">
        <v>24</v>
      </c>
      <c r="AY221" s="12" t="s">
        <v>68</v>
      </c>
      <c r="AZ221" s="152" t="s">
        <v>165</v>
      </c>
    </row>
    <row r="222" spans="2:66" s="13" customFormat="1" x14ac:dyDescent="0.2">
      <c r="B222" s="156"/>
      <c r="D222" s="151" t="s">
        <v>173</v>
      </c>
      <c r="E222" s="157" t="s">
        <v>1</v>
      </c>
      <c r="F222" s="158" t="s">
        <v>1980</v>
      </c>
      <c r="H222" s="159">
        <v>40.825000000000003</v>
      </c>
      <c r="J222" s="199"/>
      <c r="M222" s="156"/>
      <c r="N222" s="160"/>
      <c r="U222" s="161"/>
      <c r="AU222" s="157" t="s">
        <v>173</v>
      </c>
      <c r="AV222" s="157" t="s">
        <v>147</v>
      </c>
      <c r="AW222" s="13" t="s">
        <v>147</v>
      </c>
      <c r="AX222" s="13" t="s">
        <v>24</v>
      </c>
      <c r="AY222" s="13" t="s">
        <v>68</v>
      </c>
      <c r="AZ222" s="157" t="s">
        <v>165</v>
      </c>
    </row>
    <row r="223" spans="2:66" s="14" customFormat="1" x14ac:dyDescent="0.2">
      <c r="B223" s="162"/>
      <c r="D223" s="151" t="s">
        <v>173</v>
      </c>
      <c r="E223" s="163" t="s">
        <v>1</v>
      </c>
      <c r="F223" s="164" t="s">
        <v>176</v>
      </c>
      <c r="H223" s="165">
        <v>40.825000000000003</v>
      </c>
      <c r="J223" s="200"/>
      <c r="M223" s="162"/>
      <c r="N223" s="166"/>
      <c r="U223" s="167"/>
      <c r="AU223" s="163" t="s">
        <v>173</v>
      </c>
      <c r="AV223" s="163" t="s">
        <v>147</v>
      </c>
      <c r="AW223" s="14" t="s">
        <v>171</v>
      </c>
      <c r="AX223" s="14" t="s">
        <v>24</v>
      </c>
      <c r="AY223" s="14" t="s">
        <v>76</v>
      </c>
      <c r="AZ223" s="163" t="s">
        <v>165</v>
      </c>
    </row>
    <row r="224" spans="2:66" s="11" customFormat="1" ht="22.9" customHeight="1" x14ac:dyDescent="0.2">
      <c r="B224" s="133"/>
      <c r="D224" s="134" t="s">
        <v>67</v>
      </c>
      <c r="E224" s="142" t="s">
        <v>2014</v>
      </c>
      <c r="F224" s="142" t="s">
        <v>2015</v>
      </c>
      <c r="J224" s="201"/>
      <c r="K224" s="143">
        <f>K225</f>
        <v>35.840000000000003</v>
      </c>
      <c r="M224" s="133"/>
      <c r="N224" s="137"/>
      <c r="Q224" s="138">
        <f>SUM(Q225:Q229)</f>
        <v>1.48</v>
      </c>
      <c r="S224" s="138">
        <f>SUM(S225:S229)</f>
        <v>0</v>
      </c>
      <c r="U224" s="139">
        <f>SUM(U225:U229)</f>
        <v>3.6720000000000003E-2</v>
      </c>
      <c r="AS224" s="134" t="s">
        <v>147</v>
      </c>
      <c r="AU224" s="140" t="s">
        <v>67</v>
      </c>
      <c r="AV224" s="140" t="s">
        <v>76</v>
      </c>
      <c r="AZ224" s="134" t="s">
        <v>165</v>
      </c>
      <c r="BL224" s="141">
        <f>SUM(BL225:BL229)</f>
        <v>35.840000000000003</v>
      </c>
    </row>
    <row r="225" spans="2:66" s="1" customFormat="1" ht="24.2" customHeight="1" x14ac:dyDescent="0.2">
      <c r="B225" s="29"/>
      <c r="C225" s="188" t="s">
        <v>335</v>
      </c>
      <c r="D225" s="188" t="s">
        <v>167</v>
      </c>
      <c r="E225" s="189" t="s">
        <v>2016</v>
      </c>
      <c r="F225" s="190" t="s">
        <v>2017</v>
      </c>
      <c r="G225" s="191" t="s">
        <v>415</v>
      </c>
      <c r="H225" s="192">
        <v>8</v>
      </c>
      <c r="I225" s="193">
        <v>4.4800000000000004</v>
      </c>
      <c r="J225" s="182"/>
      <c r="K225" s="193">
        <f>(H225*I225)-(H225*I225*J225)</f>
        <v>35.840000000000003</v>
      </c>
      <c r="L225" s="194"/>
      <c r="M225" s="29"/>
      <c r="N225" s="145" t="s">
        <v>1</v>
      </c>
      <c r="O225" s="118" t="s">
        <v>34</v>
      </c>
      <c r="P225" s="146">
        <v>0.185</v>
      </c>
      <c r="Q225" s="146">
        <f>P225*H225</f>
        <v>1.48</v>
      </c>
      <c r="R225" s="146">
        <v>0</v>
      </c>
      <c r="S225" s="146">
        <f>R225*H225</f>
        <v>0</v>
      </c>
      <c r="T225" s="146">
        <v>4.5900000000000003E-3</v>
      </c>
      <c r="U225" s="147">
        <f>T225*H225</f>
        <v>3.6720000000000003E-2</v>
      </c>
      <c r="AS225" s="148" t="s">
        <v>265</v>
      </c>
      <c r="AU225" s="148" t="s">
        <v>167</v>
      </c>
      <c r="AV225" s="148" t="s">
        <v>147</v>
      </c>
      <c r="AZ225" s="17" t="s">
        <v>165</v>
      </c>
      <c r="BF225" s="149">
        <f>IF(O225="základná",K225,0)</f>
        <v>0</v>
      </c>
      <c r="BG225" s="149">
        <f>IF(O225="znížená",K225,0)</f>
        <v>35.840000000000003</v>
      </c>
      <c r="BH225" s="149">
        <f>IF(O225="zákl. prenesená",K225,0)</f>
        <v>0</v>
      </c>
      <c r="BI225" s="149">
        <f>IF(O225="zníž. prenesená",K225,0)</f>
        <v>0</v>
      </c>
      <c r="BJ225" s="149">
        <f>IF(O225="nulová",K225,0)</f>
        <v>0</v>
      </c>
      <c r="BK225" s="17" t="s">
        <v>147</v>
      </c>
      <c r="BL225" s="149">
        <f>ROUND(I225*H225,2)</f>
        <v>35.840000000000003</v>
      </c>
      <c r="BM225" s="17" t="s">
        <v>265</v>
      </c>
      <c r="BN225" s="148" t="s">
        <v>2018</v>
      </c>
    </row>
    <row r="226" spans="2:66" s="12" customFormat="1" x14ac:dyDescent="0.2">
      <c r="B226" s="150"/>
      <c r="D226" s="151" t="s">
        <v>173</v>
      </c>
      <c r="E226" s="152" t="s">
        <v>1</v>
      </c>
      <c r="F226" s="153" t="s">
        <v>2019</v>
      </c>
      <c r="H226" s="152" t="s">
        <v>1</v>
      </c>
      <c r="J226" s="198"/>
      <c r="M226" s="150"/>
      <c r="N226" s="154"/>
      <c r="U226" s="155"/>
      <c r="AU226" s="152" t="s">
        <v>173</v>
      </c>
      <c r="AV226" s="152" t="s">
        <v>147</v>
      </c>
      <c r="AW226" s="12" t="s">
        <v>76</v>
      </c>
      <c r="AX226" s="12" t="s">
        <v>24</v>
      </c>
      <c r="AY226" s="12" t="s">
        <v>68</v>
      </c>
      <c r="AZ226" s="152" t="s">
        <v>165</v>
      </c>
    </row>
    <row r="227" spans="2:66" s="13" customFormat="1" x14ac:dyDescent="0.2">
      <c r="B227" s="156"/>
      <c r="D227" s="151" t="s">
        <v>173</v>
      </c>
      <c r="E227" s="157" t="s">
        <v>1</v>
      </c>
      <c r="F227" s="158" t="s">
        <v>2020</v>
      </c>
      <c r="H227" s="159">
        <v>4</v>
      </c>
      <c r="J227" s="199"/>
      <c r="M227" s="156"/>
      <c r="N227" s="160"/>
      <c r="U227" s="161"/>
      <c r="AU227" s="157" t="s">
        <v>173</v>
      </c>
      <c r="AV227" s="157" t="s">
        <v>147</v>
      </c>
      <c r="AW227" s="13" t="s">
        <v>147</v>
      </c>
      <c r="AX227" s="13" t="s">
        <v>24</v>
      </c>
      <c r="AY227" s="13" t="s">
        <v>68</v>
      </c>
      <c r="AZ227" s="157" t="s">
        <v>165</v>
      </c>
    </row>
    <row r="228" spans="2:66" s="13" customFormat="1" x14ac:dyDescent="0.2">
      <c r="B228" s="156"/>
      <c r="D228" s="151" t="s">
        <v>173</v>
      </c>
      <c r="E228" s="157" t="s">
        <v>1</v>
      </c>
      <c r="F228" s="158" t="s">
        <v>2021</v>
      </c>
      <c r="H228" s="159">
        <v>4</v>
      </c>
      <c r="J228" s="177"/>
      <c r="M228" s="156"/>
      <c r="N228" s="160"/>
      <c r="U228" s="161"/>
      <c r="AU228" s="157" t="s">
        <v>173</v>
      </c>
      <c r="AV228" s="157" t="s">
        <v>147</v>
      </c>
      <c r="AW228" s="13" t="s">
        <v>147</v>
      </c>
      <c r="AX228" s="13" t="s">
        <v>24</v>
      </c>
      <c r="AY228" s="13" t="s">
        <v>68</v>
      </c>
      <c r="AZ228" s="157" t="s">
        <v>165</v>
      </c>
    </row>
    <row r="229" spans="2:66" s="14" customFormat="1" x14ac:dyDescent="0.2">
      <c r="B229" s="162"/>
      <c r="D229" s="151" t="s">
        <v>173</v>
      </c>
      <c r="E229" s="163" t="s">
        <v>1</v>
      </c>
      <c r="F229" s="164" t="s">
        <v>176</v>
      </c>
      <c r="H229" s="165">
        <v>8</v>
      </c>
      <c r="J229" s="178"/>
      <c r="M229" s="162"/>
      <c r="N229" s="195"/>
      <c r="O229" s="196"/>
      <c r="P229" s="196"/>
      <c r="Q229" s="196"/>
      <c r="R229" s="196"/>
      <c r="S229" s="196"/>
      <c r="T229" s="196"/>
      <c r="U229" s="197"/>
      <c r="AU229" s="163" t="s">
        <v>173</v>
      </c>
      <c r="AV229" s="163" t="s">
        <v>147</v>
      </c>
      <c r="AW229" s="14" t="s">
        <v>171</v>
      </c>
      <c r="AX229" s="14" t="s">
        <v>24</v>
      </c>
      <c r="AY229" s="14" t="s">
        <v>76</v>
      </c>
      <c r="AZ229" s="163" t="s">
        <v>165</v>
      </c>
    </row>
    <row r="230" spans="2:66" s="1" customFormat="1" ht="6.95" customHeight="1" x14ac:dyDescent="0.2">
      <c r="B230" s="44"/>
      <c r="C230" s="45"/>
      <c r="D230" s="45"/>
      <c r="E230" s="45"/>
      <c r="F230" s="45"/>
      <c r="G230" s="45"/>
      <c r="H230" s="45"/>
      <c r="I230" s="45"/>
      <c r="J230" s="180"/>
      <c r="K230" s="45"/>
      <c r="L230" s="45"/>
      <c r="M230" s="29"/>
    </row>
  </sheetData>
  <sheetProtection algorithmName="SHA-512" hashValue="6DW7uGcAWu04KiEhyW9a5z9mKo9D3n+0jD4tSJp8+nnBBbq2XViRGHkPKkPAuOnXG8bqIASv4tgk6BHgtB5gYg==" saltValue="1Tcrc4/QpFlIbQNqjfvy8Q==" spinCount="100000" sheet="1" objects="1" scenarios="1"/>
  <autoFilter ref="C128:L229" xr:uid="{00000000-0009-0000-0000-00000F000000}"/>
  <mergeCells count="10">
    <mergeCell ref="D107:F107"/>
    <mergeCell ref="D108:F108"/>
    <mergeCell ref="E119:H119"/>
    <mergeCell ref="E121:H121"/>
    <mergeCell ref="M2:W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N651"/>
  <sheetViews>
    <sheetView showGridLines="0" topLeftCell="A51" workbookViewId="0">
      <selection activeCell="K96" sqref="K96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10" width="15.83203125" customWidth="1"/>
    <col min="11" max="11" width="22.33203125" customWidth="1"/>
    <col min="12" max="12" width="22.33203125" hidden="1" customWidth="1"/>
    <col min="13" max="13" width="9.33203125" customWidth="1"/>
    <col min="14" max="14" width="10.83203125" hidden="1" customWidth="1"/>
    <col min="15" max="15" width="9.33203125" hidden="1"/>
    <col min="16" max="21" width="14.1640625" hidden="1" customWidth="1"/>
    <col min="22" max="22" width="16.33203125" hidden="1" customWidth="1"/>
    <col min="23" max="23" width="12.33203125" customWidth="1"/>
    <col min="24" max="24" width="16.33203125" customWidth="1"/>
    <col min="25" max="25" width="12.33203125" customWidth="1"/>
    <col min="26" max="26" width="15" customWidth="1"/>
    <col min="27" max="27" width="11" customWidth="1"/>
    <col min="28" max="28" width="15" customWidth="1"/>
    <col min="29" max="29" width="16.33203125" customWidth="1"/>
    <col min="30" max="30" width="11" customWidth="1"/>
    <col min="31" max="31" width="15" customWidth="1"/>
    <col min="32" max="32" width="16.33203125" customWidth="1"/>
    <col min="45" max="66" width="9.33203125" hidden="1"/>
  </cols>
  <sheetData>
    <row r="2" spans="2:47" ht="36.950000000000003" customHeight="1" x14ac:dyDescent="0.2">
      <c r="M2" s="235" t="s">
        <v>5</v>
      </c>
      <c r="N2" s="236"/>
      <c r="O2" s="236"/>
      <c r="P2" s="236"/>
      <c r="Q2" s="236"/>
      <c r="R2" s="236"/>
      <c r="S2" s="236"/>
      <c r="T2" s="236"/>
      <c r="U2" s="236"/>
      <c r="V2" s="236"/>
      <c r="W2" s="236"/>
      <c r="AU2" s="17" t="s">
        <v>77</v>
      </c>
    </row>
    <row r="3" spans="2:47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  <c r="AU3" s="17" t="s">
        <v>68</v>
      </c>
    </row>
    <row r="4" spans="2:47" ht="24.95" customHeight="1" x14ac:dyDescent="0.2">
      <c r="B4" s="20"/>
      <c r="D4" s="21" t="s">
        <v>120</v>
      </c>
      <c r="M4" s="20"/>
      <c r="N4" s="88" t="s">
        <v>9</v>
      </c>
      <c r="AU4" s="17" t="s">
        <v>3</v>
      </c>
    </row>
    <row r="5" spans="2:47" ht="6.95" customHeight="1" x14ac:dyDescent="0.2">
      <c r="B5" s="20"/>
      <c r="M5" s="20"/>
    </row>
    <row r="6" spans="2:47" ht="12" customHeight="1" x14ac:dyDescent="0.2">
      <c r="B6" s="20"/>
      <c r="D6" s="26" t="s">
        <v>13</v>
      </c>
      <c r="M6" s="20"/>
    </row>
    <row r="7" spans="2:47" ht="16.5" customHeight="1" x14ac:dyDescent="0.2">
      <c r="B7" s="20"/>
      <c r="E7" s="266" t="str">
        <f>'Rekapitulácia stavby'!K6</f>
        <v>Revitalizácia verejného priestoru - Dom služieb Dúbravka</v>
      </c>
      <c r="F7" s="267"/>
      <c r="G7" s="267"/>
      <c r="H7" s="267"/>
      <c r="M7" s="20"/>
    </row>
    <row r="8" spans="2:47" s="1" customFormat="1" ht="12" customHeight="1" x14ac:dyDescent="0.2">
      <c r="B8" s="29"/>
      <c r="D8" s="26" t="s">
        <v>121</v>
      </c>
      <c r="M8" s="29"/>
    </row>
    <row r="9" spans="2:47" s="1" customFormat="1" ht="16.5" customHeight="1" x14ac:dyDescent="0.2">
      <c r="B9" s="29"/>
      <c r="E9" s="262" t="s">
        <v>122</v>
      </c>
      <c r="F9" s="268"/>
      <c r="G9" s="268"/>
      <c r="H9" s="268"/>
      <c r="M9" s="29"/>
    </row>
    <row r="10" spans="2:47" s="1" customFormat="1" x14ac:dyDescent="0.2">
      <c r="B10" s="29"/>
      <c r="M10" s="29"/>
    </row>
    <row r="11" spans="2:47" s="1" customFormat="1" ht="12" customHeight="1" x14ac:dyDescent="0.2">
      <c r="B11" s="29"/>
      <c r="D11" s="26" t="s">
        <v>14</v>
      </c>
      <c r="F11" s="24" t="s">
        <v>1</v>
      </c>
      <c r="I11" s="26" t="s">
        <v>15</v>
      </c>
      <c r="J11" s="26"/>
      <c r="K11" s="24" t="s">
        <v>1</v>
      </c>
      <c r="M11" s="29"/>
    </row>
    <row r="12" spans="2:47" s="1" customFormat="1" ht="12" customHeight="1" x14ac:dyDescent="0.2">
      <c r="B12" s="29"/>
      <c r="D12" s="26" t="s">
        <v>16</v>
      </c>
      <c r="F12" s="24" t="s">
        <v>17</v>
      </c>
      <c r="I12" s="26" t="s">
        <v>18</v>
      </c>
      <c r="J12" s="26"/>
      <c r="K12" s="52">
        <f>'Rekapitulácia stavby'!AN8</f>
        <v>0</v>
      </c>
      <c r="M12" s="29"/>
    </row>
    <row r="13" spans="2:47" s="1" customFormat="1" ht="10.9" customHeight="1" x14ac:dyDescent="0.2">
      <c r="B13" s="29"/>
      <c r="M13" s="29"/>
    </row>
    <row r="14" spans="2:47" s="1" customFormat="1" ht="12" customHeight="1" x14ac:dyDescent="0.2">
      <c r="B14" s="29"/>
      <c r="D14" s="26" t="s">
        <v>19</v>
      </c>
      <c r="I14" s="26" t="s">
        <v>20</v>
      </c>
      <c r="J14" s="26"/>
      <c r="K14" s="24" t="s">
        <v>1</v>
      </c>
      <c r="M14" s="29"/>
    </row>
    <row r="15" spans="2:47" s="1" customFormat="1" ht="18" customHeight="1" x14ac:dyDescent="0.2">
      <c r="B15" s="29"/>
      <c r="E15" s="24"/>
      <c r="I15" s="26" t="s">
        <v>21</v>
      </c>
      <c r="J15" s="26"/>
      <c r="K15" s="24" t="s">
        <v>1</v>
      </c>
      <c r="M15" s="29"/>
    </row>
    <row r="16" spans="2:47" s="1" customFormat="1" ht="6.95" customHeight="1" x14ac:dyDescent="0.2">
      <c r="B16" s="29"/>
      <c r="M16" s="29"/>
    </row>
    <row r="17" spans="2:13" s="1" customFormat="1" ht="12" customHeight="1" x14ac:dyDescent="0.2">
      <c r="B17" s="29"/>
      <c r="D17" s="26" t="s">
        <v>22</v>
      </c>
      <c r="I17" s="26" t="s">
        <v>20</v>
      </c>
      <c r="J17" s="26"/>
      <c r="K17" s="24" t="s">
        <v>1</v>
      </c>
      <c r="M17" s="29"/>
    </row>
    <row r="18" spans="2:13" s="1" customFormat="1" ht="18" customHeight="1" x14ac:dyDescent="0.2">
      <c r="B18" s="29"/>
      <c r="E18" s="24"/>
      <c r="I18" s="26" t="s">
        <v>21</v>
      </c>
      <c r="J18" s="26"/>
      <c r="K18" s="24" t="s">
        <v>1</v>
      </c>
      <c r="M18" s="29"/>
    </row>
    <row r="19" spans="2:13" s="1" customFormat="1" ht="6.95" customHeight="1" x14ac:dyDescent="0.2">
      <c r="B19" s="29"/>
      <c r="M19" s="29"/>
    </row>
    <row r="20" spans="2:13" s="1" customFormat="1" ht="12" customHeight="1" x14ac:dyDescent="0.2">
      <c r="B20" s="29"/>
      <c r="D20" s="26" t="s">
        <v>23</v>
      </c>
      <c r="I20" s="26" t="s">
        <v>20</v>
      </c>
      <c r="J20" s="26"/>
      <c r="K20" s="24" t="s">
        <v>1</v>
      </c>
      <c r="M20" s="29"/>
    </row>
    <row r="21" spans="2:13" s="1" customFormat="1" ht="18" customHeight="1" x14ac:dyDescent="0.2">
      <c r="B21" s="29"/>
      <c r="E21" s="24"/>
      <c r="I21" s="26" t="s">
        <v>21</v>
      </c>
      <c r="J21" s="26"/>
      <c r="K21" s="24" t="s">
        <v>1</v>
      </c>
      <c r="M21" s="29"/>
    </row>
    <row r="22" spans="2:13" s="1" customFormat="1" ht="6.95" customHeight="1" x14ac:dyDescent="0.2">
      <c r="B22" s="29"/>
      <c r="M22" s="29"/>
    </row>
    <row r="23" spans="2:13" s="1" customFormat="1" ht="12" customHeight="1" x14ac:dyDescent="0.2">
      <c r="B23" s="29"/>
      <c r="D23" s="26" t="s">
        <v>25</v>
      </c>
      <c r="I23" s="26" t="s">
        <v>20</v>
      </c>
      <c r="J23" s="26"/>
      <c r="K23" s="24" t="str">
        <f>IF('Rekapitulácia stavby'!AN19="","",'Rekapitulácia stavby'!AN19)</f>
        <v/>
      </c>
      <c r="M23" s="29"/>
    </row>
    <row r="24" spans="2:13" s="1" customFormat="1" ht="18" customHeight="1" x14ac:dyDescent="0.2">
      <c r="B24" s="29"/>
      <c r="E24" s="24" t="str">
        <f>IF('Rekapitulácia stavby'!E20="","",'Rekapitulácia stavby'!E20)</f>
        <v xml:space="preserve"> </v>
      </c>
      <c r="I24" s="26" t="s">
        <v>21</v>
      </c>
      <c r="J24" s="26"/>
      <c r="K24" s="24" t="str">
        <f>IF('Rekapitulácia stavby'!AN20="","",'Rekapitulácia stavby'!AN20)</f>
        <v/>
      </c>
      <c r="M24" s="29"/>
    </row>
    <row r="25" spans="2:13" s="1" customFormat="1" ht="6.95" customHeight="1" x14ac:dyDescent="0.2">
      <c r="B25" s="29"/>
      <c r="M25" s="29"/>
    </row>
    <row r="26" spans="2:13" s="1" customFormat="1" ht="12" customHeight="1" x14ac:dyDescent="0.2">
      <c r="B26" s="29"/>
      <c r="D26" s="26" t="s">
        <v>27</v>
      </c>
      <c r="M26" s="29"/>
    </row>
    <row r="27" spans="2:13" s="7" customFormat="1" ht="16.5" customHeight="1" x14ac:dyDescent="0.2">
      <c r="B27" s="89"/>
      <c r="E27" s="257" t="s">
        <v>1</v>
      </c>
      <c r="F27" s="257"/>
      <c r="G27" s="257"/>
      <c r="H27" s="257"/>
      <c r="M27" s="89"/>
    </row>
    <row r="28" spans="2:13" s="1" customFormat="1" ht="6.95" customHeight="1" x14ac:dyDescent="0.2">
      <c r="B28" s="29"/>
      <c r="M28" s="29"/>
    </row>
    <row r="29" spans="2:13" s="1" customFormat="1" ht="6.95" customHeight="1" x14ac:dyDescent="0.2">
      <c r="B29" s="29"/>
      <c r="D29" s="53"/>
      <c r="E29" s="53"/>
      <c r="F29" s="53"/>
      <c r="G29" s="53"/>
      <c r="H29" s="53"/>
      <c r="I29" s="53"/>
      <c r="J29" s="53"/>
      <c r="K29" s="53"/>
      <c r="L29" s="53"/>
      <c r="M29" s="29"/>
    </row>
    <row r="30" spans="2:13" s="1" customFormat="1" ht="14.45" customHeight="1" x14ac:dyDescent="0.2">
      <c r="B30" s="29"/>
      <c r="D30" s="24" t="s">
        <v>123</v>
      </c>
      <c r="K30" s="90">
        <f>K96</f>
        <v>268375.48280000006</v>
      </c>
      <c r="M30" s="29"/>
    </row>
    <row r="31" spans="2:13" s="1" customFormat="1" ht="14.45" customHeight="1" x14ac:dyDescent="0.2">
      <c r="B31" s="29"/>
      <c r="D31" s="91" t="s">
        <v>124</v>
      </c>
      <c r="K31" s="90">
        <f>K113</f>
        <v>6172.64</v>
      </c>
      <c r="M31" s="29"/>
    </row>
    <row r="32" spans="2:13" s="1" customFormat="1" ht="25.35" customHeight="1" x14ac:dyDescent="0.2">
      <c r="B32" s="29"/>
      <c r="D32" s="92" t="s">
        <v>28</v>
      </c>
      <c r="K32" s="66">
        <f>ROUND(K30 + K31, 2)</f>
        <v>274548.12</v>
      </c>
      <c r="M32" s="29"/>
    </row>
    <row r="33" spans="2:13" s="1" customFormat="1" ht="6.95" customHeight="1" x14ac:dyDescent="0.2">
      <c r="B33" s="29"/>
      <c r="D33" s="53"/>
      <c r="E33" s="53"/>
      <c r="F33" s="53"/>
      <c r="G33" s="53"/>
      <c r="H33" s="53"/>
      <c r="I33" s="53"/>
      <c r="J33" s="53"/>
      <c r="K33" s="53"/>
      <c r="L33" s="53"/>
      <c r="M33" s="29"/>
    </row>
    <row r="34" spans="2:13" s="1" customFormat="1" ht="14.45" customHeight="1" x14ac:dyDescent="0.2">
      <c r="B34" s="29"/>
      <c r="F34" s="32" t="s">
        <v>30</v>
      </c>
      <c r="I34" s="32" t="s">
        <v>29</v>
      </c>
      <c r="J34" s="32"/>
      <c r="K34" s="32" t="s">
        <v>31</v>
      </c>
      <c r="M34" s="29"/>
    </row>
    <row r="35" spans="2:13" s="1" customFormat="1" ht="14.45" customHeight="1" x14ac:dyDescent="0.2">
      <c r="B35" s="29"/>
      <c r="D35" s="55" t="s">
        <v>32</v>
      </c>
      <c r="E35" s="34" t="s">
        <v>33</v>
      </c>
      <c r="F35" s="93">
        <f>ROUND((SUM(BF113:BF116) + SUM(BF136:BF650)),  2)</f>
        <v>0</v>
      </c>
      <c r="G35" s="94"/>
      <c r="H35" s="94"/>
      <c r="I35" s="95">
        <v>0.23</v>
      </c>
      <c r="J35" s="95"/>
      <c r="K35" s="93">
        <f>ROUND(((SUM(BF113:BF116) + SUM(BF136:BF650))*I35),  2)</f>
        <v>0</v>
      </c>
      <c r="M35" s="29"/>
    </row>
    <row r="36" spans="2:13" s="1" customFormat="1" ht="14.45" customHeight="1" x14ac:dyDescent="0.2">
      <c r="B36" s="29"/>
      <c r="E36" s="34" t="s">
        <v>34</v>
      </c>
      <c r="F36" s="96">
        <f>K32</f>
        <v>274548.12</v>
      </c>
      <c r="I36" s="97">
        <v>0.23</v>
      </c>
      <c r="J36" s="97"/>
      <c r="K36" s="96">
        <f>F36*I36</f>
        <v>63146.067600000002</v>
      </c>
      <c r="M36" s="29"/>
    </row>
    <row r="37" spans="2:13" s="1" customFormat="1" ht="14.45" hidden="1" customHeight="1" x14ac:dyDescent="0.2">
      <c r="B37" s="29"/>
      <c r="E37" s="26" t="s">
        <v>35</v>
      </c>
      <c r="F37" s="96">
        <f>ROUND((SUM(BH113:BH116) + SUM(BH136:BH650)),  2)</f>
        <v>0</v>
      </c>
      <c r="I37" s="97">
        <v>0.23</v>
      </c>
      <c r="J37" s="97"/>
      <c r="K37" s="96">
        <f>0</f>
        <v>0</v>
      </c>
      <c r="M37" s="29"/>
    </row>
    <row r="38" spans="2:13" s="1" customFormat="1" ht="14.45" hidden="1" customHeight="1" x14ac:dyDescent="0.2">
      <c r="B38" s="29"/>
      <c r="E38" s="26" t="s">
        <v>36</v>
      </c>
      <c r="F38" s="96">
        <f>ROUND((SUM(BI113:BI116) + SUM(BI136:BI650)),  2)</f>
        <v>0</v>
      </c>
      <c r="I38" s="97">
        <v>0.23</v>
      </c>
      <c r="J38" s="97"/>
      <c r="K38" s="96">
        <f>0</f>
        <v>0</v>
      </c>
      <c r="M38" s="29"/>
    </row>
    <row r="39" spans="2:13" s="1" customFormat="1" ht="14.45" hidden="1" customHeight="1" x14ac:dyDescent="0.2">
      <c r="B39" s="29"/>
      <c r="E39" s="34" t="s">
        <v>37</v>
      </c>
      <c r="F39" s="93">
        <f>ROUND((SUM(BJ113:BJ116) + SUM(BJ136:BJ650)),  2)</f>
        <v>0</v>
      </c>
      <c r="G39" s="94"/>
      <c r="H39" s="94"/>
      <c r="I39" s="95">
        <v>0</v>
      </c>
      <c r="J39" s="95"/>
      <c r="K39" s="93">
        <f>0</f>
        <v>0</v>
      </c>
      <c r="M39" s="29"/>
    </row>
    <row r="40" spans="2:13" s="1" customFormat="1" ht="6.95" customHeight="1" x14ac:dyDescent="0.2">
      <c r="B40" s="29"/>
      <c r="M40" s="29"/>
    </row>
    <row r="41" spans="2:13" s="1" customFormat="1" ht="25.35" customHeight="1" x14ac:dyDescent="0.2">
      <c r="B41" s="29"/>
      <c r="C41" s="98"/>
      <c r="D41" s="99" t="s">
        <v>38</v>
      </c>
      <c r="E41" s="57"/>
      <c r="F41" s="57"/>
      <c r="G41" s="100" t="s">
        <v>39</v>
      </c>
      <c r="H41" s="101" t="s">
        <v>40</v>
      </c>
      <c r="I41" s="57"/>
      <c r="J41" s="57"/>
      <c r="K41" s="102">
        <f>SUM(K32:K39)</f>
        <v>337694.1876</v>
      </c>
      <c r="L41" s="103"/>
      <c r="M41" s="29"/>
    </row>
    <row r="42" spans="2:13" s="1" customFormat="1" ht="14.45" customHeight="1" x14ac:dyDescent="0.2">
      <c r="B42" s="29"/>
      <c r="M42" s="29"/>
    </row>
    <row r="43" spans="2:13" ht="14.45" customHeight="1" x14ac:dyDescent="0.2">
      <c r="B43" s="20"/>
      <c r="M43" s="20"/>
    </row>
    <row r="44" spans="2:13" ht="14.45" customHeight="1" x14ac:dyDescent="0.2">
      <c r="B44" s="20"/>
      <c r="M44" s="20"/>
    </row>
    <row r="45" spans="2:13" ht="14.45" customHeight="1" x14ac:dyDescent="0.2">
      <c r="B45" s="20"/>
      <c r="M45" s="20"/>
    </row>
    <row r="46" spans="2:13" ht="14.45" customHeight="1" x14ac:dyDescent="0.2">
      <c r="B46" s="20"/>
      <c r="M46" s="20"/>
    </row>
    <row r="47" spans="2:13" ht="14.45" customHeight="1" x14ac:dyDescent="0.2">
      <c r="B47" s="20"/>
      <c r="M47" s="20"/>
    </row>
    <row r="48" spans="2:13" ht="14.45" customHeight="1" x14ac:dyDescent="0.2">
      <c r="B48" s="20"/>
      <c r="M48" s="20"/>
    </row>
    <row r="49" spans="2:13" ht="14.45" customHeight="1" x14ac:dyDescent="0.2">
      <c r="B49" s="20"/>
      <c r="M49" s="20"/>
    </row>
    <row r="50" spans="2:13" s="1" customFormat="1" ht="14.45" customHeight="1" x14ac:dyDescent="0.2">
      <c r="B50" s="29"/>
      <c r="D50" s="41" t="s">
        <v>41</v>
      </c>
      <c r="E50" s="42"/>
      <c r="F50" s="42"/>
      <c r="G50" s="41" t="s">
        <v>42</v>
      </c>
      <c r="H50" s="42"/>
      <c r="I50" s="42"/>
      <c r="J50" s="42"/>
      <c r="K50" s="42"/>
      <c r="L50" s="42"/>
      <c r="M50" s="29"/>
    </row>
    <row r="51" spans="2:13" x14ac:dyDescent="0.2">
      <c r="B51" s="20"/>
      <c r="M51" s="20"/>
    </row>
    <row r="52" spans="2:13" x14ac:dyDescent="0.2">
      <c r="B52" s="20"/>
      <c r="M52" s="20"/>
    </row>
    <row r="53" spans="2:13" x14ac:dyDescent="0.2">
      <c r="B53" s="20"/>
      <c r="M53" s="20"/>
    </row>
    <row r="54" spans="2:13" x14ac:dyDescent="0.2">
      <c r="B54" s="20"/>
      <c r="M54" s="20"/>
    </row>
    <row r="55" spans="2:13" x14ac:dyDescent="0.2">
      <c r="B55" s="20"/>
      <c r="M55" s="20"/>
    </row>
    <row r="56" spans="2:13" x14ac:dyDescent="0.2">
      <c r="B56" s="20"/>
      <c r="M56" s="20"/>
    </row>
    <row r="57" spans="2:13" x14ac:dyDescent="0.2">
      <c r="B57" s="20"/>
      <c r="M57" s="20"/>
    </row>
    <row r="58" spans="2:13" x14ac:dyDescent="0.2">
      <c r="B58" s="20"/>
      <c r="M58" s="20"/>
    </row>
    <row r="59" spans="2:13" x14ac:dyDescent="0.2">
      <c r="B59" s="20"/>
      <c r="M59" s="20"/>
    </row>
    <row r="60" spans="2:13" x14ac:dyDescent="0.2">
      <c r="B60" s="20"/>
      <c r="M60" s="20"/>
    </row>
    <row r="61" spans="2:13" s="1" customFormat="1" ht="12.75" x14ac:dyDescent="0.2">
      <c r="B61" s="29"/>
      <c r="D61" s="43" t="s">
        <v>43</v>
      </c>
      <c r="E61" s="31"/>
      <c r="F61" s="104" t="s">
        <v>44</v>
      </c>
      <c r="G61" s="43" t="s">
        <v>43</v>
      </c>
      <c r="H61" s="31"/>
      <c r="I61" s="31"/>
      <c r="J61" s="31"/>
      <c r="K61" s="105" t="s">
        <v>44</v>
      </c>
      <c r="L61" s="31"/>
      <c r="M61" s="29"/>
    </row>
    <row r="62" spans="2:13" x14ac:dyDescent="0.2">
      <c r="B62" s="20"/>
      <c r="M62" s="20"/>
    </row>
    <row r="63" spans="2:13" x14ac:dyDescent="0.2">
      <c r="B63" s="20"/>
      <c r="M63" s="20"/>
    </row>
    <row r="64" spans="2:13" x14ac:dyDescent="0.2">
      <c r="B64" s="20"/>
      <c r="M64" s="20"/>
    </row>
    <row r="65" spans="2:13" s="1" customFormat="1" ht="12.75" x14ac:dyDescent="0.2">
      <c r="B65" s="29"/>
      <c r="D65" s="41" t="s">
        <v>45</v>
      </c>
      <c r="E65" s="42"/>
      <c r="F65" s="42"/>
      <c r="G65" s="41" t="s">
        <v>46</v>
      </c>
      <c r="H65" s="42"/>
      <c r="I65" s="42"/>
      <c r="J65" s="42"/>
      <c r="K65" s="42"/>
      <c r="L65" s="42"/>
      <c r="M65" s="29"/>
    </row>
    <row r="66" spans="2:13" x14ac:dyDescent="0.2">
      <c r="B66" s="20"/>
      <c r="M66" s="20"/>
    </row>
    <row r="67" spans="2:13" x14ac:dyDescent="0.2">
      <c r="B67" s="20"/>
      <c r="M67" s="20"/>
    </row>
    <row r="68" spans="2:13" x14ac:dyDescent="0.2">
      <c r="B68" s="20"/>
      <c r="M68" s="20"/>
    </row>
    <row r="69" spans="2:13" x14ac:dyDescent="0.2">
      <c r="B69" s="20"/>
      <c r="M69" s="20"/>
    </row>
    <row r="70" spans="2:13" x14ac:dyDescent="0.2">
      <c r="B70" s="20"/>
      <c r="M70" s="20"/>
    </row>
    <row r="71" spans="2:13" x14ac:dyDescent="0.2">
      <c r="B71" s="20"/>
      <c r="M71" s="20"/>
    </row>
    <row r="72" spans="2:13" x14ac:dyDescent="0.2">
      <c r="B72" s="20"/>
      <c r="M72" s="20"/>
    </row>
    <row r="73" spans="2:13" x14ac:dyDescent="0.2">
      <c r="B73" s="20"/>
      <c r="M73" s="20"/>
    </row>
    <row r="74" spans="2:13" x14ac:dyDescent="0.2">
      <c r="B74" s="20"/>
      <c r="M74" s="20"/>
    </row>
    <row r="75" spans="2:13" x14ac:dyDescent="0.2">
      <c r="B75" s="20"/>
      <c r="M75" s="20"/>
    </row>
    <row r="76" spans="2:13" s="1" customFormat="1" ht="12.75" x14ac:dyDescent="0.2">
      <c r="B76" s="29"/>
      <c r="D76" s="43" t="s">
        <v>43</v>
      </c>
      <c r="E76" s="31"/>
      <c r="F76" s="104" t="s">
        <v>44</v>
      </c>
      <c r="G76" s="43" t="s">
        <v>43</v>
      </c>
      <c r="H76" s="31"/>
      <c r="I76" s="31"/>
      <c r="J76" s="31"/>
      <c r="K76" s="105" t="s">
        <v>44</v>
      </c>
      <c r="L76" s="31"/>
      <c r="M76" s="29"/>
    </row>
    <row r="77" spans="2:13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29"/>
    </row>
    <row r="81" spans="2:48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29"/>
    </row>
    <row r="82" spans="2:48" s="1" customFormat="1" ht="24.95" customHeight="1" x14ac:dyDescent="0.2">
      <c r="B82" s="29"/>
      <c r="C82" s="21" t="s">
        <v>125</v>
      </c>
      <c r="M82" s="29"/>
    </row>
    <row r="83" spans="2:48" s="1" customFormat="1" ht="6.95" customHeight="1" x14ac:dyDescent="0.2">
      <c r="B83" s="29"/>
      <c r="M83" s="29"/>
    </row>
    <row r="84" spans="2:48" s="1" customFormat="1" ht="12" customHeight="1" x14ac:dyDescent="0.2">
      <c r="B84" s="29"/>
      <c r="C84" s="26" t="s">
        <v>13</v>
      </c>
      <c r="M84" s="29"/>
    </row>
    <row r="85" spans="2:48" s="1" customFormat="1" ht="16.5" customHeight="1" x14ac:dyDescent="0.2">
      <c r="B85" s="29"/>
      <c r="E85" s="266" t="str">
        <f>E7</f>
        <v>Revitalizácia verejného priestoru - Dom služieb Dúbravka</v>
      </c>
      <c r="F85" s="267"/>
      <c r="G85" s="267"/>
      <c r="H85" s="267"/>
      <c r="M85" s="29"/>
    </row>
    <row r="86" spans="2:48" s="1" customFormat="1" ht="12" customHeight="1" x14ac:dyDescent="0.2">
      <c r="B86" s="29"/>
      <c r="C86" s="26" t="s">
        <v>121</v>
      </c>
      <c r="M86" s="29"/>
    </row>
    <row r="87" spans="2:48" s="1" customFormat="1" ht="16.5" customHeight="1" x14ac:dyDescent="0.2">
      <c r="B87" s="29"/>
      <c r="E87" s="262" t="str">
        <f>E9</f>
        <v>SO 01 - Revitalizácia spevnených plôch – 1. Etapa</v>
      </c>
      <c r="F87" s="268"/>
      <c r="G87" s="268"/>
      <c r="H87" s="268"/>
      <c r="M87" s="29"/>
    </row>
    <row r="88" spans="2:48" s="1" customFormat="1" ht="6.95" customHeight="1" x14ac:dyDescent="0.2">
      <c r="B88" s="29"/>
      <c r="M88" s="29"/>
    </row>
    <row r="89" spans="2:48" s="1" customFormat="1" ht="12" customHeight="1" x14ac:dyDescent="0.2">
      <c r="B89" s="29"/>
      <c r="C89" s="26" t="s">
        <v>16</v>
      </c>
      <c r="F89" s="24" t="str">
        <f>F12</f>
        <v>k.ú. Dúbravka, Bratislava</v>
      </c>
      <c r="I89" s="26" t="s">
        <v>18</v>
      </c>
      <c r="J89" s="26"/>
      <c r="K89" s="52">
        <f>IF(K12="","",K12)</f>
        <v>0</v>
      </c>
      <c r="M89" s="29"/>
    </row>
    <row r="90" spans="2:48" s="1" customFormat="1" ht="6.95" customHeight="1" x14ac:dyDescent="0.2">
      <c r="B90" s="29"/>
      <c r="M90" s="29"/>
    </row>
    <row r="91" spans="2:48" s="1" customFormat="1" ht="25.7" customHeight="1" x14ac:dyDescent="0.2">
      <c r="B91" s="29"/>
      <c r="C91" s="26" t="s">
        <v>19</v>
      </c>
      <c r="F91" s="24">
        <f>E15</f>
        <v>0</v>
      </c>
      <c r="I91" s="26" t="s">
        <v>23</v>
      </c>
      <c r="J91" s="26"/>
      <c r="K91" s="27">
        <f>E21</f>
        <v>0</v>
      </c>
      <c r="M91" s="29"/>
    </row>
    <row r="92" spans="2:48" s="1" customFormat="1" ht="15.2" customHeight="1" x14ac:dyDescent="0.2">
      <c r="B92" s="29"/>
      <c r="C92" s="26" t="s">
        <v>22</v>
      </c>
      <c r="F92" s="24" t="str">
        <f>IF(E18="","",E18)</f>
        <v/>
      </c>
      <c r="I92" s="26" t="s">
        <v>25</v>
      </c>
      <c r="J92" s="26"/>
      <c r="K92" s="27" t="str">
        <f>E24</f>
        <v xml:space="preserve"> </v>
      </c>
      <c r="M92" s="29"/>
    </row>
    <row r="93" spans="2:48" s="1" customFormat="1" ht="10.35" customHeight="1" x14ac:dyDescent="0.2">
      <c r="B93" s="29"/>
      <c r="M93" s="29"/>
    </row>
    <row r="94" spans="2:48" s="1" customFormat="1" ht="29.25" customHeight="1" x14ac:dyDescent="0.2">
      <c r="B94" s="29"/>
      <c r="C94" s="106" t="s">
        <v>126</v>
      </c>
      <c r="D94" s="98"/>
      <c r="E94" s="98"/>
      <c r="F94" s="98"/>
      <c r="G94" s="98"/>
      <c r="H94" s="98"/>
      <c r="I94" s="98"/>
      <c r="J94" s="98"/>
      <c r="K94" s="107" t="s">
        <v>127</v>
      </c>
      <c r="L94" s="98"/>
      <c r="M94" s="29"/>
    </row>
    <row r="95" spans="2:48" s="1" customFormat="1" ht="10.35" customHeight="1" x14ac:dyDescent="0.2">
      <c r="B95" s="29"/>
      <c r="M95" s="29"/>
    </row>
    <row r="96" spans="2:48" s="1" customFormat="1" ht="22.9" customHeight="1" x14ac:dyDescent="0.2">
      <c r="B96" s="29"/>
      <c r="C96" s="108" t="s">
        <v>128</v>
      </c>
      <c r="K96" s="66">
        <f>K136</f>
        <v>268375.48280000006</v>
      </c>
      <c r="M96" s="29"/>
      <c r="AV96" s="17" t="s">
        <v>129</v>
      </c>
    </row>
    <row r="97" spans="2:13" s="8" customFormat="1" ht="24.95" customHeight="1" x14ac:dyDescent="0.2">
      <c r="B97" s="109"/>
      <c r="D97" s="110" t="s">
        <v>130</v>
      </c>
      <c r="E97" s="111"/>
      <c r="F97" s="111"/>
      <c r="G97" s="111"/>
      <c r="H97" s="111"/>
      <c r="I97" s="111"/>
      <c r="J97" s="111"/>
      <c r="K97" s="112">
        <f>K137</f>
        <v>253785.83235000004</v>
      </c>
      <c r="M97" s="109"/>
    </row>
    <row r="98" spans="2:13" s="9" customFormat="1" ht="19.899999999999999" customHeight="1" x14ac:dyDescent="0.2">
      <c r="B98" s="113"/>
      <c r="D98" s="114" t="s">
        <v>131</v>
      </c>
      <c r="E98" s="115"/>
      <c r="F98" s="115"/>
      <c r="G98" s="115"/>
      <c r="H98" s="115"/>
      <c r="I98" s="115"/>
      <c r="J98" s="115"/>
      <c r="K98" s="116">
        <f>K138</f>
        <v>49530.199410000001</v>
      </c>
      <c r="M98" s="113"/>
    </row>
    <row r="99" spans="2:13" s="9" customFormat="1" ht="19.899999999999999" customHeight="1" x14ac:dyDescent="0.2">
      <c r="B99" s="113"/>
      <c r="D99" s="114" t="s">
        <v>132</v>
      </c>
      <c r="E99" s="115"/>
      <c r="F99" s="115"/>
      <c r="G99" s="115"/>
      <c r="H99" s="115"/>
      <c r="I99" s="115"/>
      <c r="J99" s="115"/>
      <c r="K99" s="116">
        <f>K221</f>
        <v>1593.30591</v>
      </c>
      <c r="M99" s="113"/>
    </row>
    <row r="100" spans="2:13" s="9" customFormat="1" ht="19.899999999999999" customHeight="1" x14ac:dyDescent="0.2">
      <c r="B100" s="113"/>
      <c r="D100" s="114" t="s">
        <v>133</v>
      </c>
      <c r="E100" s="115"/>
      <c r="F100" s="115"/>
      <c r="G100" s="115"/>
      <c r="H100" s="115"/>
      <c r="I100" s="115"/>
      <c r="J100" s="115"/>
      <c r="K100" s="116">
        <f>K273</f>
        <v>1882.6135999999999</v>
      </c>
      <c r="M100" s="113"/>
    </row>
    <row r="101" spans="2:13" s="9" customFormat="1" ht="19.899999999999999" customHeight="1" x14ac:dyDescent="0.2">
      <c r="B101" s="113"/>
      <c r="D101" s="114" t="s">
        <v>134</v>
      </c>
      <c r="E101" s="115"/>
      <c r="F101" s="115"/>
      <c r="G101" s="115"/>
      <c r="H101" s="115"/>
      <c r="I101" s="115"/>
      <c r="J101" s="115"/>
      <c r="K101" s="116">
        <f>K309</f>
        <v>6265.0295300000007</v>
      </c>
      <c r="M101" s="113"/>
    </row>
    <row r="102" spans="2:13" s="9" customFormat="1" ht="19.899999999999999" customHeight="1" x14ac:dyDescent="0.2">
      <c r="B102" s="113"/>
      <c r="D102" s="114" t="s">
        <v>135</v>
      </c>
      <c r="E102" s="115"/>
      <c r="F102" s="115"/>
      <c r="G102" s="115"/>
      <c r="H102" s="115"/>
      <c r="I102" s="115"/>
      <c r="J102" s="115"/>
      <c r="K102" s="116">
        <f>K357</f>
        <v>65216.085800000001</v>
      </c>
      <c r="M102" s="113"/>
    </row>
    <row r="103" spans="2:13" s="9" customFormat="1" ht="19.899999999999999" customHeight="1" x14ac:dyDescent="0.2">
      <c r="B103" s="113"/>
      <c r="D103" s="114" t="s">
        <v>136</v>
      </c>
      <c r="E103" s="115"/>
      <c r="F103" s="115"/>
      <c r="G103" s="115"/>
      <c r="H103" s="115"/>
      <c r="I103" s="115"/>
      <c r="J103" s="115"/>
      <c r="K103" s="116">
        <f>K407</f>
        <v>117.2813</v>
      </c>
      <c r="M103" s="113"/>
    </row>
    <row r="104" spans="2:13" s="9" customFormat="1" ht="19.899999999999999" customHeight="1" x14ac:dyDescent="0.2">
      <c r="B104" s="113"/>
      <c r="D104" s="114" t="s">
        <v>137</v>
      </c>
      <c r="E104" s="115"/>
      <c r="F104" s="115"/>
      <c r="G104" s="115"/>
      <c r="H104" s="115"/>
      <c r="I104" s="115"/>
      <c r="J104" s="115"/>
      <c r="K104" s="116">
        <f>K413</f>
        <v>0</v>
      </c>
      <c r="M104" s="113"/>
    </row>
    <row r="105" spans="2:13" s="9" customFormat="1" ht="19.899999999999999" customHeight="1" x14ac:dyDescent="0.2">
      <c r="B105" s="113"/>
      <c r="D105" s="114" t="s">
        <v>138</v>
      </c>
      <c r="E105" s="115"/>
      <c r="F105" s="115"/>
      <c r="G105" s="115"/>
      <c r="H105" s="115"/>
      <c r="I105" s="115"/>
      <c r="J105" s="115"/>
      <c r="K105" s="116">
        <f>K438</f>
        <v>85889.317410000018</v>
      </c>
      <c r="M105" s="113"/>
    </row>
    <row r="106" spans="2:13" s="9" customFormat="1" ht="19.899999999999999" customHeight="1" x14ac:dyDescent="0.2">
      <c r="B106" s="113"/>
      <c r="D106" s="114" t="s">
        <v>139</v>
      </c>
      <c r="E106" s="115"/>
      <c r="F106" s="115"/>
      <c r="G106" s="115"/>
      <c r="H106" s="115"/>
      <c r="I106" s="115"/>
      <c r="J106" s="115"/>
      <c r="K106" s="116">
        <f>K560</f>
        <v>43291.999390000004</v>
      </c>
      <c r="M106" s="113"/>
    </row>
    <row r="107" spans="2:13" s="8" customFormat="1" ht="24.95" customHeight="1" x14ac:dyDescent="0.2">
      <c r="B107" s="109"/>
      <c r="D107" s="110" t="s">
        <v>140</v>
      </c>
      <c r="E107" s="111"/>
      <c r="F107" s="111"/>
      <c r="G107" s="111"/>
      <c r="H107" s="111"/>
      <c r="I107" s="111"/>
      <c r="J107" s="111"/>
      <c r="K107" s="112">
        <f>K562</f>
        <v>14589.650450000001</v>
      </c>
      <c r="M107" s="109"/>
    </row>
    <row r="108" spans="2:13" s="9" customFormat="1" ht="19.899999999999999" customHeight="1" x14ac:dyDescent="0.2">
      <c r="B108" s="113"/>
      <c r="D108" s="114" t="s">
        <v>141</v>
      </c>
      <c r="E108" s="115"/>
      <c r="F108" s="115"/>
      <c r="G108" s="115"/>
      <c r="H108" s="115"/>
      <c r="I108" s="115"/>
      <c r="J108" s="115"/>
      <c r="K108" s="116">
        <f>K563</f>
        <v>981.12989999999991</v>
      </c>
      <c r="M108" s="113"/>
    </row>
    <row r="109" spans="2:13" s="9" customFormat="1" ht="19.899999999999999" customHeight="1" x14ac:dyDescent="0.2">
      <c r="B109" s="113"/>
      <c r="D109" s="114" t="s">
        <v>142</v>
      </c>
      <c r="E109" s="115"/>
      <c r="F109" s="115"/>
      <c r="G109" s="115"/>
      <c r="H109" s="115"/>
      <c r="I109" s="115"/>
      <c r="J109" s="115"/>
      <c r="K109" s="116">
        <f>K599</f>
        <v>12612.68605</v>
      </c>
      <c r="M109" s="113"/>
    </row>
    <row r="110" spans="2:13" s="9" customFormat="1" ht="19.899999999999999" customHeight="1" x14ac:dyDescent="0.2">
      <c r="B110" s="113"/>
      <c r="D110" s="114" t="s">
        <v>143</v>
      </c>
      <c r="E110" s="115"/>
      <c r="F110" s="115"/>
      <c r="G110" s="115"/>
      <c r="H110" s="115"/>
      <c r="I110" s="115"/>
      <c r="J110" s="115"/>
      <c r="K110" s="116">
        <f>K623</f>
        <v>995.83450000000016</v>
      </c>
      <c r="M110" s="113"/>
    </row>
    <row r="111" spans="2:13" s="1" customFormat="1" ht="21.75" customHeight="1" x14ac:dyDescent="0.2">
      <c r="B111" s="29"/>
      <c r="M111" s="29"/>
    </row>
    <row r="112" spans="2:13" s="1" customFormat="1" ht="6.95" customHeight="1" x14ac:dyDescent="0.2">
      <c r="B112" s="29"/>
      <c r="M112" s="29"/>
    </row>
    <row r="113" spans="2:66" s="1" customFormat="1" ht="29.25" customHeight="1" x14ac:dyDescent="0.2">
      <c r="B113" s="29"/>
      <c r="C113" s="108" t="s">
        <v>144</v>
      </c>
      <c r="K113" s="117">
        <f>ROUND(K114 + K115,2)</f>
        <v>6172.64</v>
      </c>
      <c r="M113" s="29"/>
      <c r="O113" s="118" t="s">
        <v>32</v>
      </c>
    </row>
    <row r="114" spans="2:66" s="1" customFormat="1" ht="18" customHeight="1" x14ac:dyDescent="0.2">
      <c r="B114" s="29"/>
      <c r="D114" s="265" t="s">
        <v>145</v>
      </c>
      <c r="E114" s="265"/>
      <c r="F114" s="265"/>
      <c r="K114" s="186">
        <f>0.023*K96</f>
        <v>6172.6361044000014</v>
      </c>
      <c r="M114" s="29"/>
      <c r="O114" s="187" t="s">
        <v>34</v>
      </c>
      <c r="AG114" s="119"/>
      <c r="AH114" s="119"/>
      <c r="AI114" s="119"/>
      <c r="AJ114" s="119"/>
      <c r="AK114" s="119"/>
      <c r="AL114" s="119"/>
      <c r="AM114" s="119"/>
      <c r="AN114" s="119"/>
      <c r="AO114" s="119"/>
      <c r="AP114" s="119"/>
      <c r="AQ114" s="119"/>
      <c r="AR114" s="119"/>
      <c r="AS114" s="119"/>
      <c r="AT114" s="119"/>
      <c r="AU114" s="119"/>
      <c r="AV114" s="119"/>
      <c r="AW114" s="119"/>
      <c r="AX114" s="119"/>
      <c r="AY114" s="119"/>
      <c r="AZ114" s="120" t="s">
        <v>146</v>
      </c>
      <c r="BA114" s="119"/>
      <c r="BB114" s="119"/>
      <c r="BC114" s="119"/>
      <c r="BD114" s="119"/>
      <c r="BE114" s="119"/>
      <c r="BF114" s="121">
        <f>IF(O114="základná",K114,0)</f>
        <v>0</v>
      </c>
      <c r="BG114" s="121">
        <f>IF(O114="znížená",K114,0)</f>
        <v>6172.6361044000014</v>
      </c>
      <c r="BH114" s="121">
        <f>IF(O114="zákl. prenesená",K114,0)</f>
        <v>0</v>
      </c>
      <c r="BI114" s="121">
        <f>IF(O114="zníž. prenesená",K114,0)</f>
        <v>0</v>
      </c>
      <c r="BJ114" s="121">
        <f>IF(O114="nulová",K114,0)</f>
        <v>0</v>
      </c>
      <c r="BK114" s="120" t="s">
        <v>147</v>
      </c>
      <c r="BL114" s="119"/>
      <c r="BM114" s="119"/>
      <c r="BN114" s="119"/>
    </row>
    <row r="115" spans="2:66" s="1" customFormat="1" ht="18" customHeight="1" x14ac:dyDescent="0.2">
      <c r="B115" s="29"/>
      <c r="D115" s="265" t="s">
        <v>148</v>
      </c>
      <c r="E115" s="265"/>
      <c r="F115" s="265"/>
      <c r="K115" s="181"/>
      <c r="M115" s="29"/>
      <c r="O115" s="187" t="s">
        <v>34</v>
      </c>
      <c r="AG115" s="119"/>
      <c r="AH115" s="119"/>
      <c r="AI115" s="119"/>
      <c r="AJ115" s="119"/>
      <c r="AK115" s="119"/>
      <c r="AL115" s="119"/>
      <c r="AM115" s="119"/>
      <c r="AN115" s="119"/>
      <c r="AO115" s="119"/>
      <c r="AP115" s="119"/>
      <c r="AQ115" s="119"/>
      <c r="AR115" s="119"/>
      <c r="AS115" s="119"/>
      <c r="AT115" s="119"/>
      <c r="AU115" s="119"/>
      <c r="AV115" s="119"/>
      <c r="AW115" s="119"/>
      <c r="AX115" s="119"/>
      <c r="AY115" s="119"/>
      <c r="AZ115" s="120" t="s">
        <v>146</v>
      </c>
      <c r="BA115" s="119"/>
      <c r="BB115" s="119"/>
      <c r="BC115" s="119"/>
      <c r="BD115" s="119"/>
      <c r="BE115" s="119"/>
      <c r="BF115" s="121">
        <f>IF(O115="základná",K115,0)</f>
        <v>0</v>
      </c>
      <c r="BG115" s="121">
        <f>IF(O115="znížená",K115,0)</f>
        <v>0</v>
      </c>
      <c r="BH115" s="121">
        <f>IF(O115="zákl. prenesená",K115,0)</f>
        <v>0</v>
      </c>
      <c r="BI115" s="121">
        <f>IF(O115="zníž. prenesená",K115,0)</f>
        <v>0</v>
      </c>
      <c r="BJ115" s="121">
        <f>IF(O115="nulová",K115,0)</f>
        <v>0</v>
      </c>
      <c r="BK115" s="120" t="s">
        <v>147</v>
      </c>
      <c r="BL115" s="119"/>
      <c r="BM115" s="119"/>
      <c r="BN115" s="119"/>
    </row>
    <row r="116" spans="2:66" s="1" customFormat="1" ht="18" customHeight="1" x14ac:dyDescent="0.2">
      <c r="B116" s="29"/>
      <c r="M116" s="29"/>
    </row>
    <row r="117" spans="2:66" s="1" customFormat="1" ht="29.25" customHeight="1" x14ac:dyDescent="0.2">
      <c r="B117" s="29"/>
      <c r="C117" s="122" t="s">
        <v>149</v>
      </c>
      <c r="D117" s="98"/>
      <c r="E117" s="98"/>
      <c r="F117" s="98"/>
      <c r="G117" s="98"/>
      <c r="H117" s="98"/>
      <c r="I117" s="98"/>
      <c r="J117" s="98"/>
      <c r="K117" s="123">
        <f>ROUND(K96+K113,2)</f>
        <v>274548.12</v>
      </c>
      <c r="L117" s="98"/>
      <c r="M117" s="29"/>
    </row>
    <row r="118" spans="2:66" s="1" customFormat="1" ht="6.95" customHeight="1" x14ac:dyDescent="0.2">
      <c r="B118" s="44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29"/>
    </row>
    <row r="122" spans="2:66" s="1" customFormat="1" ht="6.95" customHeight="1" x14ac:dyDescent="0.2">
      <c r="B122" s="46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29"/>
    </row>
    <row r="123" spans="2:66" s="1" customFormat="1" ht="24.95" customHeight="1" x14ac:dyDescent="0.2">
      <c r="B123" s="29"/>
      <c r="C123" s="21" t="s">
        <v>150</v>
      </c>
      <c r="M123" s="29"/>
    </row>
    <row r="124" spans="2:66" s="1" customFormat="1" ht="6.95" customHeight="1" x14ac:dyDescent="0.2">
      <c r="B124" s="29"/>
      <c r="M124" s="29"/>
    </row>
    <row r="125" spans="2:66" s="1" customFormat="1" ht="12" customHeight="1" x14ac:dyDescent="0.2">
      <c r="B125" s="29"/>
      <c r="C125" s="26" t="s">
        <v>13</v>
      </c>
      <c r="M125" s="29"/>
    </row>
    <row r="126" spans="2:66" s="1" customFormat="1" ht="16.5" customHeight="1" x14ac:dyDescent="0.2">
      <c r="B126" s="29"/>
      <c r="E126" s="266" t="str">
        <f>E7</f>
        <v>Revitalizácia verejného priestoru - Dom služieb Dúbravka</v>
      </c>
      <c r="F126" s="267"/>
      <c r="G126" s="267"/>
      <c r="H126" s="267"/>
      <c r="M126" s="29"/>
    </row>
    <row r="127" spans="2:66" s="1" customFormat="1" ht="12" customHeight="1" x14ac:dyDescent="0.2">
      <c r="B127" s="29"/>
      <c r="C127" s="26" t="s">
        <v>121</v>
      </c>
      <c r="M127" s="29"/>
    </row>
    <row r="128" spans="2:66" s="1" customFormat="1" ht="16.5" customHeight="1" x14ac:dyDescent="0.2">
      <c r="B128" s="29"/>
      <c r="E128" s="262" t="str">
        <f>E9</f>
        <v>SO 01 - Revitalizácia spevnených plôch – 1. Etapa</v>
      </c>
      <c r="F128" s="268"/>
      <c r="G128" s="268"/>
      <c r="H128" s="268"/>
      <c r="M128" s="29"/>
    </row>
    <row r="129" spans="2:66" s="1" customFormat="1" ht="6.95" customHeight="1" x14ac:dyDescent="0.2">
      <c r="B129" s="29"/>
      <c r="M129" s="29"/>
    </row>
    <row r="130" spans="2:66" s="1" customFormat="1" ht="12" customHeight="1" x14ac:dyDescent="0.2">
      <c r="B130" s="29"/>
      <c r="C130" s="26" t="s">
        <v>16</v>
      </c>
      <c r="F130" s="24" t="str">
        <f>F12</f>
        <v>k.ú. Dúbravka, Bratislava</v>
      </c>
      <c r="I130" s="26" t="s">
        <v>18</v>
      </c>
      <c r="J130" s="26"/>
      <c r="K130" s="52">
        <f>IF(K12="","",K12)</f>
        <v>0</v>
      </c>
      <c r="M130" s="29"/>
    </row>
    <row r="131" spans="2:66" s="1" customFormat="1" ht="6.95" customHeight="1" x14ac:dyDescent="0.2">
      <c r="B131" s="29"/>
      <c r="M131" s="29"/>
    </row>
    <row r="132" spans="2:66" s="1" customFormat="1" ht="25.7" customHeight="1" x14ac:dyDescent="0.2">
      <c r="B132" s="29"/>
      <c r="C132" s="26" t="s">
        <v>19</v>
      </c>
      <c r="F132" s="24"/>
      <c r="I132" s="26" t="s">
        <v>23</v>
      </c>
      <c r="J132" s="26"/>
      <c r="K132" s="27"/>
      <c r="M132" s="29"/>
    </row>
    <row r="133" spans="2:66" s="1" customFormat="1" ht="15.2" customHeight="1" x14ac:dyDescent="0.2">
      <c r="B133" s="29"/>
      <c r="C133" s="26" t="s">
        <v>22</v>
      </c>
      <c r="F133" s="24" t="str">
        <f>IF(E18="","",E18)</f>
        <v/>
      </c>
      <c r="I133" s="26" t="s">
        <v>25</v>
      </c>
      <c r="J133" s="26"/>
      <c r="K133" s="27" t="str">
        <f>E24</f>
        <v xml:space="preserve"> </v>
      </c>
      <c r="M133" s="29"/>
    </row>
    <row r="134" spans="2:66" s="1" customFormat="1" ht="10.35" customHeight="1" x14ac:dyDescent="0.2">
      <c r="B134" s="29"/>
      <c r="M134" s="29"/>
    </row>
    <row r="135" spans="2:66" s="10" customFormat="1" ht="29.25" customHeight="1" x14ac:dyDescent="0.2">
      <c r="B135" s="124"/>
      <c r="C135" s="125" t="s">
        <v>151</v>
      </c>
      <c r="D135" s="126" t="s">
        <v>53</v>
      </c>
      <c r="E135" s="126" t="s">
        <v>49</v>
      </c>
      <c r="F135" s="126" t="s">
        <v>50</v>
      </c>
      <c r="G135" s="126" t="s">
        <v>152</v>
      </c>
      <c r="H135" s="126" t="s">
        <v>153</v>
      </c>
      <c r="I135" s="126" t="s">
        <v>154</v>
      </c>
      <c r="J135" s="126" t="s">
        <v>155</v>
      </c>
      <c r="K135" s="127" t="s">
        <v>127</v>
      </c>
      <c r="L135" s="128" t="s">
        <v>156</v>
      </c>
      <c r="M135" s="124"/>
      <c r="N135" s="59" t="s">
        <v>1</v>
      </c>
      <c r="O135" s="60" t="s">
        <v>32</v>
      </c>
      <c r="P135" s="60" t="s">
        <v>157</v>
      </c>
      <c r="Q135" s="60" t="s">
        <v>158</v>
      </c>
      <c r="R135" s="60" t="s">
        <v>159</v>
      </c>
      <c r="S135" s="60" t="s">
        <v>160</v>
      </c>
      <c r="T135" s="60" t="s">
        <v>161</v>
      </c>
      <c r="U135" s="61" t="s">
        <v>162</v>
      </c>
    </row>
    <row r="136" spans="2:66" s="1" customFormat="1" ht="22.9" customHeight="1" x14ac:dyDescent="0.25">
      <c r="B136" s="29"/>
      <c r="C136" s="64" t="s">
        <v>123</v>
      </c>
      <c r="K136" s="129">
        <f>K137+K562</f>
        <v>268375.48280000006</v>
      </c>
      <c r="M136" s="29"/>
      <c r="N136" s="62"/>
      <c r="O136" s="53"/>
      <c r="P136" s="53"/>
      <c r="Q136" s="130">
        <f>Q137+Q562</f>
        <v>9968.5988010000019</v>
      </c>
      <c r="R136" s="53"/>
      <c r="S136" s="130">
        <f>S137+S562</f>
        <v>934.86181191999992</v>
      </c>
      <c r="T136" s="53"/>
      <c r="U136" s="131">
        <f>U137+U562</f>
        <v>516.06185000000005</v>
      </c>
      <c r="AU136" s="17" t="s">
        <v>67</v>
      </c>
      <c r="AV136" s="17" t="s">
        <v>129</v>
      </c>
      <c r="BL136" s="132">
        <f>BL137+BL562</f>
        <v>268375.47000000003</v>
      </c>
    </row>
    <row r="137" spans="2:66" s="11" customFormat="1" ht="25.9" customHeight="1" x14ac:dyDescent="0.2">
      <c r="B137" s="133"/>
      <c r="D137" s="134" t="s">
        <v>67</v>
      </c>
      <c r="E137" s="135" t="s">
        <v>163</v>
      </c>
      <c r="F137" s="135" t="s">
        <v>164</v>
      </c>
      <c r="K137" s="136">
        <f>K138+K221+K273+K309+K357+K407+K413+K438+K560</f>
        <v>253785.83235000004</v>
      </c>
      <c r="M137" s="133"/>
      <c r="N137" s="137"/>
      <c r="Q137" s="138">
        <f>Q138+Q221+Q273+Q309+Q357+Q407+Q413+Q438+Q560</f>
        <v>9780.9724410000017</v>
      </c>
      <c r="S137" s="138">
        <f>S138+S221+S273+S309+S357+S407+S413+S438+S560</f>
        <v>931.21110441999997</v>
      </c>
      <c r="U137" s="139">
        <f>U138+U221+U273+U309+U357+U407+U413+U438+U560</f>
        <v>516.06185000000005</v>
      </c>
      <c r="AS137" s="134" t="s">
        <v>76</v>
      </c>
      <c r="AU137" s="140" t="s">
        <v>67</v>
      </c>
      <c r="AV137" s="140" t="s">
        <v>68</v>
      </c>
      <c r="AZ137" s="134" t="s">
        <v>165</v>
      </c>
      <c r="BL137" s="141">
        <f>BL138+BL221+BL273+BL309+BL357+BL407+BL413+BL438+BL560</f>
        <v>253785.83000000002</v>
      </c>
    </row>
    <row r="138" spans="2:66" s="11" customFormat="1" ht="22.9" customHeight="1" x14ac:dyDescent="0.2">
      <c r="B138" s="133"/>
      <c r="D138" s="134" t="s">
        <v>67</v>
      </c>
      <c r="E138" s="142" t="s">
        <v>76</v>
      </c>
      <c r="F138" s="142" t="s">
        <v>166</v>
      </c>
      <c r="K138" s="143">
        <f>SUM(K139:K216)</f>
        <v>49530.199410000001</v>
      </c>
      <c r="M138" s="133"/>
      <c r="N138" s="137"/>
      <c r="Q138" s="138">
        <f>SUM(Q139:Q220)</f>
        <v>1050.8285760000001</v>
      </c>
      <c r="S138" s="138">
        <f>SUM(S139:S220)</f>
        <v>0</v>
      </c>
      <c r="U138" s="139">
        <f>SUM(U139:U220)</f>
        <v>500.59100000000001</v>
      </c>
      <c r="AS138" s="134" t="s">
        <v>76</v>
      </c>
      <c r="AU138" s="140" t="s">
        <v>67</v>
      </c>
      <c r="AV138" s="140" t="s">
        <v>76</v>
      </c>
      <c r="AZ138" s="134" t="s">
        <v>165</v>
      </c>
      <c r="BL138" s="141">
        <f>SUM(BL139:BL220)</f>
        <v>49530.21</v>
      </c>
    </row>
    <row r="139" spans="2:66" s="1" customFormat="1" ht="24.2" customHeight="1" x14ac:dyDescent="0.2">
      <c r="B139" s="29"/>
      <c r="C139" s="188" t="s">
        <v>76</v>
      </c>
      <c r="D139" s="188" t="s">
        <v>167</v>
      </c>
      <c r="E139" s="189" t="s">
        <v>168</v>
      </c>
      <c r="F139" s="190" t="s">
        <v>169</v>
      </c>
      <c r="G139" s="191" t="s">
        <v>170</v>
      </c>
      <c r="H139" s="192">
        <v>1430.26</v>
      </c>
      <c r="I139" s="193">
        <v>1.36</v>
      </c>
      <c r="J139" s="182"/>
      <c r="K139" s="193">
        <f t="shared" ref="K139" si="0">(H139*I139)-(H139*I139*J139)</f>
        <v>1945.1536000000001</v>
      </c>
      <c r="L139" s="194"/>
      <c r="M139" s="29"/>
      <c r="N139" s="145" t="s">
        <v>1</v>
      </c>
      <c r="O139" s="118" t="s">
        <v>34</v>
      </c>
      <c r="P139" s="146">
        <v>5.5E-2</v>
      </c>
      <c r="Q139" s="146">
        <f>P139*H139</f>
        <v>78.664299999999997</v>
      </c>
      <c r="R139" s="146">
        <v>0</v>
      </c>
      <c r="S139" s="146">
        <f>R139*H139</f>
        <v>0</v>
      </c>
      <c r="T139" s="146">
        <v>0.125</v>
      </c>
      <c r="U139" s="147">
        <f>T139*H139</f>
        <v>178.7825</v>
      </c>
      <c r="AS139" s="148" t="s">
        <v>171</v>
      </c>
      <c r="AU139" s="148" t="s">
        <v>167</v>
      </c>
      <c r="AV139" s="148" t="s">
        <v>147</v>
      </c>
      <c r="AZ139" s="17" t="s">
        <v>165</v>
      </c>
      <c r="BF139" s="149">
        <f>IF(O139="základná",K139,0)</f>
        <v>0</v>
      </c>
      <c r="BG139" s="149">
        <f>IF(O139="znížená",K139,0)</f>
        <v>1945.1536000000001</v>
      </c>
      <c r="BH139" s="149">
        <f>IF(O139="zákl. prenesená",K139,0)</f>
        <v>0</v>
      </c>
      <c r="BI139" s="149">
        <f>IF(O139="zníž. prenesená",K139,0)</f>
        <v>0</v>
      </c>
      <c r="BJ139" s="149">
        <f>IF(O139="nulová",K139,0)</f>
        <v>0</v>
      </c>
      <c r="BK139" s="17" t="s">
        <v>147</v>
      </c>
      <c r="BL139" s="149">
        <f>ROUND(I139*H139,2)</f>
        <v>1945.15</v>
      </c>
      <c r="BM139" s="17" t="s">
        <v>171</v>
      </c>
      <c r="BN139" s="148" t="s">
        <v>172</v>
      </c>
    </row>
    <row r="140" spans="2:66" s="12" customFormat="1" x14ac:dyDescent="0.2">
      <c r="B140" s="150"/>
      <c r="D140" s="151" t="s">
        <v>173</v>
      </c>
      <c r="E140" s="152" t="s">
        <v>1</v>
      </c>
      <c r="F140" s="153" t="s">
        <v>174</v>
      </c>
      <c r="H140" s="152" t="s">
        <v>1</v>
      </c>
      <c r="J140" s="198"/>
      <c r="M140" s="150"/>
      <c r="N140" s="154"/>
      <c r="U140" s="155"/>
      <c r="AU140" s="152" t="s">
        <v>173</v>
      </c>
      <c r="AV140" s="152" t="s">
        <v>147</v>
      </c>
      <c r="AW140" s="12" t="s">
        <v>76</v>
      </c>
      <c r="AX140" s="12" t="s">
        <v>24</v>
      </c>
      <c r="AY140" s="12" t="s">
        <v>68</v>
      </c>
      <c r="AZ140" s="152" t="s">
        <v>165</v>
      </c>
    </row>
    <row r="141" spans="2:66" s="13" customFormat="1" x14ac:dyDescent="0.2">
      <c r="B141" s="156"/>
      <c r="D141" s="151" t="s">
        <v>173</v>
      </c>
      <c r="E141" s="157" t="s">
        <v>1</v>
      </c>
      <c r="F141" s="158" t="s">
        <v>175</v>
      </c>
      <c r="H141" s="159">
        <v>1430.26</v>
      </c>
      <c r="J141" s="199"/>
      <c r="M141" s="156"/>
      <c r="N141" s="160"/>
      <c r="U141" s="161"/>
      <c r="AU141" s="157" t="s">
        <v>173</v>
      </c>
      <c r="AV141" s="157" t="s">
        <v>147</v>
      </c>
      <c r="AW141" s="13" t="s">
        <v>147</v>
      </c>
      <c r="AX141" s="13" t="s">
        <v>24</v>
      </c>
      <c r="AY141" s="13" t="s">
        <v>68</v>
      </c>
      <c r="AZ141" s="157" t="s">
        <v>165</v>
      </c>
    </row>
    <row r="142" spans="2:66" s="14" customFormat="1" x14ac:dyDescent="0.2">
      <c r="B142" s="162"/>
      <c r="D142" s="151" t="s">
        <v>173</v>
      </c>
      <c r="E142" s="163" t="s">
        <v>1</v>
      </c>
      <c r="F142" s="164" t="s">
        <v>176</v>
      </c>
      <c r="H142" s="165">
        <v>1430.26</v>
      </c>
      <c r="J142" s="200"/>
      <c r="M142" s="162"/>
      <c r="N142" s="166"/>
      <c r="U142" s="167"/>
      <c r="AU142" s="163" t="s">
        <v>173</v>
      </c>
      <c r="AV142" s="163" t="s">
        <v>147</v>
      </c>
      <c r="AW142" s="14" t="s">
        <v>171</v>
      </c>
      <c r="AX142" s="14" t="s">
        <v>24</v>
      </c>
      <c r="AY142" s="14" t="s">
        <v>76</v>
      </c>
      <c r="AZ142" s="163" t="s">
        <v>165</v>
      </c>
    </row>
    <row r="143" spans="2:66" s="1" customFormat="1" ht="33" customHeight="1" x14ac:dyDescent="0.2">
      <c r="B143" s="29"/>
      <c r="C143" s="188" t="s">
        <v>147</v>
      </c>
      <c r="D143" s="188" t="s">
        <v>167</v>
      </c>
      <c r="E143" s="189" t="s">
        <v>177</v>
      </c>
      <c r="F143" s="190" t="s">
        <v>178</v>
      </c>
      <c r="G143" s="191" t="s">
        <v>170</v>
      </c>
      <c r="H143" s="192">
        <v>1430.26</v>
      </c>
      <c r="I143" s="193">
        <v>5.68</v>
      </c>
      <c r="J143" s="182"/>
      <c r="K143" s="193">
        <f t="shared" ref="K143" si="1">(H143*I143)-(H143*I143*J143)</f>
        <v>8123.8767999999991</v>
      </c>
      <c r="L143" s="194"/>
      <c r="M143" s="29"/>
      <c r="N143" s="145" t="s">
        <v>1</v>
      </c>
      <c r="O143" s="118" t="s">
        <v>34</v>
      </c>
      <c r="P143" s="146">
        <v>0.187</v>
      </c>
      <c r="Q143" s="146">
        <f>P143*H143</f>
        <v>267.45862</v>
      </c>
      <c r="R143" s="146">
        <v>0</v>
      </c>
      <c r="S143" s="146">
        <f>R143*H143</f>
        <v>0</v>
      </c>
      <c r="T143" s="146">
        <v>0.22500000000000001</v>
      </c>
      <c r="U143" s="147">
        <f>T143*H143</f>
        <v>321.80849999999998</v>
      </c>
      <c r="AS143" s="148" t="s">
        <v>171</v>
      </c>
      <c r="AU143" s="148" t="s">
        <v>167</v>
      </c>
      <c r="AV143" s="148" t="s">
        <v>147</v>
      </c>
      <c r="AZ143" s="17" t="s">
        <v>165</v>
      </c>
      <c r="BF143" s="149">
        <f>IF(O143="základná",K143,0)</f>
        <v>0</v>
      </c>
      <c r="BG143" s="149">
        <f>IF(O143="znížená",K143,0)</f>
        <v>8123.8767999999991</v>
      </c>
      <c r="BH143" s="149">
        <f>IF(O143="zákl. prenesená",K143,0)</f>
        <v>0</v>
      </c>
      <c r="BI143" s="149">
        <f>IF(O143="zníž. prenesená",K143,0)</f>
        <v>0</v>
      </c>
      <c r="BJ143" s="149">
        <f>IF(O143="nulová",K143,0)</f>
        <v>0</v>
      </c>
      <c r="BK143" s="17" t="s">
        <v>147</v>
      </c>
      <c r="BL143" s="149">
        <f>ROUND(I143*H143,2)</f>
        <v>8123.88</v>
      </c>
      <c r="BM143" s="17" t="s">
        <v>171</v>
      </c>
      <c r="BN143" s="148" t="s">
        <v>179</v>
      </c>
    </row>
    <row r="144" spans="2:66" s="12" customFormat="1" x14ac:dyDescent="0.2">
      <c r="B144" s="150"/>
      <c r="D144" s="151" t="s">
        <v>173</v>
      </c>
      <c r="E144" s="152" t="s">
        <v>1</v>
      </c>
      <c r="F144" s="153" t="s">
        <v>180</v>
      </c>
      <c r="H144" s="152" t="s">
        <v>1</v>
      </c>
      <c r="J144" s="198"/>
      <c r="M144" s="150"/>
      <c r="N144" s="154"/>
      <c r="U144" s="155"/>
      <c r="AU144" s="152" t="s">
        <v>173</v>
      </c>
      <c r="AV144" s="152" t="s">
        <v>147</v>
      </c>
      <c r="AW144" s="12" t="s">
        <v>76</v>
      </c>
      <c r="AX144" s="12" t="s">
        <v>24</v>
      </c>
      <c r="AY144" s="12" t="s">
        <v>68</v>
      </c>
      <c r="AZ144" s="152" t="s">
        <v>165</v>
      </c>
    </row>
    <row r="145" spans="2:66" s="13" customFormat="1" x14ac:dyDescent="0.2">
      <c r="B145" s="156"/>
      <c r="D145" s="151" t="s">
        <v>173</v>
      </c>
      <c r="E145" s="157" t="s">
        <v>1</v>
      </c>
      <c r="F145" s="158" t="s">
        <v>175</v>
      </c>
      <c r="H145" s="159">
        <v>1430.26</v>
      </c>
      <c r="J145" s="199"/>
      <c r="M145" s="156"/>
      <c r="N145" s="160"/>
      <c r="U145" s="161"/>
      <c r="AU145" s="157" t="s">
        <v>173</v>
      </c>
      <c r="AV145" s="157" t="s">
        <v>147</v>
      </c>
      <c r="AW145" s="13" t="s">
        <v>147</v>
      </c>
      <c r="AX145" s="13" t="s">
        <v>24</v>
      </c>
      <c r="AY145" s="13" t="s">
        <v>68</v>
      </c>
      <c r="AZ145" s="157" t="s">
        <v>165</v>
      </c>
    </row>
    <row r="146" spans="2:66" s="14" customFormat="1" x14ac:dyDescent="0.2">
      <c r="B146" s="162"/>
      <c r="D146" s="151" t="s">
        <v>173</v>
      </c>
      <c r="E146" s="163" t="s">
        <v>1</v>
      </c>
      <c r="F146" s="164" t="s">
        <v>176</v>
      </c>
      <c r="H146" s="165">
        <v>1430.26</v>
      </c>
      <c r="J146" s="200"/>
      <c r="M146" s="162"/>
      <c r="N146" s="166"/>
      <c r="U146" s="167"/>
      <c r="AU146" s="163" t="s">
        <v>173</v>
      </c>
      <c r="AV146" s="163" t="s">
        <v>147</v>
      </c>
      <c r="AW146" s="14" t="s">
        <v>171</v>
      </c>
      <c r="AX146" s="14" t="s">
        <v>24</v>
      </c>
      <c r="AY146" s="14" t="s">
        <v>76</v>
      </c>
      <c r="AZ146" s="163" t="s">
        <v>165</v>
      </c>
    </row>
    <row r="147" spans="2:66" s="1" customFormat="1" ht="24.2" customHeight="1" x14ac:dyDescent="0.2">
      <c r="B147" s="29"/>
      <c r="C147" s="188" t="s">
        <v>181</v>
      </c>
      <c r="D147" s="188" t="s">
        <v>167</v>
      </c>
      <c r="E147" s="189" t="s">
        <v>182</v>
      </c>
      <c r="F147" s="190" t="s">
        <v>183</v>
      </c>
      <c r="G147" s="191" t="s">
        <v>184</v>
      </c>
      <c r="H147" s="192">
        <v>220.65700000000001</v>
      </c>
      <c r="I147" s="193">
        <v>22.72</v>
      </c>
      <c r="J147" s="182"/>
      <c r="K147" s="193">
        <f t="shared" ref="K147" si="2">(H147*I147)-(H147*I147*J147)</f>
        <v>5013.3270400000001</v>
      </c>
      <c r="L147" s="194"/>
      <c r="M147" s="29"/>
      <c r="N147" s="145" t="s">
        <v>1</v>
      </c>
      <c r="O147" s="118" t="s">
        <v>34</v>
      </c>
      <c r="P147" s="146">
        <v>1.464</v>
      </c>
      <c r="Q147" s="146">
        <f>P147*H147</f>
        <v>323.04184800000002</v>
      </c>
      <c r="R147" s="146">
        <v>0</v>
      </c>
      <c r="S147" s="146">
        <f>R147*H147</f>
        <v>0</v>
      </c>
      <c r="T147" s="146">
        <v>0</v>
      </c>
      <c r="U147" s="147">
        <f>T147*H147</f>
        <v>0</v>
      </c>
      <c r="AS147" s="148" t="s">
        <v>171</v>
      </c>
      <c r="AU147" s="148" t="s">
        <v>167</v>
      </c>
      <c r="AV147" s="148" t="s">
        <v>147</v>
      </c>
      <c r="AZ147" s="17" t="s">
        <v>165</v>
      </c>
      <c r="BF147" s="149">
        <f>IF(O147="základná",K147,0)</f>
        <v>0</v>
      </c>
      <c r="BG147" s="149">
        <f>IF(O147="znížená",K147,0)</f>
        <v>5013.3270400000001</v>
      </c>
      <c r="BH147" s="149">
        <f>IF(O147="zákl. prenesená",K147,0)</f>
        <v>0</v>
      </c>
      <c r="BI147" s="149">
        <f>IF(O147="zníž. prenesená",K147,0)</f>
        <v>0</v>
      </c>
      <c r="BJ147" s="149">
        <f>IF(O147="nulová",K147,0)</f>
        <v>0</v>
      </c>
      <c r="BK147" s="17" t="s">
        <v>147</v>
      </c>
      <c r="BL147" s="149">
        <f>ROUND(I147*H147,2)</f>
        <v>5013.33</v>
      </c>
      <c r="BM147" s="17" t="s">
        <v>171</v>
      </c>
      <c r="BN147" s="148" t="s">
        <v>185</v>
      </c>
    </row>
    <row r="148" spans="2:66" s="12" customFormat="1" x14ac:dyDescent="0.2">
      <c r="B148" s="150"/>
      <c r="D148" s="151" t="s">
        <v>173</v>
      </c>
      <c r="E148" s="152" t="s">
        <v>1</v>
      </c>
      <c r="F148" s="153" t="s">
        <v>186</v>
      </c>
      <c r="H148" s="152" t="s">
        <v>1</v>
      </c>
      <c r="J148" s="176"/>
      <c r="M148" s="150"/>
      <c r="N148" s="154"/>
      <c r="U148" s="155"/>
      <c r="AU148" s="152" t="s">
        <v>173</v>
      </c>
      <c r="AV148" s="152" t="s">
        <v>147</v>
      </c>
      <c r="AW148" s="12" t="s">
        <v>76</v>
      </c>
      <c r="AX148" s="12" t="s">
        <v>24</v>
      </c>
      <c r="AY148" s="12" t="s">
        <v>68</v>
      </c>
      <c r="AZ148" s="152" t="s">
        <v>165</v>
      </c>
    </row>
    <row r="149" spans="2:66" s="13" customFormat="1" x14ac:dyDescent="0.2">
      <c r="B149" s="156"/>
      <c r="D149" s="151" t="s">
        <v>173</v>
      </c>
      <c r="E149" s="157" t="s">
        <v>1</v>
      </c>
      <c r="F149" s="158" t="s">
        <v>187</v>
      </c>
      <c r="H149" s="159">
        <v>183.48599999999999</v>
      </c>
      <c r="J149" s="177"/>
      <c r="M149" s="156"/>
      <c r="N149" s="160"/>
      <c r="U149" s="161"/>
      <c r="AU149" s="157" t="s">
        <v>173</v>
      </c>
      <c r="AV149" s="157" t="s">
        <v>147</v>
      </c>
      <c r="AW149" s="13" t="s">
        <v>147</v>
      </c>
      <c r="AX149" s="13" t="s">
        <v>24</v>
      </c>
      <c r="AY149" s="13" t="s">
        <v>68</v>
      </c>
      <c r="AZ149" s="157" t="s">
        <v>165</v>
      </c>
    </row>
    <row r="150" spans="2:66" s="12" customFormat="1" x14ac:dyDescent="0.2">
      <c r="B150" s="150"/>
      <c r="D150" s="151" t="s">
        <v>173</v>
      </c>
      <c r="E150" s="152" t="s">
        <v>1</v>
      </c>
      <c r="F150" s="153" t="s">
        <v>188</v>
      </c>
      <c r="H150" s="152" t="s">
        <v>1</v>
      </c>
      <c r="J150" s="176"/>
      <c r="M150" s="150"/>
      <c r="N150" s="154"/>
      <c r="U150" s="155"/>
      <c r="AU150" s="152" t="s">
        <v>173</v>
      </c>
      <c r="AV150" s="152" t="s">
        <v>147</v>
      </c>
      <c r="AW150" s="12" t="s">
        <v>76</v>
      </c>
      <c r="AX150" s="12" t="s">
        <v>24</v>
      </c>
      <c r="AY150" s="12" t="s">
        <v>68</v>
      </c>
      <c r="AZ150" s="152" t="s">
        <v>165</v>
      </c>
    </row>
    <row r="151" spans="2:66" s="13" customFormat="1" x14ac:dyDescent="0.2">
      <c r="B151" s="156"/>
      <c r="D151" s="151" t="s">
        <v>173</v>
      </c>
      <c r="E151" s="157" t="s">
        <v>1</v>
      </c>
      <c r="F151" s="158" t="s">
        <v>189</v>
      </c>
      <c r="H151" s="159">
        <v>246.37200000000001</v>
      </c>
      <c r="J151" s="177"/>
      <c r="M151" s="156"/>
      <c r="N151" s="160"/>
      <c r="U151" s="161"/>
      <c r="AU151" s="157" t="s">
        <v>173</v>
      </c>
      <c r="AV151" s="157" t="s">
        <v>147</v>
      </c>
      <c r="AW151" s="13" t="s">
        <v>147</v>
      </c>
      <c r="AX151" s="13" t="s">
        <v>24</v>
      </c>
      <c r="AY151" s="13" t="s">
        <v>68</v>
      </c>
      <c r="AZ151" s="157" t="s">
        <v>165</v>
      </c>
    </row>
    <row r="152" spans="2:66" s="15" customFormat="1" x14ac:dyDescent="0.2">
      <c r="B152" s="213"/>
      <c r="D152" s="151" t="s">
        <v>173</v>
      </c>
      <c r="E152" s="168" t="s">
        <v>1</v>
      </c>
      <c r="F152" s="214" t="s">
        <v>190</v>
      </c>
      <c r="H152" s="215">
        <v>429.858</v>
      </c>
      <c r="J152" s="216"/>
      <c r="M152" s="213"/>
      <c r="N152" s="217"/>
      <c r="U152" s="218"/>
      <c r="AU152" s="168" t="s">
        <v>173</v>
      </c>
      <c r="AV152" s="168" t="s">
        <v>147</v>
      </c>
      <c r="AW152" s="15" t="s">
        <v>181</v>
      </c>
      <c r="AX152" s="15" t="s">
        <v>24</v>
      </c>
      <c r="AY152" s="15" t="s">
        <v>68</v>
      </c>
      <c r="AZ152" s="168" t="s">
        <v>165</v>
      </c>
    </row>
    <row r="153" spans="2:66" s="12" customFormat="1" x14ac:dyDescent="0.2">
      <c r="B153" s="150"/>
      <c r="D153" s="151" t="s">
        <v>173</v>
      </c>
      <c r="E153" s="152" t="s">
        <v>1</v>
      </c>
      <c r="F153" s="153" t="s">
        <v>191</v>
      </c>
      <c r="H153" s="152" t="s">
        <v>1</v>
      </c>
      <c r="J153" s="176"/>
      <c r="M153" s="150"/>
      <c r="N153" s="154"/>
      <c r="U153" s="155"/>
      <c r="AU153" s="152" t="s">
        <v>173</v>
      </c>
      <c r="AV153" s="152" t="s">
        <v>147</v>
      </c>
      <c r="AW153" s="12" t="s">
        <v>76</v>
      </c>
      <c r="AX153" s="12" t="s">
        <v>24</v>
      </c>
      <c r="AY153" s="12" t="s">
        <v>68</v>
      </c>
      <c r="AZ153" s="152" t="s">
        <v>165</v>
      </c>
    </row>
    <row r="154" spans="2:66" s="13" customFormat="1" x14ac:dyDescent="0.2">
      <c r="B154" s="156"/>
      <c r="D154" s="151" t="s">
        <v>173</v>
      </c>
      <c r="E154" s="157" t="s">
        <v>1</v>
      </c>
      <c r="F154" s="158" t="s">
        <v>192</v>
      </c>
      <c r="H154" s="159">
        <v>6.5330000000000004</v>
      </c>
      <c r="J154" s="177"/>
      <c r="M154" s="156"/>
      <c r="N154" s="160"/>
      <c r="U154" s="161"/>
      <c r="AU154" s="157" t="s">
        <v>173</v>
      </c>
      <c r="AV154" s="157" t="s">
        <v>147</v>
      </c>
      <c r="AW154" s="13" t="s">
        <v>147</v>
      </c>
      <c r="AX154" s="13" t="s">
        <v>24</v>
      </c>
      <c r="AY154" s="13" t="s">
        <v>68</v>
      </c>
      <c r="AZ154" s="157" t="s">
        <v>165</v>
      </c>
    </row>
    <row r="155" spans="2:66" s="13" customFormat="1" x14ac:dyDescent="0.2">
      <c r="B155" s="156"/>
      <c r="D155" s="151" t="s">
        <v>173</v>
      </c>
      <c r="E155" s="157" t="s">
        <v>1</v>
      </c>
      <c r="F155" s="158" t="s">
        <v>193</v>
      </c>
      <c r="H155" s="159">
        <v>0.73199999999999998</v>
      </c>
      <c r="J155" s="177"/>
      <c r="M155" s="156"/>
      <c r="N155" s="160"/>
      <c r="U155" s="161"/>
      <c r="AU155" s="157" t="s">
        <v>173</v>
      </c>
      <c r="AV155" s="157" t="s">
        <v>147</v>
      </c>
      <c r="AW155" s="13" t="s">
        <v>147</v>
      </c>
      <c r="AX155" s="13" t="s">
        <v>24</v>
      </c>
      <c r="AY155" s="13" t="s">
        <v>68</v>
      </c>
      <c r="AZ155" s="157" t="s">
        <v>165</v>
      </c>
    </row>
    <row r="156" spans="2:66" s="13" customFormat="1" x14ac:dyDescent="0.2">
      <c r="B156" s="156"/>
      <c r="D156" s="151" t="s">
        <v>173</v>
      </c>
      <c r="E156" s="157" t="s">
        <v>1</v>
      </c>
      <c r="F156" s="158" t="s">
        <v>194</v>
      </c>
      <c r="H156" s="159">
        <v>0.502</v>
      </c>
      <c r="J156" s="177"/>
      <c r="M156" s="156"/>
      <c r="N156" s="160"/>
      <c r="U156" s="161"/>
      <c r="AU156" s="157" t="s">
        <v>173</v>
      </c>
      <c r="AV156" s="157" t="s">
        <v>147</v>
      </c>
      <c r="AW156" s="13" t="s">
        <v>147</v>
      </c>
      <c r="AX156" s="13" t="s">
        <v>24</v>
      </c>
      <c r="AY156" s="13" t="s">
        <v>68</v>
      </c>
      <c r="AZ156" s="157" t="s">
        <v>165</v>
      </c>
    </row>
    <row r="157" spans="2:66" s="15" customFormat="1" x14ac:dyDescent="0.2">
      <c r="B157" s="213"/>
      <c r="D157" s="151" t="s">
        <v>173</v>
      </c>
      <c r="E157" s="168" t="s">
        <v>1</v>
      </c>
      <c r="F157" s="214" t="s">
        <v>190</v>
      </c>
      <c r="H157" s="215">
        <v>7.7670000000000003</v>
      </c>
      <c r="J157" s="216"/>
      <c r="M157" s="213"/>
      <c r="N157" s="217"/>
      <c r="U157" s="218"/>
      <c r="AU157" s="168" t="s">
        <v>173</v>
      </c>
      <c r="AV157" s="168" t="s">
        <v>147</v>
      </c>
      <c r="AW157" s="15" t="s">
        <v>181</v>
      </c>
      <c r="AX157" s="15" t="s">
        <v>24</v>
      </c>
      <c r="AY157" s="15" t="s">
        <v>68</v>
      </c>
      <c r="AZ157" s="168" t="s">
        <v>165</v>
      </c>
    </row>
    <row r="158" spans="2:66" s="13" customFormat="1" x14ac:dyDescent="0.2">
      <c r="B158" s="156"/>
      <c r="D158" s="151" t="s">
        <v>173</v>
      </c>
      <c r="E158" s="157" t="s">
        <v>1</v>
      </c>
      <c r="F158" s="158" t="s">
        <v>195</v>
      </c>
      <c r="H158" s="159">
        <v>1.948</v>
      </c>
      <c r="J158" s="177"/>
      <c r="M158" s="156"/>
      <c r="N158" s="160"/>
      <c r="U158" s="161"/>
      <c r="AU158" s="157" t="s">
        <v>173</v>
      </c>
      <c r="AV158" s="157" t="s">
        <v>147</v>
      </c>
      <c r="AW158" s="13" t="s">
        <v>147</v>
      </c>
      <c r="AX158" s="13" t="s">
        <v>24</v>
      </c>
      <c r="AY158" s="13" t="s">
        <v>68</v>
      </c>
      <c r="AZ158" s="157" t="s">
        <v>165</v>
      </c>
    </row>
    <row r="159" spans="2:66" s="13" customFormat="1" x14ac:dyDescent="0.2">
      <c r="B159" s="156"/>
      <c r="D159" s="151" t="s">
        <v>173</v>
      </c>
      <c r="E159" s="157" t="s">
        <v>1</v>
      </c>
      <c r="F159" s="158" t="s">
        <v>196</v>
      </c>
      <c r="H159" s="159">
        <v>1.74</v>
      </c>
      <c r="J159" s="177"/>
      <c r="M159" s="156"/>
      <c r="N159" s="160"/>
      <c r="U159" s="161"/>
      <c r="AU159" s="157" t="s">
        <v>173</v>
      </c>
      <c r="AV159" s="157" t="s">
        <v>147</v>
      </c>
      <c r="AW159" s="13" t="s">
        <v>147</v>
      </c>
      <c r="AX159" s="13" t="s">
        <v>24</v>
      </c>
      <c r="AY159" s="13" t="s">
        <v>68</v>
      </c>
      <c r="AZ159" s="157" t="s">
        <v>165</v>
      </c>
    </row>
    <row r="160" spans="2:66" s="15" customFormat="1" x14ac:dyDescent="0.2">
      <c r="B160" s="213"/>
      <c r="D160" s="151" t="s">
        <v>173</v>
      </c>
      <c r="E160" s="168" t="s">
        <v>1</v>
      </c>
      <c r="F160" s="214" t="s">
        <v>190</v>
      </c>
      <c r="H160" s="215">
        <v>3.6880000000000002</v>
      </c>
      <c r="J160" s="216"/>
      <c r="M160" s="213"/>
      <c r="N160" s="217"/>
      <c r="U160" s="218"/>
      <c r="AU160" s="168" t="s">
        <v>173</v>
      </c>
      <c r="AV160" s="168" t="s">
        <v>147</v>
      </c>
      <c r="AW160" s="15" t="s">
        <v>181</v>
      </c>
      <c r="AX160" s="15" t="s">
        <v>24</v>
      </c>
      <c r="AY160" s="15" t="s">
        <v>68</v>
      </c>
      <c r="AZ160" s="168" t="s">
        <v>165</v>
      </c>
    </row>
    <row r="161" spans="2:66" s="14" customFormat="1" x14ac:dyDescent="0.2">
      <c r="B161" s="162"/>
      <c r="D161" s="151" t="s">
        <v>173</v>
      </c>
      <c r="E161" s="163" t="s">
        <v>1</v>
      </c>
      <c r="F161" s="164" t="s">
        <v>176</v>
      </c>
      <c r="H161" s="165">
        <v>441.31299999999999</v>
      </c>
      <c r="J161" s="178"/>
      <c r="M161" s="162"/>
      <c r="N161" s="166"/>
      <c r="U161" s="167"/>
      <c r="AU161" s="163" t="s">
        <v>173</v>
      </c>
      <c r="AV161" s="163" t="s">
        <v>147</v>
      </c>
      <c r="AW161" s="14" t="s">
        <v>171</v>
      </c>
      <c r="AX161" s="14" t="s">
        <v>24</v>
      </c>
      <c r="AY161" s="14" t="s">
        <v>76</v>
      </c>
      <c r="AZ161" s="163" t="s">
        <v>165</v>
      </c>
    </row>
    <row r="162" spans="2:66" s="13" customFormat="1" x14ac:dyDescent="0.2">
      <c r="B162" s="156"/>
      <c r="D162" s="151" t="s">
        <v>173</v>
      </c>
      <c r="F162" s="158" t="s">
        <v>197</v>
      </c>
      <c r="H162" s="159">
        <v>220.65700000000001</v>
      </c>
      <c r="J162" s="177"/>
      <c r="M162" s="156"/>
      <c r="N162" s="160"/>
      <c r="U162" s="161"/>
      <c r="AU162" s="157" t="s">
        <v>173</v>
      </c>
      <c r="AV162" s="157" t="s">
        <v>147</v>
      </c>
      <c r="AW162" s="13" t="s">
        <v>147</v>
      </c>
      <c r="AX162" s="13" t="s">
        <v>3</v>
      </c>
      <c r="AY162" s="13" t="s">
        <v>76</v>
      </c>
      <c r="AZ162" s="157" t="s">
        <v>165</v>
      </c>
    </row>
    <row r="163" spans="2:66" s="1" customFormat="1" ht="24.2" customHeight="1" x14ac:dyDescent="0.2">
      <c r="B163" s="29"/>
      <c r="C163" s="188" t="s">
        <v>171</v>
      </c>
      <c r="D163" s="188" t="s">
        <v>167</v>
      </c>
      <c r="E163" s="189" t="s">
        <v>198</v>
      </c>
      <c r="F163" s="190" t="s">
        <v>199</v>
      </c>
      <c r="G163" s="191" t="s">
        <v>184</v>
      </c>
      <c r="H163" s="192">
        <v>429.858</v>
      </c>
      <c r="I163" s="193">
        <v>8.5399999999999991</v>
      </c>
      <c r="J163" s="182"/>
      <c r="K163" s="193">
        <f t="shared" ref="K163" si="3">(H163*I163)-(H163*I163*J163)</f>
        <v>3670.9873199999997</v>
      </c>
      <c r="L163" s="194"/>
      <c r="M163" s="29"/>
      <c r="N163" s="145" t="s">
        <v>1</v>
      </c>
      <c r="O163" s="118" t="s">
        <v>34</v>
      </c>
      <c r="P163" s="146">
        <v>0.433</v>
      </c>
      <c r="Q163" s="146">
        <f>P163*H163</f>
        <v>186.128514</v>
      </c>
      <c r="R163" s="146">
        <v>0</v>
      </c>
      <c r="S163" s="146">
        <f>R163*H163</f>
        <v>0</v>
      </c>
      <c r="T163" s="146">
        <v>0</v>
      </c>
      <c r="U163" s="147">
        <f>T163*H163</f>
        <v>0</v>
      </c>
      <c r="AS163" s="148" t="s">
        <v>171</v>
      </c>
      <c r="AU163" s="148" t="s">
        <v>167</v>
      </c>
      <c r="AV163" s="148" t="s">
        <v>147</v>
      </c>
      <c r="AZ163" s="17" t="s">
        <v>165</v>
      </c>
      <c r="BF163" s="149">
        <f>IF(O163="základná",K163,0)</f>
        <v>0</v>
      </c>
      <c r="BG163" s="149">
        <f>IF(O163="znížená",K163,0)</f>
        <v>3670.9873199999997</v>
      </c>
      <c r="BH163" s="149">
        <f>IF(O163="zákl. prenesená",K163,0)</f>
        <v>0</v>
      </c>
      <c r="BI163" s="149">
        <f>IF(O163="zníž. prenesená",K163,0)</f>
        <v>0</v>
      </c>
      <c r="BJ163" s="149">
        <f>IF(O163="nulová",K163,0)</f>
        <v>0</v>
      </c>
      <c r="BK163" s="17" t="s">
        <v>147</v>
      </c>
      <c r="BL163" s="149">
        <f>ROUND(I163*H163,2)</f>
        <v>3670.99</v>
      </c>
      <c r="BM163" s="17" t="s">
        <v>171</v>
      </c>
      <c r="BN163" s="148" t="s">
        <v>200</v>
      </c>
    </row>
    <row r="164" spans="2:66" s="12" customFormat="1" x14ac:dyDescent="0.2">
      <c r="B164" s="150"/>
      <c r="D164" s="151" t="s">
        <v>173</v>
      </c>
      <c r="E164" s="152" t="s">
        <v>1</v>
      </c>
      <c r="F164" s="153" t="s">
        <v>186</v>
      </c>
      <c r="H164" s="152" t="s">
        <v>1</v>
      </c>
      <c r="J164" s="198"/>
      <c r="M164" s="150"/>
      <c r="N164" s="154"/>
      <c r="U164" s="155"/>
      <c r="AU164" s="152" t="s">
        <v>173</v>
      </c>
      <c r="AV164" s="152" t="s">
        <v>147</v>
      </c>
      <c r="AW164" s="12" t="s">
        <v>76</v>
      </c>
      <c r="AX164" s="12" t="s">
        <v>24</v>
      </c>
      <c r="AY164" s="12" t="s">
        <v>68</v>
      </c>
      <c r="AZ164" s="152" t="s">
        <v>165</v>
      </c>
    </row>
    <row r="165" spans="2:66" s="13" customFormat="1" x14ac:dyDescent="0.2">
      <c r="B165" s="156"/>
      <c r="D165" s="151" t="s">
        <v>173</v>
      </c>
      <c r="E165" s="157" t="s">
        <v>1</v>
      </c>
      <c r="F165" s="158" t="s">
        <v>187</v>
      </c>
      <c r="H165" s="159">
        <v>183.48599999999999</v>
      </c>
      <c r="J165" s="199"/>
      <c r="M165" s="156"/>
      <c r="N165" s="160"/>
      <c r="U165" s="161"/>
      <c r="AU165" s="157" t="s">
        <v>173</v>
      </c>
      <c r="AV165" s="157" t="s">
        <v>147</v>
      </c>
      <c r="AW165" s="13" t="s">
        <v>147</v>
      </c>
      <c r="AX165" s="13" t="s">
        <v>24</v>
      </c>
      <c r="AY165" s="13" t="s">
        <v>68</v>
      </c>
      <c r="AZ165" s="157" t="s">
        <v>165</v>
      </c>
    </row>
    <row r="166" spans="2:66" s="12" customFormat="1" x14ac:dyDescent="0.2">
      <c r="B166" s="150"/>
      <c r="D166" s="151" t="s">
        <v>173</v>
      </c>
      <c r="E166" s="152" t="s">
        <v>1</v>
      </c>
      <c r="F166" s="153" t="s">
        <v>188</v>
      </c>
      <c r="H166" s="152" t="s">
        <v>1</v>
      </c>
      <c r="J166" s="198"/>
      <c r="M166" s="150"/>
      <c r="N166" s="154"/>
      <c r="U166" s="155"/>
      <c r="AU166" s="152" t="s">
        <v>173</v>
      </c>
      <c r="AV166" s="152" t="s">
        <v>147</v>
      </c>
      <c r="AW166" s="12" t="s">
        <v>76</v>
      </c>
      <c r="AX166" s="12" t="s">
        <v>24</v>
      </c>
      <c r="AY166" s="12" t="s">
        <v>68</v>
      </c>
      <c r="AZ166" s="152" t="s">
        <v>165</v>
      </c>
    </row>
    <row r="167" spans="2:66" s="13" customFormat="1" x14ac:dyDescent="0.2">
      <c r="B167" s="156"/>
      <c r="D167" s="151" t="s">
        <v>173</v>
      </c>
      <c r="E167" s="157" t="s">
        <v>1</v>
      </c>
      <c r="F167" s="158" t="s">
        <v>189</v>
      </c>
      <c r="H167" s="159">
        <v>246.37200000000001</v>
      </c>
      <c r="J167" s="199"/>
      <c r="M167" s="156"/>
      <c r="N167" s="160"/>
      <c r="U167" s="161"/>
      <c r="AU167" s="157" t="s">
        <v>173</v>
      </c>
      <c r="AV167" s="157" t="s">
        <v>147</v>
      </c>
      <c r="AW167" s="13" t="s">
        <v>147</v>
      </c>
      <c r="AX167" s="13" t="s">
        <v>24</v>
      </c>
      <c r="AY167" s="13" t="s">
        <v>68</v>
      </c>
      <c r="AZ167" s="157" t="s">
        <v>165</v>
      </c>
    </row>
    <row r="168" spans="2:66" s="14" customFormat="1" x14ac:dyDescent="0.2">
      <c r="B168" s="162"/>
      <c r="D168" s="151" t="s">
        <v>173</v>
      </c>
      <c r="E168" s="163" t="s">
        <v>1</v>
      </c>
      <c r="F168" s="164" t="s">
        <v>176</v>
      </c>
      <c r="H168" s="165">
        <v>429.858</v>
      </c>
      <c r="J168" s="200"/>
      <c r="M168" s="162"/>
      <c r="N168" s="166"/>
      <c r="U168" s="167"/>
      <c r="AU168" s="163" t="s">
        <v>173</v>
      </c>
      <c r="AV168" s="163" t="s">
        <v>147</v>
      </c>
      <c r="AW168" s="14" t="s">
        <v>171</v>
      </c>
      <c r="AX168" s="14" t="s">
        <v>24</v>
      </c>
      <c r="AY168" s="14" t="s">
        <v>76</v>
      </c>
      <c r="AZ168" s="163" t="s">
        <v>165</v>
      </c>
    </row>
    <row r="169" spans="2:66" s="1" customFormat="1" ht="24.2" customHeight="1" x14ac:dyDescent="0.2">
      <c r="B169" s="29"/>
      <c r="C169" s="188" t="s">
        <v>201</v>
      </c>
      <c r="D169" s="188" t="s">
        <v>167</v>
      </c>
      <c r="E169" s="189" t="s">
        <v>202</v>
      </c>
      <c r="F169" s="190" t="s">
        <v>203</v>
      </c>
      <c r="G169" s="191" t="s">
        <v>184</v>
      </c>
      <c r="H169" s="192">
        <v>429.858</v>
      </c>
      <c r="I169" s="193">
        <v>1.17</v>
      </c>
      <c r="J169" s="182"/>
      <c r="K169" s="193">
        <f t="shared" ref="K169" si="4">(H169*I169)-(H169*I169*J169)</f>
        <v>502.93385999999998</v>
      </c>
      <c r="L169" s="194"/>
      <c r="M169" s="29"/>
      <c r="N169" s="145" t="s">
        <v>1</v>
      </c>
      <c r="O169" s="118" t="s">
        <v>34</v>
      </c>
      <c r="P169" s="146">
        <v>4.2000000000000003E-2</v>
      </c>
      <c r="Q169" s="146">
        <f>P169*H169</f>
        <v>18.054036</v>
      </c>
      <c r="R169" s="146">
        <v>0</v>
      </c>
      <c r="S169" s="146">
        <f>R169*H169</f>
        <v>0</v>
      </c>
      <c r="T169" s="146">
        <v>0</v>
      </c>
      <c r="U169" s="147">
        <f>T169*H169</f>
        <v>0</v>
      </c>
      <c r="AS169" s="148" t="s">
        <v>171</v>
      </c>
      <c r="AU169" s="148" t="s">
        <v>167</v>
      </c>
      <c r="AV169" s="148" t="s">
        <v>147</v>
      </c>
      <c r="AZ169" s="17" t="s">
        <v>165</v>
      </c>
      <c r="BF169" s="149">
        <f>IF(O169="základná",K169,0)</f>
        <v>0</v>
      </c>
      <c r="BG169" s="149">
        <f>IF(O169="znížená",K169,0)</f>
        <v>502.93385999999998</v>
      </c>
      <c r="BH169" s="149">
        <f>IF(O169="zákl. prenesená",K169,0)</f>
        <v>0</v>
      </c>
      <c r="BI169" s="149">
        <f>IF(O169="zníž. prenesená",K169,0)</f>
        <v>0</v>
      </c>
      <c r="BJ169" s="149">
        <f>IF(O169="nulová",K169,0)</f>
        <v>0</v>
      </c>
      <c r="BK169" s="17" t="s">
        <v>147</v>
      </c>
      <c r="BL169" s="149">
        <f>ROUND(I169*H169,2)</f>
        <v>502.93</v>
      </c>
      <c r="BM169" s="17" t="s">
        <v>171</v>
      </c>
      <c r="BN169" s="148" t="s">
        <v>204</v>
      </c>
    </row>
    <row r="170" spans="2:66" s="12" customFormat="1" x14ac:dyDescent="0.2">
      <c r="B170" s="150"/>
      <c r="D170" s="151" t="s">
        <v>173</v>
      </c>
      <c r="E170" s="152" t="s">
        <v>1</v>
      </c>
      <c r="F170" s="153" t="s">
        <v>186</v>
      </c>
      <c r="H170" s="152" t="s">
        <v>1</v>
      </c>
      <c r="J170" s="198"/>
      <c r="M170" s="150"/>
      <c r="N170" s="154"/>
      <c r="U170" s="155"/>
      <c r="AU170" s="152" t="s">
        <v>173</v>
      </c>
      <c r="AV170" s="152" t="s">
        <v>147</v>
      </c>
      <c r="AW170" s="12" t="s">
        <v>76</v>
      </c>
      <c r="AX170" s="12" t="s">
        <v>24</v>
      </c>
      <c r="AY170" s="12" t="s">
        <v>68</v>
      </c>
      <c r="AZ170" s="152" t="s">
        <v>165</v>
      </c>
    </row>
    <row r="171" spans="2:66" s="13" customFormat="1" x14ac:dyDescent="0.2">
      <c r="B171" s="156"/>
      <c r="D171" s="151" t="s">
        <v>173</v>
      </c>
      <c r="E171" s="157" t="s">
        <v>1</v>
      </c>
      <c r="F171" s="158" t="s">
        <v>187</v>
      </c>
      <c r="H171" s="159">
        <v>183.48599999999999</v>
      </c>
      <c r="J171" s="199"/>
      <c r="M171" s="156"/>
      <c r="N171" s="160"/>
      <c r="U171" s="161"/>
      <c r="AU171" s="157" t="s">
        <v>173</v>
      </c>
      <c r="AV171" s="157" t="s">
        <v>147</v>
      </c>
      <c r="AW171" s="13" t="s">
        <v>147</v>
      </c>
      <c r="AX171" s="13" t="s">
        <v>24</v>
      </c>
      <c r="AY171" s="13" t="s">
        <v>68</v>
      </c>
      <c r="AZ171" s="157" t="s">
        <v>165</v>
      </c>
    </row>
    <row r="172" spans="2:66" s="12" customFormat="1" x14ac:dyDescent="0.2">
      <c r="B172" s="150"/>
      <c r="D172" s="151" t="s">
        <v>173</v>
      </c>
      <c r="E172" s="152" t="s">
        <v>1</v>
      </c>
      <c r="F172" s="153" t="s">
        <v>188</v>
      </c>
      <c r="H172" s="152" t="s">
        <v>1</v>
      </c>
      <c r="J172" s="198"/>
      <c r="M172" s="150"/>
      <c r="N172" s="154"/>
      <c r="U172" s="155"/>
      <c r="AU172" s="152" t="s">
        <v>173</v>
      </c>
      <c r="AV172" s="152" t="s">
        <v>147</v>
      </c>
      <c r="AW172" s="12" t="s">
        <v>76</v>
      </c>
      <c r="AX172" s="12" t="s">
        <v>24</v>
      </c>
      <c r="AY172" s="12" t="s">
        <v>68</v>
      </c>
      <c r="AZ172" s="152" t="s">
        <v>165</v>
      </c>
    </row>
    <row r="173" spans="2:66" s="13" customFormat="1" x14ac:dyDescent="0.2">
      <c r="B173" s="156"/>
      <c r="D173" s="151" t="s">
        <v>173</v>
      </c>
      <c r="E173" s="157" t="s">
        <v>1</v>
      </c>
      <c r="F173" s="158" t="s">
        <v>189</v>
      </c>
      <c r="H173" s="159">
        <v>246.37200000000001</v>
      </c>
      <c r="J173" s="199"/>
      <c r="M173" s="156"/>
      <c r="N173" s="160"/>
      <c r="U173" s="161"/>
      <c r="AU173" s="157" t="s">
        <v>173</v>
      </c>
      <c r="AV173" s="157" t="s">
        <v>147</v>
      </c>
      <c r="AW173" s="13" t="s">
        <v>147</v>
      </c>
      <c r="AX173" s="13" t="s">
        <v>24</v>
      </c>
      <c r="AY173" s="13" t="s">
        <v>68</v>
      </c>
      <c r="AZ173" s="157" t="s">
        <v>165</v>
      </c>
    </row>
    <row r="174" spans="2:66" s="14" customFormat="1" x14ac:dyDescent="0.2">
      <c r="B174" s="162"/>
      <c r="D174" s="151" t="s">
        <v>173</v>
      </c>
      <c r="E174" s="163" t="s">
        <v>1</v>
      </c>
      <c r="F174" s="164" t="s">
        <v>176</v>
      </c>
      <c r="H174" s="165">
        <v>429.858</v>
      </c>
      <c r="J174" s="200"/>
      <c r="M174" s="162"/>
      <c r="N174" s="166"/>
      <c r="U174" s="167"/>
      <c r="AU174" s="163" t="s">
        <v>173</v>
      </c>
      <c r="AV174" s="163" t="s">
        <v>147</v>
      </c>
      <c r="AW174" s="14" t="s">
        <v>171</v>
      </c>
      <c r="AX174" s="14" t="s">
        <v>24</v>
      </c>
      <c r="AY174" s="14" t="s">
        <v>76</v>
      </c>
      <c r="AZ174" s="163" t="s">
        <v>165</v>
      </c>
    </row>
    <row r="175" spans="2:66" s="1" customFormat="1" ht="21.75" customHeight="1" x14ac:dyDescent="0.2">
      <c r="B175" s="29"/>
      <c r="C175" s="188" t="s">
        <v>205</v>
      </c>
      <c r="D175" s="188" t="s">
        <v>167</v>
      </c>
      <c r="E175" s="189" t="s">
        <v>206</v>
      </c>
      <c r="F175" s="190" t="s">
        <v>207</v>
      </c>
      <c r="G175" s="191" t="s">
        <v>184</v>
      </c>
      <c r="H175" s="192">
        <v>11.455</v>
      </c>
      <c r="I175" s="193">
        <v>44.14</v>
      </c>
      <c r="J175" s="182"/>
      <c r="K175" s="193">
        <f t="shared" ref="K175" si="5">(H175*I175)-(H175*I175*J175)</f>
        <v>505.62369999999999</v>
      </c>
      <c r="L175" s="194"/>
      <c r="M175" s="29"/>
      <c r="N175" s="145" t="s">
        <v>1</v>
      </c>
      <c r="O175" s="118" t="s">
        <v>34</v>
      </c>
      <c r="P175" s="146">
        <v>2.5139999999999998</v>
      </c>
      <c r="Q175" s="146">
        <f>P175*H175</f>
        <v>28.797869999999996</v>
      </c>
      <c r="R175" s="146">
        <v>0</v>
      </c>
      <c r="S175" s="146">
        <f>R175*H175</f>
        <v>0</v>
      </c>
      <c r="T175" s="146">
        <v>0</v>
      </c>
      <c r="U175" s="147">
        <f>T175*H175</f>
        <v>0</v>
      </c>
      <c r="AS175" s="148" t="s">
        <v>171</v>
      </c>
      <c r="AU175" s="148" t="s">
        <v>167</v>
      </c>
      <c r="AV175" s="148" t="s">
        <v>147</v>
      </c>
      <c r="AZ175" s="17" t="s">
        <v>165</v>
      </c>
      <c r="BF175" s="149">
        <f>IF(O175="základná",K175,0)</f>
        <v>0</v>
      </c>
      <c r="BG175" s="149">
        <f>IF(O175="znížená",K175,0)</f>
        <v>505.62369999999999</v>
      </c>
      <c r="BH175" s="149">
        <f>IF(O175="zákl. prenesená",K175,0)</f>
        <v>0</v>
      </c>
      <c r="BI175" s="149">
        <f>IF(O175="zníž. prenesená",K175,0)</f>
        <v>0</v>
      </c>
      <c r="BJ175" s="149">
        <f>IF(O175="nulová",K175,0)</f>
        <v>0</v>
      </c>
      <c r="BK175" s="17" t="s">
        <v>147</v>
      </c>
      <c r="BL175" s="149">
        <f>ROUND(I175*H175,2)</f>
        <v>505.62</v>
      </c>
      <c r="BM175" s="17" t="s">
        <v>171</v>
      </c>
      <c r="BN175" s="148" t="s">
        <v>208</v>
      </c>
    </row>
    <row r="176" spans="2:66" s="12" customFormat="1" x14ac:dyDescent="0.2">
      <c r="B176" s="150"/>
      <c r="D176" s="151" t="s">
        <v>173</v>
      </c>
      <c r="E176" s="152" t="s">
        <v>1</v>
      </c>
      <c r="F176" s="153" t="s">
        <v>191</v>
      </c>
      <c r="H176" s="152" t="s">
        <v>1</v>
      </c>
      <c r="J176" s="198"/>
      <c r="M176" s="150"/>
      <c r="N176" s="154"/>
      <c r="U176" s="155"/>
      <c r="AU176" s="152" t="s">
        <v>173</v>
      </c>
      <c r="AV176" s="152" t="s">
        <v>147</v>
      </c>
      <c r="AW176" s="12" t="s">
        <v>76</v>
      </c>
      <c r="AX176" s="12" t="s">
        <v>24</v>
      </c>
      <c r="AY176" s="12" t="s">
        <v>68</v>
      </c>
      <c r="AZ176" s="152" t="s">
        <v>165</v>
      </c>
    </row>
    <row r="177" spans="2:66" s="13" customFormat="1" x14ac:dyDescent="0.2">
      <c r="B177" s="156"/>
      <c r="D177" s="151" t="s">
        <v>173</v>
      </c>
      <c r="E177" s="157" t="s">
        <v>1</v>
      </c>
      <c r="F177" s="158" t="s">
        <v>192</v>
      </c>
      <c r="H177" s="159">
        <v>6.5330000000000004</v>
      </c>
      <c r="J177" s="199"/>
      <c r="M177" s="156"/>
      <c r="N177" s="160"/>
      <c r="U177" s="161"/>
      <c r="AU177" s="157" t="s">
        <v>173</v>
      </c>
      <c r="AV177" s="157" t="s">
        <v>147</v>
      </c>
      <c r="AW177" s="13" t="s">
        <v>147</v>
      </c>
      <c r="AX177" s="13" t="s">
        <v>24</v>
      </c>
      <c r="AY177" s="13" t="s">
        <v>68</v>
      </c>
      <c r="AZ177" s="157" t="s">
        <v>165</v>
      </c>
    </row>
    <row r="178" spans="2:66" s="13" customFormat="1" x14ac:dyDescent="0.2">
      <c r="B178" s="156"/>
      <c r="D178" s="151" t="s">
        <v>173</v>
      </c>
      <c r="E178" s="157" t="s">
        <v>1</v>
      </c>
      <c r="F178" s="158" t="s">
        <v>193</v>
      </c>
      <c r="H178" s="159">
        <v>0.73199999999999998</v>
      </c>
      <c r="J178" s="199"/>
      <c r="M178" s="156"/>
      <c r="N178" s="160"/>
      <c r="U178" s="161"/>
      <c r="AU178" s="157" t="s">
        <v>173</v>
      </c>
      <c r="AV178" s="157" t="s">
        <v>147</v>
      </c>
      <c r="AW178" s="13" t="s">
        <v>147</v>
      </c>
      <c r="AX178" s="13" t="s">
        <v>24</v>
      </c>
      <c r="AY178" s="13" t="s">
        <v>68</v>
      </c>
      <c r="AZ178" s="157" t="s">
        <v>165</v>
      </c>
    </row>
    <row r="179" spans="2:66" s="13" customFormat="1" x14ac:dyDescent="0.2">
      <c r="B179" s="156"/>
      <c r="D179" s="151" t="s">
        <v>173</v>
      </c>
      <c r="E179" s="157" t="s">
        <v>1</v>
      </c>
      <c r="F179" s="158" t="s">
        <v>194</v>
      </c>
      <c r="H179" s="159">
        <v>0.502</v>
      </c>
      <c r="J179" s="199"/>
      <c r="M179" s="156"/>
      <c r="N179" s="160"/>
      <c r="U179" s="161"/>
      <c r="AU179" s="157" t="s">
        <v>173</v>
      </c>
      <c r="AV179" s="157" t="s">
        <v>147</v>
      </c>
      <c r="AW179" s="13" t="s">
        <v>147</v>
      </c>
      <c r="AX179" s="13" t="s">
        <v>24</v>
      </c>
      <c r="AY179" s="13" t="s">
        <v>68</v>
      </c>
      <c r="AZ179" s="157" t="s">
        <v>165</v>
      </c>
    </row>
    <row r="180" spans="2:66" s="15" customFormat="1" x14ac:dyDescent="0.2">
      <c r="B180" s="213"/>
      <c r="D180" s="151" t="s">
        <v>173</v>
      </c>
      <c r="E180" s="168" t="s">
        <v>1</v>
      </c>
      <c r="F180" s="214" t="s">
        <v>190</v>
      </c>
      <c r="H180" s="215">
        <v>7.7670000000000003</v>
      </c>
      <c r="J180" s="223"/>
      <c r="M180" s="213"/>
      <c r="N180" s="217"/>
      <c r="U180" s="218"/>
      <c r="AU180" s="168" t="s">
        <v>173</v>
      </c>
      <c r="AV180" s="168" t="s">
        <v>147</v>
      </c>
      <c r="AW180" s="15" t="s">
        <v>181</v>
      </c>
      <c r="AX180" s="15" t="s">
        <v>24</v>
      </c>
      <c r="AY180" s="15" t="s">
        <v>68</v>
      </c>
      <c r="AZ180" s="168" t="s">
        <v>165</v>
      </c>
    </row>
    <row r="181" spans="2:66" s="13" customFormat="1" x14ac:dyDescent="0.2">
      <c r="B181" s="156"/>
      <c r="D181" s="151" t="s">
        <v>173</v>
      </c>
      <c r="E181" s="157" t="s">
        <v>1</v>
      </c>
      <c r="F181" s="158" t="s">
        <v>195</v>
      </c>
      <c r="H181" s="159">
        <v>1.948</v>
      </c>
      <c r="J181" s="199"/>
      <c r="M181" s="156"/>
      <c r="N181" s="160"/>
      <c r="U181" s="161"/>
      <c r="AU181" s="157" t="s">
        <v>173</v>
      </c>
      <c r="AV181" s="157" t="s">
        <v>147</v>
      </c>
      <c r="AW181" s="13" t="s">
        <v>147</v>
      </c>
      <c r="AX181" s="13" t="s">
        <v>24</v>
      </c>
      <c r="AY181" s="13" t="s">
        <v>68</v>
      </c>
      <c r="AZ181" s="157" t="s">
        <v>165</v>
      </c>
    </row>
    <row r="182" spans="2:66" s="13" customFormat="1" x14ac:dyDescent="0.2">
      <c r="B182" s="156"/>
      <c r="D182" s="151" t="s">
        <v>173</v>
      </c>
      <c r="E182" s="157" t="s">
        <v>1</v>
      </c>
      <c r="F182" s="158" t="s">
        <v>196</v>
      </c>
      <c r="H182" s="159">
        <v>1.74</v>
      </c>
      <c r="J182" s="199"/>
      <c r="M182" s="156"/>
      <c r="N182" s="160"/>
      <c r="U182" s="161"/>
      <c r="AU182" s="157" t="s">
        <v>173</v>
      </c>
      <c r="AV182" s="157" t="s">
        <v>147</v>
      </c>
      <c r="AW182" s="13" t="s">
        <v>147</v>
      </c>
      <c r="AX182" s="13" t="s">
        <v>24</v>
      </c>
      <c r="AY182" s="13" t="s">
        <v>68</v>
      </c>
      <c r="AZ182" s="157" t="s">
        <v>165</v>
      </c>
    </row>
    <row r="183" spans="2:66" s="15" customFormat="1" x14ac:dyDescent="0.2">
      <c r="B183" s="213"/>
      <c r="D183" s="151" t="s">
        <v>173</v>
      </c>
      <c r="E183" s="168" t="s">
        <v>1</v>
      </c>
      <c r="F183" s="214" t="s">
        <v>190</v>
      </c>
      <c r="H183" s="215">
        <v>3.6880000000000002</v>
      </c>
      <c r="J183" s="223"/>
      <c r="M183" s="213"/>
      <c r="N183" s="217"/>
      <c r="U183" s="218"/>
      <c r="AU183" s="168" t="s">
        <v>173</v>
      </c>
      <c r="AV183" s="168" t="s">
        <v>147</v>
      </c>
      <c r="AW183" s="15" t="s">
        <v>181</v>
      </c>
      <c r="AX183" s="15" t="s">
        <v>24</v>
      </c>
      <c r="AY183" s="15" t="s">
        <v>68</v>
      </c>
      <c r="AZ183" s="168" t="s">
        <v>165</v>
      </c>
    </row>
    <row r="184" spans="2:66" s="14" customFormat="1" x14ac:dyDescent="0.2">
      <c r="B184" s="162"/>
      <c r="D184" s="151" t="s">
        <v>173</v>
      </c>
      <c r="E184" s="163" t="s">
        <v>1</v>
      </c>
      <c r="F184" s="164" t="s">
        <v>176</v>
      </c>
      <c r="H184" s="165">
        <v>11.455</v>
      </c>
      <c r="J184" s="200"/>
      <c r="M184" s="162"/>
      <c r="N184" s="166"/>
      <c r="U184" s="167"/>
      <c r="AU184" s="163" t="s">
        <v>173</v>
      </c>
      <c r="AV184" s="163" t="s">
        <v>147</v>
      </c>
      <c r="AW184" s="14" t="s">
        <v>171</v>
      </c>
      <c r="AX184" s="14" t="s">
        <v>24</v>
      </c>
      <c r="AY184" s="14" t="s">
        <v>76</v>
      </c>
      <c r="AZ184" s="163" t="s">
        <v>165</v>
      </c>
    </row>
    <row r="185" spans="2:66" s="1" customFormat="1" ht="37.9" customHeight="1" x14ac:dyDescent="0.2">
      <c r="B185" s="29"/>
      <c r="C185" s="188" t="s">
        <v>209</v>
      </c>
      <c r="D185" s="188" t="s">
        <v>167</v>
      </c>
      <c r="E185" s="189" t="s">
        <v>210</v>
      </c>
      <c r="F185" s="190" t="s">
        <v>211</v>
      </c>
      <c r="G185" s="191" t="s">
        <v>184</v>
      </c>
      <c r="H185" s="192">
        <v>11.455</v>
      </c>
      <c r="I185" s="193">
        <v>12.48</v>
      </c>
      <c r="J185" s="182"/>
      <c r="K185" s="193">
        <f t="shared" ref="K185" si="6">(H185*I185)-(H185*I185*J185)</f>
        <v>142.95840000000001</v>
      </c>
      <c r="L185" s="194"/>
      <c r="M185" s="29"/>
      <c r="N185" s="145" t="s">
        <v>1</v>
      </c>
      <c r="O185" s="118" t="s">
        <v>34</v>
      </c>
      <c r="P185" s="146">
        <v>0.61299999999999999</v>
      </c>
      <c r="Q185" s="146">
        <f>P185*H185</f>
        <v>7.0219149999999999</v>
      </c>
      <c r="R185" s="146">
        <v>0</v>
      </c>
      <c r="S185" s="146">
        <f>R185*H185</f>
        <v>0</v>
      </c>
      <c r="T185" s="146">
        <v>0</v>
      </c>
      <c r="U185" s="147">
        <f>T185*H185</f>
        <v>0</v>
      </c>
      <c r="AS185" s="148" t="s">
        <v>171</v>
      </c>
      <c r="AU185" s="148" t="s">
        <v>167</v>
      </c>
      <c r="AV185" s="148" t="s">
        <v>147</v>
      </c>
      <c r="AZ185" s="17" t="s">
        <v>165</v>
      </c>
      <c r="BF185" s="149">
        <f>IF(O185="základná",K185,0)</f>
        <v>0</v>
      </c>
      <c r="BG185" s="149">
        <f>IF(O185="znížená",K185,0)</f>
        <v>142.95840000000001</v>
      </c>
      <c r="BH185" s="149">
        <f>IF(O185="zákl. prenesená",K185,0)</f>
        <v>0</v>
      </c>
      <c r="BI185" s="149">
        <f>IF(O185="zníž. prenesená",K185,0)</f>
        <v>0</v>
      </c>
      <c r="BJ185" s="149">
        <f>IF(O185="nulová",K185,0)</f>
        <v>0</v>
      </c>
      <c r="BK185" s="17" t="s">
        <v>147</v>
      </c>
      <c r="BL185" s="149">
        <f>ROUND(I185*H185,2)</f>
        <v>142.96</v>
      </c>
      <c r="BM185" s="17" t="s">
        <v>171</v>
      </c>
      <c r="BN185" s="148" t="s">
        <v>212</v>
      </c>
    </row>
    <row r="186" spans="2:66" s="12" customFormat="1" x14ac:dyDescent="0.2">
      <c r="B186" s="150"/>
      <c r="D186" s="151" t="s">
        <v>173</v>
      </c>
      <c r="E186" s="152" t="s">
        <v>1</v>
      </c>
      <c r="F186" s="153" t="s">
        <v>191</v>
      </c>
      <c r="H186" s="152" t="s">
        <v>1</v>
      </c>
      <c r="J186" s="176"/>
      <c r="M186" s="150"/>
      <c r="N186" s="154"/>
      <c r="U186" s="155"/>
      <c r="AU186" s="152" t="s">
        <v>173</v>
      </c>
      <c r="AV186" s="152" t="s">
        <v>147</v>
      </c>
      <c r="AW186" s="12" t="s">
        <v>76</v>
      </c>
      <c r="AX186" s="12" t="s">
        <v>24</v>
      </c>
      <c r="AY186" s="12" t="s">
        <v>68</v>
      </c>
      <c r="AZ186" s="152" t="s">
        <v>165</v>
      </c>
    </row>
    <row r="187" spans="2:66" s="13" customFormat="1" x14ac:dyDescent="0.2">
      <c r="B187" s="156"/>
      <c r="D187" s="151" t="s">
        <v>173</v>
      </c>
      <c r="E187" s="157" t="s">
        <v>1</v>
      </c>
      <c r="F187" s="158" t="s">
        <v>192</v>
      </c>
      <c r="H187" s="159">
        <v>6.5330000000000004</v>
      </c>
      <c r="J187" s="177"/>
      <c r="M187" s="156"/>
      <c r="N187" s="160"/>
      <c r="U187" s="161"/>
      <c r="AU187" s="157" t="s">
        <v>173</v>
      </c>
      <c r="AV187" s="157" t="s">
        <v>147</v>
      </c>
      <c r="AW187" s="13" t="s">
        <v>147</v>
      </c>
      <c r="AX187" s="13" t="s">
        <v>24</v>
      </c>
      <c r="AY187" s="13" t="s">
        <v>68</v>
      </c>
      <c r="AZ187" s="157" t="s">
        <v>165</v>
      </c>
    </row>
    <row r="188" spans="2:66" s="13" customFormat="1" x14ac:dyDescent="0.2">
      <c r="B188" s="156"/>
      <c r="D188" s="151" t="s">
        <v>173</v>
      </c>
      <c r="E188" s="157" t="s">
        <v>1</v>
      </c>
      <c r="F188" s="158" t="s">
        <v>193</v>
      </c>
      <c r="H188" s="159">
        <v>0.73199999999999998</v>
      </c>
      <c r="J188" s="177"/>
      <c r="M188" s="156"/>
      <c r="N188" s="160"/>
      <c r="U188" s="161"/>
      <c r="AU188" s="157" t="s">
        <v>173</v>
      </c>
      <c r="AV188" s="157" t="s">
        <v>147</v>
      </c>
      <c r="AW188" s="13" t="s">
        <v>147</v>
      </c>
      <c r="AX188" s="13" t="s">
        <v>24</v>
      </c>
      <c r="AY188" s="13" t="s">
        <v>68</v>
      </c>
      <c r="AZ188" s="157" t="s">
        <v>165</v>
      </c>
    </row>
    <row r="189" spans="2:66" s="13" customFormat="1" x14ac:dyDescent="0.2">
      <c r="B189" s="156"/>
      <c r="D189" s="151" t="s">
        <v>173</v>
      </c>
      <c r="E189" s="157" t="s">
        <v>1</v>
      </c>
      <c r="F189" s="158" t="s">
        <v>194</v>
      </c>
      <c r="H189" s="159">
        <v>0.502</v>
      </c>
      <c r="J189" s="177"/>
      <c r="M189" s="156"/>
      <c r="N189" s="160"/>
      <c r="U189" s="161"/>
      <c r="AU189" s="157" t="s">
        <v>173</v>
      </c>
      <c r="AV189" s="157" t="s">
        <v>147</v>
      </c>
      <c r="AW189" s="13" t="s">
        <v>147</v>
      </c>
      <c r="AX189" s="13" t="s">
        <v>24</v>
      </c>
      <c r="AY189" s="13" t="s">
        <v>68</v>
      </c>
      <c r="AZ189" s="157" t="s">
        <v>165</v>
      </c>
    </row>
    <row r="190" spans="2:66" s="15" customFormat="1" x14ac:dyDescent="0.2">
      <c r="B190" s="213"/>
      <c r="D190" s="151" t="s">
        <v>173</v>
      </c>
      <c r="E190" s="168" t="s">
        <v>1</v>
      </c>
      <c r="F190" s="214" t="s">
        <v>190</v>
      </c>
      <c r="H190" s="215">
        <v>7.7670000000000003</v>
      </c>
      <c r="J190" s="216"/>
      <c r="M190" s="213"/>
      <c r="N190" s="217"/>
      <c r="U190" s="218"/>
      <c r="AU190" s="168" t="s">
        <v>173</v>
      </c>
      <c r="AV190" s="168" t="s">
        <v>147</v>
      </c>
      <c r="AW190" s="15" t="s">
        <v>181</v>
      </c>
      <c r="AX190" s="15" t="s">
        <v>24</v>
      </c>
      <c r="AY190" s="15" t="s">
        <v>68</v>
      </c>
      <c r="AZ190" s="168" t="s">
        <v>165</v>
      </c>
    </row>
    <row r="191" spans="2:66" s="13" customFormat="1" x14ac:dyDescent="0.2">
      <c r="B191" s="156"/>
      <c r="D191" s="151" t="s">
        <v>173</v>
      </c>
      <c r="E191" s="157" t="s">
        <v>1</v>
      </c>
      <c r="F191" s="158" t="s">
        <v>195</v>
      </c>
      <c r="H191" s="159">
        <v>1.948</v>
      </c>
      <c r="J191" s="177"/>
      <c r="M191" s="156"/>
      <c r="N191" s="160"/>
      <c r="U191" s="161"/>
      <c r="AU191" s="157" t="s">
        <v>173</v>
      </c>
      <c r="AV191" s="157" t="s">
        <v>147</v>
      </c>
      <c r="AW191" s="13" t="s">
        <v>147</v>
      </c>
      <c r="AX191" s="13" t="s">
        <v>24</v>
      </c>
      <c r="AY191" s="13" t="s">
        <v>68</v>
      </c>
      <c r="AZ191" s="157" t="s">
        <v>165</v>
      </c>
    </row>
    <row r="192" spans="2:66" s="13" customFormat="1" x14ac:dyDescent="0.2">
      <c r="B192" s="156"/>
      <c r="D192" s="151" t="s">
        <v>173</v>
      </c>
      <c r="E192" s="157" t="s">
        <v>1</v>
      </c>
      <c r="F192" s="158" t="s">
        <v>196</v>
      </c>
      <c r="H192" s="159">
        <v>1.74</v>
      </c>
      <c r="J192" s="177"/>
      <c r="M192" s="156"/>
      <c r="N192" s="160"/>
      <c r="U192" s="161"/>
      <c r="AU192" s="157" t="s">
        <v>173</v>
      </c>
      <c r="AV192" s="157" t="s">
        <v>147</v>
      </c>
      <c r="AW192" s="13" t="s">
        <v>147</v>
      </c>
      <c r="AX192" s="13" t="s">
        <v>24</v>
      </c>
      <c r="AY192" s="13" t="s">
        <v>68</v>
      </c>
      <c r="AZ192" s="157" t="s">
        <v>165</v>
      </c>
    </row>
    <row r="193" spans="2:66" s="15" customFormat="1" x14ac:dyDescent="0.2">
      <c r="B193" s="213"/>
      <c r="D193" s="151" t="s">
        <v>173</v>
      </c>
      <c r="E193" s="168" t="s">
        <v>1</v>
      </c>
      <c r="F193" s="214" t="s">
        <v>190</v>
      </c>
      <c r="H193" s="215">
        <v>3.6880000000000002</v>
      </c>
      <c r="J193" s="216"/>
      <c r="M193" s="213"/>
      <c r="N193" s="217"/>
      <c r="U193" s="218"/>
      <c r="AU193" s="168" t="s">
        <v>173</v>
      </c>
      <c r="AV193" s="168" t="s">
        <v>147</v>
      </c>
      <c r="AW193" s="15" t="s">
        <v>181</v>
      </c>
      <c r="AX193" s="15" t="s">
        <v>24</v>
      </c>
      <c r="AY193" s="15" t="s">
        <v>68</v>
      </c>
      <c r="AZ193" s="168" t="s">
        <v>165</v>
      </c>
    </row>
    <row r="194" spans="2:66" s="14" customFormat="1" x14ac:dyDescent="0.2">
      <c r="B194" s="162"/>
      <c r="D194" s="151" t="s">
        <v>173</v>
      </c>
      <c r="E194" s="163" t="s">
        <v>1</v>
      </c>
      <c r="F194" s="164" t="s">
        <v>176</v>
      </c>
      <c r="H194" s="165">
        <v>11.455</v>
      </c>
      <c r="J194" s="178"/>
      <c r="M194" s="162"/>
      <c r="N194" s="166"/>
      <c r="U194" s="167"/>
      <c r="AU194" s="163" t="s">
        <v>173</v>
      </c>
      <c r="AV194" s="163" t="s">
        <v>147</v>
      </c>
      <c r="AW194" s="14" t="s">
        <v>171</v>
      </c>
      <c r="AX194" s="14" t="s">
        <v>24</v>
      </c>
      <c r="AY194" s="14" t="s">
        <v>76</v>
      </c>
      <c r="AZ194" s="163" t="s">
        <v>165</v>
      </c>
    </row>
    <row r="195" spans="2:66" s="1" customFormat="1" ht="24.2" customHeight="1" x14ac:dyDescent="0.2">
      <c r="B195" s="29"/>
      <c r="C195" s="188" t="s">
        <v>213</v>
      </c>
      <c r="D195" s="188" t="s">
        <v>167</v>
      </c>
      <c r="E195" s="189" t="s">
        <v>214</v>
      </c>
      <c r="F195" s="190" t="s">
        <v>215</v>
      </c>
      <c r="G195" s="191" t="s">
        <v>184</v>
      </c>
      <c r="H195" s="192">
        <v>441.31299999999999</v>
      </c>
      <c r="I195" s="193">
        <v>2.04</v>
      </c>
      <c r="J195" s="182"/>
      <c r="K195" s="193">
        <f t="shared" ref="K195" si="7">(H195*I195)-(H195*I195*J195)</f>
        <v>900.27851999999996</v>
      </c>
      <c r="L195" s="194"/>
      <c r="M195" s="29"/>
      <c r="N195" s="145" t="s">
        <v>1</v>
      </c>
      <c r="O195" s="118" t="s">
        <v>34</v>
      </c>
      <c r="P195" s="146">
        <v>6.9000000000000006E-2</v>
      </c>
      <c r="Q195" s="146">
        <f>P195*H195</f>
        <v>30.450597000000002</v>
      </c>
      <c r="R195" s="146">
        <v>0</v>
      </c>
      <c r="S195" s="146">
        <f>R195*H195</f>
        <v>0</v>
      </c>
      <c r="T195" s="146">
        <v>0</v>
      </c>
      <c r="U195" s="147">
        <f>T195*H195</f>
        <v>0</v>
      </c>
      <c r="AS195" s="148" t="s">
        <v>171</v>
      </c>
      <c r="AU195" s="148" t="s">
        <v>167</v>
      </c>
      <c r="AV195" s="148" t="s">
        <v>147</v>
      </c>
      <c r="AZ195" s="17" t="s">
        <v>165</v>
      </c>
      <c r="BF195" s="149">
        <f>IF(O195="základná",K195,0)</f>
        <v>0</v>
      </c>
      <c r="BG195" s="149">
        <f>IF(O195="znížená",K195,0)</f>
        <v>900.27851999999996</v>
      </c>
      <c r="BH195" s="149">
        <f>IF(O195="zákl. prenesená",K195,0)</f>
        <v>0</v>
      </c>
      <c r="BI195" s="149">
        <f>IF(O195="zníž. prenesená",K195,0)</f>
        <v>0</v>
      </c>
      <c r="BJ195" s="149">
        <f>IF(O195="nulová",K195,0)</f>
        <v>0</v>
      </c>
      <c r="BK195" s="17" t="s">
        <v>147</v>
      </c>
      <c r="BL195" s="149">
        <f>ROUND(I195*H195,2)</f>
        <v>900.28</v>
      </c>
      <c r="BM195" s="17" t="s">
        <v>171</v>
      </c>
      <c r="BN195" s="148" t="s">
        <v>216</v>
      </c>
    </row>
    <row r="196" spans="2:66" s="12" customFormat="1" x14ac:dyDescent="0.2">
      <c r="B196" s="150"/>
      <c r="D196" s="151" t="s">
        <v>173</v>
      </c>
      <c r="E196" s="152" t="s">
        <v>1</v>
      </c>
      <c r="F196" s="153" t="s">
        <v>217</v>
      </c>
      <c r="H196" s="152" t="s">
        <v>1</v>
      </c>
      <c r="J196" s="198"/>
      <c r="M196" s="150"/>
      <c r="N196" s="154"/>
      <c r="U196" s="155"/>
      <c r="AU196" s="152" t="s">
        <v>173</v>
      </c>
      <c r="AV196" s="152" t="s">
        <v>147</v>
      </c>
      <c r="AW196" s="12" t="s">
        <v>76</v>
      </c>
      <c r="AX196" s="12" t="s">
        <v>24</v>
      </c>
      <c r="AY196" s="12" t="s">
        <v>68</v>
      </c>
      <c r="AZ196" s="152" t="s">
        <v>165</v>
      </c>
    </row>
    <row r="197" spans="2:66" s="13" customFormat="1" x14ac:dyDescent="0.2">
      <c r="B197" s="156"/>
      <c r="D197" s="151" t="s">
        <v>173</v>
      </c>
      <c r="E197" s="157" t="s">
        <v>1</v>
      </c>
      <c r="F197" s="158" t="s">
        <v>218</v>
      </c>
      <c r="H197" s="159">
        <v>441.31299999999999</v>
      </c>
      <c r="J197" s="199"/>
      <c r="M197" s="156"/>
      <c r="N197" s="160"/>
      <c r="U197" s="161"/>
      <c r="AU197" s="157" t="s">
        <v>173</v>
      </c>
      <c r="AV197" s="157" t="s">
        <v>147</v>
      </c>
      <c r="AW197" s="13" t="s">
        <v>147</v>
      </c>
      <c r="AX197" s="13" t="s">
        <v>24</v>
      </c>
      <c r="AY197" s="13" t="s">
        <v>68</v>
      </c>
      <c r="AZ197" s="157" t="s">
        <v>165</v>
      </c>
    </row>
    <row r="198" spans="2:66" s="14" customFormat="1" x14ac:dyDescent="0.2">
      <c r="B198" s="162"/>
      <c r="D198" s="151" t="s">
        <v>173</v>
      </c>
      <c r="E198" s="163" t="s">
        <v>1</v>
      </c>
      <c r="F198" s="164" t="s">
        <v>176</v>
      </c>
      <c r="H198" s="165">
        <v>441.31299999999999</v>
      </c>
      <c r="J198" s="200"/>
      <c r="M198" s="162"/>
      <c r="N198" s="166"/>
      <c r="U198" s="167"/>
      <c r="AU198" s="163" t="s">
        <v>173</v>
      </c>
      <c r="AV198" s="163" t="s">
        <v>147</v>
      </c>
      <c r="AW198" s="14" t="s">
        <v>171</v>
      </c>
      <c r="AX198" s="14" t="s">
        <v>24</v>
      </c>
      <c r="AY198" s="14" t="s">
        <v>76</v>
      </c>
      <c r="AZ198" s="163" t="s">
        <v>165</v>
      </c>
    </row>
    <row r="199" spans="2:66" s="1" customFormat="1" ht="37.9" customHeight="1" x14ac:dyDescent="0.2">
      <c r="B199" s="29"/>
      <c r="C199" s="188" t="s">
        <v>219</v>
      </c>
      <c r="D199" s="188" t="s">
        <v>167</v>
      </c>
      <c r="E199" s="189" t="s">
        <v>220</v>
      </c>
      <c r="F199" s="190" t="s">
        <v>221</v>
      </c>
      <c r="G199" s="191" t="s">
        <v>184</v>
      </c>
      <c r="H199" s="192">
        <v>441.31299999999999</v>
      </c>
      <c r="I199" s="193">
        <v>2.67</v>
      </c>
      <c r="J199" s="182"/>
      <c r="K199" s="193">
        <f t="shared" ref="K199" si="8">(H199*I199)-(H199*I199*J199)</f>
        <v>1178.3057099999999</v>
      </c>
      <c r="L199" s="194"/>
      <c r="M199" s="29"/>
      <c r="N199" s="145" t="s">
        <v>1</v>
      </c>
      <c r="O199" s="118" t="s">
        <v>34</v>
      </c>
      <c r="P199" s="146">
        <v>3.6999999999999998E-2</v>
      </c>
      <c r="Q199" s="146">
        <f>P199*H199</f>
        <v>16.328581</v>
      </c>
      <c r="R199" s="146">
        <v>0</v>
      </c>
      <c r="S199" s="146">
        <f>R199*H199</f>
        <v>0</v>
      </c>
      <c r="T199" s="146">
        <v>0</v>
      </c>
      <c r="U199" s="147">
        <f>T199*H199</f>
        <v>0</v>
      </c>
      <c r="AS199" s="148" t="s">
        <v>171</v>
      </c>
      <c r="AU199" s="148" t="s">
        <v>167</v>
      </c>
      <c r="AV199" s="148" t="s">
        <v>147</v>
      </c>
      <c r="AZ199" s="17" t="s">
        <v>165</v>
      </c>
      <c r="BF199" s="149">
        <f>IF(O199="základná",K199,0)</f>
        <v>0</v>
      </c>
      <c r="BG199" s="149">
        <f>IF(O199="znížená",K199,0)</f>
        <v>1178.3057099999999</v>
      </c>
      <c r="BH199" s="149">
        <f>IF(O199="zákl. prenesená",K199,0)</f>
        <v>0</v>
      </c>
      <c r="BI199" s="149">
        <f>IF(O199="zníž. prenesená",K199,0)</f>
        <v>0</v>
      </c>
      <c r="BJ199" s="149">
        <f>IF(O199="nulová",K199,0)</f>
        <v>0</v>
      </c>
      <c r="BK199" s="17" t="s">
        <v>147</v>
      </c>
      <c r="BL199" s="149">
        <f>ROUND(I199*H199,2)</f>
        <v>1178.31</v>
      </c>
      <c r="BM199" s="17" t="s">
        <v>171</v>
      </c>
      <c r="BN199" s="148" t="s">
        <v>222</v>
      </c>
    </row>
    <row r="200" spans="2:66" s="12" customFormat="1" x14ac:dyDescent="0.2">
      <c r="B200" s="150"/>
      <c r="D200" s="151" t="s">
        <v>173</v>
      </c>
      <c r="E200" s="152" t="s">
        <v>1</v>
      </c>
      <c r="F200" s="153" t="s">
        <v>223</v>
      </c>
      <c r="H200" s="152" t="s">
        <v>1</v>
      </c>
      <c r="J200" s="198"/>
      <c r="M200" s="150"/>
      <c r="N200" s="154"/>
      <c r="U200" s="155"/>
      <c r="AU200" s="152" t="s">
        <v>173</v>
      </c>
      <c r="AV200" s="152" t="s">
        <v>147</v>
      </c>
      <c r="AW200" s="12" t="s">
        <v>76</v>
      </c>
      <c r="AX200" s="12" t="s">
        <v>24</v>
      </c>
      <c r="AY200" s="12" t="s">
        <v>68</v>
      </c>
      <c r="AZ200" s="152" t="s">
        <v>165</v>
      </c>
    </row>
    <row r="201" spans="2:66" s="13" customFormat="1" x14ac:dyDescent="0.2">
      <c r="B201" s="156"/>
      <c r="D201" s="151" t="s">
        <v>173</v>
      </c>
      <c r="E201" s="157" t="s">
        <v>1</v>
      </c>
      <c r="F201" s="158" t="s">
        <v>218</v>
      </c>
      <c r="H201" s="159">
        <v>441.31299999999999</v>
      </c>
      <c r="J201" s="199"/>
      <c r="M201" s="156"/>
      <c r="N201" s="160"/>
      <c r="U201" s="161"/>
      <c r="AU201" s="157" t="s">
        <v>173</v>
      </c>
      <c r="AV201" s="157" t="s">
        <v>147</v>
      </c>
      <c r="AW201" s="13" t="s">
        <v>147</v>
      </c>
      <c r="AX201" s="13" t="s">
        <v>24</v>
      </c>
      <c r="AY201" s="13" t="s">
        <v>68</v>
      </c>
      <c r="AZ201" s="157" t="s">
        <v>165</v>
      </c>
    </row>
    <row r="202" spans="2:66" s="14" customFormat="1" x14ac:dyDescent="0.2">
      <c r="B202" s="162"/>
      <c r="D202" s="151" t="s">
        <v>173</v>
      </c>
      <c r="E202" s="163" t="s">
        <v>1</v>
      </c>
      <c r="F202" s="164" t="s">
        <v>176</v>
      </c>
      <c r="H202" s="165">
        <v>441.31299999999999</v>
      </c>
      <c r="J202" s="200"/>
      <c r="M202" s="162"/>
      <c r="N202" s="166"/>
      <c r="U202" s="167"/>
      <c r="AU202" s="163" t="s">
        <v>173</v>
      </c>
      <c r="AV202" s="163" t="s">
        <v>147</v>
      </c>
      <c r="AW202" s="14" t="s">
        <v>171</v>
      </c>
      <c r="AX202" s="14" t="s">
        <v>24</v>
      </c>
      <c r="AY202" s="14" t="s">
        <v>76</v>
      </c>
      <c r="AZ202" s="163" t="s">
        <v>165</v>
      </c>
    </row>
    <row r="203" spans="2:66" s="1" customFormat="1" ht="44.25" customHeight="1" x14ac:dyDescent="0.2">
      <c r="B203" s="29"/>
      <c r="C203" s="188" t="s">
        <v>224</v>
      </c>
      <c r="D203" s="188" t="s">
        <v>167</v>
      </c>
      <c r="E203" s="189" t="s">
        <v>225</v>
      </c>
      <c r="F203" s="190" t="s">
        <v>226</v>
      </c>
      <c r="G203" s="191" t="s">
        <v>184</v>
      </c>
      <c r="H203" s="192">
        <v>8826.26</v>
      </c>
      <c r="I203" s="193">
        <v>0.41</v>
      </c>
      <c r="J203" s="182"/>
      <c r="K203" s="193">
        <f t="shared" ref="K203" si="9">(H203*I203)-(H203*I203*J203)</f>
        <v>3618.7665999999999</v>
      </c>
      <c r="L203" s="194"/>
      <c r="M203" s="29"/>
      <c r="N203" s="145" t="s">
        <v>1</v>
      </c>
      <c r="O203" s="118" t="s">
        <v>34</v>
      </c>
      <c r="P203" s="146">
        <v>6.0000000000000001E-3</v>
      </c>
      <c r="Q203" s="146">
        <f>P203*H203</f>
        <v>52.957560000000001</v>
      </c>
      <c r="R203" s="146">
        <v>0</v>
      </c>
      <c r="S203" s="146">
        <f>R203*H203</f>
        <v>0</v>
      </c>
      <c r="T203" s="146">
        <v>0</v>
      </c>
      <c r="U203" s="147">
        <f>T203*H203</f>
        <v>0</v>
      </c>
      <c r="AS203" s="148" t="s">
        <v>171</v>
      </c>
      <c r="AU203" s="148" t="s">
        <v>167</v>
      </c>
      <c r="AV203" s="148" t="s">
        <v>147</v>
      </c>
      <c r="AZ203" s="17" t="s">
        <v>165</v>
      </c>
      <c r="BF203" s="149">
        <f>IF(O203="základná",K203,0)</f>
        <v>0</v>
      </c>
      <c r="BG203" s="149">
        <f>IF(O203="znížená",K203,0)</f>
        <v>3618.7665999999999</v>
      </c>
      <c r="BH203" s="149">
        <f>IF(O203="zákl. prenesená",K203,0)</f>
        <v>0</v>
      </c>
      <c r="BI203" s="149">
        <f>IF(O203="zníž. prenesená",K203,0)</f>
        <v>0</v>
      </c>
      <c r="BJ203" s="149">
        <f>IF(O203="nulová",K203,0)</f>
        <v>0</v>
      </c>
      <c r="BK203" s="17" t="s">
        <v>147</v>
      </c>
      <c r="BL203" s="149">
        <f>ROUND(I203*H203,2)</f>
        <v>3618.77</v>
      </c>
      <c r="BM203" s="17" t="s">
        <v>171</v>
      </c>
      <c r="BN203" s="148" t="s">
        <v>227</v>
      </c>
    </row>
    <row r="204" spans="2:66" s="12" customFormat="1" x14ac:dyDescent="0.2">
      <c r="B204" s="150"/>
      <c r="D204" s="151" t="s">
        <v>173</v>
      </c>
      <c r="E204" s="152" t="s">
        <v>1</v>
      </c>
      <c r="F204" s="153" t="s">
        <v>223</v>
      </c>
      <c r="H204" s="152" t="s">
        <v>1</v>
      </c>
      <c r="J204" s="198"/>
      <c r="M204" s="150"/>
      <c r="N204" s="154"/>
      <c r="U204" s="155"/>
      <c r="AU204" s="152" t="s">
        <v>173</v>
      </c>
      <c r="AV204" s="152" t="s">
        <v>147</v>
      </c>
      <c r="AW204" s="12" t="s">
        <v>76</v>
      </c>
      <c r="AX204" s="12" t="s">
        <v>24</v>
      </c>
      <c r="AY204" s="12" t="s">
        <v>68</v>
      </c>
      <c r="AZ204" s="152" t="s">
        <v>165</v>
      </c>
    </row>
    <row r="205" spans="2:66" s="13" customFormat="1" x14ac:dyDescent="0.2">
      <c r="B205" s="156"/>
      <c r="D205" s="151" t="s">
        <v>173</v>
      </c>
      <c r="E205" s="157" t="s">
        <v>1</v>
      </c>
      <c r="F205" s="158" t="s">
        <v>218</v>
      </c>
      <c r="H205" s="159">
        <v>441.31299999999999</v>
      </c>
      <c r="J205" s="199"/>
      <c r="M205" s="156"/>
      <c r="N205" s="160"/>
      <c r="U205" s="161"/>
      <c r="AU205" s="157" t="s">
        <v>173</v>
      </c>
      <c r="AV205" s="157" t="s">
        <v>147</v>
      </c>
      <c r="AW205" s="13" t="s">
        <v>147</v>
      </c>
      <c r="AX205" s="13" t="s">
        <v>24</v>
      </c>
      <c r="AY205" s="13" t="s">
        <v>68</v>
      </c>
      <c r="AZ205" s="157" t="s">
        <v>165</v>
      </c>
    </row>
    <row r="206" spans="2:66" s="14" customFormat="1" x14ac:dyDescent="0.2">
      <c r="B206" s="162"/>
      <c r="D206" s="151" t="s">
        <v>173</v>
      </c>
      <c r="E206" s="163" t="s">
        <v>1</v>
      </c>
      <c r="F206" s="164" t="s">
        <v>176</v>
      </c>
      <c r="H206" s="165">
        <v>441.31299999999999</v>
      </c>
      <c r="J206" s="200"/>
      <c r="M206" s="162"/>
      <c r="N206" s="166"/>
      <c r="U206" s="167"/>
      <c r="AU206" s="163" t="s">
        <v>173</v>
      </c>
      <c r="AV206" s="163" t="s">
        <v>147</v>
      </c>
      <c r="AW206" s="14" t="s">
        <v>171</v>
      </c>
      <c r="AX206" s="14" t="s">
        <v>24</v>
      </c>
      <c r="AY206" s="14" t="s">
        <v>76</v>
      </c>
      <c r="AZ206" s="163" t="s">
        <v>165</v>
      </c>
    </row>
    <row r="207" spans="2:66" s="13" customFormat="1" x14ac:dyDescent="0.2">
      <c r="B207" s="156"/>
      <c r="D207" s="151" t="s">
        <v>173</v>
      </c>
      <c r="F207" s="158" t="s">
        <v>228</v>
      </c>
      <c r="H207" s="159">
        <v>8826.26</v>
      </c>
      <c r="J207" s="199"/>
      <c r="M207" s="156"/>
      <c r="N207" s="160"/>
      <c r="U207" s="161"/>
      <c r="AU207" s="157" t="s">
        <v>173</v>
      </c>
      <c r="AV207" s="157" t="s">
        <v>147</v>
      </c>
      <c r="AW207" s="13" t="s">
        <v>147</v>
      </c>
      <c r="AX207" s="13" t="s">
        <v>3</v>
      </c>
      <c r="AY207" s="13" t="s">
        <v>76</v>
      </c>
      <c r="AZ207" s="157" t="s">
        <v>165</v>
      </c>
    </row>
    <row r="208" spans="2:66" s="1" customFormat="1" ht="24.2" customHeight="1" x14ac:dyDescent="0.2">
      <c r="B208" s="29"/>
      <c r="C208" s="188" t="s">
        <v>229</v>
      </c>
      <c r="D208" s="188" t="s">
        <v>167</v>
      </c>
      <c r="E208" s="189" t="s">
        <v>230</v>
      </c>
      <c r="F208" s="190" t="s">
        <v>231</v>
      </c>
      <c r="G208" s="191" t="s">
        <v>184</v>
      </c>
      <c r="H208" s="192">
        <v>441.31299999999999</v>
      </c>
      <c r="I208" s="193">
        <v>2.4500000000000002</v>
      </c>
      <c r="J208" s="182"/>
      <c r="K208" s="193">
        <f t="shared" ref="K208" si="10">(H208*I208)-(H208*I208*J208)</f>
        <v>1081.21685</v>
      </c>
      <c r="L208" s="194"/>
      <c r="M208" s="29"/>
      <c r="N208" s="145" t="s">
        <v>1</v>
      </c>
      <c r="O208" s="118" t="s">
        <v>34</v>
      </c>
      <c r="P208" s="146">
        <v>8.6999999999999994E-2</v>
      </c>
      <c r="Q208" s="146">
        <f>P208*H208</f>
        <v>38.394230999999998</v>
      </c>
      <c r="R208" s="146">
        <v>0</v>
      </c>
      <c r="S208" s="146">
        <f>R208*H208</f>
        <v>0</v>
      </c>
      <c r="T208" s="146">
        <v>0</v>
      </c>
      <c r="U208" s="147">
        <f>T208*H208</f>
        <v>0</v>
      </c>
      <c r="AS208" s="148" t="s">
        <v>171</v>
      </c>
      <c r="AU208" s="148" t="s">
        <v>167</v>
      </c>
      <c r="AV208" s="148" t="s">
        <v>147</v>
      </c>
      <c r="AZ208" s="17" t="s">
        <v>165</v>
      </c>
      <c r="BF208" s="149">
        <f>IF(O208="základná",K208,0)</f>
        <v>0</v>
      </c>
      <c r="BG208" s="149">
        <f>IF(O208="znížená",K208,0)</f>
        <v>1081.21685</v>
      </c>
      <c r="BH208" s="149">
        <f>IF(O208="zákl. prenesená",K208,0)</f>
        <v>0</v>
      </c>
      <c r="BI208" s="149">
        <f>IF(O208="zníž. prenesená",K208,0)</f>
        <v>0</v>
      </c>
      <c r="BJ208" s="149">
        <f>IF(O208="nulová",K208,0)</f>
        <v>0</v>
      </c>
      <c r="BK208" s="17" t="s">
        <v>147</v>
      </c>
      <c r="BL208" s="149">
        <f>ROUND(I208*H208,2)</f>
        <v>1081.22</v>
      </c>
      <c r="BM208" s="17" t="s">
        <v>171</v>
      </c>
      <c r="BN208" s="148" t="s">
        <v>232</v>
      </c>
    </row>
    <row r="209" spans="2:66" s="12" customFormat="1" x14ac:dyDescent="0.2">
      <c r="B209" s="150"/>
      <c r="D209" s="151" t="s">
        <v>173</v>
      </c>
      <c r="E209" s="152" t="s">
        <v>1</v>
      </c>
      <c r="F209" s="153" t="s">
        <v>233</v>
      </c>
      <c r="H209" s="152" t="s">
        <v>1</v>
      </c>
      <c r="J209" s="198"/>
      <c r="M209" s="150"/>
      <c r="N209" s="154"/>
      <c r="U209" s="155"/>
      <c r="AU209" s="152" t="s">
        <v>173</v>
      </c>
      <c r="AV209" s="152" t="s">
        <v>147</v>
      </c>
      <c r="AW209" s="12" t="s">
        <v>76</v>
      </c>
      <c r="AX209" s="12" t="s">
        <v>24</v>
      </c>
      <c r="AY209" s="12" t="s">
        <v>68</v>
      </c>
      <c r="AZ209" s="152" t="s">
        <v>165</v>
      </c>
    </row>
    <row r="210" spans="2:66" s="13" customFormat="1" x14ac:dyDescent="0.2">
      <c r="B210" s="156"/>
      <c r="D210" s="151" t="s">
        <v>173</v>
      </c>
      <c r="E210" s="157" t="s">
        <v>1</v>
      </c>
      <c r="F210" s="158" t="s">
        <v>218</v>
      </c>
      <c r="H210" s="159">
        <v>441.31299999999999</v>
      </c>
      <c r="J210" s="199"/>
      <c r="M210" s="156"/>
      <c r="N210" s="160"/>
      <c r="U210" s="161"/>
      <c r="AU210" s="157" t="s">
        <v>173</v>
      </c>
      <c r="AV210" s="157" t="s">
        <v>147</v>
      </c>
      <c r="AW210" s="13" t="s">
        <v>147</v>
      </c>
      <c r="AX210" s="13" t="s">
        <v>24</v>
      </c>
      <c r="AY210" s="13" t="s">
        <v>68</v>
      </c>
      <c r="AZ210" s="157" t="s">
        <v>165</v>
      </c>
    </row>
    <row r="211" spans="2:66" s="14" customFormat="1" x14ac:dyDescent="0.2">
      <c r="B211" s="162"/>
      <c r="D211" s="151" t="s">
        <v>173</v>
      </c>
      <c r="E211" s="163" t="s">
        <v>1</v>
      </c>
      <c r="F211" s="164" t="s">
        <v>176</v>
      </c>
      <c r="H211" s="165">
        <v>441.31299999999999</v>
      </c>
      <c r="J211" s="200"/>
      <c r="M211" s="162"/>
      <c r="N211" s="166"/>
      <c r="U211" s="167"/>
      <c r="AU211" s="163" t="s">
        <v>173</v>
      </c>
      <c r="AV211" s="163" t="s">
        <v>147</v>
      </c>
      <c r="AW211" s="14" t="s">
        <v>171</v>
      </c>
      <c r="AX211" s="14" t="s">
        <v>24</v>
      </c>
      <c r="AY211" s="14" t="s">
        <v>76</v>
      </c>
      <c r="AZ211" s="163" t="s">
        <v>165</v>
      </c>
    </row>
    <row r="212" spans="2:66" s="1" customFormat="1" ht="21.75" customHeight="1" x14ac:dyDescent="0.2">
      <c r="B212" s="29"/>
      <c r="C212" s="188" t="s">
        <v>234</v>
      </c>
      <c r="D212" s="188" t="s">
        <v>167</v>
      </c>
      <c r="E212" s="189" t="s">
        <v>235</v>
      </c>
      <c r="F212" s="190" t="s">
        <v>236</v>
      </c>
      <c r="G212" s="191" t="s">
        <v>184</v>
      </c>
      <c r="H212" s="192">
        <v>441.31299999999999</v>
      </c>
      <c r="I212" s="193">
        <v>0.77</v>
      </c>
      <c r="J212" s="182"/>
      <c r="K212" s="193">
        <f t="shared" ref="K212" si="11">(H212*I212)-(H212*I212*J212)</f>
        <v>339.81101000000001</v>
      </c>
      <c r="L212" s="194"/>
      <c r="M212" s="29"/>
      <c r="N212" s="145" t="s">
        <v>1</v>
      </c>
      <c r="O212" s="118" t="s">
        <v>34</v>
      </c>
      <c r="P212" s="146">
        <v>8.0000000000000002E-3</v>
      </c>
      <c r="Q212" s="146">
        <f>P212*H212</f>
        <v>3.5305040000000001</v>
      </c>
      <c r="R212" s="146">
        <v>0</v>
      </c>
      <c r="S212" s="146">
        <f>R212*H212</f>
        <v>0</v>
      </c>
      <c r="T212" s="146">
        <v>0</v>
      </c>
      <c r="U212" s="147">
        <f>T212*H212</f>
        <v>0</v>
      </c>
      <c r="AS212" s="148" t="s">
        <v>171</v>
      </c>
      <c r="AU212" s="148" t="s">
        <v>167</v>
      </c>
      <c r="AV212" s="148" t="s">
        <v>147</v>
      </c>
      <c r="AZ212" s="17" t="s">
        <v>165</v>
      </c>
      <c r="BF212" s="149">
        <f>IF(O212="základná",K212,0)</f>
        <v>0</v>
      </c>
      <c r="BG212" s="149">
        <f>IF(O212="znížená",K212,0)</f>
        <v>339.81101000000001</v>
      </c>
      <c r="BH212" s="149">
        <f>IF(O212="zákl. prenesená",K212,0)</f>
        <v>0</v>
      </c>
      <c r="BI212" s="149">
        <f>IF(O212="zníž. prenesená",K212,0)</f>
        <v>0</v>
      </c>
      <c r="BJ212" s="149">
        <f>IF(O212="nulová",K212,0)</f>
        <v>0</v>
      </c>
      <c r="BK212" s="17" t="s">
        <v>147</v>
      </c>
      <c r="BL212" s="149">
        <f>ROUND(I212*H212,2)</f>
        <v>339.81</v>
      </c>
      <c r="BM212" s="17" t="s">
        <v>171</v>
      </c>
      <c r="BN212" s="148" t="s">
        <v>237</v>
      </c>
    </row>
    <row r="213" spans="2:66" s="12" customFormat="1" x14ac:dyDescent="0.2">
      <c r="B213" s="150"/>
      <c r="D213" s="151" t="s">
        <v>173</v>
      </c>
      <c r="E213" s="152" t="s">
        <v>1</v>
      </c>
      <c r="F213" s="153" t="s">
        <v>238</v>
      </c>
      <c r="H213" s="152" t="s">
        <v>1</v>
      </c>
      <c r="J213" s="176"/>
      <c r="M213" s="150"/>
      <c r="N213" s="154"/>
      <c r="U213" s="155"/>
      <c r="AU213" s="152" t="s">
        <v>173</v>
      </c>
      <c r="AV213" s="152" t="s">
        <v>147</v>
      </c>
      <c r="AW213" s="12" t="s">
        <v>76</v>
      </c>
      <c r="AX213" s="12" t="s">
        <v>24</v>
      </c>
      <c r="AY213" s="12" t="s">
        <v>68</v>
      </c>
      <c r="AZ213" s="152" t="s">
        <v>165</v>
      </c>
    </row>
    <row r="214" spans="2:66" s="13" customFormat="1" x14ac:dyDescent="0.2">
      <c r="B214" s="156"/>
      <c r="D214" s="151" t="s">
        <v>173</v>
      </c>
      <c r="E214" s="157" t="s">
        <v>1</v>
      </c>
      <c r="F214" s="158" t="s">
        <v>218</v>
      </c>
      <c r="H214" s="159">
        <v>441.31299999999999</v>
      </c>
      <c r="J214" s="177"/>
      <c r="M214" s="156"/>
      <c r="N214" s="160"/>
      <c r="U214" s="161"/>
      <c r="AU214" s="157" t="s">
        <v>173</v>
      </c>
      <c r="AV214" s="157" t="s">
        <v>147</v>
      </c>
      <c r="AW214" s="13" t="s">
        <v>147</v>
      </c>
      <c r="AX214" s="13" t="s">
        <v>24</v>
      </c>
      <c r="AY214" s="13" t="s">
        <v>68</v>
      </c>
      <c r="AZ214" s="157" t="s">
        <v>165</v>
      </c>
    </row>
    <row r="215" spans="2:66" s="14" customFormat="1" x14ac:dyDescent="0.2">
      <c r="B215" s="162"/>
      <c r="D215" s="151" t="s">
        <v>173</v>
      </c>
      <c r="E215" s="163" t="s">
        <v>1</v>
      </c>
      <c r="F215" s="164" t="s">
        <v>176</v>
      </c>
      <c r="H215" s="165">
        <v>441.31299999999999</v>
      </c>
      <c r="J215" s="178"/>
      <c r="M215" s="162"/>
      <c r="N215" s="166"/>
      <c r="U215" s="167"/>
      <c r="AU215" s="163" t="s">
        <v>173</v>
      </c>
      <c r="AV215" s="163" t="s">
        <v>147</v>
      </c>
      <c r="AW215" s="14" t="s">
        <v>171</v>
      </c>
      <c r="AX215" s="14" t="s">
        <v>24</v>
      </c>
      <c r="AY215" s="14" t="s">
        <v>76</v>
      </c>
      <c r="AZ215" s="163" t="s">
        <v>165</v>
      </c>
    </row>
    <row r="216" spans="2:66" s="1" customFormat="1" ht="24.2" customHeight="1" x14ac:dyDescent="0.2">
      <c r="B216" s="29"/>
      <c r="C216" s="188" t="s">
        <v>239</v>
      </c>
      <c r="D216" s="188" t="s">
        <v>167</v>
      </c>
      <c r="E216" s="189" t="s">
        <v>240</v>
      </c>
      <c r="F216" s="190" t="s">
        <v>241</v>
      </c>
      <c r="G216" s="191" t="s">
        <v>242</v>
      </c>
      <c r="H216" s="192">
        <v>750.23199999999997</v>
      </c>
      <c r="I216" s="193">
        <v>30</v>
      </c>
      <c r="J216" s="182"/>
      <c r="K216" s="193">
        <f t="shared" ref="K216" si="12">(H216*I216)-(H216*I216*J216)</f>
        <v>22506.959999999999</v>
      </c>
      <c r="L216" s="194"/>
      <c r="M216" s="29"/>
      <c r="N216" s="145" t="s">
        <v>1</v>
      </c>
      <c r="O216" s="118" t="s">
        <v>34</v>
      </c>
      <c r="P216" s="146">
        <v>0</v>
      </c>
      <c r="Q216" s="146">
        <f>P216*H216</f>
        <v>0</v>
      </c>
      <c r="R216" s="146">
        <v>0</v>
      </c>
      <c r="S216" s="146">
        <f>R216*H216</f>
        <v>0</v>
      </c>
      <c r="T216" s="146">
        <v>0</v>
      </c>
      <c r="U216" s="147">
        <f>T216*H216</f>
        <v>0</v>
      </c>
      <c r="AS216" s="148" t="s">
        <v>171</v>
      </c>
      <c r="AU216" s="148" t="s">
        <v>167</v>
      </c>
      <c r="AV216" s="148" t="s">
        <v>147</v>
      </c>
      <c r="AZ216" s="17" t="s">
        <v>165</v>
      </c>
      <c r="BF216" s="149">
        <f>IF(O216="základná",K216,0)</f>
        <v>0</v>
      </c>
      <c r="BG216" s="149">
        <f>IF(O216="znížená",K216,0)</f>
        <v>22506.959999999999</v>
      </c>
      <c r="BH216" s="149">
        <f>IF(O216="zákl. prenesená",K216,0)</f>
        <v>0</v>
      </c>
      <c r="BI216" s="149">
        <f>IF(O216="zníž. prenesená",K216,0)</f>
        <v>0</v>
      </c>
      <c r="BJ216" s="149">
        <f>IF(O216="nulová",K216,0)</f>
        <v>0</v>
      </c>
      <c r="BK216" s="17" t="s">
        <v>147</v>
      </c>
      <c r="BL216" s="149">
        <f>ROUND(I216*H216,2)</f>
        <v>22506.959999999999</v>
      </c>
      <c r="BM216" s="17" t="s">
        <v>171</v>
      </c>
      <c r="BN216" s="148" t="s">
        <v>243</v>
      </c>
    </row>
    <row r="217" spans="2:66" s="12" customFormat="1" x14ac:dyDescent="0.2">
      <c r="B217" s="150"/>
      <c r="D217" s="151" t="s">
        <v>173</v>
      </c>
      <c r="E217" s="152" t="s">
        <v>1</v>
      </c>
      <c r="F217" s="153" t="s">
        <v>238</v>
      </c>
      <c r="H217" s="152" t="s">
        <v>1</v>
      </c>
      <c r="J217" s="198"/>
      <c r="M217" s="150"/>
      <c r="N217" s="154"/>
      <c r="U217" s="155"/>
      <c r="AU217" s="152" t="s">
        <v>173</v>
      </c>
      <c r="AV217" s="152" t="s">
        <v>147</v>
      </c>
      <c r="AW217" s="12" t="s">
        <v>76</v>
      </c>
      <c r="AX217" s="12" t="s">
        <v>24</v>
      </c>
      <c r="AY217" s="12" t="s">
        <v>68</v>
      </c>
      <c r="AZ217" s="152" t="s">
        <v>165</v>
      </c>
    </row>
    <row r="218" spans="2:66" s="13" customFormat="1" x14ac:dyDescent="0.2">
      <c r="B218" s="156"/>
      <c r="D218" s="151" t="s">
        <v>173</v>
      </c>
      <c r="E218" s="157" t="s">
        <v>1</v>
      </c>
      <c r="F218" s="158" t="s">
        <v>218</v>
      </c>
      <c r="H218" s="159">
        <v>441.31299999999999</v>
      </c>
      <c r="J218" s="199"/>
      <c r="M218" s="156"/>
      <c r="N218" s="160"/>
      <c r="U218" s="161"/>
      <c r="AU218" s="157" t="s">
        <v>173</v>
      </c>
      <c r="AV218" s="157" t="s">
        <v>147</v>
      </c>
      <c r="AW218" s="13" t="s">
        <v>147</v>
      </c>
      <c r="AX218" s="13" t="s">
        <v>24</v>
      </c>
      <c r="AY218" s="13" t="s">
        <v>68</v>
      </c>
      <c r="AZ218" s="157" t="s">
        <v>165</v>
      </c>
    </row>
    <row r="219" spans="2:66" s="14" customFormat="1" x14ac:dyDescent="0.2">
      <c r="B219" s="162"/>
      <c r="D219" s="151" t="s">
        <v>173</v>
      </c>
      <c r="E219" s="163" t="s">
        <v>1</v>
      </c>
      <c r="F219" s="164" t="s">
        <v>176</v>
      </c>
      <c r="H219" s="165">
        <v>441.31299999999999</v>
      </c>
      <c r="J219" s="200"/>
      <c r="M219" s="162"/>
      <c r="N219" s="166"/>
      <c r="U219" s="167"/>
      <c r="AU219" s="163" t="s">
        <v>173</v>
      </c>
      <c r="AV219" s="163" t="s">
        <v>147</v>
      </c>
      <c r="AW219" s="14" t="s">
        <v>171</v>
      </c>
      <c r="AX219" s="14" t="s">
        <v>24</v>
      </c>
      <c r="AY219" s="14" t="s">
        <v>76</v>
      </c>
      <c r="AZ219" s="163" t="s">
        <v>165</v>
      </c>
    </row>
    <row r="220" spans="2:66" s="13" customFormat="1" x14ac:dyDescent="0.2">
      <c r="B220" s="156"/>
      <c r="D220" s="151" t="s">
        <v>173</v>
      </c>
      <c r="F220" s="158" t="s">
        <v>244</v>
      </c>
      <c r="H220" s="159">
        <v>750.23199999999997</v>
      </c>
      <c r="J220" s="199"/>
      <c r="M220" s="156"/>
      <c r="N220" s="160"/>
      <c r="U220" s="161"/>
      <c r="AU220" s="157" t="s">
        <v>173</v>
      </c>
      <c r="AV220" s="157" t="s">
        <v>147</v>
      </c>
      <c r="AW220" s="13" t="s">
        <v>147</v>
      </c>
      <c r="AX220" s="13" t="s">
        <v>3</v>
      </c>
      <c r="AY220" s="13" t="s">
        <v>76</v>
      </c>
      <c r="AZ220" s="157" t="s">
        <v>165</v>
      </c>
    </row>
    <row r="221" spans="2:66" s="11" customFormat="1" ht="22.9" customHeight="1" x14ac:dyDescent="0.2">
      <c r="B221" s="133"/>
      <c r="D221" s="134" t="s">
        <v>67</v>
      </c>
      <c r="E221" s="142" t="s">
        <v>147</v>
      </c>
      <c r="F221" s="142" t="s">
        <v>245</v>
      </c>
      <c r="J221" s="201"/>
      <c r="K221" s="143">
        <f>SUM(K222:K266)</f>
        <v>1593.30591</v>
      </c>
      <c r="M221" s="133"/>
      <c r="N221" s="137"/>
      <c r="Q221" s="138">
        <f>SUM(Q222:Q272)</f>
        <v>29.66628</v>
      </c>
      <c r="S221" s="138">
        <f>SUM(S222:S272)</f>
        <v>14.425471940000003</v>
      </c>
      <c r="U221" s="139">
        <f>SUM(U222:U272)</f>
        <v>0</v>
      </c>
      <c r="AS221" s="134" t="s">
        <v>76</v>
      </c>
      <c r="AU221" s="140" t="s">
        <v>67</v>
      </c>
      <c r="AV221" s="140" t="s">
        <v>76</v>
      </c>
      <c r="AZ221" s="134" t="s">
        <v>165</v>
      </c>
      <c r="BL221" s="141">
        <f>SUM(BL222:BL272)</f>
        <v>1593.31</v>
      </c>
    </row>
    <row r="222" spans="2:66" s="1" customFormat="1" ht="16.5" customHeight="1" x14ac:dyDescent="0.2">
      <c r="B222" s="29"/>
      <c r="C222" s="188" t="s">
        <v>246</v>
      </c>
      <c r="D222" s="188" t="s">
        <v>167</v>
      </c>
      <c r="E222" s="189" t="s">
        <v>247</v>
      </c>
      <c r="F222" s="190" t="s">
        <v>248</v>
      </c>
      <c r="G222" s="191" t="s">
        <v>184</v>
      </c>
      <c r="H222" s="192">
        <v>1.157</v>
      </c>
      <c r="I222" s="193">
        <v>148.72</v>
      </c>
      <c r="J222" s="182"/>
      <c r="K222" s="193">
        <f t="shared" ref="K222" si="13">(H222*I222)-(H222*I222*J222)</f>
        <v>172.06904</v>
      </c>
      <c r="L222" s="194"/>
      <c r="M222" s="29"/>
      <c r="N222" s="145" t="s">
        <v>1</v>
      </c>
      <c r="O222" s="118" t="s">
        <v>34</v>
      </c>
      <c r="P222" s="146">
        <v>0.58099999999999996</v>
      </c>
      <c r="Q222" s="146">
        <f>P222*H222</f>
        <v>0.67221699999999995</v>
      </c>
      <c r="R222" s="146">
        <v>2.3223500000000001</v>
      </c>
      <c r="S222" s="146">
        <f>R222*H222</f>
        <v>2.6869589500000002</v>
      </c>
      <c r="T222" s="146">
        <v>0</v>
      </c>
      <c r="U222" s="147">
        <f>T222*H222</f>
        <v>0</v>
      </c>
      <c r="AS222" s="148" t="s">
        <v>171</v>
      </c>
      <c r="AU222" s="148" t="s">
        <v>167</v>
      </c>
      <c r="AV222" s="148" t="s">
        <v>147</v>
      </c>
      <c r="AZ222" s="17" t="s">
        <v>165</v>
      </c>
      <c r="BF222" s="149">
        <f>IF(O222="základná",K222,0)</f>
        <v>0</v>
      </c>
      <c r="BG222" s="149">
        <f>IF(O222="znížená",K222,0)</f>
        <v>172.06904</v>
      </c>
      <c r="BH222" s="149">
        <f>IF(O222="zákl. prenesená",K222,0)</f>
        <v>0</v>
      </c>
      <c r="BI222" s="149">
        <f>IF(O222="zníž. prenesená",K222,0)</f>
        <v>0</v>
      </c>
      <c r="BJ222" s="149">
        <f>IF(O222="nulová",K222,0)</f>
        <v>0</v>
      </c>
      <c r="BK222" s="17" t="s">
        <v>147</v>
      </c>
      <c r="BL222" s="149">
        <f>ROUND(I222*H222,2)</f>
        <v>172.07</v>
      </c>
      <c r="BM222" s="17" t="s">
        <v>171</v>
      </c>
      <c r="BN222" s="148" t="s">
        <v>249</v>
      </c>
    </row>
    <row r="223" spans="2:66" s="12" customFormat="1" x14ac:dyDescent="0.2">
      <c r="B223" s="150"/>
      <c r="D223" s="151" t="s">
        <v>173</v>
      </c>
      <c r="E223" s="152" t="s">
        <v>1</v>
      </c>
      <c r="F223" s="153" t="s">
        <v>250</v>
      </c>
      <c r="H223" s="152" t="s">
        <v>1</v>
      </c>
      <c r="J223" s="198"/>
      <c r="M223" s="150"/>
      <c r="N223" s="154"/>
      <c r="U223" s="155"/>
      <c r="AU223" s="152" t="s">
        <v>173</v>
      </c>
      <c r="AV223" s="152" t="s">
        <v>147</v>
      </c>
      <c r="AW223" s="12" t="s">
        <v>76</v>
      </c>
      <c r="AX223" s="12" t="s">
        <v>24</v>
      </c>
      <c r="AY223" s="12" t="s">
        <v>68</v>
      </c>
      <c r="AZ223" s="152" t="s">
        <v>165</v>
      </c>
    </row>
    <row r="224" spans="2:66" s="12" customFormat="1" x14ac:dyDescent="0.2">
      <c r="B224" s="150"/>
      <c r="D224" s="151" t="s">
        <v>173</v>
      </c>
      <c r="E224" s="152" t="s">
        <v>1</v>
      </c>
      <c r="F224" s="153" t="s">
        <v>251</v>
      </c>
      <c r="H224" s="152" t="s">
        <v>1</v>
      </c>
      <c r="J224" s="198"/>
      <c r="M224" s="150"/>
      <c r="N224" s="154"/>
      <c r="U224" s="155"/>
      <c r="AU224" s="152" t="s">
        <v>173</v>
      </c>
      <c r="AV224" s="152" t="s">
        <v>147</v>
      </c>
      <c r="AW224" s="12" t="s">
        <v>76</v>
      </c>
      <c r="AX224" s="12" t="s">
        <v>24</v>
      </c>
      <c r="AY224" s="12" t="s">
        <v>68</v>
      </c>
      <c r="AZ224" s="152" t="s">
        <v>165</v>
      </c>
    </row>
    <row r="225" spans="2:66" s="13" customFormat="1" x14ac:dyDescent="0.2">
      <c r="B225" s="156"/>
      <c r="D225" s="151" t="s">
        <v>173</v>
      </c>
      <c r="E225" s="157" t="s">
        <v>1</v>
      </c>
      <c r="F225" s="158" t="s">
        <v>252</v>
      </c>
      <c r="H225" s="159">
        <v>0.625</v>
      </c>
      <c r="J225" s="199"/>
      <c r="M225" s="156"/>
      <c r="N225" s="160"/>
      <c r="U225" s="161"/>
      <c r="AU225" s="157" t="s">
        <v>173</v>
      </c>
      <c r="AV225" s="157" t="s">
        <v>147</v>
      </c>
      <c r="AW225" s="13" t="s">
        <v>147</v>
      </c>
      <c r="AX225" s="13" t="s">
        <v>24</v>
      </c>
      <c r="AY225" s="13" t="s">
        <v>68</v>
      </c>
      <c r="AZ225" s="157" t="s">
        <v>165</v>
      </c>
    </row>
    <row r="226" spans="2:66" s="13" customFormat="1" x14ac:dyDescent="0.2">
      <c r="B226" s="156"/>
      <c r="D226" s="151" t="s">
        <v>173</v>
      </c>
      <c r="E226" s="157" t="s">
        <v>1</v>
      </c>
      <c r="F226" s="158" t="s">
        <v>253</v>
      </c>
      <c r="H226" s="159">
        <v>5.8999999999999997E-2</v>
      </c>
      <c r="J226" s="199"/>
      <c r="M226" s="156"/>
      <c r="N226" s="160"/>
      <c r="U226" s="161"/>
      <c r="AU226" s="157" t="s">
        <v>173</v>
      </c>
      <c r="AV226" s="157" t="s">
        <v>147</v>
      </c>
      <c r="AW226" s="13" t="s">
        <v>147</v>
      </c>
      <c r="AX226" s="13" t="s">
        <v>24</v>
      </c>
      <c r="AY226" s="13" t="s">
        <v>68</v>
      </c>
      <c r="AZ226" s="157" t="s">
        <v>165</v>
      </c>
    </row>
    <row r="227" spans="2:66" s="13" customFormat="1" x14ac:dyDescent="0.2">
      <c r="B227" s="156"/>
      <c r="D227" s="151" t="s">
        <v>173</v>
      </c>
      <c r="E227" s="157" t="s">
        <v>1</v>
      </c>
      <c r="F227" s="158" t="s">
        <v>253</v>
      </c>
      <c r="H227" s="159">
        <v>5.8999999999999997E-2</v>
      </c>
      <c r="J227" s="199"/>
      <c r="M227" s="156"/>
      <c r="N227" s="160"/>
      <c r="U227" s="161"/>
      <c r="AU227" s="157" t="s">
        <v>173</v>
      </c>
      <c r="AV227" s="157" t="s">
        <v>147</v>
      </c>
      <c r="AW227" s="13" t="s">
        <v>147</v>
      </c>
      <c r="AX227" s="13" t="s">
        <v>24</v>
      </c>
      <c r="AY227" s="13" t="s">
        <v>68</v>
      </c>
      <c r="AZ227" s="157" t="s">
        <v>165</v>
      </c>
    </row>
    <row r="228" spans="2:66" s="15" customFormat="1" x14ac:dyDescent="0.2">
      <c r="B228" s="213"/>
      <c r="D228" s="151" t="s">
        <v>173</v>
      </c>
      <c r="E228" s="168" t="s">
        <v>1</v>
      </c>
      <c r="F228" s="214" t="s">
        <v>190</v>
      </c>
      <c r="H228" s="215">
        <v>0.74299999999999999</v>
      </c>
      <c r="J228" s="223"/>
      <c r="M228" s="213"/>
      <c r="N228" s="217"/>
      <c r="U228" s="218"/>
      <c r="AU228" s="168" t="s">
        <v>173</v>
      </c>
      <c r="AV228" s="168" t="s">
        <v>147</v>
      </c>
      <c r="AW228" s="15" t="s">
        <v>181</v>
      </c>
      <c r="AX228" s="15" t="s">
        <v>24</v>
      </c>
      <c r="AY228" s="15" t="s">
        <v>68</v>
      </c>
      <c r="AZ228" s="168" t="s">
        <v>165</v>
      </c>
    </row>
    <row r="229" spans="2:66" s="13" customFormat="1" x14ac:dyDescent="0.2">
      <c r="B229" s="156"/>
      <c r="D229" s="151" t="s">
        <v>173</v>
      </c>
      <c r="E229" s="157" t="s">
        <v>1</v>
      </c>
      <c r="F229" s="158" t="s">
        <v>254</v>
      </c>
      <c r="H229" s="159">
        <v>0.20699999999999999</v>
      </c>
      <c r="J229" s="199"/>
      <c r="M229" s="156"/>
      <c r="N229" s="160"/>
      <c r="U229" s="161"/>
      <c r="AU229" s="157" t="s">
        <v>173</v>
      </c>
      <c r="AV229" s="157" t="s">
        <v>147</v>
      </c>
      <c r="AW229" s="13" t="s">
        <v>147</v>
      </c>
      <c r="AX229" s="13" t="s">
        <v>24</v>
      </c>
      <c r="AY229" s="13" t="s">
        <v>68</v>
      </c>
      <c r="AZ229" s="157" t="s">
        <v>165</v>
      </c>
    </row>
    <row r="230" spans="2:66" s="13" customFormat="1" x14ac:dyDescent="0.2">
      <c r="B230" s="156"/>
      <c r="D230" s="151" t="s">
        <v>173</v>
      </c>
      <c r="E230" s="157" t="s">
        <v>1</v>
      </c>
      <c r="F230" s="158" t="s">
        <v>255</v>
      </c>
      <c r="H230" s="159">
        <v>0.20699999999999999</v>
      </c>
      <c r="J230" s="199"/>
      <c r="M230" s="156"/>
      <c r="N230" s="160"/>
      <c r="U230" s="161"/>
      <c r="AU230" s="157" t="s">
        <v>173</v>
      </c>
      <c r="AV230" s="157" t="s">
        <v>147</v>
      </c>
      <c r="AW230" s="13" t="s">
        <v>147</v>
      </c>
      <c r="AX230" s="13" t="s">
        <v>24</v>
      </c>
      <c r="AY230" s="13" t="s">
        <v>68</v>
      </c>
      <c r="AZ230" s="157" t="s">
        <v>165</v>
      </c>
    </row>
    <row r="231" spans="2:66" s="15" customFormat="1" x14ac:dyDescent="0.2">
      <c r="B231" s="213"/>
      <c r="D231" s="151" t="s">
        <v>173</v>
      </c>
      <c r="E231" s="168" t="s">
        <v>1</v>
      </c>
      <c r="F231" s="214" t="s">
        <v>190</v>
      </c>
      <c r="H231" s="215">
        <v>0.41399999999999998</v>
      </c>
      <c r="J231" s="223"/>
      <c r="M231" s="213"/>
      <c r="N231" s="217"/>
      <c r="U231" s="218"/>
      <c r="AU231" s="168" t="s">
        <v>173</v>
      </c>
      <c r="AV231" s="168" t="s">
        <v>147</v>
      </c>
      <c r="AW231" s="15" t="s">
        <v>181</v>
      </c>
      <c r="AX231" s="15" t="s">
        <v>24</v>
      </c>
      <c r="AY231" s="15" t="s">
        <v>68</v>
      </c>
      <c r="AZ231" s="168" t="s">
        <v>165</v>
      </c>
    </row>
    <row r="232" spans="2:66" s="14" customFormat="1" x14ac:dyDescent="0.2">
      <c r="B232" s="162"/>
      <c r="D232" s="151" t="s">
        <v>173</v>
      </c>
      <c r="E232" s="163" t="s">
        <v>1</v>
      </c>
      <c r="F232" s="164" t="s">
        <v>176</v>
      </c>
      <c r="H232" s="165">
        <v>1.157</v>
      </c>
      <c r="J232" s="200"/>
      <c r="M232" s="162"/>
      <c r="N232" s="166"/>
      <c r="U232" s="167"/>
      <c r="AU232" s="163" t="s">
        <v>173</v>
      </c>
      <c r="AV232" s="163" t="s">
        <v>147</v>
      </c>
      <c r="AW232" s="14" t="s">
        <v>171</v>
      </c>
      <c r="AX232" s="14" t="s">
        <v>24</v>
      </c>
      <c r="AY232" s="14" t="s">
        <v>76</v>
      </c>
      <c r="AZ232" s="163" t="s">
        <v>165</v>
      </c>
    </row>
    <row r="233" spans="2:66" s="1" customFormat="1" ht="24.2" customHeight="1" x14ac:dyDescent="0.2">
      <c r="B233" s="29"/>
      <c r="C233" s="188" t="s">
        <v>256</v>
      </c>
      <c r="D233" s="188" t="s">
        <v>167</v>
      </c>
      <c r="E233" s="189" t="s">
        <v>257</v>
      </c>
      <c r="F233" s="190" t="s">
        <v>258</v>
      </c>
      <c r="G233" s="191" t="s">
        <v>184</v>
      </c>
      <c r="H233" s="192">
        <v>5.0170000000000003</v>
      </c>
      <c r="I233" s="193">
        <v>148.94999999999999</v>
      </c>
      <c r="J233" s="182"/>
      <c r="K233" s="193">
        <f t="shared" ref="K233" si="14">(H233*I233)-(H233*I233*J233)</f>
        <v>747.28215</v>
      </c>
      <c r="L233" s="194"/>
      <c r="M233" s="29"/>
      <c r="N233" s="145" t="s">
        <v>1</v>
      </c>
      <c r="O233" s="118" t="s">
        <v>34</v>
      </c>
      <c r="P233" s="146">
        <v>0.58299999999999996</v>
      </c>
      <c r="Q233" s="146">
        <f>P233*H233</f>
        <v>2.9249109999999998</v>
      </c>
      <c r="R233" s="146">
        <v>2.3223500000000001</v>
      </c>
      <c r="S233" s="146">
        <f>R233*H233</f>
        <v>11.651229950000001</v>
      </c>
      <c r="T233" s="146">
        <v>0</v>
      </c>
      <c r="U233" s="147">
        <f>T233*H233</f>
        <v>0</v>
      </c>
      <c r="AS233" s="148" t="s">
        <v>171</v>
      </c>
      <c r="AU233" s="148" t="s">
        <v>167</v>
      </c>
      <c r="AV233" s="148" t="s">
        <v>147</v>
      </c>
      <c r="AZ233" s="17" t="s">
        <v>165</v>
      </c>
      <c r="BF233" s="149">
        <f>IF(O233="základná",K233,0)</f>
        <v>0</v>
      </c>
      <c r="BG233" s="149">
        <f>IF(O233="znížená",K233,0)</f>
        <v>747.28215</v>
      </c>
      <c r="BH233" s="149">
        <f>IF(O233="zákl. prenesená",K233,0)</f>
        <v>0</v>
      </c>
      <c r="BI233" s="149">
        <f>IF(O233="zníž. prenesená",K233,0)</f>
        <v>0</v>
      </c>
      <c r="BJ233" s="149">
        <f>IF(O233="nulová",K233,0)</f>
        <v>0</v>
      </c>
      <c r="BK233" s="17" t="s">
        <v>147</v>
      </c>
      <c r="BL233" s="149">
        <f>ROUND(I233*H233,2)</f>
        <v>747.28</v>
      </c>
      <c r="BM233" s="17" t="s">
        <v>171</v>
      </c>
      <c r="BN233" s="148" t="s">
        <v>259</v>
      </c>
    </row>
    <row r="234" spans="2:66" s="12" customFormat="1" x14ac:dyDescent="0.2">
      <c r="B234" s="150"/>
      <c r="D234" s="151" t="s">
        <v>173</v>
      </c>
      <c r="E234" s="152" t="s">
        <v>1</v>
      </c>
      <c r="F234" s="153" t="s">
        <v>250</v>
      </c>
      <c r="H234" s="152" t="s">
        <v>1</v>
      </c>
      <c r="J234" s="198"/>
      <c r="M234" s="150"/>
      <c r="N234" s="154"/>
      <c r="U234" s="155"/>
      <c r="AU234" s="152" t="s">
        <v>173</v>
      </c>
      <c r="AV234" s="152" t="s">
        <v>147</v>
      </c>
      <c r="AW234" s="12" t="s">
        <v>76</v>
      </c>
      <c r="AX234" s="12" t="s">
        <v>24</v>
      </c>
      <c r="AY234" s="12" t="s">
        <v>68</v>
      </c>
      <c r="AZ234" s="152" t="s">
        <v>165</v>
      </c>
    </row>
    <row r="235" spans="2:66" s="12" customFormat="1" x14ac:dyDescent="0.2">
      <c r="B235" s="150"/>
      <c r="D235" s="151" t="s">
        <v>173</v>
      </c>
      <c r="E235" s="152" t="s">
        <v>1</v>
      </c>
      <c r="F235" s="153" t="s">
        <v>260</v>
      </c>
      <c r="H235" s="152" t="s">
        <v>1</v>
      </c>
      <c r="J235" s="198"/>
      <c r="M235" s="150"/>
      <c r="N235" s="154"/>
      <c r="U235" s="155"/>
      <c r="AU235" s="152" t="s">
        <v>173</v>
      </c>
      <c r="AV235" s="152" t="s">
        <v>147</v>
      </c>
      <c r="AW235" s="12" t="s">
        <v>76</v>
      </c>
      <c r="AX235" s="12" t="s">
        <v>24</v>
      </c>
      <c r="AY235" s="12" t="s">
        <v>68</v>
      </c>
      <c r="AZ235" s="152" t="s">
        <v>165</v>
      </c>
    </row>
    <row r="236" spans="2:66" s="13" customFormat="1" x14ac:dyDescent="0.2">
      <c r="B236" s="156"/>
      <c r="D236" s="151" t="s">
        <v>173</v>
      </c>
      <c r="E236" s="157" t="s">
        <v>1</v>
      </c>
      <c r="F236" s="158" t="s">
        <v>261</v>
      </c>
      <c r="H236" s="159">
        <v>1.8759999999999999</v>
      </c>
      <c r="J236" s="199"/>
      <c r="M236" s="156"/>
      <c r="N236" s="160"/>
      <c r="U236" s="161"/>
      <c r="AU236" s="157" t="s">
        <v>173</v>
      </c>
      <c r="AV236" s="157" t="s">
        <v>147</v>
      </c>
      <c r="AW236" s="13" t="s">
        <v>147</v>
      </c>
      <c r="AX236" s="13" t="s">
        <v>24</v>
      </c>
      <c r="AY236" s="13" t="s">
        <v>68</v>
      </c>
      <c r="AZ236" s="157" t="s">
        <v>165</v>
      </c>
    </row>
    <row r="237" spans="2:66" s="13" customFormat="1" x14ac:dyDescent="0.2">
      <c r="B237" s="156"/>
      <c r="D237" s="151" t="s">
        <v>173</v>
      </c>
      <c r="E237" s="157" t="s">
        <v>1</v>
      </c>
      <c r="F237" s="158" t="s">
        <v>262</v>
      </c>
      <c r="H237" s="159">
        <v>0.17699999999999999</v>
      </c>
      <c r="J237" s="199"/>
      <c r="M237" s="156"/>
      <c r="N237" s="160"/>
      <c r="U237" s="161"/>
      <c r="AU237" s="157" t="s">
        <v>173</v>
      </c>
      <c r="AV237" s="157" t="s">
        <v>147</v>
      </c>
      <c r="AW237" s="13" t="s">
        <v>147</v>
      </c>
      <c r="AX237" s="13" t="s">
        <v>24</v>
      </c>
      <c r="AY237" s="13" t="s">
        <v>68</v>
      </c>
      <c r="AZ237" s="157" t="s">
        <v>165</v>
      </c>
    </row>
    <row r="238" spans="2:66" s="13" customFormat="1" x14ac:dyDescent="0.2">
      <c r="B238" s="156"/>
      <c r="D238" s="151" t="s">
        <v>173</v>
      </c>
      <c r="E238" s="157" t="s">
        <v>1</v>
      </c>
      <c r="F238" s="158" t="s">
        <v>262</v>
      </c>
      <c r="H238" s="159">
        <v>0.17699999999999999</v>
      </c>
      <c r="J238" s="199"/>
      <c r="M238" s="156"/>
      <c r="N238" s="160"/>
      <c r="U238" s="161"/>
      <c r="AU238" s="157" t="s">
        <v>173</v>
      </c>
      <c r="AV238" s="157" t="s">
        <v>147</v>
      </c>
      <c r="AW238" s="13" t="s">
        <v>147</v>
      </c>
      <c r="AX238" s="13" t="s">
        <v>24</v>
      </c>
      <c r="AY238" s="13" t="s">
        <v>68</v>
      </c>
      <c r="AZ238" s="157" t="s">
        <v>165</v>
      </c>
    </row>
    <row r="239" spans="2:66" s="15" customFormat="1" x14ac:dyDescent="0.2">
      <c r="B239" s="213"/>
      <c r="D239" s="151" t="s">
        <v>173</v>
      </c>
      <c r="E239" s="168" t="s">
        <v>1</v>
      </c>
      <c r="F239" s="214" t="s">
        <v>190</v>
      </c>
      <c r="H239" s="215">
        <v>2.23</v>
      </c>
      <c r="J239" s="223"/>
      <c r="M239" s="213"/>
      <c r="N239" s="217"/>
      <c r="U239" s="218"/>
      <c r="AU239" s="168" t="s">
        <v>173</v>
      </c>
      <c r="AV239" s="168" t="s">
        <v>147</v>
      </c>
      <c r="AW239" s="15" t="s">
        <v>181</v>
      </c>
      <c r="AX239" s="15" t="s">
        <v>24</v>
      </c>
      <c r="AY239" s="15" t="s">
        <v>68</v>
      </c>
      <c r="AZ239" s="168" t="s">
        <v>165</v>
      </c>
    </row>
    <row r="240" spans="2:66" s="13" customFormat="1" x14ac:dyDescent="0.2">
      <c r="B240" s="156"/>
      <c r="D240" s="151" t="s">
        <v>173</v>
      </c>
      <c r="E240" s="157" t="s">
        <v>1</v>
      </c>
      <c r="F240" s="158" t="s">
        <v>263</v>
      </c>
      <c r="H240" s="159">
        <v>1.5329999999999999</v>
      </c>
      <c r="J240" s="199"/>
      <c r="M240" s="156"/>
      <c r="N240" s="160"/>
      <c r="U240" s="161"/>
      <c r="AU240" s="157" t="s">
        <v>173</v>
      </c>
      <c r="AV240" s="157" t="s">
        <v>147</v>
      </c>
      <c r="AW240" s="13" t="s">
        <v>147</v>
      </c>
      <c r="AX240" s="13" t="s">
        <v>24</v>
      </c>
      <c r="AY240" s="13" t="s">
        <v>68</v>
      </c>
      <c r="AZ240" s="157" t="s">
        <v>165</v>
      </c>
    </row>
    <row r="241" spans="2:66" s="13" customFormat="1" x14ac:dyDescent="0.2">
      <c r="B241" s="156"/>
      <c r="D241" s="151" t="s">
        <v>173</v>
      </c>
      <c r="E241" s="157" t="s">
        <v>1</v>
      </c>
      <c r="F241" s="158" t="s">
        <v>264</v>
      </c>
      <c r="H241" s="159">
        <v>1.254</v>
      </c>
      <c r="J241" s="199"/>
      <c r="M241" s="156"/>
      <c r="N241" s="160"/>
      <c r="U241" s="161"/>
      <c r="AU241" s="157" t="s">
        <v>173</v>
      </c>
      <c r="AV241" s="157" t="s">
        <v>147</v>
      </c>
      <c r="AW241" s="13" t="s">
        <v>147</v>
      </c>
      <c r="AX241" s="13" t="s">
        <v>24</v>
      </c>
      <c r="AY241" s="13" t="s">
        <v>68</v>
      </c>
      <c r="AZ241" s="157" t="s">
        <v>165</v>
      </c>
    </row>
    <row r="242" spans="2:66" s="15" customFormat="1" x14ac:dyDescent="0.2">
      <c r="B242" s="213"/>
      <c r="D242" s="151" t="s">
        <v>173</v>
      </c>
      <c r="E242" s="168" t="s">
        <v>1</v>
      </c>
      <c r="F242" s="214" t="s">
        <v>190</v>
      </c>
      <c r="H242" s="215">
        <v>2.7869999999999999</v>
      </c>
      <c r="J242" s="223"/>
      <c r="M242" s="213"/>
      <c r="N242" s="217"/>
      <c r="U242" s="218"/>
      <c r="AU242" s="168" t="s">
        <v>173</v>
      </c>
      <c r="AV242" s="168" t="s">
        <v>147</v>
      </c>
      <c r="AW242" s="15" t="s">
        <v>181</v>
      </c>
      <c r="AX242" s="15" t="s">
        <v>24</v>
      </c>
      <c r="AY242" s="15" t="s">
        <v>68</v>
      </c>
      <c r="AZ242" s="168" t="s">
        <v>165</v>
      </c>
    </row>
    <row r="243" spans="2:66" s="14" customFormat="1" x14ac:dyDescent="0.2">
      <c r="B243" s="162"/>
      <c r="D243" s="151" t="s">
        <v>173</v>
      </c>
      <c r="E243" s="163" t="s">
        <v>1</v>
      </c>
      <c r="F243" s="164" t="s">
        <v>176</v>
      </c>
      <c r="H243" s="165">
        <v>5.0170000000000003</v>
      </c>
      <c r="J243" s="200"/>
      <c r="M243" s="162"/>
      <c r="N243" s="166"/>
      <c r="U243" s="167"/>
      <c r="AU243" s="163" t="s">
        <v>173</v>
      </c>
      <c r="AV243" s="163" t="s">
        <v>147</v>
      </c>
      <c r="AW243" s="14" t="s">
        <v>171</v>
      </c>
      <c r="AX243" s="14" t="s">
        <v>24</v>
      </c>
      <c r="AY243" s="14" t="s">
        <v>76</v>
      </c>
      <c r="AZ243" s="163" t="s">
        <v>165</v>
      </c>
    </row>
    <row r="244" spans="2:66" s="1" customFormat="1" ht="21.75" customHeight="1" x14ac:dyDescent="0.2">
      <c r="B244" s="29"/>
      <c r="C244" s="188" t="s">
        <v>265</v>
      </c>
      <c r="D244" s="188" t="s">
        <v>167</v>
      </c>
      <c r="E244" s="189" t="s">
        <v>266</v>
      </c>
      <c r="F244" s="190" t="s">
        <v>267</v>
      </c>
      <c r="G244" s="191" t="s">
        <v>170</v>
      </c>
      <c r="H244" s="192">
        <v>23.152000000000001</v>
      </c>
      <c r="I244" s="193">
        <v>22.1</v>
      </c>
      <c r="J244" s="182"/>
      <c r="K244" s="193">
        <f t="shared" ref="K244" si="15">(H244*I244)-(H244*I244*J244)</f>
        <v>511.65920000000006</v>
      </c>
      <c r="L244" s="194"/>
      <c r="M244" s="29"/>
      <c r="N244" s="145" t="s">
        <v>1</v>
      </c>
      <c r="O244" s="118" t="s">
        <v>34</v>
      </c>
      <c r="P244" s="146">
        <v>0.79900000000000004</v>
      </c>
      <c r="Q244" s="146">
        <f>P244*H244</f>
        <v>18.498448000000003</v>
      </c>
      <c r="R244" s="146">
        <v>3.7699999999999999E-3</v>
      </c>
      <c r="S244" s="146">
        <f>R244*H244</f>
        <v>8.7283040000000006E-2</v>
      </c>
      <c r="T244" s="146">
        <v>0</v>
      </c>
      <c r="U244" s="147">
        <f>T244*H244</f>
        <v>0</v>
      </c>
      <c r="AS244" s="148" t="s">
        <v>171</v>
      </c>
      <c r="AU244" s="148" t="s">
        <v>167</v>
      </c>
      <c r="AV244" s="148" t="s">
        <v>147</v>
      </c>
      <c r="AZ244" s="17" t="s">
        <v>165</v>
      </c>
      <c r="BF244" s="149">
        <f>IF(O244="základná",K244,0)</f>
        <v>0</v>
      </c>
      <c r="BG244" s="149">
        <f>IF(O244="znížená",K244,0)</f>
        <v>511.65920000000006</v>
      </c>
      <c r="BH244" s="149">
        <f>IF(O244="zákl. prenesená",K244,0)</f>
        <v>0</v>
      </c>
      <c r="BI244" s="149">
        <f>IF(O244="zníž. prenesená",K244,0)</f>
        <v>0</v>
      </c>
      <c r="BJ244" s="149">
        <f>IF(O244="nulová",K244,0)</f>
        <v>0</v>
      </c>
      <c r="BK244" s="17" t="s">
        <v>147</v>
      </c>
      <c r="BL244" s="149">
        <f>ROUND(I244*H244,2)</f>
        <v>511.66</v>
      </c>
      <c r="BM244" s="17" t="s">
        <v>171</v>
      </c>
      <c r="BN244" s="148" t="s">
        <v>268</v>
      </c>
    </row>
    <row r="245" spans="2:66" s="12" customFormat="1" x14ac:dyDescent="0.2">
      <c r="B245" s="150"/>
      <c r="D245" s="151" t="s">
        <v>173</v>
      </c>
      <c r="E245" s="152" t="s">
        <v>1</v>
      </c>
      <c r="F245" s="153" t="s">
        <v>250</v>
      </c>
      <c r="H245" s="152" t="s">
        <v>1</v>
      </c>
      <c r="J245" s="176"/>
      <c r="M245" s="150"/>
      <c r="N245" s="154"/>
      <c r="U245" s="155"/>
      <c r="AU245" s="152" t="s">
        <v>173</v>
      </c>
      <c r="AV245" s="152" t="s">
        <v>147</v>
      </c>
      <c r="AW245" s="12" t="s">
        <v>76</v>
      </c>
      <c r="AX245" s="12" t="s">
        <v>24</v>
      </c>
      <c r="AY245" s="12" t="s">
        <v>68</v>
      </c>
      <c r="AZ245" s="152" t="s">
        <v>165</v>
      </c>
    </row>
    <row r="246" spans="2:66" s="12" customFormat="1" x14ac:dyDescent="0.2">
      <c r="B246" s="150"/>
      <c r="D246" s="151" t="s">
        <v>173</v>
      </c>
      <c r="E246" s="152" t="s">
        <v>1</v>
      </c>
      <c r="F246" s="153" t="s">
        <v>260</v>
      </c>
      <c r="H246" s="152" t="s">
        <v>1</v>
      </c>
      <c r="J246" s="176"/>
      <c r="M246" s="150"/>
      <c r="N246" s="154"/>
      <c r="U246" s="155"/>
      <c r="AU246" s="152" t="s">
        <v>173</v>
      </c>
      <c r="AV246" s="152" t="s">
        <v>147</v>
      </c>
      <c r="AW246" s="12" t="s">
        <v>76</v>
      </c>
      <c r="AX246" s="12" t="s">
        <v>24</v>
      </c>
      <c r="AY246" s="12" t="s">
        <v>68</v>
      </c>
      <c r="AZ246" s="152" t="s">
        <v>165</v>
      </c>
    </row>
    <row r="247" spans="2:66" s="13" customFormat="1" x14ac:dyDescent="0.2">
      <c r="B247" s="156"/>
      <c r="D247" s="151" t="s">
        <v>173</v>
      </c>
      <c r="E247" s="157" t="s">
        <v>1</v>
      </c>
      <c r="F247" s="158" t="s">
        <v>269</v>
      </c>
      <c r="H247" s="159">
        <v>12.504</v>
      </c>
      <c r="J247" s="177"/>
      <c r="M247" s="156"/>
      <c r="N247" s="160"/>
      <c r="U247" s="161"/>
      <c r="AU247" s="157" t="s">
        <v>173</v>
      </c>
      <c r="AV247" s="157" t="s">
        <v>147</v>
      </c>
      <c r="AW247" s="13" t="s">
        <v>147</v>
      </c>
      <c r="AX247" s="13" t="s">
        <v>24</v>
      </c>
      <c r="AY247" s="13" t="s">
        <v>68</v>
      </c>
      <c r="AZ247" s="157" t="s">
        <v>165</v>
      </c>
    </row>
    <row r="248" spans="2:66" s="13" customFormat="1" x14ac:dyDescent="0.2">
      <c r="B248" s="156"/>
      <c r="D248" s="151" t="s">
        <v>173</v>
      </c>
      <c r="E248" s="157" t="s">
        <v>1</v>
      </c>
      <c r="F248" s="158" t="s">
        <v>270</v>
      </c>
      <c r="H248" s="159">
        <v>1.18</v>
      </c>
      <c r="J248" s="177"/>
      <c r="M248" s="156"/>
      <c r="N248" s="160"/>
      <c r="U248" s="161"/>
      <c r="AU248" s="157" t="s">
        <v>173</v>
      </c>
      <c r="AV248" s="157" t="s">
        <v>147</v>
      </c>
      <c r="AW248" s="13" t="s">
        <v>147</v>
      </c>
      <c r="AX248" s="13" t="s">
        <v>24</v>
      </c>
      <c r="AY248" s="13" t="s">
        <v>68</v>
      </c>
      <c r="AZ248" s="157" t="s">
        <v>165</v>
      </c>
    </row>
    <row r="249" spans="2:66" s="13" customFormat="1" x14ac:dyDescent="0.2">
      <c r="B249" s="156"/>
      <c r="D249" s="151" t="s">
        <v>173</v>
      </c>
      <c r="E249" s="157" t="s">
        <v>1</v>
      </c>
      <c r="F249" s="158" t="s">
        <v>270</v>
      </c>
      <c r="H249" s="159">
        <v>1.18</v>
      </c>
      <c r="J249" s="177"/>
      <c r="M249" s="156"/>
      <c r="N249" s="160"/>
      <c r="U249" s="161"/>
      <c r="AU249" s="157" t="s">
        <v>173</v>
      </c>
      <c r="AV249" s="157" t="s">
        <v>147</v>
      </c>
      <c r="AW249" s="13" t="s">
        <v>147</v>
      </c>
      <c r="AX249" s="13" t="s">
        <v>24</v>
      </c>
      <c r="AY249" s="13" t="s">
        <v>68</v>
      </c>
      <c r="AZ249" s="157" t="s">
        <v>165</v>
      </c>
    </row>
    <row r="250" spans="2:66" s="15" customFormat="1" x14ac:dyDescent="0.2">
      <c r="B250" s="213"/>
      <c r="D250" s="151" t="s">
        <v>173</v>
      </c>
      <c r="E250" s="168" t="s">
        <v>1</v>
      </c>
      <c r="F250" s="214" t="s">
        <v>190</v>
      </c>
      <c r="H250" s="215">
        <v>14.864000000000001</v>
      </c>
      <c r="J250" s="216"/>
      <c r="M250" s="213"/>
      <c r="N250" s="217"/>
      <c r="U250" s="218"/>
      <c r="AU250" s="168" t="s">
        <v>173</v>
      </c>
      <c r="AV250" s="168" t="s">
        <v>147</v>
      </c>
      <c r="AW250" s="15" t="s">
        <v>181</v>
      </c>
      <c r="AX250" s="15" t="s">
        <v>24</v>
      </c>
      <c r="AY250" s="15" t="s">
        <v>68</v>
      </c>
      <c r="AZ250" s="168" t="s">
        <v>165</v>
      </c>
    </row>
    <row r="251" spans="2:66" s="13" customFormat="1" x14ac:dyDescent="0.2">
      <c r="B251" s="156"/>
      <c r="D251" s="151" t="s">
        <v>173</v>
      </c>
      <c r="E251" s="157" t="s">
        <v>1</v>
      </c>
      <c r="F251" s="158" t="s">
        <v>271</v>
      </c>
      <c r="H251" s="159">
        <v>4.1440000000000001</v>
      </c>
      <c r="J251" s="177"/>
      <c r="M251" s="156"/>
      <c r="N251" s="160"/>
      <c r="U251" s="161"/>
      <c r="AU251" s="157" t="s">
        <v>173</v>
      </c>
      <c r="AV251" s="157" t="s">
        <v>147</v>
      </c>
      <c r="AW251" s="13" t="s">
        <v>147</v>
      </c>
      <c r="AX251" s="13" t="s">
        <v>24</v>
      </c>
      <c r="AY251" s="13" t="s">
        <v>68</v>
      </c>
      <c r="AZ251" s="157" t="s">
        <v>165</v>
      </c>
    </row>
    <row r="252" spans="2:66" s="13" customFormat="1" x14ac:dyDescent="0.2">
      <c r="B252" s="156"/>
      <c r="D252" s="151" t="s">
        <v>173</v>
      </c>
      <c r="E252" s="157" t="s">
        <v>1</v>
      </c>
      <c r="F252" s="158" t="s">
        <v>271</v>
      </c>
      <c r="H252" s="159">
        <v>4.1440000000000001</v>
      </c>
      <c r="J252" s="177"/>
      <c r="M252" s="156"/>
      <c r="N252" s="160"/>
      <c r="U252" s="161"/>
      <c r="AU252" s="157" t="s">
        <v>173</v>
      </c>
      <c r="AV252" s="157" t="s">
        <v>147</v>
      </c>
      <c r="AW252" s="13" t="s">
        <v>147</v>
      </c>
      <c r="AX252" s="13" t="s">
        <v>24</v>
      </c>
      <c r="AY252" s="13" t="s">
        <v>68</v>
      </c>
      <c r="AZ252" s="157" t="s">
        <v>165</v>
      </c>
    </row>
    <row r="253" spans="2:66" s="15" customFormat="1" x14ac:dyDescent="0.2">
      <c r="B253" s="213"/>
      <c r="D253" s="151" t="s">
        <v>173</v>
      </c>
      <c r="E253" s="168" t="s">
        <v>1</v>
      </c>
      <c r="F253" s="214" t="s">
        <v>190</v>
      </c>
      <c r="H253" s="215">
        <v>8.2880000000000003</v>
      </c>
      <c r="J253" s="216"/>
      <c r="M253" s="213"/>
      <c r="N253" s="217"/>
      <c r="U253" s="218"/>
      <c r="AU253" s="168" t="s">
        <v>173</v>
      </c>
      <c r="AV253" s="168" t="s">
        <v>147</v>
      </c>
      <c r="AW253" s="15" t="s">
        <v>181</v>
      </c>
      <c r="AX253" s="15" t="s">
        <v>24</v>
      </c>
      <c r="AY253" s="15" t="s">
        <v>68</v>
      </c>
      <c r="AZ253" s="168" t="s">
        <v>165</v>
      </c>
    </row>
    <row r="254" spans="2:66" s="14" customFormat="1" x14ac:dyDescent="0.2">
      <c r="B254" s="162"/>
      <c r="D254" s="151" t="s">
        <v>173</v>
      </c>
      <c r="E254" s="163" t="s">
        <v>1</v>
      </c>
      <c r="F254" s="164" t="s">
        <v>176</v>
      </c>
      <c r="H254" s="165">
        <v>23.152000000000001</v>
      </c>
      <c r="J254" s="178"/>
      <c r="M254" s="162"/>
      <c r="N254" s="166"/>
      <c r="U254" s="167"/>
      <c r="AU254" s="163" t="s">
        <v>173</v>
      </c>
      <c r="AV254" s="163" t="s">
        <v>147</v>
      </c>
      <c r="AW254" s="14" t="s">
        <v>171</v>
      </c>
      <c r="AX254" s="14" t="s">
        <v>24</v>
      </c>
      <c r="AY254" s="14" t="s">
        <v>76</v>
      </c>
      <c r="AZ254" s="163" t="s">
        <v>165</v>
      </c>
    </row>
    <row r="255" spans="2:66" s="1" customFormat="1" ht="24.2" customHeight="1" x14ac:dyDescent="0.2">
      <c r="B255" s="29"/>
      <c r="C255" s="188" t="s">
        <v>272</v>
      </c>
      <c r="D255" s="188" t="s">
        <v>167</v>
      </c>
      <c r="E255" s="189" t="s">
        <v>273</v>
      </c>
      <c r="F255" s="190" t="s">
        <v>274</v>
      </c>
      <c r="G255" s="191" t="s">
        <v>170</v>
      </c>
      <c r="H255" s="192">
        <v>23.152000000000001</v>
      </c>
      <c r="I255" s="193">
        <v>7.01</v>
      </c>
      <c r="J255" s="182"/>
      <c r="K255" s="193">
        <f t="shared" ref="K255" si="16">(H255*I255)-(H255*I255*J255)</f>
        <v>162.29552000000001</v>
      </c>
      <c r="L255" s="194"/>
      <c r="M255" s="29"/>
      <c r="N255" s="145" t="s">
        <v>1</v>
      </c>
      <c r="O255" s="118" t="s">
        <v>34</v>
      </c>
      <c r="P255" s="146">
        <v>0.32700000000000001</v>
      </c>
      <c r="Q255" s="146">
        <f>P255*H255</f>
        <v>7.570704000000001</v>
      </c>
      <c r="R255" s="146">
        <v>0</v>
      </c>
      <c r="S255" s="146">
        <f>R255*H255</f>
        <v>0</v>
      </c>
      <c r="T255" s="146">
        <v>0</v>
      </c>
      <c r="U255" s="147">
        <f>T255*H255</f>
        <v>0</v>
      </c>
      <c r="AS255" s="148" t="s">
        <v>171</v>
      </c>
      <c r="AU255" s="148" t="s">
        <v>167</v>
      </c>
      <c r="AV255" s="148" t="s">
        <v>147</v>
      </c>
      <c r="AZ255" s="17" t="s">
        <v>165</v>
      </c>
      <c r="BF255" s="149">
        <f>IF(O255="základná",K255,0)</f>
        <v>0</v>
      </c>
      <c r="BG255" s="149">
        <f>IF(O255="znížená",K255,0)</f>
        <v>162.29552000000001</v>
      </c>
      <c r="BH255" s="149">
        <f>IF(O255="zákl. prenesená",K255,0)</f>
        <v>0</v>
      </c>
      <c r="BI255" s="149">
        <f>IF(O255="zníž. prenesená",K255,0)</f>
        <v>0</v>
      </c>
      <c r="BJ255" s="149">
        <f>IF(O255="nulová",K255,0)</f>
        <v>0</v>
      </c>
      <c r="BK255" s="17" t="s">
        <v>147</v>
      </c>
      <c r="BL255" s="149">
        <f>ROUND(I255*H255,2)</f>
        <v>162.30000000000001</v>
      </c>
      <c r="BM255" s="17" t="s">
        <v>171</v>
      </c>
      <c r="BN255" s="148" t="s">
        <v>275</v>
      </c>
    </row>
    <row r="256" spans="2:66" s="12" customFormat="1" x14ac:dyDescent="0.2">
      <c r="B256" s="150"/>
      <c r="D256" s="151" t="s">
        <v>173</v>
      </c>
      <c r="E256" s="152" t="s">
        <v>1</v>
      </c>
      <c r="F256" s="153" t="s">
        <v>250</v>
      </c>
      <c r="H256" s="152" t="s">
        <v>1</v>
      </c>
      <c r="J256" s="198"/>
      <c r="M256" s="150"/>
      <c r="N256" s="154"/>
      <c r="U256" s="155"/>
      <c r="AU256" s="152" t="s">
        <v>173</v>
      </c>
      <c r="AV256" s="152" t="s">
        <v>147</v>
      </c>
      <c r="AW256" s="12" t="s">
        <v>76</v>
      </c>
      <c r="AX256" s="12" t="s">
        <v>24</v>
      </c>
      <c r="AY256" s="12" t="s">
        <v>68</v>
      </c>
      <c r="AZ256" s="152" t="s">
        <v>165</v>
      </c>
    </row>
    <row r="257" spans="2:66" s="12" customFormat="1" x14ac:dyDescent="0.2">
      <c r="B257" s="150"/>
      <c r="D257" s="151" t="s">
        <v>173</v>
      </c>
      <c r="E257" s="152" t="s">
        <v>1</v>
      </c>
      <c r="F257" s="153" t="s">
        <v>260</v>
      </c>
      <c r="H257" s="152" t="s">
        <v>1</v>
      </c>
      <c r="J257" s="198"/>
      <c r="M257" s="150"/>
      <c r="N257" s="154"/>
      <c r="U257" s="155"/>
      <c r="AU257" s="152" t="s">
        <v>173</v>
      </c>
      <c r="AV257" s="152" t="s">
        <v>147</v>
      </c>
      <c r="AW257" s="12" t="s">
        <v>76</v>
      </c>
      <c r="AX257" s="12" t="s">
        <v>24</v>
      </c>
      <c r="AY257" s="12" t="s">
        <v>68</v>
      </c>
      <c r="AZ257" s="152" t="s">
        <v>165</v>
      </c>
    </row>
    <row r="258" spans="2:66" s="13" customFormat="1" x14ac:dyDescent="0.2">
      <c r="B258" s="156"/>
      <c r="D258" s="151" t="s">
        <v>173</v>
      </c>
      <c r="E258" s="157" t="s">
        <v>1</v>
      </c>
      <c r="F258" s="158" t="s">
        <v>269</v>
      </c>
      <c r="H258" s="159">
        <v>12.504</v>
      </c>
      <c r="J258" s="199"/>
      <c r="M258" s="156"/>
      <c r="N258" s="160"/>
      <c r="U258" s="161"/>
      <c r="AU258" s="157" t="s">
        <v>173</v>
      </c>
      <c r="AV258" s="157" t="s">
        <v>147</v>
      </c>
      <c r="AW258" s="13" t="s">
        <v>147</v>
      </c>
      <c r="AX258" s="13" t="s">
        <v>24</v>
      </c>
      <c r="AY258" s="13" t="s">
        <v>68</v>
      </c>
      <c r="AZ258" s="157" t="s">
        <v>165</v>
      </c>
    </row>
    <row r="259" spans="2:66" s="13" customFormat="1" x14ac:dyDescent="0.2">
      <c r="B259" s="156"/>
      <c r="D259" s="151" t="s">
        <v>173</v>
      </c>
      <c r="E259" s="157" t="s">
        <v>1</v>
      </c>
      <c r="F259" s="158" t="s">
        <v>270</v>
      </c>
      <c r="H259" s="159">
        <v>1.18</v>
      </c>
      <c r="J259" s="199"/>
      <c r="M259" s="156"/>
      <c r="N259" s="160"/>
      <c r="U259" s="161"/>
      <c r="AU259" s="157" t="s">
        <v>173</v>
      </c>
      <c r="AV259" s="157" t="s">
        <v>147</v>
      </c>
      <c r="AW259" s="13" t="s">
        <v>147</v>
      </c>
      <c r="AX259" s="13" t="s">
        <v>24</v>
      </c>
      <c r="AY259" s="13" t="s">
        <v>68</v>
      </c>
      <c r="AZ259" s="157" t="s">
        <v>165</v>
      </c>
    </row>
    <row r="260" spans="2:66" s="13" customFormat="1" x14ac:dyDescent="0.2">
      <c r="B260" s="156"/>
      <c r="D260" s="151" t="s">
        <v>173</v>
      </c>
      <c r="E260" s="157" t="s">
        <v>1</v>
      </c>
      <c r="F260" s="158" t="s">
        <v>270</v>
      </c>
      <c r="H260" s="159">
        <v>1.18</v>
      </c>
      <c r="J260" s="199"/>
      <c r="M260" s="156"/>
      <c r="N260" s="160"/>
      <c r="U260" s="161"/>
      <c r="AU260" s="157" t="s">
        <v>173</v>
      </c>
      <c r="AV260" s="157" t="s">
        <v>147</v>
      </c>
      <c r="AW260" s="13" t="s">
        <v>147</v>
      </c>
      <c r="AX260" s="13" t="s">
        <v>24</v>
      </c>
      <c r="AY260" s="13" t="s">
        <v>68</v>
      </c>
      <c r="AZ260" s="157" t="s">
        <v>165</v>
      </c>
    </row>
    <row r="261" spans="2:66" s="15" customFormat="1" x14ac:dyDescent="0.2">
      <c r="B261" s="213"/>
      <c r="D261" s="151" t="s">
        <v>173</v>
      </c>
      <c r="E261" s="168" t="s">
        <v>1</v>
      </c>
      <c r="F261" s="214" t="s">
        <v>190</v>
      </c>
      <c r="H261" s="215">
        <v>14.864000000000001</v>
      </c>
      <c r="J261" s="223"/>
      <c r="M261" s="213"/>
      <c r="N261" s="217"/>
      <c r="U261" s="218"/>
      <c r="AU261" s="168" t="s">
        <v>173</v>
      </c>
      <c r="AV261" s="168" t="s">
        <v>147</v>
      </c>
      <c r="AW261" s="15" t="s">
        <v>181</v>
      </c>
      <c r="AX261" s="15" t="s">
        <v>24</v>
      </c>
      <c r="AY261" s="15" t="s">
        <v>68</v>
      </c>
      <c r="AZ261" s="168" t="s">
        <v>165</v>
      </c>
    </row>
    <row r="262" spans="2:66" s="13" customFormat="1" x14ac:dyDescent="0.2">
      <c r="B262" s="156"/>
      <c r="D262" s="151" t="s">
        <v>173</v>
      </c>
      <c r="E262" s="157" t="s">
        <v>1</v>
      </c>
      <c r="F262" s="158" t="s">
        <v>271</v>
      </c>
      <c r="H262" s="159">
        <v>4.1440000000000001</v>
      </c>
      <c r="J262" s="199"/>
      <c r="M262" s="156"/>
      <c r="N262" s="160"/>
      <c r="U262" s="161"/>
      <c r="AU262" s="157" t="s">
        <v>173</v>
      </c>
      <c r="AV262" s="157" t="s">
        <v>147</v>
      </c>
      <c r="AW262" s="13" t="s">
        <v>147</v>
      </c>
      <c r="AX262" s="13" t="s">
        <v>24</v>
      </c>
      <c r="AY262" s="13" t="s">
        <v>68</v>
      </c>
      <c r="AZ262" s="157" t="s">
        <v>165</v>
      </c>
    </row>
    <row r="263" spans="2:66" s="13" customFormat="1" x14ac:dyDescent="0.2">
      <c r="B263" s="156"/>
      <c r="D263" s="151" t="s">
        <v>173</v>
      </c>
      <c r="E263" s="157" t="s">
        <v>1</v>
      </c>
      <c r="F263" s="158" t="s">
        <v>271</v>
      </c>
      <c r="H263" s="159">
        <v>4.1440000000000001</v>
      </c>
      <c r="J263" s="199"/>
      <c r="M263" s="156"/>
      <c r="N263" s="160"/>
      <c r="U263" s="161"/>
      <c r="AU263" s="157" t="s">
        <v>173</v>
      </c>
      <c r="AV263" s="157" t="s">
        <v>147</v>
      </c>
      <c r="AW263" s="13" t="s">
        <v>147</v>
      </c>
      <c r="AX263" s="13" t="s">
        <v>24</v>
      </c>
      <c r="AY263" s="13" t="s">
        <v>68</v>
      </c>
      <c r="AZ263" s="157" t="s">
        <v>165</v>
      </c>
    </row>
    <row r="264" spans="2:66" s="15" customFormat="1" x14ac:dyDescent="0.2">
      <c r="B264" s="213"/>
      <c r="D264" s="151" t="s">
        <v>173</v>
      </c>
      <c r="E264" s="168" t="s">
        <v>1</v>
      </c>
      <c r="F264" s="214" t="s">
        <v>190</v>
      </c>
      <c r="H264" s="215">
        <v>8.2880000000000003</v>
      </c>
      <c r="J264" s="223"/>
      <c r="M264" s="213"/>
      <c r="N264" s="217"/>
      <c r="U264" s="218"/>
      <c r="AU264" s="168" t="s">
        <v>173</v>
      </c>
      <c r="AV264" s="168" t="s">
        <v>147</v>
      </c>
      <c r="AW264" s="15" t="s">
        <v>181</v>
      </c>
      <c r="AX264" s="15" t="s">
        <v>24</v>
      </c>
      <c r="AY264" s="15" t="s">
        <v>68</v>
      </c>
      <c r="AZ264" s="168" t="s">
        <v>165</v>
      </c>
    </row>
    <row r="265" spans="2:66" s="14" customFormat="1" x14ac:dyDescent="0.2">
      <c r="B265" s="162"/>
      <c r="D265" s="151" t="s">
        <v>173</v>
      </c>
      <c r="E265" s="163" t="s">
        <v>1</v>
      </c>
      <c r="F265" s="164" t="s">
        <v>176</v>
      </c>
      <c r="H265" s="165">
        <v>23.152000000000001</v>
      </c>
      <c r="J265" s="200"/>
      <c r="M265" s="162"/>
      <c r="N265" s="166"/>
      <c r="U265" s="167"/>
      <c r="AU265" s="163" t="s">
        <v>173</v>
      </c>
      <c r="AV265" s="163" t="s">
        <v>147</v>
      </c>
      <c r="AW265" s="14" t="s">
        <v>171</v>
      </c>
      <c r="AX265" s="14" t="s">
        <v>24</v>
      </c>
      <c r="AY265" s="14" t="s">
        <v>76</v>
      </c>
      <c r="AZ265" s="163" t="s">
        <v>165</v>
      </c>
    </row>
    <row r="266" spans="2:66" s="1" customFormat="1" ht="16.5" customHeight="1" x14ac:dyDescent="0.2">
      <c r="B266" s="29"/>
      <c r="C266" s="188" t="s">
        <v>276</v>
      </c>
      <c r="D266" s="188" t="s">
        <v>167</v>
      </c>
      <c r="E266" s="189" t="s">
        <v>277</v>
      </c>
      <c r="F266" s="190" t="s">
        <v>278</v>
      </c>
      <c r="G266" s="191" t="s">
        <v>242</v>
      </c>
      <c r="H266" s="144">
        <v>0</v>
      </c>
      <c r="I266" s="193">
        <v>1873.8</v>
      </c>
      <c r="J266" s="182"/>
      <c r="K266" s="193">
        <f t="shared" ref="K266" si="17">(H266*I266)-(H266*I266*J266)</f>
        <v>0</v>
      </c>
      <c r="L266" s="194"/>
      <c r="M266" s="29"/>
      <c r="N266" s="145" t="s">
        <v>1</v>
      </c>
      <c r="O266" s="118" t="s">
        <v>34</v>
      </c>
      <c r="P266" s="146">
        <v>34.322000000000003</v>
      </c>
      <c r="Q266" s="146">
        <f>P266*H266</f>
        <v>0</v>
      </c>
      <c r="R266" s="146">
        <v>1.0189600000000001</v>
      </c>
      <c r="S266" s="146">
        <f>R266*H266</f>
        <v>0</v>
      </c>
      <c r="T266" s="146">
        <v>0</v>
      </c>
      <c r="U266" s="147">
        <f>T266*H266</f>
        <v>0</v>
      </c>
      <c r="AS266" s="148" t="s">
        <v>171</v>
      </c>
      <c r="AU266" s="148" t="s">
        <v>167</v>
      </c>
      <c r="AV266" s="148" t="s">
        <v>147</v>
      </c>
      <c r="AZ266" s="17" t="s">
        <v>165</v>
      </c>
      <c r="BF266" s="149">
        <f>IF(O266="základná",K266,0)</f>
        <v>0</v>
      </c>
      <c r="BG266" s="149">
        <f>IF(O266="znížená",K266,0)</f>
        <v>0</v>
      </c>
      <c r="BH266" s="149">
        <f>IF(O266="zákl. prenesená",K266,0)</f>
        <v>0</v>
      </c>
      <c r="BI266" s="149">
        <f>IF(O266="zníž. prenesená",K266,0)</f>
        <v>0</v>
      </c>
      <c r="BJ266" s="149">
        <f>IF(O266="nulová",K266,0)</f>
        <v>0</v>
      </c>
      <c r="BK266" s="17" t="s">
        <v>147</v>
      </c>
      <c r="BL266" s="149">
        <f>ROUND(I266*H266,2)</f>
        <v>0</v>
      </c>
      <c r="BM266" s="17" t="s">
        <v>171</v>
      </c>
      <c r="BN266" s="148" t="s">
        <v>279</v>
      </c>
    </row>
    <row r="267" spans="2:66" s="12" customFormat="1" x14ac:dyDescent="0.2">
      <c r="B267" s="150"/>
      <c r="D267" s="151" t="s">
        <v>173</v>
      </c>
      <c r="E267" s="152" t="s">
        <v>1</v>
      </c>
      <c r="F267" s="153" t="s">
        <v>280</v>
      </c>
      <c r="H267" s="152" t="s">
        <v>1</v>
      </c>
      <c r="J267" s="198"/>
      <c r="M267" s="150"/>
      <c r="N267" s="154"/>
      <c r="U267" s="155"/>
      <c r="AU267" s="152" t="s">
        <v>173</v>
      </c>
      <c r="AV267" s="152" t="s">
        <v>147</v>
      </c>
      <c r="AW267" s="12" t="s">
        <v>76</v>
      </c>
      <c r="AX267" s="12" t="s">
        <v>24</v>
      </c>
      <c r="AY267" s="12" t="s">
        <v>68</v>
      </c>
      <c r="AZ267" s="152" t="s">
        <v>165</v>
      </c>
    </row>
    <row r="268" spans="2:66" s="12" customFormat="1" x14ac:dyDescent="0.2">
      <c r="B268" s="150"/>
      <c r="D268" s="151" t="s">
        <v>173</v>
      </c>
      <c r="E268" s="152" t="s">
        <v>1</v>
      </c>
      <c r="F268" s="153" t="s">
        <v>250</v>
      </c>
      <c r="H268" s="152" t="s">
        <v>1</v>
      </c>
      <c r="J268" s="198"/>
      <c r="M268" s="150"/>
      <c r="N268" s="154"/>
      <c r="U268" s="155"/>
      <c r="AU268" s="152" t="s">
        <v>173</v>
      </c>
      <c r="AV268" s="152" t="s">
        <v>147</v>
      </c>
      <c r="AW268" s="12" t="s">
        <v>76</v>
      </c>
      <c r="AX268" s="12" t="s">
        <v>24</v>
      </c>
      <c r="AY268" s="12" t="s">
        <v>68</v>
      </c>
      <c r="AZ268" s="152" t="s">
        <v>165</v>
      </c>
    </row>
    <row r="269" spans="2:66" s="12" customFormat="1" x14ac:dyDescent="0.2">
      <c r="B269" s="150"/>
      <c r="D269" s="151" t="s">
        <v>173</v>
      </c>
      <c r="E269" s="152" t="s">
        <v>1</v>
      </c>
      <c r="F269" s="153" t="s">
        <v>281</v>
      </c>
      <c r="H269" s="152" t="s">
        <v>1</v>
      </c>
      <c r="J269" s="198"/>
      <c r="M269" s="150"/>
      <c r="N269" s="154"/>
      <c r="U269" s="155"/>
      <c r="AU269" s="152" t="s">
        <v>173</v>
      </c>
      <c r="AV269" s="152" t="s">
        <v>147</v>
      </c>
      <c r="AW269" s="12" t="s">
        <v>76</v>
      </c>
      <c r="AX269" s="12" t="s">
        <v>24</v>
      </c>
      <c r="AY269" s="12" t="s">
        <v>68</v>
      </c>
      <c r="AZ269" s="152" t="s">
        <v>165</v>
      </c>
    </row>
    <row r="270" spans="2:66" s="12" customFormat="1" x14ac:dyDescent="0.2">
      <c r="B270" s="150"/>
      <c r="D270" s="151" t="s">
        <v>173</v>
      </c>
      <c r="E270" s="152" t="s">
        <v>1</v>
      </c>
      <c r="F270" s="153" t="s">
        <v>282</v>
      </c>
      <c r="H270" s="152" t="s">
        <v>1</v>
      </c>
      <c r="J270" s="198"/>
      <c r="M270" s="150"/>
      <c r="N270" s="154"/>
      <c r="U270" s="155"/>
      <c r="AU270" s="152" t="s">
        <v>173</v>
      </c>
      <c r="AV270" s="152" t="s">
        <v>147</v>
      </c>
      <c r="AW270" s="12" t="s">
        <v>76</v>
      </c>
      <c r="AX270" s="12" t="s">
        <v>24</v>
      </c>
      <c r="AY270" s="12" t="s">
        <v>68</v>
      </c>
      <c r="AZ270" s="152" t="s">
        <v>165</v>
      </c>
    </row>
    <row r="271" spans="2:66" s="13" customFormat="1" x14ac:dyDescent="0.2">
      <c r="B271" s="156"/>
      <c r="D271" s="151" t="s">
        <v>173</v>
      </c>
      <c r="E271" s="157" t="s">
        <v>1</v>
      </c>
      <c r="F271" s="158" t="s">
        <v>283</v>
      </c>
      <c r="H271" s="159">
        <v>0</v>
      </c>
      <c r="J271" s="199"/>
      <c r="M271" s="156"/>
      <c r="N271" s="160"/>
      <c r="U271" s="161"/>
      <c r="AU271" s="157" t="s">
        <v>173</v>
      </c>
      <c r="AV271" s="157" t="s">
        <v>147</v>
      </c>
      <c r="AW271" s="13" t="s">
        <v>147</v>
      </c>
      <c r="AX271" s="13" t="s">
        <v>24</v>
      </c>
      <c r="AY271" s="13" t="s">
        <v>68</v>
      </c>
      <c r="AZ271" s="157" t="s">
        <v>165</v>
      </c>
    </row>
    <row r="272" spans="2:66" s="14" customFormat="1" x14ac:dyDescent="0.2">
      <c r="B272" s="162"/>
      <c r="D272" s="151" t="s">
        <v>173</v>
      </c>
      <c r="E272" s="163" t="s">
        <v>1</v>
      </c>
      <c r="F272" s="164" t="s">
        <v>176</v>
      </c>
      <c r="H272" s="165">
        <v>0</v>
      </c>
      <c r="J272" s="200"/>
      <c r="M272" s="162"/>
      <c r="N272" s="166"/>
      <c r="U272" s="167"/>
      <c r="AU272" s="163" t="s">
        <v>173</v>
      </c>
      <c r="AV272" s="163" t="s">
        <v>147</v>
      </c>
      <c r="AW272" s="14" t="s">
        <v>171</v>
      </c>
      <c r="AX272" s="14" t="s">
        <v>24</v>
      </c>
      <c r="AY272" s="14" t="s">
        <v>76</v>
      </c>
      <c r="AZ272" s="163" t="s">
        <v>165</v>
      </c>
    </row>
    <row r="273" spans="2:66" s="11" customFormat="1" ht="22.9" customHeight="1" x14ac:dyDescent="0.2">
      <c r="B273" s="133"/>
      <c r="D273" s="134" t="s">
        <v>67</v>
      </c>
      <c r="E273" s="142" t="s">
        <v>181</v>
      </c>
      <c r="F273" s="142" t="s">
        <v>284</v>
      </c>
      <c r="J273" s="201"/>
      <c r="K273" s="143">
        <f>SUM(K274:K302)</f>
        <v>1882.6135999999999</v>
      </c>
      <c r="M273" s="133"/>
      <c r="N273" s="137"/>
      <c r="Q273" s="138">
        <f>SUM(Q274:Q308)</f>
        <v>54.099319999999999</v>
      </c>
      <c r="S273" s="138">
        <f>SUM(S274:S308)</f>
        <v>8.4934056000000009</v>
      </c>
      <c r="U273" s="139">
        <f>SUM(U274:U308)</f>
        <v>0</v>
      </c>
      <c r="AS273" s="134" t="s">
        <v>76</v>
      </c>
      <c r="AU273" s="140" t="s">
        <v>67</v>
      </c>
      <c r="AV273" s="140" t="s">
        <v>76</v>
      </c>
      <c r="AZ273" s="134" t="s">
        <v>165</v>
      </c>
      <c r="BL273" s="141">
        <f>SUM(BL274:BL308)</f>
        <v>1882.61</v>
      </c>
    </row>
    <row r="274" spans="2:66" s="1" customFormat="1" ht="24.2" customHeight="1" x14ac:dyDescent="0.2">
      <c r="B274" s="29"/>
      <c r="C274" s="188" t="s">
        <v>285</v>
      </c>
      <c r="D274" s="188" t="s">
        <v>167</v>
      </c>
      <c r="E274" s="189" t="s">
        <v>286</v>
      </c>
      <c r="F274" s="190" t="s">
        <v>287</v>
      </c>
      <c r="G274" s="191" t="s">
        <v>184</v>
      </c>
      <c r="H274" s="192">
        <v>3.54</v>
      </c>
      <c r="I274" s="193">
        <v>155.19</v>
      </c>
      <c r="J274" s="182"/>
      <c r="K274" s="193">
        <f t="shared" ref="K274" si="18">(H274*I274)-(H274*I274*J274)</f>
        <v>549.37260000000003</v>
      </c>
      <c r="L274" s="194"/>
      <c r="M274" s="29"/>
      <c r="N274" s="145" t="s">
        <v>1</v>
      </c>
      <c r="O274" s="118" t="s">
        <v>34</v>
      </c>
      <c r="P274" s="146">
        <v>1.008</v>
      </c>
      <c r="Q274" s="146">
        <f>P274*H274</f>
        <v>3.5683199999999999</v>
      </c>
      <c r="R274" s="146">
        <v>2.3254800000000002</v>
      </c>
      <c r="S274" s="146">
        <f>R274*H274</f>
        <v>8.2321992000000002</v>
      </c>
      <c r="T274" s="146">
        <v>0</v>
      </c>
      <c r="U274" s="147">
        <f>T274*H274</f>
        <v>0</v>
      </c>
      <c r="AS274" s="148" t="s">
        <v>171</v>
      </c>
      <c r="AU274" s="148" t="s">
        <v>167</v>
      </c>
      <c r="AV274" s="148" t="s">
        <v>147</v>
      </c>
      <c r="AZ274" s="17" t="s">
        <v>165</v>
      </c>
      <c r="BF274" s="149">
        <f>IF(O274="základná",K274,0)</f>
        <v>0</v>
      </c>
      <c r="BG274" s="149">
        <f>IF(O274="znížená",K274,0)</f>
        <v>549.37260000000003</v>
      </c>
      <c r="BH274" s="149">
        <f>IF(O274="zákl. prenesená",K274,0)</f>
        <v>0</v>
      </c>
      <c r="BI274" s="149">
        <f>IF(O274="zníž. prenesená",K274,0)</f>
        <v>0</v>
      </c>
      <c r="BJ274" s="149">
        <f>IF(O274="nulová",K274,0)</f>
        <v>0</v>
      </c>
      <c r="BK274" s="17" t="s">
        <v>147</v>
      </c>
      <c r="BL274" s="149">
        <f>ROUND(I274*H274,2)</f>
        <v>549.37</v>
      </c>
      <c r="BM274" s="17" t="s">
        <v>171</v>
      </c>
      <c r="BN274" s="148" t="s">
        <v>288</v>
      </c>
    </row>
    <row r="275" spans="2:66" s="12" customFormat="1" x14ac:dyDescent="0.2">
      <c r="B275" s="150"/>
      <c r="D275" s="151" t="s">
        <v>173</v>
      </c>
      <c r="E275" s="152" t="s">
        <v>1</v>
      </c>
      <c r="F275" s="153" t="s">
        <v>250</v>
      </c>
      <c r="H275" s="152" t="s">
        <v>1</v>
      </c>
      <c r="J275" s="176"/>
      <c r="M275" s="150"/>
      <c r="N275" s="154"/>
      <c r="U275" s="155"/>
      <c r="AU275" s="152" t="s">
        <v>173</v>
      </c>
      <c r="AV275" s="152" t="s">
        <v>147</v>
      </c>
      <c r="AW275" s="12" t="s">
        <v>76</v>
      </c>
      <c r="AX275" s="12" t="s">
        <v>24</v>
      </c>
      <c r="AY275" s="12" t="s">
        <v>68</v>
      </c>
      <c r="AZ275" s="152" t="s">
        <v>165</v>
      </c>
    </row>
    <row r="276" spans="2:66" s="12" customFormat="1" x14ac:dyDescent="0.2">
      <c r="B276" s="150"/>
      <c r="D276" s="151" t="s">
        <v>173</v>
      </c>
      <c r="E276" s="152" t="s">
        <v>1</v>
      </c>
      <c r="F276" s="153" t="s">
        <v>289</v>
      </c>
      <c r="H276" s="152" t="s">
        <v>1</v>
      </c>
      <c r="J276" s="176"/>
      <c r="M276" s="150"/>
      <c r="N276" s="154"/>
      <c r="U276" s="155"/>
      <c r="AU276" s="152" t="s">
        <v>173</v>
      </c>
      <c r="AV276" s="152" t="s">
        <v>147</v>
      </c>
      <c r="AW276" s="12" t="s">
        <v>76</v>
      </c>
      <c r="AX276" s="12" t="s">
        <v>24</v>
      </c>
      <c r="AY276" s="12" t="s">
        <v>68</v>
      </c>
      <c r="AZ276" s="152" t="s">
        <v>165</v>
      </c>
    </row>
    <row r="277" spans="2:66" s="13" customFormat="1" x14ac:dyDescent="0.2">
      <c r="B277" s="156"/>
      <c r="D277" s="151" t="s">
        <v>173</v>
      </c>
      <c r="E277" s="157" t="s">
        <v>1</v>
      </c>
      <c r="F277" s="158" t="s">
        <v>290</v>
      </c>
      <c r="H277" s="159">
        <v>1.04</v>
      </c>
      <c r="J277" s="177"/>
      <c r="M277" s="156"/>
      <c r="N277" s="160"/>
      <c r="U277" s="161"/>
      <c r="AU277" s="157" t="s">
        <v>173</v>
      </c>
      <c r="AV277" s="157" t="s">
        <v>147</v>
      </c>
      <c r="AW277" s="13" t="s">
        <v>147</v>
      </c>
      <c r="AX277" s="13" t="s">
        <v>24</v>
      </c>
      <c r="AY277" s="13" t="s">
        <v>68</v>
      </c>
      <c r="AZ277" s="157" t="s">
        <v>165</v>
      </c>
    </row>
    <row r="278" spans="2:66" s="13" customFormat="1" x14ac:dyDescent="0.2">
      <c r="B278" s="156"/>
      <c r="D278" s="151" t="s">
        <v>173</v>
      </c>
      <c r="E278" s="157" t="s">
        <v>1</v>
      </c>
      <c r="F278" s="158" t="s">
        <v>291</v>
      </c>
      <c r="H278" s="159">
        <v>2.0009999999999999</v>
      </c>
      <c r="J278" s="177"/>
      <c r="M278" s="156"/>
      <c r="N278" s="160"/>
      <c r="U278" s="161"/>
      <c r="AU278" s="157" t="s">
        <v>173</v>
      </c>
      <c r="AV278" s="157" t="s">
        <v>147</v>
      </c>
      <c r="AW278" s="13" t="s">
        <v>147</v>
      </c>
      <c r="AX278" s="13" t="s">
        <v>24</v>
      </c>
      <c r="AY278" s="13" t="s">
        <v>68</v>
      </c>
      <c r="AZ278" s="157" t="s">
        <v>165</v>
      </c>
    </row>
    <row r="279" spans="2:66" s="13" customFormat="1" x14ac:dyDescent="0.2">
      <c r="B279" s="156"/>
      <c r="D279" s="151" t="s">
        <v>173</v>
      </c>
      <c r="E279" s="157" t="s">
        <v>1</v>
      </c>
      <c r="F279" s="158" t="s">
        <v>292</v>
      </c>
      <c r="H279" s="159">
        <v>0.499</v>
      </c>
      <c r="J279" s="177"/>
      <c r="M279" s="156"/>
      <c r="N279" s="160"/>
      <c r="U279" s="161"/>
      <c r="AU279" s="157" t="s">
        <v>173</v>
      </c>
      <c r="AV279" s="157" t="s">
        <v>147</v>
      </c>
      <c r="AW279" s="13" t="s">
        <v>147</v>
      </c>
      <c r="AX279" s="13" t="s">
        <v>24</v>
      </c>
      <c r="AY279" s="13" t="s">
        <v>68</v>
      </c>
      <c r="AZ279" s="157" t="s">
        <v>165</v>
      </c>
    </row>
    <row r="280" spans="2:66" s="14" customFormat="1" x14ac:dyDescent="0.2">
      <c r="B280" s="162"/>
      <c r="D280" s="151" t="s">
        <v>173</v>
      </c>
      <c r="E280" s="163" t="s">
        <v>1</v>
      </c>
      <c r="F280" s="164" t="s">
        <v>176</v>
      </c>
      <c r="H280" s="165">
        <v>3.54</v>
      </c>
      <c r="J280" s="200"/>
      <c r="M280" s="162"/>
      <c r="N280" s="166"/>
      <c r="U280" s="167"/>
      <c r="AU280" s="163" t="s">
        <v>173</v>
      </c>
      <c r="AV280" s="163" t="s">
        <v>147</v>
      </c>
      <c r="AW280" s="14" t="s">
        <v>171</v>
      </c>
      <c r="AX280" s="14" t="s">
        <v>24</v>
      </c>
      <c r="AY280" s="14" t="s">
        <v>76</v>
      </c>
      <c r="AZ280" s="163" t="s">
        <v>165</v>
      </c>
    </row>
    <row r="281" spans="2:66" s="1" customFormat="1" ht="24.2" customHeight="1" x14ac:dyDescent="0.2">
      <c r="B281" s="29"/>
      <c r="C281" s="188" t="s">
        <v>293</v>
      </c>
      <c r="D281" s="188" t="s">
        <v>167</v>
      </c>
      <c r="E281" s="189" t="s">
        <v>294</v>
      </c>
      <c r="F281" s="190" t="s">
        <v>295</v>
      </c>
      <c r="G281" s="191" t="s">
        <v>170</v>
      </c>
      <c r="H281" s="192">
        <v>19.434999999999999</v>
      </c>
      <c r="I281" s="193">
        <v>21.98</v>
      </c>
      <c r="J281" s="182"/>
      <c r="K281" s="193">
        <f t="shared" ref="K281" si="19">(H281*I281)-(H281*I281*J281)</f>
        <v>427.18129999999996</v>
      </c>
      <c r="L281" s="194"/>
      <c r="M281" s="29"/>
      <c r="N281" s="145" t="s">
        <v>1</v>
      </c>
      <c r="O281" s="118" t="s">
        <v>34</v>
      </c>
      <c r="P281" s="146">
        <v>1.02</v>
      </c>
      <c r="Q281" s="146">
        <f>P281*H281</f>
        <v>19.823699999999999</v>
      </c>
      <c r="R281" s="146">
        <v>0</v>
      </c>
      <c r="S281" s="146">
        <f>R281*H281</f>
        <v>0</v>
      </c>
      <c r="T281" s="146">
        <v>0</v>
      </c>
      <c r="U281" s="147">
        <f>T281*H281</f>
        <v>0</v>
      </c>
      <c r="AS281" s="148" t="s">
        <v>171</v>
      </c>
      <c r="AU281" s="148" t="s">
        <v>167</v>
      </c>
      <c r="AV281" s="148" t="s">
        <v>147</v>
      </c>
      <c r="AZ281" s="17" t="s">
        <v>165</v>
      </c>
      <c r="BF281" s="149">
        <f>IF(O281="základná",K281,0)</f>
        <v>0</v>
      </c>
      <c r="BG281" s="149">
        <f>IF(O281="znížená",K281,0)</f>
        <v>427.18129999999996</v>
      </c>
      <c r="BH281" s="149">
        <f>IF(O281="zákl. prenesená",K281,0)</f>
        <v>0</v>
      </c>
      <c r="BI281" s="149">
        <f>IF(O281="zníž. prenesená",K281,0)</f>
        <v>0</v>
      </c>
      <c r="BJ281" s="149">
        <f>IF(O281="nulová",K281,0)</f>
        <v>0</v>
      </c>
      <c r="BK281" s="17" t="s">
        <v>147</v>
      </c>
      <c r="BL281" s="149">
        <f>ROUND(I281*H281,2)</f>
        <v>427.18</v>
      </c>
      <c r="BM281" s="17" t="s">
        <v>171</v>
      </c>
      <c r="BN281" s="148" t="s">
        <v>296</v>
      </c>
    </row>
    <row r="282" spans="2:66" s="12" customFormat="1" x14ac:dyDescent="0.2">
      <c r="B282" s="150"/>
      <c r="D282" s="151" t="s">
        <v>173</v>
      </c>
      <c r="E282" s="152" t="s">
        <v>1</v>
      </c>
      <c r="F282" s="153" t="s">
        <v>250</v>
      </c>
      <c r="H282" s="152" t="s">
        <v>1</v>
      </c>
      <c r="J282" s="198"/>
      <c r="M282" s="150"/>
      <c r="N282" s="154"/>
      <c r="U282" s="155"/>
      <c r="AU282" s="152" t="s">
        <v>173</v>
      </c>
      <c r="AV282" s="152" t="s">
        <v>147</v>
      </c>
      <c r="AW282" s="12" t="s">
        <v>76</v>
      </c>
      <c r="AX282" s="12" t="s">
        <v>24</v>
      </c>
      <c r="AY282" s="12" t="s">
        <v>68</v>
      </c>
      <c r="AZ282" s="152" t="s">
        <v>165</v>
      </c>
    </row>
    <row r="283" spans="2:66" s="12" customFormat="1" x14ac:dyDescent="0.2">
      <c r="B283" s="150"/>
      <c r="D283" s="151" t="s">
        <v>173</v>
      </c>
      <c r="E283" s="152" t="s">
        <v>1</v>
      </c>
      <c r="F283" s="153" t="s">
        <v>289</v>
      </c>
      <c r="H283" s="152" t="s">
        <v>1</v>
      </c>
      <c r="J283" s="198"/>
      <c r="M283" s="150"/>
      <c r="N283" s="154"/>
      <c r="U283" s="155"/>
      <c r="AU283" s="152" t="s">
        <v>173</v>
      </c>
      <c r="AV283" s="152" t="s">
        <v>147</v>
      </c>
      <c r="AW283" s="12" t="s">
        <v>76</v>
      </c>
      <c r="AX283" s="12" t="s">
        <v>24</v>
      </c>
      <c r="AY283" s="12" t="s">
        <v>68</v>
      </c>
      <c r="AZ283" s="152" t="s">
        <v>165</v>
      </c>
    </row>
    <row r="284" spans="2:66" s="13" customFormat="1" x14ac:dyDescent="0.2">
      <c r="B284" s="156"/>
      <c r="D284" s="151" t="s">
        <v>173</v>
      </c>
      <c r="E284" s="157" t="s">
        <v>1</v>
      </c>
      <c r="F284" s="158" t="s">
        <v>297</v>
      </c>
      <c r="H284" s="159">
        <v>6.9359999999999999</v>
      </c>
      <c r="J284" s="199"/>
      <c r="M284" s="156"/>
      <c r="N284" s="160"/>
      <c r="U284" s="161"/>
      <c r="AU284" s="157" t="s">
        <v>173</v>
      </c>
      <c r="AV284" s="157" t="s">
        <v>147</v>
      </c>
      <c r="AW284" s="13" t="s">
        <v>147</v>
      </c>
      <c r="AX284" s="13" t="s">
        <v>24</v>
      </c>
      <c r="AY284" s="13" t="s">
        <v>68</v>
      </c>
      <c r="AZ284" s="157" t="s">
        <v>165</v>
      </c>
    </row>
    <row r="285" spans="2:66" s="13" customFormat="1" x14ac:dyDescent="0.2">
      <c r="B285" s="156"/>
      <c r="D285" s="151" t="s">
        <v>173</v>
      </c>
      <c r="E285" s="157" t="s">
        <v>1</v>
      </c>
      <c r="F285" s="158" t="s">
        <v>298</v>
      </c>
      <c r="H285" s="159">
        <v>10.003</v>
      </c>
      <c r="J285" s="199"/>
      <c r="M285" s="156"/>
      <c r="N285" s="160"/>
      <c r="U285" s="161"/>
      <c r="AU285" s="157" t="s">
        <v>173</v>
      </c>
      <c r="AV285" s="157" t="s">
        <v>147</v>
      </c>
      <c r="AW285" s="13" t="s">
        <v>147</v>
      </c>
      <c r="AX285" s="13" t="s">
        <v>24</v>
      </c>
      <c r="AY285" s="13" t="s">
        <v>68</v>
      </c>
      <c r="AZ285" s="157" t="s">
        <v>165</v>
      </c>
    </row>
    <row r="286" spans="2:66" s="13" customFormat="1" x14ac:dyDescent="0.2">
      <c r="B286" s="156"/>
      <c r="D286" s="151" t="s">
        <v>173</v>
      </c>
      <c r="E286" s="157" t="s">
        <v>1</v>
      </c>
      <c r="F286" s="158" t="s">
        <v>299</v>
      </c>
      <c r="H286" s="159">
        <v>2.496</v>
      </c>
      <c r="J286" s="199"/>
      <c r="M286" s="156"/>
      <c r="N286" s="160"/>
      <c r="U286" s="161"/>
      <c r="AU286" s="157" t="s">
        <v>173</v>
      </c>
      <c r="AV286" s="157" t="s">
        <v>147</v>
      </c>
      <c r="AW286" s="13" t="s">
        <v>147</v>
      </c>
      <c r="AX286" s="13" t="s">
        <v>24</v>
      </c>
      <c r="AY286" s="13" t="s">
        <v>68</v>
      </c>
      <c r="AZ286" s="157" t="s">
        <v>165</v>
      </c>
    </row>
    <row r="287" spans="2:66" s="14" customFormat="1" x14ac:dyDescent="0.2">
      <c r="B287" s="162"/>
      <c r="D287" s="151" t="s">
        <v>173</v>
      </c>
      <c r="E287" s="163" t="s">
        <v>1</v>
      </c>
      <c r="F287" s="164" t="s">
        <v>176</v>
      </c>
      <c r="H287" s="165">
        <v>19.434999999999999</v>
      </c>
      <c r="J287" s="200"/>
      <c r="M287" s="162"/>
      <c r="N287" s="166"/>
      <c r="U287" s="167"/>
      <c r="AU287" s="163" t="s">
        <v>173</v>
      </c>
      <c r="AV287" s="163" t="s">
        <v>147</v>
      </c>
      <c r="AW287" s="14" t="s">
        <v>171</v>
      </c>
      <c r="AX287" s="14" t="s">
        <v>24</v>
      </c>
      <c r="AY287" s="14" t="s">
        <v>76</v>
      </c>
      <c r="AZ287" s="163" t="s">
        <v>165</v>
      </c>
    </row>
    <row r="288" spans="2:66" s="1" customFormat="1" ht="24.2" customHeight="1" x14ac:dyDescent="0.2">
      <c r="B288" s="29"/>
      <c r="C288" s="188" t="s">
        <v>300</v>
      </c>
      <c r="D288" s="188" t="s">
        <v>167</v>
      </c>
      <c r="E288" s="189" t="s">
        <v>301</v>
      </c>
      <c r="F288" s="190" t="s">
        <v>302</v>
      </c>
      <c r="G288" s="191" t="s">
        <v>170</v>
      </c>
      <c r="H288" s="192">
        <v>38.869999999999997</v>
      </c>
      <c r="I288" s="193">
        <v>20.99</v>
      </c>
      <c r="J288" s="182"/>
      <c r="K288" s="193">
        <f t="shared" ref="K288" si="20">(H288*I288)-(H288*I288*J288)</f>
        <v>815.8812999999999</v>
      </c>
      <c r="L288" s="194"/>
      <c r="M288" s="29"/>
      <c r="N288" s="145" t="s">
        <v>1</v>
      </c>
      <c r="O288" s="118" t="s">
        <v>34</v>
      </c>
      <c r="P288" s="146">
        <v>0.66200000000000003</v>
      </c>
      <c r="Q288" s="146">
        <f>P288*H288</f>
        <v>25.731939999999998</v>
      </c>
      <c r="R288" s="146">
        <v>6.7200000000000003E-3</v>
      </c>
      <c r="S288" s="146">
        <f>R288*H288</f>
        <v>0.26120640000000001</v>
      </c>
      <c r="T288" s="146">
        <v>0</v>
      </c>
      <c r="U288" s="147">
        <f>T288*H288</f>
        <v>0</v>
      </c>
      <c r="AS288" s="148" t="s">
        <v>171</v>
      </c>
      <c r="AU288" s="148" t="s">
        <v>167</v>
      </c>
      <c r="AV288" s="148" t="s">
        <v>147</v>
      </c>
      <c r="AZ288" s="17" t="s">
        <v>165</v>
      </c>
      <c r="BF288" s="149">
        <f>IF(O288="základná",K288,0)</f>
        <v>0</v>
      </c>
      <c r="BG288" s="149">
        <f>IF(O288="znížená",K288,0)</f>
        <v>815.8812999999999</v>
      </c>
      <c r="BH288" s="149">
        <f>IF(O288="zákl. prenesená",K288,0)</f>
        <v>0</v>
      </c>
      <c r="BI288" s="149">
        <f>IF(O288="zníž. prenesená",K288,0)</f>
        <v>0</v>
      </c>
      <c r="BJ288" s="149">
        <f>IF(O288="nulová",K288,0)</f>
        <v>0</v>
      </c>
      <c r="BK288" s="17" t="s">
        <v>147</v>
      </c>
      <c r="BL288" s="149">
        <f>ROUND(I288*H288,2)</f>
        <v>815.88</v>
      </c>
      <c r="BM288" s="17" t="s">
        <v>171</v>
      </c>
      <c r="BN288" s="148" t="s">
        <v>303</v>
      </c>
    </row>
    <row r="289" spans="2:66" s="12" customFormat="1" x14ac:dyDescent="0.2">
      <c r="B289" s="150"/>
      <c r="D289" s="151" t="s">
        <v>173</v>
      </c>
      <c r="E289" s="152" t="s">
        <v>1</v>
      </c>
      <c r="F289" s="153" t="s">
        <v>250</v>
      </c>
      <c r="H289" s="152" t="s">
        <v>1</v>
      </c>
      <c r="J289" s="198"/>
      <c r="M289" s="150"/>
      <c r="N289" s="154"/>
      <c r="U289" s="155"/>
      <c r="AU289" s="152" t="s">
        <v>173</v>
      </c>
      <c r="AV289" s="152" t="s">
        <v>147</v>
      </c>
      <c r="AW289" s="12" t="s">
        <v>76</v>
      </c>
      <c r="AX289" s="12" t="s">
        <v>24</v>
      </c>
      <c r="AY289" s="12" t="s">
        <v>68</v>
      </c>
      <c r="AZ289" s="152" t="s">
        <v>165</v>
      </c>
    </row>
    <row r="290" spans="2:66" s="12" customFormat="1" x14ac:dyDescent="0.2">
      <c r="B290" s="150"/>
      <c r="D290" s="151" t="s">
        <v>173</v>
      </c>
      <c r="E290" s="152" t="s">
        <v>1</v>
      </c>
      <c r="F290" s="153" t="s">
        <v>289</v>
      </c>
      <c r="H290" s="152" t="s">
        <v>1</v>
      </c>
      <c r="J290" s="198"/>
      <c r="M290" s="150"/>
      <c r="N290" s="154"/>
      <c r="U290" s="155"/>
      <c r="AU290" s="152" t="s">
        <v>173</v>
      </c>
      <c r="AV290" s="152" t="s">
        <v>147</v>
      </c>
      <c r="AW290" s="12" t="s">
        <v>76</v>
      </c>
      <c r="AX290" s="12" t="s">
        <v>24</v>
      </c>
      <c r="AY290" s="12" t="s">
        <v>68</v>
      </c>
      <c r="AZ290" s="152" t="s">
        <v>165</v>
      </c>
    </row>
    <row r="291" spans="2:66" s="13" customFormat="1" x14ac:dyDescent="0.2">
      <c r="B291" s="156"/>
      <c r="D291" s="151" t="s">
        <v>173</v>
      </c>
      <c r="E291" s="157" t="s">
        <v>1</v>
      </c>
      <c r="F291" s="158" t="s">
        <v>304</v>
      </c>
      <c r="H291" s="159">
        <v>13.872</v>
      </c>
      <c r="J291" s="199"/>
      <c r="M291" s="156"/>
      <c r="N291" s="160"/>
      <c r="U291" s="161"/>
      <c r="AU291" s="157" t="s">
        <v>173</v>
      </c>
      <c r="AV291" s="157" t="s">
        <v>147</v>
      </c>
      <c r="AW291" s="13" t="s">
        <v>147</v>
      </c>
      <c r="AX291" s="13" t="s">
        <v>24</v>
      </c>
      <c r="AY291" s="13" t="s">
        <v>68</v>
      </c>
      <c r="AZ291" s="157" t="s">
        <v>165</v>
      </c>
    </row>
    <row r="292" spans="2:66" s="13" customFormat="1" x14ac:dyDescent="0.2">
      <c r="B292" s="156"/>
      <c r="D292" s="151" t="s">
        <v>173</v>
      </c>
      <c r="E292" s="157" t="s">
        <v>1</v>
      </c>
      <c r="F292" s="158" t="s">
        <v>305</v>
      </c>
      <c r="H292" s="159">
        <v>20.006</v>
      </c>
      <c r="J292" s="199"/>
      <c r="M292" s="156"/>
      <c r="N292" s="160"/>
      <c r="U292" s="161"/>
      <c r="AU292" s="157" t="s">
        <v>173</v>
      </c>
      <c r="AV292" s="157" t="s">
        <v>147</v>
      </c>
      <c r="AW292" s="13" t="s">
        <v>147</v>
      </c>
      <c r="AX292" s="13" t="s">
        <v>24</v>
      </c>
      <c r="AY292" s="13" t="s">
        <v>68</v>
      </c>
      <c r="AZ292" s="157" t="s">
        <v>165</v>
      </c>
    </row>
    <row r="293" spans="2:66" s="13" customFormat="1" x14ac:dyDescent="0.2">
      <c r="B293" s="156"/>
      <c r="D293" s="151" t="s">
        <v>173</v>
      </c>
      <c r="E293" s="157" t="s">
        <v>1</v>
      </c>
      <c r="F293" s="158" t="s">
        <v>306</v>
      </c>
      <c r="H293" s="159">
        <v>4.992</v>
      </c>
      <c r="J293" s="199"/>
      <c r="M293" s="156"/>
      <c r="N293" s="160"/>
      <c r="U293" s="161"/>
      <c r="AU293" s="157" t="s">
        <v>173</v>
      </c>
      <c r="AV293" s="157" t="s">
        <v>147</v>
      </c>
      <c r="AW293" s="13" t="s">
        <v>147</v>
      </c>
      <c r="AX293" s="13" t="s">
        <v>24</v>
      </c>
      <c r="AY293" s="13" t="s">
        <v>68</v>
      </c>
      <c r="AZ293" s="157" t="s">
        <v>165</v>
      </c>
    </row>
    <row r="294" spans="2:66" s="14" customFormat="1" x14ac:dyDescent="0.2">
      <c r="B294" s="162"/>
      <c r="D294" s="151" t="s">
        <v>173</v>
      </c>
      <c r="E294" s="163" t="s">
        <v>1</v>
      </c>
      <c r="F294" s="164" t="s">
        <v>176</v>
      </c>
      <c r="H294" s="165">
        <v>38.869999999999997</v>
      </c>
      <c r="J294" s="200"/>
      <c r="M294" s="162"/>
      <c r="N294" s="166"/>
      <c r="U294" s="167"/>
      <c r="AU294" s="163" t="s">
        <v>173</v>
      </c>
      <c r="AV294" s="163" t="s">
        <v>147</v>
      </c>
      <c r="AW294" s="14" t="s">
        <v>171</v>
      </c>
      <c r="AX294" s="14" t="s">
        <v>24</v>
      </c>
      <c r="AY294" s="14" t="s">
        <v>76</v>
      </c>
      <c r="AZ294" s="163" t="s">
        <v>165</v>
      </c>
    </row>
    <row r="295" spans="2:66" s="1" customFormat="1" ht="24.2" customHeight="1" x14ac:dyDescent="0.2">
      <c r="B295" s="29"/>
      <c r="C295" s="188" t="s">
        <v>307</v>
      </c>
      <c r="D295" s="188" t="s">
        <v>167</v>
      </c>
      <c r="E295" s="189" t="s">
        <v>308</v>
      </c>
      <c r="F295" s="190" t="s">
        <v>309</v>
      </c>
      <c r="G295" s="191" t="s">
        <v>170</v>
      </c>
      <c r="H295" s="192">
        <v>38.869999999999997</v>
      </c>
      <c r="I295" s="193">
        <v>2.3199999999999998</v>
      </c>
      <c r="J295" s="182"/>
      <c r="K295" s="193">
        <f t="shared" ref="K295" si="21">(H295*I295)-(H295*I295*J295)</f>
        <v>90.178399999999982</v>
      </c>
      <c r="L295" s="194"/>
      <c r="M295" s="29"/>
      <c r="N295" s="145" t="s">
        <v>1</v>
      </c>
      <c r="O295" s="118" t="s">
        <v>34</v>
      </c>
      <c r="P295" s="146">
        <v>0.128</v>
      </c>
      <c r="Q295" s="146">
        <f>P295*H295</f>
        <v>4.9753599999999993</v>
      </c>
      <c r="R295" s="146">
        <v>0</v>
      </c>
      <c r="S295" s="146">
        <f>R295*H295</f>
        <v>0</v>
      </c>
      <c r="T295" s="146">
        <v>0</v>
      </c>
      <c r="U295" s="147">
        <f>T295*H295</f>
        <v>0</v>
      </c>
      <c r="AS295" s="148" t="s">
        <v>171</v>
      </c>
      <c r="AU295" s="148" t="s">
        <v>167</v>
      </c>
      <c r="AV295" s="148" t="s">
        <v>147</v>
      </c>
      <c r="AZ295" s="17" t="s">
        <v>165</v>
      </c>
      <c r="BF295" s="149">
        <f>IF(O295="základná",K295,0)</f>
        <v>0</v>
      </c>
      <c r="BG295" s="149">
        <f>IF(O295="znížená",K295,0)</f>
        <v>90.178399999999982</v>
      </c>
      <c r="BH295" s="149">
        <f>IF(O295="zákl. prenesená",K295,0)</f>
        <v>0</v>
      </c>
      <c r="BI295" s="149">
        <f>IF(O295="zníž. prenesená",K295,0)</f>
        <v>0</v>
      </c>
      <c r="BJ295" s="149">
        <f>IF(O295="nulová",K295,0)</f>
        <v>0</v>
      </c>
      <c r="BK295" s="17" t="s">
        <v>147</v>
      </c>
      <c r="BL295" s="149">
        <f>ROUND(I295*H295,2)</f>
        <v>90.18</v>
      </c>
      <c r="BM295" s="17" t="s">
        <v>171</v>
      </c>
      <c r="BN295" s="148" t="s">
        <v>310</v>
      </c>
    </row>
    <row r="296" spans="2:66" s="12" customFormat="1" x14ac:dyDescent="0.2">
      <c r="B296" s="150"/>
      <c r="D296" s="151" t="s">
        <v>173</v>
      </c>
      <c r="E296" s="152" t="s">
        <v>1</v>
      </c>
      <c r="F296" s="153" t="s">
        <v>250</v>
      </c>
      <c r="H296" s="152" t="s">
        <v>1</v>
      </c>
      <c r="J296" s="176"/>
      <c r="M296" s="150"/>
      <c r="N296" s="154"/>
      <c r="U296" s="155"/>
      <c r="AU296" s="152" t="s">
        <v>173</v>
      </c>
      <c r="AV296" s="152" t="s">
        <v>147</v>
      </c>
      <c r="AW296" s="12" t="s">
        <v>76</v>
      </c>
      <c r="AX296" s="12" t="s">
        <v>24</v>
      </c>
      <c r="AY296" s="12" t="s">
        <v>68</v>
      </c>
      <c r="AZ296" s="152" t="s">
        <v>165</v>
      </c>
    </row>
    <row r="297" spans="2:66" s="12" customFormat="1" x14ac:dyDescent="0.2">
      <c r="B297" s="150"/>
      <c r="D297" s="151" t="s">
        <v>173</v>
      </c>
      <c r="E297" s="152" t="s">
        <v>1</v>
      </c>
      <c r="F297" s="153" t="s">
        <v>289</v>
      </c>
      <c r="H297" s="152" t="s">
        <v>1</v>
      </c>
      <c r="J297" s="176"/>
      <c r="M297" s="150"/>
      <c r="N297" s="154"/>
      <c r="U297" s="155"/>
      <c r="AU297" s="152" t="s">
        <v>173</v>
      </c>
      <c r="AV297" s="152" t="s">
        <v>147</v>
      </c>
      <c r="AW297" s="12" t="s">
        <v>76</v>
      </c>
      <c r="AX297" s="12" t="s">
        <v>24</v>
      </c>
      <c r="AY297" s="12" t="s">
        <v>68</v>
      </c>
      <c r="AZ297" s="152" t="s">
        <v>165</v>
      </c>
    </row>
    <row r="298" spans="2:66" s="13" customFormat="1" x14ac:dyDescent="0.2">
      <c r="B298" s="156"/>
      <c r="D298" s="151" t="s">
        <v>173</v>
      </c>
      <c r="E298" s="157" t="s">
        <v>1</v>
      </c>
      <c r="F298" s="158" t="s">
        <v>304</v>
      </c>
      <c r="H298" s="159">
        <v>13.872</v>
      </c>
      <c r="J298" s="177"/>
      <c r="M298" s="156"/>
      <c r="N298" s="160"/>
      <c r="U298" s="161"/>
      <c r="AU298" s="157" t="s">
        <v>173</v>
      </c>
      <c r="AV298" s="157" t="s">
        <v>147</v>
      </c>
      <c r="AW298" s="13" t="s">
        <v>147</v>
      </c>
      <c r="AX298" s="13" t="s">
        <v>24</v>
      </c>
      <c r="AY298" s="13" t="s">
        <v>68</v>
      </c>
      <c r="AZ298" s="157" t="s">
        <v>165</v>
      </c>
    </row>
    <row r="299" spans="2:66" s="13" customFormat="1" x14ac:dyDescent="0.2">
      <c r="B299" s="156"/>
      <c r="D299" s="151" t="s">
        <v>173</v>
      </c>
      <c r="E299" s="157" t="s">
        <v>1</v>
      </c>
      <c r="F299" s="158" t="s">
        <v>305</v>
      </c>
      <c r="H299" s="159">
        <v>20.006</v>
      </c>
      <c r="J299" s="177"/>
      <c r="M299" s="156"/>
      <c r="N299" s="160"/>
      <c r="U299" s="161"/>
      <c r="AU299" s="157" t="s">
        <v>173</v>
      </c>
      <c r="AV299" s="157" t="s">
        <v>147</v>
      </c>
      <c r="AW299" s="13" t="s">
        <v>147</v>
      </c>
      <c r="AX299" s="13" t="s">
        <v>24</v>
      </c>
      <c r="AY299" s="13" t="s">
        <v>68</v>
      </c>
      <c r="AZ299" s="157" t="s">
        <v>165</v>
      </c>
    </row>
    <row r="300" spans="2:66" s="13" customFormat="1" x14ac:dyDescent="0.2">
      <c r="B300" s="156"/>
      <c r="D300" s="151" t="s">
        <v>173</v>
      </c>
      <c r="E300" s="157" t="s">
        <v>1</v>
      </c>
      <c r="F300" s="158" t="s">
        <v>306</v>
      </c>
      <c r="H300" s="159">
        <v>4.992</v>
      </c>
      <c r="J300" s="177"/>
      <c r="M300" s="156"/>
      <c r="N300" s="160"/>
      <c r="U300" s="161"/>
      <c r="AU300" s="157" t="s">
        <v>173</v>
      </c>
      <c r="AV300" s="157" t="s">
        <v>147</v>
      </c>
      <c r="AW300" s="13" t="s">
        <v>147</v>
      </c>
      <c r="AX300" s="13" t="s">
        <v>24</v>
      </c>
      <c r="AY300" s="13" t="s">
        <v>68</v>
      </c>
      <c r="AZ300" s="157" t="s">
        <v>165</v>
      </c>
    </row>
    <row r="301" spans="2:66" s="14" customFormat="1" x14ac:dyDescent="0.2">
      <c r="B301" s="162"/>
      <c r="D301" s="151" t="s">
        <v>173</v>
      </c>
      <c r="E301" s="163" t="s">
        <v>1</v>
      </c>
      <c r="F301" s="164" t="s">
        <v>176</v>
      </c>
      <c r="H301" s="165">
        <v>38.869999999999997</v>
      </c>
      <c r="J301" s="178"/>
      <c r="M301" s="162"/>
      <c r="N301" s="166"/>
      <c r="U301" s="167"/>
      <c r="AU301" s="163" t="s">
        <v>173</v>
      </c>
      <c r="AV301" s="163" t="s">
        <v>147</v>
      </c>
      <c r="AW301" s="14" t="s">
        <v>171</v>
      </c>
      <c r="AX301" s="14" t="s">
        <v>24</v>
      </c>
      <c r="AY301" s="14" t="s">
        <v>76</v>
      </c>
      <c r="AZ301" s="163" t="s">
        <v>165</v>
      </c>
    </row>
    <row r="302" spans="2:66" s="1" customFormat="1" ht="16.5" customHeight="1" x14ac:dyDescent="0.2">
      <c r="B302" s="29"/>
      <c r="C302" s="188" t="s">
        <v>7</v>
      </c>
      <c r="D302" s="188" t="s">
        <v>167</v>
      </c>
      <c r="E302" s="189" t="s">
        <v>311</v>
      </c>
      <c r="F302" s="190" t="s">
        <v>312</v>
      </c>
      <c r="G302" s="191" t="s">
        <v>242</v>
      </c>
      <c r="H302" s="144">
        <v>0</v>
      </c>
      <c r="I302" s="193">
        <v>1902.92</v>
      </c>
      <c r="J302" s="182"/>
      <c r="K302" s="193">
        <f t="shared" ref="K302" si="22">(H302*I302)-(H302*I302*J302)</f>
        <v>0</v>
      </c>
      <c r="L302" s="194"/>
      <c r="M302" s="29"/>
      <c r="N302" s="145" t="s">
        <v>1</v>
      </c>
      <c r="O302" s="118" t="s">
        <v>34</v>
      </c>
      <c r="P302" s="146">
        <v>35.798999999999999</v>
      </c>
      <c r="Q302" s="146">
        <f>P302*H302</f>
        <v>0</v>
      </c>
      <c r="R302" s="146">
        <v>1.0152000000000001</v>
      </c>
      <c r="S302" s="146">
        <f>R302*H302</f>
        <v>0</v>
      </c>
      <c r="T302" s="146">
        <v>0</v>
      </c>
      <c r="U302" s="147">
        <f>T302*H302</f>
        <v>0</v>
      </c>
      <c r="AS302" s="148" t="s">
        <v>171</v>
      </c>
      <c r="AU302" s="148" t="s">
        <v>167</v>
      </c>
      <c r="AV302" s="148" t="s">
        <v>147</v>
      </c>
      <c r="AZ302" s="17" t="s">
        <v>165</v>
      </c>
      <c r="BF302" s="149">
        <f>IF(O302="základná",K302,0)</f>
        <v>0</v>
      </c>
      <c r="BG302" s="149">
        <f>IF(O302="znížená",K302,0)</f>
        <v>0</v>
      </c>
      <c r="BH302" s="149">
        <f>IF(O302="zákl. prenesená",K302,0)</f>
        <v>0</v>
      </c>
      <c r="BI302" s="149">
        <f>IF(O302="zníž. prenesená",K302,0)</f>
        <v>0</v>
      </c>
      <c r="BJ302" s="149">
        <f>IF(O302="nulová",K302,0)</f>
        <v>0</v>
      </c>
      <c r="BK302" s="17" t="s">
        <v>147</v>
      </c>
      <c r="BL302" s="149">
        <f>ROUND(I302*H302,2)</f>
        <v>0</v>
      </c>
      <c r="BM302" s="17" t="s">
        <v>171</v>
      </c>
      <c r="BN302" s="148" t="s">
        <v>313</v>
      </c>
    </row>
    <row r="303" spans="2:66" s="12" customFormat="1" x14ac:dyDescent="0.2">
      <c r="B303" s="150"/>
      <c r="D303" s="151" t="s">
        <v>173</v>
      </c>
      <c r="E303" s="152" t="s">
        <v>1</v>
      </c>
      <c r="F303" s="153" t="s">
        <v>280</v>
      </c>
      <c r="H303" s="152" t="s">
        <v>1</v>
      </c>
      <c r="J303" s="198"/>
      <c r="M303" s="150"/>
      <c r="N303" s="154"/>
      <c r="U303" s="155"/>
      <c r="AU303" s="152" t="s">
        <v>173</v>
      </c>
      <c r="AV303" s="152" t="s">
        <v>147</v>
      </c>
      <c r="AW303" s="12" t="s">
        <v>76</v>
      </c>
      <c r="AX303" s="12" t="s">
        <v>24</v>
      </c>
      <c r="AY303" s="12" t="s">
        <v>68</v>
      </c>
      <c r="AZ303" s="152" t="s">
        <v>165</v>
      </c>
    </row>
    <row r="304" spans="2:66" s="12" customFormat="1" x14ac:dyDescent="0.2">
      <c r="B304" s="150"/>
      <c r="D304" s="151" t="s">
        <v>173</v>
      </c>
      <c r="E304" s="152" t="s">
        <v>1</v>
      </c>
      <c r="F304" s="153" t="s">
        <v>250</v>
      </c>
      <c r="H304" s="152" t="s">
        <v>1</v>
      </c>
      <c r="J304" s="198"/>
      <c r="M304" s="150"/>
      <c r="N304" s="154"/>
      <c r="U304" s="155"/>
      <c r="AU304" s="152" t="s">
        <v>173</v>
      </c>
      <c r="AV304" s="152" t="s">
        <v>147</v>
      </c>
      <c r="AW304" s="12" t="s">
        <v>76</v>
      </c>
      <c r="AX304" s="12" t="s">
        <v>24</v>
      </c>
      <c r="AY304" s="12" t="s">
        <v>68</v>
      </c>
      <c r="AZ304" s="152" t="s">
        <v>165</v>
      </c>
    </row>
    <row r="305" spans="2:66" s="12" customFormat="1" x14ac:dyDescent="0.2">
      <c r="B305" s="150"/>
      <c r="D305" s="151" t="s">
        <v>173</v>
      </c>
      <c r="E305" s="152" t="s">
        <v>1</v>
      </c>
      <c r="F305" s="153" t="s">
        <v>314</v>
      </c>
      <c r="H305" s="152" t="s">
        <v>1</v>
      </c>
      <c r="J305" s="198"/>
      <c r="M305" s="150"/>
      <c r="N305" s="154"/>
      <c r="U305" s="155"/>
      <c r="AU305" s="152" t="s">
        <v>173</v>
      </c>
      <c r="AV305" s="152" t="s">
        <v>147</v>
      </c>
      <c r="AW305" s="12" t="s">
        <v>76</v>
      </c>
      <c r="AX305" s="12" t="s">
        <v>24</v>
      </c>
      <c r="AY305" s="12" t="s">
        <v>68</v>
      </c>
      <c r="AZ305" s="152" t="s">
        <v>165</v>
      </c>
    </row>
    <row r="306" spans="2:66" s="12" customFormat="1" x14ac:dyDescent="0.2">
      <c r="B306" s="150"/>
      <c r="D306" s="151" t="s">
        <v>173</v>
      </c>
      <c r="E306" s="152" t="s">
        <v>1</v>
      </c>
      <c r="F306" s="153" t="s">
        <v>282</v>
      </c>
      <c r="H306" s="152" t="s">
        <v>1</v>
      </c>
      <c r="J306" s="198"/>
      <c r="M306" s="150"/>
      <c r="N306" s="154"/>
      <c r="U306" s="155"/>
      <c r="AU306" s="152" t="s">
        <v>173</v>
      </c>
      <c r="AV306" s="152" t="s">
        <v>147</v>
      </c>
      <c r="AW306" s="12" t="s">
        <v>76</v>
      </c>
      <c r="AX306" s="12" t="s">
        <v>24</v>
      </c>
      <c r="AY306" s="12" t="s">
        <v>68</v>
      </c>
      <c r="AZ306" s="152" t="s">
        <v>165</v>
      </c>
    </row>
    <row r="307" spans="2:66" s="13" customFormat="1" x14ac:dyDescent="0.2">
      <c r="B307" s="156"/>
      <c r="D307" s="151" t="s">
        <v>173</v>
      </c>
      <c r="E307" s="157" t="s">
        <v>1</v>
      </c>
      <c r="F307" s="158" t="s">
        <v>283</v>
      </c>
      <c r="H307" s="159">
        <v>0</v>
      </c>
      <c r="J307" s="199"/>
      <c r="M307" s="156"/>
      <c r="N307" s="160"/>
      <c r="U307" s="161"/>
      <c r="AU307" s="157" t="s">
        <v>173</v>
      </c>
      <c r="AV307" s="157" t="s">
        <v>147</v>
      </c>
      <c r="AW307" s="13" t="s">
        <v>147</v>
      </c>
      <c r="AX307" s="13" t="s">
        <v>24</v>
      </c>
      <c r="AY307" s="13" t="s">
        <v>68</v>
      </c>
      <c r="AZ307" s="157" t="s">
        <v>165</v>
      </c>
    </row>
    <row r="308" spans="2:66" s="14" customFormat="1" x14ac:dyDescent="0.2">
      <c r="B308" s="162"/>
      <c r="D308" s="151" t="s">
        <v>173</v>
      </c>
      <c r="E308" s="163" t="s">
        <v>1</v>
      </c>
      <c r="F308" s="164" t="s">
        <v>176</v>
      </c>
      <c r="H308" s="165">
        <v>0</v>
      </c>
      <c r="J308" s="200"/>
      <c r="M308" s="162"/>
      <c r="N308" s="166"/>
      <c r="U308" s="167"/>
      <c r="AU308" s="163" t="s">
        <v>173</v>
      </c>
      <c r="AV308" s="163" t="s">
        <v>147</v>
      </c>
      <c r="AW308" s="14" t="s">
        <v>171</v>
      </c>
      <c r="AX308" s="14" t="s">
        <v>24</v>
      </c>
      <c r="AY308" s="14" t="s">
        <v>76</v>
      </c>
      <c r="AZ308" s="163" t="s">
        <v>165</v>
      </c>
    </row>
    <row r="309" spans="2:66" s="11" customFormat="1" ht="22.9" customHeight="1" x14ac:dyDescent="0.2">
      <c r="B309" s="133"/>
      <c r="D309" s="134" t="s">
        <v>67</v>
      </c>
      <c r="E309" s="142" t="s">
        <v>171</v>
      </c>
      <c r="F309" s="142" t="s">
        <v>315</v>
      </c>
      <c r="J309" s="201"/>
      <c r="K309" s="143">
        <f>SUM(K310:K347)</f>
        <v>6265.0295300000007</v>
      </c>
      <c r="M309" s="133"/>
      <c r="N309" s="137"/>
      <c r="Q309" s="138">
        <f>SUM(Q310:Q356)</f>
        <v>159.32061100000001</v>
      </c>
      <c r="S309" s="138">
        <f>SUM(S310:S356)</f>
        <v>14.753604909999998</v>
      </c>
      <c r="U309" s="139">
        <f>SUM(U310:U356)</f>
        <v>0</v>
      </c>
      <c r="AS309" s="134" t="s">
        <v>76</v>
      </c>
      <c r="AU309" s="140" t="s">
        <v>67</v>
      </c>
      <c r="AV309" s="140" t="s">
        <v>76</v>
      </c>
      <c r="AZ309" s="134" t="s">
        <v>165</v>
      </c>
      <c r="BL309" s="141">
        <f>SUM(BL310:BL356)</f>
        <v>6265.03</v>
      </c>
    </row>
    <row r="310" spans="2:66" s="1" customFormat="1" ht="21.75" customHeight="1" x14ac:dyDescent="0.2">
      <c r="B310" s="29"/>
      <c r="C310" s="188" t="s">
        <v>316</v>
      </c>
      <c r="D310" s="188" t="s">
        <v>167</v>
      </c>
      <c r="E310" s="189" t="s">
        <v>317</v>
      </c>
      <c r="F310" s="190" t="s">
        <v>318</v>
      </c>
      <c r="G310" s="191" t="s">
        <v>184</v>
      </c>
      <c r="H310" s="192">
        <v>5.6459999999999999</v>
      </c>
      <c r="I310" s="193">
        <v>194.67</v>
      </c>
      <c r="J310" s="182"/>
      <c r="K310" s="193">
        <f t="shared" ref="K310" si="23">(H310*I310)-(H310*I310*J310)</f>
        <v>1099.10682</v>
      </c>
      <c r="L310" s="194"/>
      <c r="M310" s="29"/>
      <c r="N310" s="145" t="s">
        <v>1</v>
      </c>
      <c r="O310" s="118" t="s">
        <v>34</v>
      </c>
      <c r="P310" s="146">
        <v>2.6360000000000001</v>
      </c>
      <c r="Q310" s="146">
        <f>P310*H310</f>
        <v>14.882856</v>
      </c>
      <c r="R310" s="146">
        <v>2.3255499999999998</v>
      </c>
      <c r="S310" s="146">
        <f>R310*H310</f>
        <v>13.130055299999999</v>
      </c>
      <c r="T310" s="146">
        <v>0</v>
      </c>
      <c r="U310" s="147">
        <f>T310*H310</f>
        <v>0</v>
      </c>
      <c r="AS310" s="148" t="s">
        <v>171</v>
      </c>
      <c r="AU310" s="148" t="s">
        <v>167</v>
      </c>
      <c r="AV310" s="148" t="s">
        <v>147</v>
      </c>
      <c r="AZ310" s="17" t="s">
        <v>165</v>
      </c>
      <c r="BF310" s="149">
        <f>IF(O310="základná",K310,0)</f>
        <v>0</v>
      </c>
      <c r="BG310" s="149">
        <f>IF(O310="znížená",K310,0)</f>
        <v>1099.10682</v>
      </c>
      <c r="BH310" s="149">
        <f>IF(O310="zákl. prenesená",K310,0)</f>
        <v>0</v>
      </c>
      <c r="BI310" s="149">
        <f>IF(O310="zníž. prenesená",K310,0)</f>
        <v>0</v>
      </c>
      <c r="BJ310" s="149">
        <f>IF(O310="nulová",K310,0)</f>
        <v>0</v>
      </c>
      <c r="BK310" s="17" t="s">
        <v>147</v>
      </c>
      <c r="BL310" s="149">
        <f>ROUND(I310*H310,2)</f>
        <v>1099.1099999999999</v>
      </c>
      <c r="BM310" s="17" t="s">
        <v>171</v>
      </c>
      <c r="BN310" s="148" t="s">
        <v>319</v>
      </c>
    </row>
    <row r="311" spans="2:66" s="12" customFormat="1" x14ac:dyDescent="0.2">
      <c r="B311" s="150"/>
      <c r="D311" s="151" t="s">
        <v>173</v>
      </c>
      <c r="E311" s="152" t="s">
        <v>1</v>
      </c>
      <c r="F311" s="153" t="s">
        <v>250</v>
      </c>
      <c r="H311" s="152" t="s">
        <v>1</v>
      </c>
      <c r="J311" s="198"/>
      <c r="M311" s="150"/>
      <c r="N311" s="154"/>
      <c r="U311" s="155"/>
      <c r="AU311" s="152" t="s">
        <v>173</v>
      </c>
      <c r="AV311" s="152" t="s">
        <v>147</v>
      </c>
      <c r="AW311" s="12" t="s">
        <v>76</v>
      </c>
      <c r="AX311" s="12" t="s">
        <v>24</v>
      </c>
      <c r="AY311" s="12" t="s">
        <v>68</v>
      </c>
      <c r="AZ311" s="152" t="s">
        <v>165</v>
      </c>
    </row>
    <row r="312" spans="2:66" s="12" customFormat="1" x14ac:dyDescent="0.2">
      <c r="B312" s="150"/>
      <c r="D312" s="151" t="s">
        <v>173</v>
      </c>
      <c r="E312" s="152" t="s">
        <v>1</v>
      </c>
      <c r="F312" s="153" t="s">
        <v>320</v>
      </c>
      <c r="H312" s="152" t="s">
        <v>1</v>
      </c>
      <c r="J312" s="198"/>
      <c r="M312" s="150"/>
      <c r="N312" s="154"/>
      <c r="U312" s="155"/>
      <c r="AU312" s="152" t="s">
        <v>173</v>
      </c>
      <c r="AV312" s="152" t="s">
        <v>147</v>
      </c>
      <c r="AW312" s="12" t="s">
        <v>76</v>
      </c>
      <c r="AX312" s="12" t="s">
        <v>24</v>
      </c>
      <c r="AY312" s="12" t="s">
        <v>68</v>
      </c>
      <c r="AZ312" s="152" t="s">
        <v>165</v>
      </c>
    </row>
    <row r="313" spans="2:66" s="13" customFormat="1" x14ac:dyDescent="0.2">
      <c r="B313" s="156"/>
      <c r="D313" s="151" t="s">
        <v>173</v>
      </c>
      <c r="E313" s="157" t="s">
        <v>1</v>
      </c>
      <c r="F313" s="158" t="s">
        <v>321</v>
      </c>
      <c r="H313" s="159">
        <v>2.105</v>
      </c>
      <c r="J313" s="199"/>
      <c r="M313" s="156"/>
      <c r="N313" s="160"/>
      <c r="U313" s="161"/>
      <c r="AU313" s="157" t="s">
        <v>173</v>
      </c>
      <c r="AV313" s="157" t="s">
        <v>147</v>
      </c>
      <c r="AW313" s="13" t="s">
        <v>147</v>
      </c>
      <c r="AX313" s="13" t="s">
        <v>24</v>
      </c>
      <c r="AY313" s="13" t="s">
        <v>68</v>
      </c>
      <c r="AZ313" s="157" t="s">
        <v>165</v>
      </c>
    </row>
    <row r="314" spans="2:66" s="13" customFormat="1" x14ac:dyDescent="0.2">
      <c r="B314" s="156"/>
      <c r="D314" s="151" t="s">
        <v>173</v>
      </c>
      <c r="E314" s="157" t="s">
        <v>1</v>
      </c>
      <c r="F314" s="158" t="s">
        <v>322</v>
      </c>
      <c r="H314" s="159">
        <v>0.215</v>
      </c>
      <c r="J314" s="199"/>
      <c r="M314" s="156"/>
      <c r="N314" s="160"/>
      <c r="U314" s="161"/>
      <c r="AU314" s="157" t="s">
        <v>173</v>
      </c>
      <c r="AV314" s="157" t="s">
        <v>147</v>
      </c>
      <c r="AW314" s="13" t="s">
        <v>147</v>
      </c>
      <c r="AX314" s="13" t="s">
        <v>24</v>
      </c>
      <c r="AY314" s="13" t="s">
        <v>68</v>
      </c>
      <c r="AZ314" s="157" t="s">
        <v>165</v>
      </c>
    </row>
    <row r="315" spans="2:66" s="13" customFormat="1" x14ac:dyDescent="0.2">
      <c r="B315" s="156"/>
      <c r="D315" s="151" t="s">
        <v>173</v>
      </c>
      <c r="E315" s="157" t="s">
        <v>1</v>
      </c>
      <c r="F315" s="158" t="s">
        <v>323</v>
      </c>
      <c r="H315" s="159">
        <v>1.708</v>
      </c>
      <c r="J315" s="199"/>
      <c r="M315" s="156"/>
      <c r="N315" s="160"/>
      <c r="U315" s="161"/>
      <c r="AU315" s="157" t="s">
        <v>173</v>
      </c>
      <c r="AV315" s="157" t="s">
        <v>147</v>
      </c>
      <c r="AW315" s="13" t="s">
        <v>147</v>
      </c>
      <c r="AX315" s="13" t="s">
        <v>24</v>
      </c>
      <c r="AY315" s="13" t="s">
        <v>68</v>
      </c>
      <c r="AZ315" s="157" t="s">
        <v>165</v>
      </c>
    </row>
    <row r="316" spans="2:66" s="12" customFormat="1" x14ac:dyDescent="0.2">
      <c r="B316" s="150"/>
      <c r="D316" s="151" t="s">
        <v>173</v>
      </c>
      <c r="E316" s="152" t="s">
        <v>1</v>
      </c>
      <c r="F316" s="153" t="s">
        <v>324</v>
      </c>
      <c r="H316" s="152" t="s">
        <v>1</v>
      </c>
      <c r="J316" s="198"/>
      <c r="M316" s="150"/>
      <c r="N316" s="154"/>
      <c r="U316" s="155"/>
      <c r="AU316" s="152" t="s">
        <v>173</v>
      </c>
      <c r="AV316" s="152" t="s">
        <v>147</v>
      </c>
      <c r="AW316" s="12" t="s">
        <v>76</v>
      </c>
      <c r="AX316" s="12" t="s">
        <v>24</v>
      </c>
      <c r="AY316" s="12" t="s">
        <v>68</v>
      </c>
      <c r="AZ316" s="152" t="s">
        <v>165</v>
      </c>
    </row>
    <row r="317" spans="2:66" s="12" customFormat="1" x14ac:dyDescent="0.2">
      <c r="B317" s="150"/>
      <c r="D317" s="151" t="s">
        <v>173</v>
      </c>
      <c r="E317" s="152" t="s">
        <v>1</v>
      </c>
      <c r="F317" s="153" t="s">
        <v>325</v>
      </c>
      <c r="H317" s="152" t="s">
        <v>1</v>
      </c>
      <c r="J317" s="198"/>
      <c r="M317" s="150"/>
      <c r="N317" s="154"/>
      <c r="U317" s="155"/>
      <c r="AU317" s="152" t="s">
        <v>173</v>
      </c>
      <c r="AV317" s="152" t="s">
        <v>147</v>
      </c>
      <c r="AW317" s="12" t="s">
        <v>76</v>
      </c>
      <c r="AX317" s="12" t="s">
        <v>24</v>
      </c>
      <c r="AY317" s="12" t="s">
        <v>68</v>
      </c>
      <c r="AZ317" s="152" t="s">
        <v>165</v>
      </c>
    </row>
    <row r="318" spans="2:66" s="13" customFormat="1" x14ac:dyDescent="0.2">
      <c r="B318" s="156"/>
      <c r="D318" s="151" t="s">
        <v>173</v>
      </c>
      <c r="E318" s="157" t="s">
        <v>1</v>
      </c>
      <c r="F318" s="158" t="s">
        <v>326</v>
      </c>
      <c r="H318" s="159">
        <v>1.2</v>
      </c>
      <c r="J318" s="199"/>
      <c r="M318" s="156"/>
      <c r="N318" s="160"/>
      <c r="U318" s="161"/>
      <c r="AU318" s="157" t="s">
        <v>173</v>
      </c>
      <c r="AV318" s="157" t="s">
        <v>147</v>
      </c>
      <c r="AW318" s="13" t="s">
        <v>147</v>
      </c>
      <c r="AX318" s="13" t="s">
        <v>24</v>
      </c>
      <c r="AY318" s="13" t="s">
        <v>68</v>
      </c>
      <c r="AZ318" s="157" t="s">
        <v>165</v>
      </c>
    </row>
    <row r="319" spans="2:66" s="14" customFormat="1" x14ac:dyDescent="0.2">
      <c r="B319" s="162"/>
      <c r="D319" s="151" t="s">
        <v>173</v>
      </c>
      <c r="E319" s="163" t="s">
        <v>1</v>
      </c>
      <c r="F319" s="164" t="s">
        <v>176</v>
      </c>
      <c r="H319" s="165">
        <v>5.2279999999999998</v>
      </c>
      <c r="J319" s="200"/>
      <c r="M319" s="162"/>
      <c r="N319" s="166"/>
      <c r="U319" s="167"/>
      <c r="AU319" s="163" t="s">
        <v>173</v>
      </c>
      <c r="AV319" s="163" t="s">
        <v>147</v>
      </c>
      <c r="AW319" s="14" t="s">
        <v>171</v>
      </c>
      <c r="AX319" s="14" t="s">
        <v>24</v>
      </c>
      <c r="AY319" s="14" t="s">
        <v>76</v>
      </c>
      <c r="AZ319" s="163" t="s">
        <v>165</v>
      </c>
    </row>
    <row r="320" spans="2:66" s="13" customFormat="1" x14ac:dyDescent="0.2">
      <c r="B320" s="156"/>
      <c r="D320" s="151" t="s">
        <v>173</v>
      </c>
      <c r="F320" s="158" t="s">
        <v>327</v>
      </c>
      <c r="H320" s="159">
        <v>5.6459999999999999</v>
      </c>
      <c r="J320" s="199"/>
      <c r="M320" s="156"/>
      <c r="N320" s="160"/>
      <c r="U320" s="161"/>
      <c r="AU320" s="157" t="s">
        <v>173</v>
      </c>
      <c r="AV320" s="157" t="s">
        <v>147</v>
      </c>
      <c r="AW320" s="13" t="s">
        <v>147</v>
      </c>
      <c r="AX320" s="13" t="s">
        <v>3</v>
      </c>
      <c r="AY320" s="13" t="s">
        <v>76</v>
      </c>
      <c r="AZ320" s="157" t="s">
        <v>165</v>
      </c>
    </row>
    <row r="321" spans="2:66" s="1" customFormat="1" ht="21.75" customHeight="1" x14ac:dyDescent="0.2">
      <c r="B321" s="29"/>
      <c r="C321" s="188" t="s">
        <v>328</v>
      </c>
      <c r="D321" s="188" t="s">
        <v>167</v>
      </c>
      <c r="E321" s="189" t="s">
        <v>329</v>
      </c>
      <c r="F321" s="190" t="s">
        <v>330</v>
      </c>
      <c r="G321" s="191" t="s">
        <v>170</v>
      </c>
      <c r="H321" s="192">
        <v>29.298999999999999</v>
      </c>
      <c r="I321" s="193">
        <v>21.98</v>
      </c>
      <c r="J321" s="182"/>
      <c r="K321" s="193">
        <f t="shared" ref="K321" si="24">(H321*I321)-(H321*I321*J321)</f>
        <v>643.99202000000002</v>
      </c>
      <c r="L321" s="194"/>
      <c r="M321" s="29"/>
      <c r="N321" s="145" t="s">
        <v>1</v>
      </c>
      <c r="O321" s="118" t="s">
        <v>34</v>
      </c>
      <c r="P321" s="146">
        <v>0.89700000000000002</v>
      </c>
      <c r="Q321" s="146">
        <f>P321*H321</f>
        <v>26.281203000000001</v>
      </c>
      <c r="R321" s="146">
        <v>0</v>
      </c>
      <c r="S321" s="146">
        <f>R321*H321</f>
        <v>0</v>
      </c>
      <c r="T321" s="146">
        <v>0</v>
      </c>
      <c r="U321" s="147">
        <f>T321*H321</f>
        <v>0</v>
      </c>
      <c r="AS321" s="148" t="s">
        <v>171</v>
      </c>
      <c r="AU321" s="148" t="s">
        <v>167</v>
      </c>
      <c r="AV321" s="148" t="s">
        <v>147</v>
      </c>
      <c r="AZ321" s="17" t="s">
        <v>165</v>
      </c>
      <c r="BF321" s="149">
        <f>IF(O321="základná",K321,0)</f>
        <v>0</v>
      </c>
      <c r="BG321" s="149">
        <f>IF(O321="znížená",K321,0)</f>
        <v>643.99202000000002</v>
      </c>
      <c r="BH321" s="149">
        <f>IF(O321="zákl. prenesená",K321,0)</f>
        <v>0</v>
      </c>
      <c r="BI321" s="149">
        <f>IF(O321="zníž. prenesená",K321,0)</f>
        <v>0</v>
      </c>
      <c r="BJ321" s="149">
        <f>IF(O321="nulová",K321,0)</f>
        <v>0</v>
      </c>
      <c r="BK321" s="17" t="s">
        <v>147</v>
      </c>
      <c r="BL321" s="149">
        <f>ROUND(I321*H321,2)</f>
        <v>643.99</v>
      </c>
      <c r="BM321" s="17" t="s">
        <v>171</v>
      </c>
      <c r="BN321" s="148" t="s">
        <v>331</v>
      </c>
    </row>
    <row r="322" spans="2:66" s="12" customFormat="1" x14ac:dyDescent="0.2">
      <c r="B322" s="150"/>
      <c r="D322" s="151" t="s">
        <v>173</v>
      </c>
      <c r="E322" s="152" t="s">
        <v>1</v>
      </c>
      <c r="F322" s="153" t="s">
        <v>250</v>
      </c>
      <c r="H322" s="152" t="s">
        <v>1</v>
      </c>
      <c r="J322" s="176"/>
      <c r="M322" s="150"/>
      <c r="N322" s="154"/>
      <c r="U322" s="155"/>
      <c r="AU322" s="152" t="s">
        <v>173</v>
      </c>
      <c r="AV322" s="152" t="s">
        <v>147</v>
      </c>
      <c r="AW322" s="12" t="s">
        <v>76</v>
      </c>
      <c r="AX322" s="12" t="s">
        <v>24</v>
      </c>
      <c r="AY322" s="12" t="s">
        <v>68</v>
      </c>
      <c r="AZ322" s="152" t="s">
        <v>165</v>
      </c>
    </row>
    <row r="323" spans="2:66" s="12" customFormat="1" x14ac:dyDescent="0.2">
      <c r="B323" s="150"/>
      <c r="D323" s="151" t="s">
        <v>173</v>
      </c>
      <c r="E323" s="152" t="s">
        <v>1</v>
      </c>
      <c r="F323" s="153" t="s">
        <v>320</v>
      </c>
      <c r="H323" s="152" t="s">
        <v>1</v>
      </c>
      <c r="J323" s="176"/>
      <c r="M323" s="150"/>
      <c r="N323" s="154"/>
      <c r="U323" s="155"/>
      <c r="AU323" s="152" t="s">
        <v>173</v>
      </c>
      <c r="AV323" s="152" t="s">
        <v>147</v>
      </c>
      <c r="AW323" s="12" t="s">
        <v>76</v>
      </c>
      <c r="AX323" s="12" t="s">
        <v>24</v>
      </c>
      <c r="AY323" s="12" t="s">
        <v>68</v>
      </c>
      <c r="AZ323" s="152" t="s">
        <v>165</v>
      </c>
    </row>
    <row r="324" spans="2:66" s="13" customFormat="1" x14ac:dyDescent="0.2">
      <c r="B324" s="156"/>
      <c r="D324" s="151" t="s">
        <v>173</v>
      </c>
      <c r="E324" s="157" t="s">
        <v>1</v>
      </c>
      <c r="F324" s="158" t="s">
        <v>332</v>
      </c>
      <c r="H324" s="159">
        <v>11.914</v>
      </c>
      <c r="J324" s="177"/>
      <c r="M324" s="156"/>
      <c r="N324" s="160"/>
      <c r="U324" s="161"/>
      <c r="AU324" s="157" t="s">
        <v>173</v>
      </c>
      <c r="AV324" s="157" t="s">
        <v>147</v>
      </c>
      <c r="AW324" s="13" t="s">
        <v>147</v>
      </c>
      <c r="AX324" s="13" t="s">
        <v>24</v>
      </c>
      <c r="AY324" s="13" t="s">
        <v>68</v>
      </c>
      <c r="AZ324" s="157" t="s">
        <v>165</v>
      </c>
    </row>
    <row r="325" spans="2:66" s="13" customFormat="1" x14ac:dyDescent="0.2">
      <c r="B325" s="156"/>
      <c r="D325" s="151" t="s">
        <v>173</v>
      </c>
      <c r="E325" s="157" t="s">
        <v>1</v>
      </c>
      <c r="F325" s="158" t="s">
        <v>333</v>
      </c>
      <c r="H325" s="159">
        <v>11.385</v>
      </c>
      <c r="J325" s="177"/>
      <c r="M325" s="156"/>
      <c r="N325" s="160"/>
      <c r="U325" s="161"/>
      <c r="AU325" s="157" t="s">
        <v>173</v>
      </c>
      <c r="AV325" s="157" t="s">
        <v>147</v>
      </c>
      <c r="AW325" s="13" t="s">
        <v>147</v>
      </c>
      <c r="AX325" s="13" t="s">
        <v>24</v>
      </c>
      <c r="AY325" s="13" t="s">
        <v>68</v>
      </c>
      <c r="AZ325" s="157" t="s">
        <v>165</v>
      </c>
    </row>
    <row r="326" spans="2:66" s="12" customFormat="1" x14ac:dyDescent="0.2">
      <c r="B326" s="150"/>
      <c r="D326" s="151" t="s">
        <v>173</v>
      </c>
      <c r="E326" s="152" t="s">
        <v>1</v>
      </c>
      <c r="F326" s="153" t="s">
        <v>324</v>
      </c>
      <c r="H326" s="152" t="s">
        <v>1</v>
      </c>
      <c r="J326" s="176"/>
      <c r="M326" s="150"/>
      <c r="N326" s="154"/>
      <c r="U326" s="155"/>
      <c r="AU326" s="152" t="s">
        <v>173</v>
      </c>
      <c r="AV326" s="152" t="s">
        <v>147</v>
      </c>
      <c r="AW326" s="12" t="s">
        <v>76</v>
      </c>
      <c r="AX326" s="12" t="s">
        <v>24</v>
      </c>
      <c r="AY326" s="12" t="s">
        <v>68</v>
      </c>
      <c r="AZ326" s="152" t="s">
        <v>165</v>
      </c>
    </row>
    <row r="327" spans="2:66" s="12" customFormat="1" x14ac:dyDescent="0.2">
      <c r="B327" s="150"/>
      <c r="D327" s="151" t="s">
        <v>173</v>
      </c>
      <c r="E327" s="152" t="s">
        <v>1</v>
      </c>
      <c r="F327" s="153" t="s">
        <v>325</v>
      </c>
      <c r="H327" s="152" t="s">
        <v>1</v>
      </c>
      <c r="J327" s="176"/>
      <c r="M327" s="150"/>
      <c r="N327" s="154"/>
      <c r="U327" s="155"/>
      <c r="AU327" s="152" t="s">
        <v>173</v>
      </c>
      <c r="AV327" s="152" t="s">
        <v>147</v>
      </c>
      <c r="AW327" s="12" t="s">
        <v>76</v>
      </c>
      <c r="AX327" s="12" t="s">
        <v>24</v>
      </c>
      <c r="AY327" s="12" t="s">
        <v>68</v>
      </c>
      <c r="AZ327" s="152" t="s">
        <v>165</v>
      </c>
    </row>
    <row r="328" spans="2:66" s="13" customFormat="1" x14ac:dyDescent="0.2">
      <c r="B328" s="156"/>
      <c r="D328" s="151" t="s">
        <v>173</v>
      </c>
      <c r="E328" s="157" t="s">
        <v>1</v>
      </c>
      <c r="F328" s="158" t="s">
        <v>334</v>
      </c>
      <c r="H328" s="159">
        <v>6</v>
      </c>
      <c r="J328" s="177"/>
      <c r="M328" s="156"/>
      <c r="N328" s="160"/>
      <c r="U328" s="161"/>
      <c r="AU328" s="157" t="s">
        <v>173</v>
      </c>
      <c r="AV328" s="157" t="s">
        <v>147</v>
      </c>
      <c r="AW328" s="13" t="s">
        <v>147</v>
      </c>
      <c r="AX328" s="13" t="s">
        <v>24</v>
      </c>
      <c r="AY328" s="13" t="s">
        <v>68</v>
      </c>
      <c r="AZ328" s="157" t="s">
        <v>165</v>
      </c>
    </row>
    <row r="329" spans="2:66" s="14" customFormat="1" x14ac:dyDescent="0.2">
      <c r="B329" s="162"/>
      <c r="D329" s="151" t="s">
        <v>173</v>
      </c>
      <c r="E329" s="163" t="s">
        <v>1</v>
      </c>
      <c r="F329" s="164" t="s">
        <v>176</v>
      </c>
      <c r="H329" s="165">
        <v>29.298999999999999</v>
      </c>
      <c r="J329" s="178"/>
      <c r="M329" s="162"/>
      <c r="N329" s="166"/>
      <c r="U329" s="167"/>
      <c r="AU329" s="163" t="s">
        <v>173</v>
      </c>
      <c r="AV329" s="163" t="s">
        <v>147</v>
      </c>
      <c r="AW329" s="14" t="s">
        <v>171</v>
      </c>
      <c r="AX329" s="14" t="s">
        <v>24</v>
      </c>
      <c r="AY329" s="14" t="s">
        <v>76</v>
      </c>
      <c r="AZ329" s="163" t="s">
        <v>165</v>
      </c>
    </row>
    <row r="330" spans="2:66" s="1" customFormat="1" ht="24.2" customHeight="1" x14ac:dyDescent="0.2">
      <c r="B330" s="29"/>
      <c r="C330" s="188" t="s">
        <v>335</v>
      </c>
      <c r="D330" s="188" t="s">
        <v>167</v>
      </c>
      <c r="E330" s="189" t="s">
        <v>336</v>
      </c>
      <c r="F330" s="190" t="s">
        <v>337</v>
      </c>
      <c r="G330" s="191" t="s">
        <v>242</v>
      </c>
      <c r="H330" s="192">
        <v>1.373</v>
      </c>
      <c r="I330" s="193">
        <v>2012.28</v>
      </c>
      <c r="J330" s="182"/>
      <c r="K330" s="193">
        <f t="shared" ref="K330" si="25">(H330*I330)-(H330*I330*J330)</f>
        <v>2762.8604399999999</v>
      </c>
      <c r="L330" s="194"/>
      <c r="M330" s="29"/>
      <c r="N330" s="145" t="s">
        <v>1</v>
      </c>
      <c r="O330" s="118" t="s">
        <v>34</v>
      </c>
      <c r="P330" s="146">
        <v>40.198999999999998</v>
      </c>
      <c r="Q330" s="146">
        <f>P330*H330</f>
        <v>55.193227</v>
      </c>
      <c r="R330" s="146">
        <v>1.01657</v>
      </c>
      <c r="S330" s="146">
        <f>R330*H330</f>
        <v>1.3957506099999999</v>
      </c>
      <c r="T330" s="146">
        <v>0</v>
      </c>
      <c r="U330" s="147">
        <f>T330*H330</f>
        <v>0</v>
      </c>
      <c r="AS330" s="148" t="s">
        <v>171</v>
      </c>
      <c r="AU330" s="148" t="s">
        <v>167</v>
      </c>
      <c r="AV330" s="148" t="s">
        <v>147</v>
      </c>
      <c r="AZ330" s="17" t="s">
        <v>165</v>
      </c>
      <c r="BF330" s="149">
        <f>IF(O330="základná",K330,0)</f>
        <v>0</v>
      </c>
      <c r="BG330" s="149">
        <f>IF(O330="znížená",K330,0)</f>
        <v>2762.8604399999999</v>
      </c>
      <c r="BH330" s="149">
        <f>IF(O330="zákl. prenesená",K330,0)</f>
        <v>0</v>
      </c>
      <c r="BI330" s="149">
        <f>IF(O330="zníž. prenesená",K330,0)</f>
        <v>0</v>
      </c>
      <c r="BJ330" s="149">
        <f>IF(O330="nulová",K330,0)</f>
        <v>0</v>
      </c>
      <c r="BK330" s="17" t="s">
        <v>147</v>
      </c>
      <c r="BL330" s="149">
        <f>ROUND(I330*H330,2)</f>
        <v>2762.86</v>
      </c>
      <c r="BM330" s="17" t="s">
        <v>171</v>
      </c>
      <c r="BN330" s="148" t="s">
        <v>338</v>
      </c>
    </row>
    <row r="331" spans="2:66" s="12" customFormat="1" x14ac:dyDescent="0.2">
      <c r="B331" s="150"/>
      <c r="D331" s="151" t="s">
        <v>173</v>
      </c>
      <c r="E331" s="152" t="s">
        <v>1</v>
      </c>
      <c r="F331" s="153" t="s">
        <v>280</v>
      </c>
      <c r="H331" s="152" t="s">
        <v>1</v>
      </c>
      <c r="J331" s="176"/>
      <c r="M331" s="150"/>
      <c r="N331" s="154"/>
      <c r="U331" s="155"/>
      <c r="AU331" s="152" t="s">
        <v>173</v>
      </c>
      <c r="AV331" s="152" t="s">
        <v>147</v>
      </c>
      <c r="AW331" s="12" t="s">
        <v>76</v>
      </c>
      <c r="AX331" s="12" t="s">
        <v>24</v>
      </c>
      <c r="AY331" s="12" t="s">
        <v>68</v>
      </c>
      <c r="AZ331" s="152" t="s">
        <v>165</v>
      </c>
    </row>
    <row r="332" spans="2:66" s="12" customFormat="1" x14ac:dyDescent="0.2">
      <c r="B332" s="150"/>
      <c r="D332" s="151" t="s">
        <v>173</v>
      </c>
      <c r="E332" s="152" t="s">
        <v>1</v>
      </c>
      <c r="F332" s="153" t="s">
        <v>250</v>
      </c>
      <c r="H332" s="152" t="s">
        <v>1</v>
      </c>
      <c r="J332" s="176"/>
      <c r="M332" s="150"/>
      <c r="N332" s="154"/>
      <c r="U332" s="155"/>
      <c r="AU332" s="152" t="s">
        <v>173</v>
      </c>
      <c r="AV332" s="152" t="s">
        <v>147</v>
      </c>
      <c r="AW332" s="12" t="s">
        <v>76</v>
      </c>
      <c r="AX332" s="12" t="s">
        <v>24</v>
      </c>
      <c r="AY332" s="12" t="s">
        <v>68</v>
      </c>
      <c r="AZ332" s="152" t="s">
        <v>165</v>
      </c>
    </row>
    <row r="333" spans="2:66" s="12" customFormat="1" x14ac:dyDescent="0.2">
      <c r="B333" s="150"/>
      <c r="D333" s="151" t="s">
        <v>173</v>
      </c>
      <c r="E333" s="152" t="s">
        <v>1</v>
      </c>
      <c r="F333" s="153" t="s">
        <v>281</v>
      </c>
      <c r="H333" s="152" t="s">
        <v>1</v>
      </c>
      <c r="J333" s="176"/>
      <c r="M333" s="150"/>
      <c r="N333" s="154"/>
      <c r="U333" s="155"/>
      <c r="AU333" s="152" t="s">
        <v>173</v>
      </c>
      <c r="AV333" s="152" t="s">
        <v>147</v>
      </c>
      <c r="AW333" s="12" t="s">
        <v>76</v>
      </c>
      <c r="AX333" s="12" t="s">
        <v>24</v>
      </c>
      <c r="AY333" s="12" t="s">
        <v>68</v>
      </c>
      <c r="AZ333" s="152" t="s">
        <v>165</v>
      </c>
    </row>
    <row r="334" spans="2:66" s="13" customFormat="1" x14ac:dyDescent="0.2">
      <c r="B334" s="156"/>
      <c r="D334" s="151" t="s">
        <v>173</v>
      </c>
      <c r="E334" s="157" t="s">
        <v>1</v>
      </c>
      <c r="F334" s="158" t="s">
        <v>339</v>
      </c>
      <c r="H334" s="159">
        <v>1.2709999999999999</v>
      </c>
      <c r="J334" s="177"/>
      <c r="M334" s="156"/>
      <c r="N334" s="160"/>
      <c r="U334" s="161"/>
      <c r="AU334" s="157" t="s">
        <v>173</v>
      </c>
      <c r="AV334" s="157" t="s">
        <v>147</v>
      </c>
      <c r="AW334" s="13" t="s">
        <v>147</v>
      </c>
      <c r="AX334" s="13" t="s">
        <v>24</v>
      </c>
      <c r="AY334" s="13" t="s">
        <v>68</v>
      </c>
      <c r="AZ334" s="157" t="s">
        <v>165</v>
      </c>
    </row>
    <row r="335" spans="2:66" s="14" customFormat="1" x14ac:dyDescent="0.2">
      <c r="B335" s="162"/>
      <c r="D335" s="151" t="s">
        <v>173</v>
      </c>
      <c r="E335" s="163" t="s">
        <v>1</v>
      </c>
      <c r="F335" s="164" t="s">
        <v>176</v>
      </c>
      <c r="H335" s="165">
        <v>1.2709999999999999</v>
      </c>
      <c r="J335" s="178"/>
      <c r="M335" s="162"/>
      <c r="N335" s="166"/>
      <c r="U335" s="167"/>
      <c r="AU335" s="163" t="s">
        <v>173</v>
      </c>
      <c r="AV335" s="163" t="s">
        <v>147</v>
      </c>
      <c r="AW335" s="14" t="s">
        <v>171</v>
      </c>
      <c r="AX335" s="14" t="s">
        <v>24</v>
      </c>
      <c r="AY335" s="14" t="s">
        <v>76</v>
      </c>
      <c r="AZ335" s="163" t="s">
        <v>165</v>
      </c>
    </row>
    <row r="336" spans="2:66" s="13" customFormat="1" x14ac:dyDescent="0.2">
      <c r="B336" s="156"/>
      <c r="D336" s="151" t="s">
        <v>173</v>
      </c>
      <c r="F336" s="158" t="s">
        <v>340</v>
      </c>
      <c r="H336" s="159">
        <v>1.373</v>
      </c>
      <c r="J336" s="177"/>
      <c r="M336" s="156"/>
      <c r="N336" s="160"/>
      <c r="U336" s="161"/>
      <c r="AU336" s="157" t="s">
        <v>173</v>
      </c>
      <c r="AV336" s="157" t="s">
        <v>147</v>
      </c>
      <c r="AW336" s="13" t="s">
        <v>147</v>
      </c>
      <c r="AX336" s="13" t="s">
        <v>3</v>
      </c>
      <c r="AY336" s="13" t="s">
        <v>76</v>
      </c>
      <c r="AZ336" s="157" t="s">
        <v>165</v>
      </c>
    </row>
    <row r="337" spans="2:66" s="1" customFormat="1" ht="24.2" customHeight="1" x14ac:dyDescent="0.2">
      <c r="B337" s="29"/>
      <c r="C337" s="188" t="s">
        <v>341</v>
      </c>
      <c r="D337" s="188" t="s">
        <v>167</v>
      </c>
      <c r="E337" s="189" t="s">
        <v>342</v>
      </c>
      <c r="F337" s="190" t="s">
        <v>343</v>
      </c>
      <c r="G337" s="191" t="s">
        <v>170</v>
      </c>
      <c r="H337" s="192">
        <v>39.825000000000003</v>
      </c>
      <c r="I337" s="193">
        <v>35.840000000000003</v>
      </c>
      <c r="J337" s="182"/>
      <c r="K337" s="193">
        <f t="shared" ref="K337" si="26">(H337*I337)-(H337*I337*J337)</f>
        <v>1427.3280000000002</v>
      </c>
      <c r="L337" s="194"/>
      <c r="M337" s="29"/>
      <c r="N337" s="145" t="s">
        <v>1</v>
      </c>
      <c r="O337" s="118" t="s">
        <v>34</v>
      </c>
      <c r="P337" s="146">
        <v>1.1990000000000001</v>
      </c>
      <c r="Q337" s="146">
        <f>P337*H337</f>
        <v>47.750175000000006</v>
      </c>
      <c r="R337" s="146">
        <v>5.7200000000000003E-3</v>
      </c>
      <c r="S337" s="146">
        <f>R337*H337</f>
        <v>0.22779900000000003</v>
      </c>
      <c r="T337" s="146">
        <v>0</v>
      </c>
      <c r="U337" s="147">
        <f>T337*H337</f>
        <v>0</v>
      </c>
      <c r="AS337" s="148" t="s">
        <v>171</v>
      </c>
      <c r="AU337" s="148" t="s">
        <v>167</v>
      </c>
      <c r="AV337" s="148" t="s">
        <v>147</v>
      </c>
      <c r="AZ337" s="17" t="s">
        <v>165</v>
      </c>
      <c r="BF337" s="149">
        <f>IF(O337="základná",K337,0)</f>
        <v>0</v>
      </c>
      <c r="BG337" s="149">
        <f>IF(O337="znížená",K337,0)</f>
        <v>1427.3280000000002</v>
      </c>
      <c r="BH337" s="149">
        <f>IF(O337="zákl. prenesená",K337,0)</f>
        <v>0</v>
      </c>
      <c r="BI337" s="149">
        <f>IF(O337="zníž. prenesená",K337,0)</f>
        <v>0</v>
      </c>
      <c r="BJ337" s="149">
        <f>IF(O337="nulová",K337,0)</f>
        <v>0</v>
      </c>
      <c r="BK337" s="17" t="s">
        <v>147</v>
      </c>
      <c r="BL337" s="149">
        <f>ROUND(I337*H337,2)</f>
        <v>1427.33</v>
      </c>
      <c r="BM337" s="17" t="s">
        <v>171</v>
      </c>
      <c r="BN337" s="148" t="s">
        <v>344</v>
      </c>
    </row>
    <row r="338" spans="2:66" s="12" customFormat="1" x14ac:dyDescent="0.2">
      <c r="B338" s="150"/>
      <c r="D338" s="151" t="s">
        <v>173</v>
      </c>
      <c r="E338" s="152" t="s">
        <v>1</v>
      </c>
      <c r="F338" s="153" t="s">
        <v>250</v>
      </c>
      <c r="H338" s="152" t="s">
        <v>1</v>
      </c>
      <c r="J338" s="198"/>
      <c r="M338" s="150"/>
      <c r="N338" s="154"/>
      <c r="U338" s="155"/>
      <c r="AU338" s="152" t="s">
        <v>173</v>
      </c>
      <c r="AV338" s="152" t="s">
        <v>147</v>
      </c>
      <c r="AW338" s="12" t="s">
        <v>76</v>
      </c>
      <c r="AX338" s="12" t="s">
        <v>24</v>
      </c>
      <c r="AY338" s="12" t="s">
        <v>68</v>
      </c>
      <c r="AZ338" s="152" t="s">
        <v>165</v>
      </c>
    </row>
    <row r="339" spans="2:66" s="12" customFormat="1" x14ac:dyDescent="0.2">
      <c r="B339" s="150"/>
      <c r="D339" s="151" t="s">
        <v>173</v>
      </c>
      <c r="E339" s="152" t="s">
        <v>1</v>
      </c>
      <c r="F339" s="153" t="s">
        <v>320</v>
      </c>
      <c r="H339" s="152" t="s">
        <v>1</v>
      </c>
      <c r="J339" s="198"/>
      <c r="M339" s="150"/>
      <c r="N339" s="154"/>
      <c r="U339" s="155"/>
      <c r="AU339" s="152" t="s">
        <v>173</v>
      </c>
      <c r="AV339" s="152" t="s">
        <v>147</v>
      </c>
      <c r="AW339" s="12" t="s">
        <v>76</v>
      </c>
      <c r="AX339" s="12" t="s">
        <v>24</v>
      </c>
      <c r="AY339" s="12" t="s">
        <v>68</v>
      </c>
      <c r="AZ339" s="152" t="s">
        <v>165</v>
      </c>
    </row>
    <row r="340" spans="2:66" s="13" customFormat="1" x14ac:dyDescent="0.2">
      <c r="B340" s="156"/>
      <c r="D340" s="151" t="s">
        <v>173</v>
      </c>
      <c r="E340" s="157" t="s">
        <v>1</v>
      </c>
      <c r="F340" s="158" t="s">
        <v>332</v>
      </c>
      <c r="H340" s="159">
        <v>11.914</v>
      </c>
      <c r="J340" s="199"/>
      <c r="M340" s="156"/>
      <c r="N340" s="160"/>
      <c r="U340" s="161"/>
      <c r="AU340" s="157" t="s">
        <v>173</v>
      </c>
      <c r="AV340" s="157" t="s">
        <v>147</v>
      </c>
      <c r="AW340" s="13" t="s">
        <v>147</v>
      </c>
      <c r="AX340" s="13" t="s">
        <v>24</v>
      </c>
      <c r="AY340" s="13" t="s">
        <v>68</v>
      </c>
      <c r="AZ340" s="157" t="s">
        <v>165</v>
      </c>
    </row>
    <row r="341" spans="2:66" s="13" customFormat="1" x14ac:dyDescent="0.2">
      <c r="B341" s="156"/>
      <c r="D341" s="151" t="s">
        <v>173</v>
      </c>
      <c r="E341" s="157" t="s">
        <v>1</v>
      </c>
      <c r="F341" s="158" t="s">
        <v>345</v>
      </c>
      <c r="H341" s="159">
        <v>10.526</v>
      </c>
      <c r="J341" s="199"/>
      <c r="M341" s="156"/>
      <c r="N341" s="160"/>
      <c r="U341" s="161"/>
      <c r="AU341" s="157" t="s">
        <v>173</v>
      </c>
      <c r="AV341" s="157" t="s">
        <v>147</v>
      </c>
      <c r="AW341" s="13" t="s">
        <v>147</v>
      </c>
      <c r="AX341" s="13" t="s">
        <v>24</v>
      </c>
      <c r="AY341" s="13" t="s">
        <v>68</v>
      </c>
      <c r="AZ341" s="157" t="s">
        <v>165</v>
      </c>
    </row>
    <row r="342" spans="2:66" s="13" customFormat="1" x14ac:dyDescent="0.2">
      <c r="B342" s="156"/>
      <c r="D342" s="151" t="s">
        <v>173</v>
      </c>
      <c r="E342" s="157" t="s">
        <v>1</v>
      </c>
      <c r="F342" s="158" t="s">
        <v>333</v>
      </c>
      <c r="H342" s="159">
        <v>11.385</v>
      </c>
      <c r="J342" s="199"/>
      <c r="M342" s="156"/>
      <c r="N342" s="160"/>
      <c r="U342" s="161"/>
      <c r="AU342" s="157" t="s">
        <v>173</v>
      </c>
      <c r="AV342" s="157" t="s">
        <v>147</v>
      </c>
      <c r="AW342" s="13" t="s">
        <v>147</v>
      </c>
      <c r="AX342" s="13" t="s">
        <v>24</v>
      </c>
      <c r="AY342" s="13" t="s">
        <v>68</v>
      </c>
      <c r="AZ342" s="157" t="s">
        <v>165</v>
      </c>
    </row>
    <row r="343" spans="2:66" s="12" customFormat="1" x14ac:dyDescent="0.2">
      <c r="B343" s="150"/>
      <c r="D343" s="151" t="s">
        <v>173</v>
      </c>
      <c r="E343" s="152" t="s">
        <v>1</v>
      </c>
      <c r="F343" s="153" t="s">
        <v>324</v>
      </c>
      <c r="H343" s="152" t="s">
        <v>1</v>
      </c>
      <c r="J343" s="198"/>
      <c r="M343" s="150"/>
      <c r="N343" s="154"/>
      <c r="U343" s="155"/>
      <c r="AU343" s="152" t="s">
        <v>173</v>
      </c>
      <c r="AV343" s="152" t="s">
        <v>147</v>
      </c>
      <c r="AW343" s="12" t="s">
        <v>76</v>
      </c>
      <c r="AX343" s="12" t="s">
        <v>24</v>
      </c>
      <c r="AY343" s="12" t="s">
        <v>68</v>
      </c>
      <c r="AZ343" s="152" t="s">
        <v>165</v>
      </c>
    </row>
    <row r="344" spans="2:66" s="12" customFormat="1" x14ac:dyDescent="0.2">
      <c r="B344" s="150"/>
      <c r="D344" s="151" t="s">
        <v>173</v>
      </c>
      <c r="E344" s="152" t="s">
        <v>1</v>
      </c>
      <c r="F344" s="153" t="s">
        <v>325</v>
      </c>
      <c r="H344" s="152" t="s">
        <v>1</v>
      </c>
      <c r="J344" s="198"/>
      <c r="M344" s="150"/>
      <c r="N344" s="154"/>
      <c r="U344" s="155"/>
      <c r="AU344" s="152" t="s">
        <v>173</v>
      </c>
      <c r="AV344" s="152" t="s">
        <v>147</v>
      </c>
      <c r="AW344" s="12" t="s">
        <v>76</v>
      </c>
      <c r="AX344" s="12" t="s">
        <v>24</v>
      </c>
      <c r="AY344" s="12" t="s">
        <v>68</v>
      </c>
      <c r="AZ344" s="152" t="s">
        <v>165</v>
      </c>
    </row>
    <row r="345" spans="2:66" s="13" customFormat="1" x14ac:dyDescent="0.2">
      <c r="B345" s="156"/>
      <c r="D345" s="151" t="s">
        <v>173</v>
      </c>
      <c r="E345" s="157" t="s">
        <v>1</v>
      </c>
      <c r="F345" s="158" t="s">
        <v>334</v>
      </c>
      <c r="H345" s="159">
        <v>6</v>
      </c>
      <c r="J345" s="199"/>
      <c r="M345" s="156"/>
      <c r="N345" s="160"/>
      <c r="U345" s="161"/>
      <c r="AU345" s="157" t="s">
        <v>173</v>
      </c>
      <c r="AV345" s="157" t="s">
        <v>147</v>
      </c>
      <c r="AW345" s="13" t="s">
        <v>147</v>
      </c>
      <c r="AX345" s="13" t="s">
        <v>24</v>
      </c>
      <c r="AY345" s="13" t="s">
        <v>68</v>
      </c>
      <c r="AZ345" s="157" t="s">
        <v>165</v>
      </c>
    </row>
    <row r="346" spans="2:66" s="14" customFormat="1" x14ac:dyDescent="0.2">
      <c r="B346" s="162"/>
      <c r="D346" s="151" t="s">
        <v>173</v>
      </c>
      <c r="E346" s="163" t="s">
        <v>1</v>
      </c>
      <c r="F346" s="164" t="s">
        <v>176</v>
      </c>
      <c r="H346" s="165">
        <v>39.825000000000003</v>
      </c>
      <c r="J346" s="200"/>
      <c r="M346" s="162"/>
      <c r="N346" s="166"/>
      <c r="U346" s="167"/>
      <c r="AU346" s="163" t="s">
        <v>173</v>
      </c>
      <c r="AV346" s="163" t="s">
        <v>147</v>
      </c>
      <c r="AW346" s="14" t="s">
        <v>171</v>
      </c>
      <c r="AX346" s="14" t="s">
        <v>24</v>
      </c>
      <c r="AY346" s="14" t="s">
        <v>76</v>
      </c>
      <c r="AZ346" s="163" t="s">
        <v>165</v>
      </c>
    </row>
    <row r="347" spans="2:66" s="1" customFormat="1" ht="24.2" customHeight="1" x14ac:dyDescent="0.2">
      <c r="B347" s="29"/>
      <c r="C347" s="188" t="s">
        <v>346</v>
      </c>
      <c r="D347" s="188" t="s">
        <v>167</v>
      </c>
      <c r="E347" s="189" t="s">
        <v>347</v>
      </c>
      <c r="F347" s="190" t="s">
        <v>348</v>
      </c>
      <c r="G347" s="191" t="s">
        <v>170</v>
      </c>
      <c r="H347" s="192">
        <v>39.825000000000003</v>
      </c>
      <c r="I347" s="193">
        <v>8.33</v>
      </c>
      <c r="J347" s="182"/>
      <c r="K347" s="193">
        <f t="shared" ref="K347" si="27">(H347*I347)-(H347*I347*J347)</f>
        <v>331.74225000000001</v>
      </c>
      <c r="L347" s="194"/>
      <c r="M347" s="29"/>
      <c r="N347" s="145" t="s">
        <v>1</v>
      </c>
      <c r="O347" s="118" t="s">
        <v>34</v>
      </c>
      <c r="P347" s="146">
        <v>0.38200000000000001</v>
      </c>
      <c r="Q347" s="146">
        <f>P347*H347</f>
        <v>15.213150000000001</v>
      </c>
      <c r="R347" s="146">
        <v>0</v>
      </c>
      <c r="S347" s="146">
        <f>R347*H347</f>
        <v>0</v>
      </c>
      <c r="T347" s="146">
        <v>0</v>
      </c>
      <c r="U347" s="147">
        <f>T347*H347</f>
        <v>0</v>
      </c>
      <c r="AS347" s="148" t="s">
        <v>171</v>
      </c>
      <c r="AU347" s="148" t="s">
        <v>167</v>
      </c>
      <c r="AV347" s="148" t="s">
        <v>147</v>
      </c>
      <c r="AZ347" s="17" t="s">
        <v>165</v>
      </c>
      <c r="BF347" s="149">
        <f>IF(O347="základná",K347,0)</f>
        <v>0</v>
      </c>
      <c r="BG347" s="149">
        <f>IF(O347="znížená",K347,0)</f>
        <v>331.74225000000001</v>
      </c>
      <c r="BH347" s="149">
        <f>IF(O347="zákl. prenesená",K347,0)</f>
        <v>0</v>
      </c>
      <c r="BI347" s="149">
        <f>IF(O347="zníž. prenesená",K347,0)</f>
        <v>0</v>
      </c>
      <c r="BJ347" s="149">
        <f>IF(O347="nulová",K347,0)</f>
        <v>0</v>
      </c>
      <c r="BK347" s="17" t="s">
        <v>147</v>
      </c>
      <c r="BL347" s="149">
        <f>ROUND(I347*H347,2)</f>
        <v>331.74</v>
      </c>
      <c r="BM347" s="17" t="s">
        <v>171</v>
      </c>
      <c r="BN347" s="148" t="s">
        <v>349</v>
      </c>
    </row>
    <row r="348" spans="2:66" s="12" customFormat="1" x14ac:dyDescent="0.2">
      <c r="B348" s="150"/>
      <c r="D348" s="151" t="s">
        <v>173</v>
      </c>
      <c r="E348" s="152" t="s">
        <v>1</v>
      </c>
      <c r="F348" s="153" t="s">
        <v>250</v>
      </c>
      <c r="H348" s="152" t="s">
        <v>1</v>
      </c>
      <c r="J348" s="198"/>
      <c r="M348" s="150"/>
      <c r="N348" s="154"/>
      <c r="U348" s="155"/>
      <c r="AU348" s="152" t="s">
        <v>173</v>
      </c>
      <c r="AV348" s="152" t="s">
        <v>147</v>
      </c>
      <c r="AW348" s="12" t="s">
        <v>76</v>
      </c>
      <c r="AX348" s="12" t="s">
        <v>24</v>
      </c>
      <c r="AY348" s="12" t="s">
        <v>68</v>
      </c>
      <c r="AZ348" s="152" t="s">
        <v>165</v>
      </c>
    </row>
    <row r="349" spans="2:66" s="12" customFormat="1" x14ac:dyDescent="0.2">
      <c r="B349" s="150"/>
      <c r="D349" s="151" t="s">
        <v>173</v>
      </c>
      <c r="E349" s="152" t="s">
        <v>1</v>
      </c>
      <c r="F349" s="153" t="s">
        <v>320</v>
      </c>
      <c r="H349" s="152" t="s">
        <v>1</v>
      </c>
      <c r="J349" s="198"/>
      <c r="M349" s="150"/>
      <c r="N349" s="154"/>
      <c r="U349" s="155"/>
      <c r="AU349" s="152" t="s">
        <v>173</v>
      </c>
      <c r="AV349" s="152" t="s">
        <v>147</v>
      </c>
      <c r="AW349" s="12" t="s">
        <v>76</v>
      </c>
      <c r="AX349" s="12" t="s">
        <v>24</v>
      </c>
      <c r="AY349" s="12" t="s">
        <v>68</v>
      </c>
      <c r="AZ349" s="152" t="s">
        <v>165</v>
      </c>
    </row>
    <row r="350" spans="2:66" s="13" customFormat="1" x14ac:dyDescent="0.2">
      <c r="B350" s="156"/>
      <c r="D350" s="151" t="s">
        <v>173</v>
      </c>
      <c r="E350" s="157" t="s">
        <v>1</v>
      </c>
      <c r="F350" s="158" t="s">
        <v>332</v>
      </c>
      <c r="H350" s="159">
        <v>11.914</v>
      </c>
      <c r="J350" s="199"/>
      <c r="M350" s="156"/>
      <c r="N350" s="160"/>
      <c r="U350" s="161"/>
      <c r="AU350" s="157" t="s">
        <v>173</v>
      </c>
      <c r="AV350" s="157" t="s">
        <v>147</v>
      </c>
      <c r="AW350" s="13" t="s">
        <v>147</v>
      </c>
      <c r="AX350" s="13" t="s">
        <v>24</v>
      </c>
      <c r="AY350" s="13" t="s">
        <v>68</v>
      </c>
      <c r="AZ350" s="157" t="s">
        <v>165</v>
      </c>
    </row>
    <row r="351" spans="2:66" s="13" customFormat="1" x14ac:dyDescent="0.2">
      <c r="B351" s="156"/>
      <c r="D351" s="151" t="s">
        <v>173</v>
      </c>
      <c r="E351" s="157" t="s">
        <v>1</v>
      </c>
      <c r="F351" s="158" t="s">
        <v>345</v>
      </c>
      <c r="H351" s="159">
        <v>10.526</v>
      </c>
      <c r="J351" s="199"/>
      <c r="M351" s="156"/>
      <c r="N351" s="160"/>
      <c r="U351" s="161"/>
      <c r="AU351" s="157" t="s">
        <v>173</v>
      </c>
      <c r="AV351" s="157" t="s">
        <v>147</v>
      </c>
      <c r="AW351" s="13" t="s">
        <v>147</v>
      </c>
      <c r="AX351" s="13" t="s">
        <v>24</v>
      </c>
      <c r="AY351" s="13" t="s">
        <v>68</v>
      </c>
      <c r="AZ351" s="157" t="s">
        <v>165</v>
      </c>
    </row>
    <row r="352" spans="2:66" s="13" customFormat="1" x14ac:dyDescent="0.2">
      <c r="B352" s="156"/>
      <c r="D352" s="151" t="s">
        <v>173</v>
      </c>
      <c r="E352" s="157" t="s">
        <v>1</v>
      </c>
      <c r="F352" s="158" t="s">
        <v>333</v>
      </c>
      <c r="H352" s="159">
        <v>11.385</v>
      </c>
      <c r="J352" s="199"/>
      <c r="M352" s="156"/>
      <c r="N352" s="160"/>
      <c r="U352" s="161"/>
      <c r="AU352" s="157" t="s">
        <v>173</v>
      </c>
      <c r="AV352" s="157" t="s">
        <v>147</v>
      </c>
      <c r="AW352" s="13" t="s">
        <v>147</v>
      </c>
      <c r="AX352" s="13" t="s">
        <v>24</v>
      </c>
      <c r="AY352" s="13" t="s">
        <v>68</v>
      </c>
      <c r="AZ352" s="157" t="s">
        <v>165</v>
      </c>
    </row>
    <row r="353" spans="2:66" s="12" customFormat="1" x14ac:dyDescent="0.2">
      <c r="B353" s="150"/>
      <c r="D353" s="151" t="s">
        <v>173</v>
      </c>
      <c r="E353" s="152" t="s">
        <v>1</v>
      </c>
      <c r="F353" s="153" t="s">
        <v>324</v>
      </c>
      <c r="H353" s="152" t="s">
        <v>1</v>
      </c>
      <c r="J353" s="198"/>
      <c r="M353" s="150"/>
      <c r="N353" s="154"/>
      <c r="U353" s="155"/>
      <c r="AU353" s="152" t="s">
        <v>173</v>
      </c>
      <c r="AV353" s="152" t="s">
        <v>147</v>
      </c>
      <c r="AW353" s="12" t="s">
        <v>76</v>
      </c>
      <c r="AX353" s="12" t="s">
        <v>24</v>
      </c>
      <c r="AY353" s="12" t="s">
        <v>68</v>
      </c>
      <c r="AZ353" s="152" t="s">
        <v>165</v>
      </c>
    </row>
    <row r="354" spans="2:66" s="12" customFormat="1" x14ac:dyDescent="0.2">
      <c r="B354" s="150"/>
      <c r="D354" s="151" t="s">
        <v>173</v>
      </c>
      <c r="E354" s="152" t="s">
        <v>1</v>
      </c>
      <c r="F354" s="153" t="s">
        <v>325</v>
      </c>
      <c r="H354" s="152" t="s">
        <v>1</v>
      </c>
      <c r="J354" s="198"/>
      <c r="M354" s="150"/>
      <c r="N354" s="154"/>
      <c r="U354" s="155"/>
      <c r="AU354" s="152" t="s">
        <v>173</v>
      </c>
      <c r="AV354" s="152" t="s">
        <v>147</v>
      </c>
      <c r="AW354" s="12" t="s">
        <v>76</v>
      </c>
      <c r="AX354" s="12" t="s">
        <v>24</v>
      </c>
      <c r="AY354" s="12" t="s">
        <v>68</v>
      </c>
      <c r="AZ354" s="152" t="s">
        <v>165</v>
      </c>
    </row>
    <row r="355" spans="2:66" s="13" customFormat="1" x14ac:dyDescent="0.2">
      <c r="B355" s="156"/>
      <c r="D355" s="151" t="s">
        <v>173</v>
      </c>
      <c r="E355" s="157" t="s">
        <v>1</v>
      </c>
      <c r="F355" s="158" t="s">
        <v>334</v>
      </c>
      <c r="H355" s="159">
        <v>6</v>
      </c>
      <c r="J355" s="199"/>
      <c r="M355" s="156"/>
      <c r="N355" s="160"/>
      <c r="U355" s="161"/>
      <c r="AU355" s="157" t="s">
        <v>173</v>
      </c>
      <c r="AV355" s="157" t="s">
        <v>147</v>
      </c>
      <c r="AW355" s="13" t="s">
        <v>147</v>
      </c>
      <c r="AX355" s="13" t="s">
        <v>24</v>
      </c>
      <c r="AY355" s="13" t="s">
        <v>68</v>
      </c>
      <c r="AZ355" s="157" t="s">
        <v>165</v>
      </c>
    </row>
    <row r="356" spans="2:66" s="14" customFormat="1" x14ac:dyDescent="0.2">
      <c r="B356" s="162"/>
      <c r="D356" s="151" t="s">
        <v>173</v>
      </c>
      <c r="E356" s="163" t="s">
        <v>1</v>
      </c>
      <c r="F356" s="164" t="s">
        <v>176</v>
      </c>
      <c r="H356" s="165">
        <v>39.825000000000003</v>
      </c>
      <c r="J356" s="200"/>
      <c r="M356" s="162"/>
      <c r="N356" s="166"/>
      <c r="U356" s="167"/>
      <c r="AU356" s="163" t="s">
        <v>173</v>
      </c>
      <c r="AV356" s="163" t="s">
        <v>147</v>
      </c>
      <c r="AW356" s="14" t="s">
        <v>171</v>
      </c>
      <c r="AX356" s="14" t="s">
        <v>24</v>
      </c>
      <c r="AY356" s="14" t="s">
        <v>76</v>
      </c>
      <c r="AZ356" s="163" t="s">
        <v>165</v>
      </c>
    </row>
    <row r="357" spans="2:66" s="11" customFormat="1" ht="22.9" customHeight="1" x14ac:dyDescent="0.2">
      <c r="B357" s="133"/>
      <c r="D357" s="134" t="s">
        <v>67</v>
      </c>
      <c r="E357" s="142" t="s">
        <v>201</v>
      </c>
      <c r="F357" s="142" t="s">
        <v>350</v>
      </c>
      <c r="J357" s="201"/>
      <c r="K357" s="143">
        <f>SUM(K358:K404)</f>
        <v>65216.085800000001</v>
      </c>
      <c r="M357" s="133"/>
      <c r="N357" s="137"/>
      <c r="Q357" s="138">
        <f>SUM(Q358:Q406)</f>
        <v>1339.1355600000002</v>
      </c>
      <c r="S357" s="138">
        <f>SUM(S358:S406)</f>
        <v>827.78047319999996</v>
      </c>
      <c r="U357" s="139">
        <f>SUM(U358:U406)</f>
        <v>0</v>
      </c>
      <c r="AS357" s="134" t="s">
        <v>76</v>
      </c>
      <c r="AU357" s="140" t="s">
        <v>67</v>
      </c>
      <c r="AV357" s="140" t="s">
        <v>76</v>
      </c>
      <c r="AZ357" s="134" t="s">
        <v>165</v>
      </c>
      <c r="BL357" s="141">
        <f>SUM(BL358:BL406)</f>
        <v>65216.08</v>
      </c>
    </row>
    <row r="358" spans="2:66" s="1" customFormat="1" ht="33" customHeight="1" x14ac:dyDescent="0.2">
      <c r="B358" s="29"/>
      <c r="C358" s="188" t="s">
        <v>351</v>
      </c>
      <c r="D358" s="188" t="s">
        <v>167</v>
      </c>
      <c r="E358" s="189" t="s">
        <v>352</v>
      </c>
      <c r="F358" s="190" t="s">
        <v>353</v>
      </c>
      <c r="G358" s="191" t="s">
        <v>170</v>
      </c>
      <c r="H358" s="192">
        <v>1430.26</v>
      </c>
      <c r="I358" s="193">
        <v>10.78</v>
      </c>
      <c r="J358" s="182"/>
      <c r="K358" s="193">
        <f t="shared" ref="K358" si="28">(H358*I358)-(H358*I358*J358)</f>
        <v>15418.202799999999</v>
      </c>
      <c r="L358" s="194"/>
      <c r="M358" s="29"/>
      <c r="N358" s="145" t="s">
        <v>1</v>
      </c>
      <c r="O358" s="118" t="s">
        <v>34</v>
      </c>
      <c r="P358" s="146">
        <v>0.08</v>
      </c>
      <c r="Q358" s="146">
        <f>P358*H358</f>
        <v>114.4208</v>
      </c>
      <c r="R358" s="146">
        <v>0</v>
      </c>
      <c r="S358" s="146">
        <f>R358*H358</f>
        <v>0</v>
      </c>
      <c r="T358" s="146">
        <v>0</v>
      </c>
      <c r="U358" s="147">
        <f>T358*H358</f>
        <v>0</v>
      </c>
      <c r="AS358" s="148" t="s">
        <v>171</v>
      </c>
      <c r="AU358" s="148" t="s">
        <v>167</v>
      </c>
      <c r="AV358" s="148" t="s">
        <v>147</v>
      </c>
      <c r="AZ358" s="17" t="s">
        <v>165</v>
      </c>
      <c r="BF358" s="149">
        <f>IF(O358="základná",K358,0)</f>
        <v>0</v>
      </c>
      <c r="BG358" s="149">
        <f>IF(O358="znížená",K358,0)</f>
        <v>15418.202799999999</v>
      </c>
      <c r="BH358" s="149">
        <f>IF(O358="zákl. prenesená",K358,0)</f>
        <v>0</v>
      </c>
      <c r="BI358" s="149">
        <f>IF(O358="zníž. prenesená",K358,0)</f>
        <v>0</v>
      </c>
      <c r="BJ358" s="149">
        <f>IF(O358="nulová",K358,0)</f>
        <v>0</v>
      </c>
      <c r="BK358" s="17" t="s">
        <v>147</v>
      </c>
      <c r="BL358" s="149">
        <f>ROUND(I358*H358,2)</f>
        <v>15418.2</v>
      </c>
      <c r="BM358" s="17" t="s">
        <v>171</v>
      </c>
      <c r="BN358" s="148" t="s">
        <v>354</v>
      </c>
    </row>
    <row r="359" spans="2:66" s="12" customFormat="1" x14ac:dyDescent="0.2">
      <c r="B359" s="150"/>
      <c r="D359" s="151" t="s">
        <v>173</v>
      </c>
      <c r="E359" s="152" t="s">
        <v>1</v>
      </c>
      <c r="F359" s="153" t="s">
        <v>180</v>
      </c>
      <c r="H359" s="152" t="s">
        <v>1</v>
      </c>
      <c r="J359" s="198"/>
      <c r="M359" s="150"/>
      <c r="N359" s="154"/>
      <c r="U359" s="155"/>
      <c r="AU359" s="152" t="s">
        <v>173</v>
      </c>
      <c r="AV359" s="152" t="s">
        <v>147</v>
      </c>
      <c r="AW359" s="12" t="s">
        <v>76</v>
      </c>
      <c r="AX359" s="12" t="s">
        <v>24</v>
      </c>
      <c r="AY359" s="12" t="s">
        <v>68</v>
      </c>
      <c r="AZ359" s="152" t="s">
        <v>165</v>
      </c>
    </row>
    <row r="360" spans="2:66" s="12" customFormat="1" x14ac:dyDescent="0.2">
      <c r="B360" s="150"/>
      <c r="D360" s="151" t="s">
        <v>173</v>
      </c>
      <c r="E360" s="152" t="s">
        <v>1</v>
      </c>
      <c r="F360" s="153" t="s">
        <v>355</v>
      </c>
      <c r="H360" s="152" t="s">
        <v>1</v>
      </c>
      <c r="J360" s="198"/>
      <c r="M360" s="150"/>
      <c r="N360" s="154"/>
      <c r="U360" s="155"/>
      <c r="AU360" s="152" t="s">
        <v>173</v>
      </c>
      <c r="AV360" s="152" t="s">
        <v>147</v>
      </c>
      <c r="AW360" s="12" t="s">
        <v>76</v>
      </c>
      <c r="AX360" s="12" t="s">
        <v>24</v>
      </c>
      <c r="AY360" s="12" t="s">
        <v>68</v>
      </c>
      <c r="AZ360" s="152" t="s">
        <v>165</v>
      </c>
    </row>
    <row r="361" spans="2:66" s="13" customFormat="1" x14ac:dyDescent="0.2">
      <c r="B361" s="156"/>
      <c r="D361" s="151" t="s">
        <v>173</v>
      </c>
      <c r="E361" s="157" t="s">
        <v>1</v>
      </c>
      <c r="F361" s="158" t="s">
        <v>175</v>
      </c>
      <c r="H361" s="159">
        <v>1430.26</v>
      </c>
      <c r="J361" s="199"/>
      <c r="M361" s="156"/>
      <c r="N361" s="160"/>
      <c r="U361" s="161"/>
      <c r="AU361" s="157" t="s">
        <v>173</v>
      </c>
      <c r="AV361" s="157" t="s">
        <v>147</v>
      </c>
      <c r="AW361" s="13" t="s">
        <v>147</v>
      </c>
      <c r="AX361" s="13" t="s">
        <v>24</v>
      </c>
      <c r="AY361" s="13" t="s">
        <v>68</v>
      </c>
      <c r="AZ361" s="157" t="s">
        <v>165</v>
      </c>
    </row>
    <row r="362" spans="2:66" s="14" customFormat="1" x14ac:dyDescent="0.2">
      <c r="B362" s="162"/>
      <c r="D362" s="151" t="s">
        <v>173</v>
      </c>
      <c r="E362" s="163" t="s">
        <v>1</v>
      </c>
      <c r="F362" s="164" t="s">
        <v>176</v>
      </c>
      <c r="H362" s="165">
        <v>1430.26</v>
      </c>
      <c r="J362" s="200"/>
      <c r="M362" s="162"/>
      <c r="N362" s="166"/>
      <c r="U362" s="167"/>
      <c r="AU362" s="163" t="s">
        <v>173</v>
      </c>
      <c r="AV362" s="163" t="s">
        <v>147</v>
      </c>
      <c r="AW362" s="14" t="s">
        <v>171</v>
      </c>
      <c r="AX362" s="14" t="s">
        <v>24</v>
      </c>
      <c r="AY362" s="14" t="s">
        <v>76</v>
      </c>
      <c r="AZ362" s="163" t="s">
        <v>165</v>
      </c>
    </row>
    <row r="363" spans="2:66" s="1" customFormat="1" ht="33" customHeight="1" x14ac:dyDescent="0.2">
      <c r="B363" s="29"/>
      <c r="C363" s="188" t="s">
        <v>356</v>
      </c>
      <c r="D363" s="188" t="s">
        <v>167</v>
      </c>
      <c r="E363" s="189" t="s">
        <v>357</v>
      </c>
      <c r="F363" s="190" t="s">
        <v>358</v>
      </c>
      <c r="G363" s="191" t="s">
        <v>170</v>
      </c>
      <c r="H363" s="192">
        <v>1430.26</v>
      </c>
      <c r="I363" s="193">
        <v>5.17</v>
      </c>
      <c r="J363" s="182"/>
      <c r="K363" s="193">
        <f t="shared" ref="K363" si="29">(H363*I363)-(H363*I363*J363)</f>
        <v>7394.4441999999999</v>
      </c>
      <c r="L363" s="194"/>
      <c r="M363" s="29"/>
      <c r="N363" s="145" t="s">
        <v>1</v>
      </c>
      <c r="O363" s="118" t="s">
        <v>34</v>
      </c>
      <c r="P363" s="146">
        <v>2.1999999999999999E-2</v>
      </c>
      <c r="Q363" s="146">
        <f>P363*H363</f>
        <v>31.465719999999997</v>
      </c>
      <c r="R363" s="146">
        <v>0.121</v>
      </c>
      <c r="S363" s="146">
        <f>R363*H363</f>
        <v>173.06145999999998</v>
      </c>
      <c r="T363" s="146">
        <v>0</v>
      </c>
      <c r="U363" s="147">
        <f>T363*H363</f>
        <v>0</v>
      </c>
      <c r="AS363" s="148" t="s">
        <v>171</v>
      </c>
      <c r="AU363" s="148" t="s">
        <v>167</v>
      </c>
      <c r="AV363" s="148" t="s">
        <v>147</v>
      </c>
      <c r="AZ363" s="17" t="s">
        <v>165</v>
      </c>
      <c r="BF363" s="149">
        <f>IF(O363="základná",K363,0)</f>
        <v>0</v>
      </c>
      <c r="BG363" s="149">
        <f>IF(O363="znížená",K363,0)</f>
        <v>7394.4441999999999</v>
      </c>
      <c r="BH363" s="149">
        <f>IF(O363="zákl. prenesená",K363,0)</f>
        <v>0</v>
      </c>
      <c r="BI363" s="149">
        <f>IF(O363="zníž. prenesená",K363,0)</f>
        <v>0</v>
      </c>
      <c r="BJ363" s="149">
        <f>IF(O363="nulová",K363,0)</f>
        <v>0</v>
      </c>
      <c r="BK363" s="17" t="s">
        <v>147</v>
      </c>
      <c r="BL363" s="149">
        <f>ROUND(I363*H363,2)</f>
        <v>7394.44</v>
      </c>
      <c r="BM363" s="17" t="s">
        <v>171</v>
      </c>
      <c r="BN363" s="148" t="s">
        <v>359</v>
      </c>
    </row>
    <row r="364" spans="2:66" s="12" customFormat="1" ht="22.5" x14ac:dyDescent="0.2">
      <c r="B364" s="150"/>
      <c r="D364" s="151" t="s">
        <v>173</v>
      </c>
      <c r="E364" s="152" t="s">
        <v>1</v>
      </c>
      <c r="F364" s="153" t="s">
        <v>360</v>
      </c>
      <c r="H364" s="152" t="s">
        <v>1</v>
      </c>
      <c r="J364" s="176"/>
      <c r="M364" s="150"/>
      <c r="N364" s="154"/>
      <c r="U364" s="155"/>
      <c r="AU364" s="152" t="s">
        <v>173</v>
      </c>
      <c r="AV364" s="152" t="s">
        <v>147</v>
      </c>
      <c r="AW364" s="12" t="s">
        <v>76</v>
      </c>
      <c r="AX364" s="12" t="s">
        <v>24</v>
      </c>
      <c r="AY364" s="12" t="s">
        <v>68</v>
      </c>
      <c r="AZ364" s="152" t="s">
        <v>165</v>
      </c>
    </row>
    <row r="365" spans="2:66" s="13" customFormat="1" x14ac:dyDescent="0.2">
      <c r="B365" s="156"/>
      <c r="D365" s="151" t="s">
        <v>173</v>
      </c>
      <c r="E365" s="157" t="s">
        <v>1</v>
      </c>
      <c r="F365" s="158" t="s">
        <v>361</v>
      </c>
      <c r="H365" s="159">
        <v>1212.2</v>
      </c>
      <c r="J365" s="177"/>
      <c r="M365" s="156"/>
      <c r="N365" s="160"/>
      <c r="U365" s="161"/>
      <c r="AU365" s="157" t="s">
        <v>173</v>
      </c>
      <c r="AV365" s="157" t="s">
        <v>147</v>
      </c>
      <c r="AW365" s="13" t="s">
        <v>147</v>
      </c>
      <c r="AX365" s="13" t="s">
        <v>24</v>
      </c>
      <c r="AY365" s="13" t="s">
        <v>68</v>
      </c>
      <c r="AZ365" s="157" t="s">
        <v>165</v>
      </c>
    </row>
    <row r="366" spans="2:66" s="12" customFormat="1" ht="22.5" x14ac:dyDescent="0.2">
      <c r="B366" s="150"/>
      <c r="D366" s="151" t="s">
        <v>173</v>
      </c>
      <c r="E366" s="152" t="s">
        <v>1</v>
      </c>
      <c r="F366" s="153" t="s">
        <v>362</v>
      </c>
      <c r="H366" s="152" t="s">
        <v>1</v>
      </c>
      <c r="J366" s="176"/>
      <c r="M366" s="150"/>
      <c r="N366" s="154"/>
      <c r="U366" s="155"/>
      <c r="AU366" s="152" t="s">
        <v>173</v>
      </c>
      <c r="AV366" s="152" t="s">
        <v>147</v>
      </c>
      <c r="AW366" s="12" t="s">
        <v>76</v>
      </c>
      <c r="AX366" s="12" t="s">
        <v>24</v>
      </c>
      <c r="AY366" s="12" t="s">
        <v>68</v>
      </c>
      <c r="AZ366" s="152" t="s">
        <v>165</v>
      </c>
    </row>
    <row r="367" spans="2:66" s="13" customFormat="1" x14ac:dyDescent="0.2">
      <c r="B367" s="156"/>
      <c r="D367" s="151" t="s">
        <v>173</v>
      </c>
      <c r="E367" s="157" t="s">
        <v>1</v>
      </c>
      <c r="F367" s="158" t="s">
        <v>363</v>
      </c>
      <c r="H367" s="159">
        <v>218.06</v>
      </c>
      <c r="J367" s="177"/>
      <c r="M367" s="156"/>
      <c r="N367" s="160"/>
      <c r="U367" s="161"/>
      <c r="AU367" s="157" t="s">
        <v>173</v>
      </c>
      <c r="AV367" s="157" t="s">
        <v>147</v>
      </c>
      <c r="AW367" s="13" t="s">
        <v>147</v>
      </c>
      <c r="AX367" s="13" t="s">
        <v>24</v>
      </c>
      <c r="AY367" s="13" t="s">
        <v>68</v>
      </c>
      <c r="AZ367" s="157" t="s">
        <v>165</v>
      </c>
    </row>
    <row r="368" spans="2:66" s="14" customFormat="1" x14ac:dyDescent="0.2">
      <c r="B368" s="162"/>
      <c r="D368" s="151" t="s">
        <v>173</v>
      </c>
      <c r="E368" s="163" t="s">
        <v>1</v>
      </c>
      <c r="F368" s="164" t="s">
        <v>176</v>
      </c>
      <c r="H368" s="165">
        <v>1430.26</v>
      </c>
      <c r="J368" s="178"/>
      <c r="M368" s="162"/>
      <c r="N368" s="166"/>
      <c r="U368" s="167"/>
      <c r="AU368" s="163" t="s">
        <v>173</v>
      </c>
      <c r="AV368" s="163" t="s">
        <v>147</v>
      </c>
      <c r="AW368" s="14" t="s">
        <v>171</v>
      </c>
      <c r="AX368" s="14" t="s">
        <v>24</v>
      </c>
      <c r="AY368" s="14" t="s">
        <v>76</v>
      </c>
      <c r="AZ368" s="163" t="s">
        <v>165</v>
      </c>
    </row>
    <row r="369" spans="2:66" s="1" customFormat="1" ht="24.2" customHeight="1" x14ac:dyDescent="0.2">
      <c r="B369" s="29"/>
      <c r="C369" s="188" t="s">
        <v>364</v>
      </c>
      <c r="D369" s="188" t="s">
        <v>167</v>
      </c>
      <c r="E369" s="189" t="s">
        <v>365</v>
      </c>
      <c r="F369" s="190" t="s">
        <v>366</v>
      </c>
      <c r="G369" s="191" t="s">
        <v>170</v>
      </c>
      <c r="H369" s="192">
        <v>1430.26</v>
      </c>
      <c r="I369" s="193">
        <v>3.01</v>
      </c>
      <c r="J369" s="182"/>
      <c r="K369" s="193">
        <f t="shared" ref="K369" si="30">(H369*I369)-(H369*I369*J369)</f>
        <v>4305.0825999999997</v>
      </c>
      <c r="L369" s="194"/>
      <c r="M369" s="29"/>
      <c r="N369" s="145" t="s">
        <v>1</v>
      </c>
      <c r="O369" s="118" t="s">
        <v>34</v>
      </c>
      <c r="P369" s="146">
        <v>3.1E-2</v>
      </c>
      <c r="Q369" s="146">
        <f>P369*H369</f>
        <v>44.338059999999999</v>
      </c>
      <c r="R369" s="146">
        <v>9.1999999999999998E-2</v>
      </c>
      <c r="S369" s="146">
        <f>R369*H369</f>
        <v>131.58392000000001</v>
      </c>
      <c r="T369" s="146">
        <v>0</v>
      </c>
      <c r="U369" s="147">
        <f>T369*H369</f>
        <v>0</v>
      </c>
      <c r="AS369" s="148" t="s">
        <v>171</v>
      </c>
      <c r="AU369" s="148" t="s">
        <v>167</v>
      </c>
      <c r="AV369" s="148" t="s">
        <v>147</v>
      </c>
      <c r="AZ369" s="17" t="s">
        <v>165</v>
      </c>
      <c r="BF369" s="149">
        <f>IF(O369="základná",K369,0)</f>
        <v>0</v>
      </c>
      <c r="BG369" s="149">
        <f>IF(O369="znížená",K369,0)</f>
        <v>4305.0825999999997</v>
      </c>
      <c r="BH369" s="149">
        <f>IF(O369="zákl. prenesená",K369,0)</f>
        <v>0</v>
      </c>
      <c r="BI369" s="149">
        <f>IF(O369="zníž. prenesená",K369,0)</f>
        <v>0</v>
      </c>
      <c r="BJ369" s="149">
        <f>IF(O369="nulová",K369,0)</f>
        <v>0</v>
      </c>
      <c r="BK369" s="17" t="s">
        <v>147</v>
      </c>
      <c r="BL369" s="149">
        <f>ROUND(I369*H369,2)</f>
        <v>4305.08</v>
      </c>
      <c r="BM369" s="17" t="s">
        <v>171</v>
      </c>
      <c r="BN369" s="148" t="s">
        <v>367</v>
      </c>
    </row>
    <row r="370" spans="2:66" s="12" customFormat="1" x14ac:dyDescent="0.2">
      <c r="B370" s="150"/>
      <c r="D370" s="151" t="s">
        <v>173</v>
      </c>
      <c r="E370" s="152" t="s">
        <v>1</v>
      </c>
      <c r="F370" s="153" t="s">
        <v>368</v>
      </c>
      <c r="H370" s="152" t="s">
        <v>1</v>
      </c>
      <c r="J370" s="198"/>
      <c r="M370" s="150"/>
      <c r="N370" s="154"/>
      <c r="U370" s="155"/>
      <c r="AU370" s="152" t="s">
        <v>173</v>
      </c>
      <c r="AV370" s="152" t="s">
        <v>147</v>
      </c>
      <c r="AW370" s="12" t="s">
        <v>76</v>
      </c>
      <c r="AX370" s="12" t="s">
        <v>24</v>
      </c>
      <c r="AY370" s="12" t="s">
        <v>68</v>
      </c>
      <c r="AZ370" s="152" t="s">
        <v>165</v>
      </c>
    </row>
    <row r="371" spans="2:66" s="13" customFormat="1" x14ac:dyDescent="0.2">
      <c r="B371" s="156"/>
      <c r="D371" s="151" t="s">
        <v>173</v>
      </c>
      <c r="E371" s="157" t="s">
        <v>1</v>
      </c>
      <c r="F371" s="158" t="s">
        <v>361</v>
      </c>
      <c r="H371" s="159">
        <v>1212.2</v>
      </c>
      <c r="J371" s="199"/>
      <c r="M371" s="156"/>
      <c r="N371" s="160"/>
      <c r="U371" s="161"/>
      <c r="AU371" s="157" t="s">
        <v>173</v>
      </c>
      <c r="AV371" s="157" t="s">
        <v>147</v>
      </c>
      <c r="AW371" s="13" t="s">
        <v>147</v>
      </c>
      <c r="AX371" s="13" t="s">
        <v>24</v>
      </c>
      <c r="AY371" s="13" t="s">
        <v>68</v>
      </c>
      <c r="AZ371" s="157" t="s">
        <v>165</v>
      </c>
    </row>
    <row r="372" spans="2:66" s="12" customFormat="1" x14ac:dyDescent="0.2">
      <c r="B372" s="150"/>
      <c r="D372" s="151" t="s">
        <v>173</v>
      </c>
      <c r="E372" s="152" t="s">
        <v>1</v>
      </c>
      <c r="F372" s="153" t="s">
        <v>369</v>
      </c>
      <c r="H372" s="152" t="s">
        <v>1</v>
      </c>
      <c r="J372" s="198"/>
      <c r="M372" s="150"/>
      <c r="N372" s="154"/>
      <c r="U372" s="155"/>
      <c r="AU372" s="152" t="s">
        <v>173</v>
      </c>
      <c r="AV372" s="152" t="s">
        <v>147</v>
      </c>
      <c r="AW372" s="12" t="s">
        <v>76</v>
      </c>
      <c r="AX372" s="12" t="s">
        <v>24</v>
      </c>
      <c r="AY372" s="12" t="s">
        <v>68</v>
      </c>
      <c r="AZ372" s="152" t="s">
        <v>165</v>
      </c>
    </row>
    <row r="373" spans="2:66" s="13" customFormat="1" x14ac:dyDescent="0.2">
      <c r="B373" s="156"/>
      <c r="D373" s="151" t="s">
        <v>173</v>
      </c>
      <c r="E373" s="157" t="s">
        <v>1</v>
      </c>
      <c r="F373" s="158" t="s">
        <v>363</v>
      </c>
      <c r="H373" s="159">
        <v>218.06</v>
      </c>
      <c r="J373" s="199"/>
      <c r="M373" s="156"/>
      <c r="N373" s="160"/>
      <c r="U373" s="161"/>
      <c r="AU373" s="157" t="s">
        <v>173</v>
      </c>
      <c r="AV373" s="157" t="s">
        <v>147</v>
      </c>
      <c r="AW373" s="13" t="s">
        <v>147</v>
      </c>
      <c r="AX373" s="13" t="s">
        <v>24</v>
      </c>
      <c r="AY373" s="13" t="s">
        <v>68</v>
      </c>
      <c r="AZ373" s="157" t="s">
        <v>165</v>
      </c>
    </row>
    <row r="374" spans="2:66" s="14" customFormat="1" x14ac:dyDescent="0.2">
      <c r="B374" s="162"/>
      <c r="D374" s="151" t="s">
        <v>173</v>
      </c>
      <c r="E374" s="163" t="s">
        <v>1</v>
      </c>
      <c r="F374" s="164" t="s">
        <v>176</v>
      </c>
      <c r="H374" s="165">
        <v>1430.26</v>
      </c>
      <c r="J374" s="200"/>
      <c r="M374" s="162"/>
      <c r="N374" s="166"/>
      <c r="U374" s="167"/>
      <c r="AU374" s="163" t="s">
        <v>173</v>
      </c>
      <c r="AV374" s="163" t="s">
        <v>147</v>
      </c>
      <c r="AW374" s="14" t="s">
        <v>171</v>
      </c>
      <c r="AX374" s="14" t="s">
        <v>24</v>
      </c>
      <c r="AY374" s="14" t="s">
        <v>76</v>
      </c>
      <c r="AZ374" s="163" t="s">
        <v>165</v>
      </c>
    </row>
    <row r="375" spans="2:66" s="1" customFormat="1" ht="24.2" customHeight="1" x14ac:dyDescent="0.2">
      <c r="B375" s="29"/>
      <c r="C375" s="188" t="s">
        <v>370</v>
      </c>
      <c r="D375" s="188" t="s">
        <v>167</v>
      </c>
      <c r="E375" s="189" t="s">
        <v>371</v>
      </c>
      <c r="F375" s="190" t="s">
        <v>372</v>
      </c>
      <c r="G375" s="191" t="s">
        <v>170</v>
      </c>
      <c r="H375" s="192">
        <v>0.9</v>
      </c>
      <c r="I375" s="193">
        <v>10.84</v>
      </c>
      <c r="J375" s="182"/>
      <c r="K375" s="193">
        <f t="shared" ref="K375" si="31">(H375*I375)-(H375*I375*J375)</f>
        <v>9.7560000000000002</v>
      </c>
      <c r="L375" s="194"/>
      <c r="M375" s="29"/>
      <c r="N375" s="145" t="s">
        <v>1</v>
      </c>
      <c r="O375" s="118" t="s">
        <v>34</v>
      </c>
      <c r="P375" s="146">
        <v>3.4000000000000002E-2</v>
      </c>
      <c r="Q375" s="146">
        <f>P375*H375</f>
        <v>3.0600000000000002E-2</v>
      </c>
      <c r="R375" s="146">
        <v>0.41399999999999998</v>
      </c>
      <c r="S375" s="146">
        <f>R375*H375</f>
        <v>0.37259999999999999</v>
      </c>
      <c r="T375" s="146">
        <v>0</v>
      </c>
      <c r="U375" s="147">
        <f>T375*H375</f>
        <v>0</v>
      </c>
      <c r="AS375" s="148" t="s">
        <v>171</v>
      </c>
      <c r="AU375" s="148" t="s">
        <v>167</v>
      </c>
      <c r="AV375" s="148" t="s">
        <v>147</v>
      </c>
      <c r="AZ375" s="17" t="s">
        <v>165</v>
      </c>
      <c r="BF375" s="149">
        <f>IF(O375="základná",K375,0)</f>
        <v>0</v>
      </c>
      <c r="BG375" s="149">
        <f>IF(O375="znížená",K375,0)</f>
        <v>9.7560000000000002</v>
      </c>
      <c r="BH375" s="149">
        <f>IF(O375="zákl. prenesená",K375,0)</f>
        <v>0</v>
      </c>
      <c r="BI375" s="149">
        <f>IF(O375="zníž. prenesená",K375,0)</f>
        <v>0</v>
      </c>
      <c r="BJ375" s="149">
        <f>IF(O375="nulová",K375,0)</f>
        <v>0</v>
      </c>
      <c r="BK375" s="17" t="s">
        <v>147</v>
      </c>
      <c r="BL375" s="149">
        <f>ROUND(I375*H375,2)</f>
        <v>9.76</v>
      </c>
      <c r="BM375" s="17" t="s">
        <v>171</v>
      </c>
      <c r="BN375" s="148" t="s">
        <v>373</v>
      </c>
    </row>
    <row r="376" spans="2:66" s="12" customFormat="1" x14ac:dyDescent="0.2">
      <c r="B376" s="150"/>
      <c r="D376" s="151" t="s">
        <v>173</v>
      </c>
      <c r="E376" s="152" t="s">
        <v>1</v>
      </c>
      <c r="F376" s="153" t="s">
        <v>374</v>
      </c>
      <c r="H376" s="152" t="s">
        <v>1</v>
      </c>
      <c r="J376" s="198"/>
      <c r="M376" s="150"/>
      <c r="N376" s="154"/>
      <c r="U376" s="155"/>
      <c r="AU376" s="152" t="s">
        <v>173</v>
      </c>
      <c r="AV376" s="152" t="s">
        <v>147</v>
      </c>
      <c r="AW376" s="12" t="s">
        <v>76</v>
      </c>
      <c r="AX376" s="12" t="s">
        <v>24</v>
      </c>
      <c r="AY376" s="12" t="s">
        <v>68</v>
      </c>
      <c r="AZ376" s="152" t="s">
        <v>165</v>
      </c>
    </row>
    <row r="377" spans="2:66" s="13" customFormat="1" x14ac:dyDescent="0.2">
      <c r="B377" s="156"/>
      <c r="D377" s="151" t="s">
        <v>173</v>
      </c>
      <c r="E377" s="157" t="s">
        <v>1</v>
      </c>
      <c r="F377" s="158" t="s">
        <v>375</v>
      </c>
      <c r="H377" s="159">
        <v>0.9</v>
      </c>
      <c r="J377" s="199"/>
      <c r="M377" s="156"/>
      <c r="N377" s="160"/>
      <c r="U377" s="161"/>
      <c r="AU377" s="157" t="s">
        <v>173</v>
      </c>
      <c r="AV377" s="157" t="s">
        <v>147</v>
      </c>
      <c r="AW377" s="13" t="s">
        <v>147</v>
      </c>
      <c r="AX377" s="13" t="s">
        <v>24</v>
      </c>
      <c r="AY377" s="13" t="s">
        <v>68</v>
      </c>
      <c r="AZ377" s="157" t="s">
        <v>165</v>
      </c>
    </row>
    <row r="378" spans="2:66" s="14" customFormat="1" x14ac:dyDescent="0.2">
      <c r="B378" s="162"/>
      <c r="D378" s="151" t="s">
        <v>173</v>
      </c>
      <c r="E378" s="163" t="s">
        <v>1</v>
      </c>
      <c r="F378" s="164" t="s">
        <v>176</v>
      </c>
      <c r="H378" s="165">
        <v>0.9</v>
      </c>
      <c r="J378" s="200"/>
      <c r="M378" s="162"/>
      <c r="N378" s="166"/>
      <c r="U378" s="167"/>
      <c r="AU378" s="163" t="s">
        <v>173</v>
      </c>
      <c r="AV378" s="163" t="s">
        <v>147</v>
      </c>
      <c r="AW378" s="14" t="s">
        <v>171</v>
      </c>
      <c r="AX378" s="14" t="s">
        <v>24</v>
      </c>
      <c r="AY378" s="14" t="s">
        <v>76</v>
      </c>
      <c r="AZ378" s="163" t="s">
        <v>165</v>
      </c>
    </row>
    <row r="379" spans="2:66" s="1" customFormat="1" ht="24.2" customHeight="1" x14ac:dyDescent="0.2">
      <c r="B379" s="29"/>
      <c r="C379" s="188" t="s">
        <v>376</v>
      </c>
      <c r="D379" s="188" t="s">
        <v>167</v>
      </c>
      <c r="E379" s="189" t="s">
        <v>377</v>
      </c>
      <c r="F379" s="190" t="s">
        <v>378</v>
      </c>
      <c r="G379" s="191" t="s">
        <v>170</v>
      </c>
      <c r="H379" s="192">
        <v>6</v>
      </c>
      <c r="I379" s="193">
        <v>11.99</v>
      </c>
      <c r="J379" s="182"/>
      <c r="K379" s="193">
        <f t="shared" ref="K379" si="32">(H379*I379)-(H379*I379*J379)</f>
        <v>71.94</v>
      </c>
      <c r="L379" s="194"/>
      <c r="M379" s="29"/>
      <c r="N379" s="145" t="s">
        <v>1</v>
      </c>
      <c r="O379" s="118" t="s">
        <v>34</v>
      </c>
      <c r="P379" s="146">
        <v>3.5999999999999997E-2</v>
      </c>
      <c r="Q379" s="146">
        <f>P379*H379</f>
        <v>0.21599999999999997</v>
      </c>
      <c r="R379" s="146">
        <v>0.46</v>
      </c>
      <c r="S379" s="146">
        <f>R379*H379</f>
        <v>2.7600000000000002</v>
      </c>
      <c r="T379" s="146">
        <v>0</v>
      </c>
      <c r="U379" s="147">
        <f>T379*H379</f>
        <v>0</v>
      </c>
      <c r="AS379" s="148" t="s">
        <v>171</v>
      </c>
      <c r="AU379" s="148" t="s">
        <v>167</v>
      </c>
      <c r="AV379" s="148" t="s">
        <v>147</v>
      </c>
      <c r="AZ379" s="17" t="s">
        <v>165</v>
      </c>
      <c r="BF379" s="149">
        <f>IF(O379="základná",K379,0)</f>
        <v>0</v>
      </c>
      <c r="BG379" s="149">
        <f>IF(O379="znížená",K379,0)</f>
        <v>71.94</v>
      </c>
      <c r="BH379" s="149">
        <f>IF(O379="zákl. prenesená",K379,0)</f>
        <v>0</v>
      </c>
      <c r="BI379" s="149">
        <f>IF(O379="zníž. prenesená",K379,0)</f>
        <v>0</v>
      </c>
      <c r="BJ379" s="149">
        <f>IF(O379="nulová",K379,0)</f>
        <v>0</v>
      </c>
      <c r="BK379" s="17" t="s">
        <v>147</v>
      </c>
      <c r="BL379" s="149">
        <f>ROUND(I379*H379,2)</f>
        <v>71.94</v>
      </c>
      <c r="BM379" s="17" t="s">
        <v>171</v>
      </c>
      <c r="BN379" s="148" t="s">
        <v>379</v>
      </c>
    </row>
    <row r="380" spans="2:66" s="12" customFormat="1" x14ac:dyDescent="0.2">
      <c r="B380" s="150"/>
      <c r="D380" s="151" t="s">
        <v>173</v>
      </c>
      <c r="E380" s="152" t="s">
        <v>1</v>
      </c>
      <c r="F380" s="153" t="s">
        <v>380</v>
      </c>
      <c r="H380" s="152" t="s">
        <v>1</v>
      </c>
      <c r="J380" s="198"/>
      <c r="M380" s="150"/>
      <c r="N380" s="154"/>
      <c r="U380" s="155"/>
      <c r="AU380" s="152" t="s">
        <v>173</v>
      </c>
      <c r="AV380" s="152" t="s">
        <v>147</v>
      </c>
      <c r="AW380" s="12" t="s">
        <v>76</v>
      </c>
      <c r="AX380" s="12" t="s">
        <v>24</v>
      </c>
      <c r="AY380" s="12" t="s">
        <v>68</v>
      </c>
      <c r="AZ380" s="152" t="s">
        <v>165</v>
      </c>
    </row>
    <row r="381" spans="2:66" s="12" customFormat="1" x14ac:dyDescent="0.2">
      <c r="B381" s="150"/>
      <c r="D381" s="151" t="s">
        <v>173</v>
      </c>
      <c r="E381" s="152" t="s">
        <v>1</v>
      </c>
      <c r="F381" s="153" t="s">
        <v>325</v>
      </c>
      <c r="H381" s="152" t="s">
        <v>1</v>
      </c>
      <c r="J381" s="198"/>
      <c r="M381" s="150"/>
      <c r="N381" s="154"/>
      <c r="U381" s="155"/>
      <c r="AU381" s="152" t="s">
        <v>173</v>
      </c>
      <c r="AV381" s="152" t="s">
        <v>147</v>
      </c>
      <c r="AW381" s="12" t="s">
        <v>76</v>
      </c>
      <c r="AX381" s="12" t="s">
        <v>24</v>
      </c>
      <c r="AY381" s="12" t="s">
        <v>68</v>
      </c>
      <c r="AZ381" s="152" t="s">
        <v>165</v>
      </c>
    </row>
    <row r="382" spans="2:66" s="13" customFormat="1" x14ac:dyDescent="0.2">
      <c r="B382" s="156"/>
      <c r="D382" s="151" t="s">
        <v>173</v>
      </c>
      <c r="E382" s="157" t="s">
        <v>1</v>
      </c>
      <c r="F382" s="158" t="s">
        <v>334</v>
      </c>
      <c r="H382" s="159">
        <v>6</v>
      </c>
      <c r="J382" s="199"/>
      <c r="M382" s="156"/>
      <c r="N382" s="160"/>
      <c r="U382" s="161"/>
      <c r="AU382" s="157" t="s">
        <v>173</v>
      </c>
      <c r="AV382" s="157" t="s">
        <v>147</v>
      </c>
      <c r="AW382" s="13" t="s">
        <v>147</v>
      </c>
      <c r="AX382" s="13" t="s">
        <v>24</v>
      </c>
      <c r="AY382" s="13" t="s">
        <v>68</v>
      </c>
      <c r="AZ382" s="157" t="s">
        <v>165</v>
      </c>
    </row>
    <row r="383" spans="2:66" s="14" customFormat="1" x14ac:dyDescent="0.2">
      <c r="B383" s="162"/>
      <c r="D383" s="151" t="s">
        <v>173</v>
      </c>
      <c r="E383" s="163" t="s">
        <v>1</v>
      </c>
      <c r="F383" s="164" t="s">
        <v>176</v>
      </c>
      <c r="H383" s="165">
        <v>6</v>
      </c>
      <c r="J383" s="200"/>
      <c r="M383" s="162"/>
      <c r="N383" s="166"/>
      <c r="U383" s="167"/>
      <c r="AU383" s="163" t="s">
        <v>173</v>
      </c>
      <c r="AV383" s="163" t="s">
        <v>147</v>
      </c>
      <c r="AW383" s="14" t="s">
        <v>171</v>
      </c>
      <c r="AX383" s="14" t="s">
        <v>24</v>
      </c>
      <c r="AY383" s="14" t="s">
        <v>76</v>
      </c>
      <c r="AZ383" s="163" t="s">
        <v>165</v>
      </c>
    </row>
    <row r="384" spans="2:66" s="1" customFormat="1" ht="37.9" customHeight="1" x14ac:dyDescent="0.2">
      <c r="B384" s="29"/>
      <c r="C384" s="188" t="s">
        <v>381</v>
      </c>
      <c r="D384" s="188" t="s">
        <v>167</v>
      </c>
      <c r="E384" s="189" t="s">
        <v>382</v>
      </c>
      <c r="F384" s="190" t="s">
        <v>383</v>
      </c>
      <c r="G384" s="191" t="s">
        <v>170</v>
      </c>
      <c r="H384" s="192">
        <v>1430.26</v>
      </c>
      <c r="I384" s="193">
        <v>5.38</v>
      </c>
      <c r="J384" s="182"/>
      <c r="K384" s="193">
        <f t="shared" ref="K384" si="33">(H384*I384)-(H384*I384*J384)</f>
        <v>7694.7987999999996</v>
      </c>
      <c r="L384" s="194"/>
      <c r="M384" s="29"/>
      <c r="N384" s="145" t="s">
        <v>1</v>
      </c>
      <c r="O384" s="118" t="s">
        <v>34</v>
      </c>
      <c r="P384" s="146">
        <v>2.3E-2</v>
      </c>
      <c r="Q384" s="146">
        <f>P384*H384</f>
        <v>32.895980000000002</v>
      </c>
      <c r="R384" s="146">
        <v>0.22542000000000001</v>
      </c>
      <c r="S384" s="146">
        <f>R384*H384</f>
        <v>322.40920920000002</v>
      </c>
      <c r="T384" s="146">
        <v>0</v>
      </c>
      <c r="U384" s="147">
        <f>T384*H384</f>
        <v>0</v>
      </c>
      <c r="AS384" s="148" t="s">
        <v>171</v>
      </c>
      <c r="AU384" s="148" t="s">
        <v>167</v>
      </c>
      <c r="AV384" s="148" t="s">
        <v>147</v>
      </c>
      <c r="AZ384" s="17" t="s">
        <v>165</v>
      </c>
      <c r="BF384" s="149">
        <f>IF(O384="základná",K384,0)</f>
        <v>0</v>
      </c>
      <c r="BG384" s="149">
        <f>IF(O384="znížená",K384,0)</f>
        <v>7694.7987999999996</v>
      </c>
      <c r="BH384" s="149">
        <f>IF(O384="zákl. prenesená",K384,0)</f>
        <v>0</v>
      </c>
      <c r="BI384" s="149">
        <f>IF(O384="zníž. prenesená",K384,0)</f>
        <v>0</v>
      </c>
      <c r="BJ384" s="149">
        <f>IF(O384="nulová",K384,0)</f>
        <v>0</v>
      </c>
      <c r="BK384" s="17" t="s">
        <v>147</v>
      </c>
      <c r="BL384" s="149">
        <f>ROUND(I384*H384,2)</f>
        <v>7694.8</v>
      </c>
      <c r="BM384" s="17" t="s">
        <v>171</v>
      </c>
      <c r="BN384" s="148" t="s">
        <v>384</v>
      </c>
    </row>
    <row r="385" spans="2:66" s="12" customFormat="1" ht="22.5" x14ac:dyDescent="0.2">
      <c r="B385" s="150"/>
      <c r="D385" s="151" t="s">
        <v>173</v>
      </c>
      <c r="E385" s="152" t="s">
        <v>1</v>
      </c>
      <c r="F385" s="153" t="s">
        <v>385</v>
      </c>
      <c r="H385" s="152" t="s">
        <v>1</v>
      </c>
      <c r="J385" s="198"/>
      <c r="M385" s="150"/>
      <c r="N385" s="154"/>
      <c r="U385" s="155"/>
      <c r="AU385" s="152" t="s">
        <v>173</v>
      </c>
      <c r="AV385" s="152" t="s">
        <v>147</v>
      </c>
      <c r="AW385" s="12" t="s">
        <v>76</v>
      </c>
      <c r="AX385" s="12" t="s">
        <v>24</v>
      </c>
      <c r="AY385" s="12" t="s">
        <v>68</v>
      </c>
      <c r="AZ385" s="152" t="s">
        <v>165</v>
      </c>
    </row>
    <row r="386" spans="2:66" s="13" customFormat="1" x14ac:dyDescent="0.2">
      <c r="B386" s="156"/>
      <c r="D386" s="151" t="s">
        <v>173</v>
      </c>
      <c r="E386" s="157" t="s">
        <v>1</v>
      </c>
      <c r="F386" s="158" t="s">
        <v>361</v>
      </c>
      <c r="H386" s="159">
        <v>1212.2</v>
      </c>
      <c r="J386" s="199"/>
      <c r="M386" s="156"/>
      <c r="N386" s="160"/>
      <c r="U386" s="161"/>
      <c r="AU386" s="157" t="s">
        <v>173</v>
      </c>
      <c r="AV386" s="157" t="s">
        <v>147</v>
      </c>
      <c r="AW386" s="13" t="s">
        <v>147</v>
      </c>
      <c r="AX386" s="13" t="s">
        <v>24</v>
      </c>
      <c r="AY386" s="13" t="s">
        <v>68</v>
      </c>
      <c r="AZ386" s="157" t="s">
        <v>165</v>
      </c>
    </row>
    <row r="387" spans="2:66" s="12" customFormat="1" ht="22.5" x14ac:dyDescent="0.2">
      <c r="B387" s="150"/>
      <c r="D387" s="151" t="s">
        <v>173</v>
      </c>
      <c r="E387" s="152" t="s">
        <v>1</v>
      </c>
      <c r="F387" s="153" t="s">
        <v>386</v>
      </c>
      <c r="H387" s="152" t="s">
        <v>1</v>
      </c>
      <c r="J387" s="198"/>
      <c r="M387" s="150"/>
      <c r="N387" s="154"/>
      <c r="U387" s="155"/>
      <c r="AU387" s="152" t="s">
        <v>173</v>
      </c>
      <c r="AV387" s="152" t="s">
        <v>147</v>
      </c>
      <c r="AW387" s="12" t="s">
        <v>76</v>
      </c>
      <c r="AX387" s="12" t="s">
        <v>24</v>
      </c>
      <c r="AY387" s="12" t="s">
        <v>68</v>
      </c>
      <c r="AZ387" s="152" t="s">
        <v>165</v>
      </c>
    </row>
    <row r="388" spans="2:66" s="13" customFormat="1" x14ac:dyDescent="0.2">
      <c r="B388" s="156"/>
      <c r="D388" s="151" t="s">
        <v>173</v>
      </c>
      <c r="E388" s="157" t="s">
        <v>1</v>
      </c>
      <c r="F388" s="158" t="s">
        <v>363</v>
      </c>
      <c r="H388" s="159">
        <v>218.06</v>
      </c>
      <c r="J388" s="199"/>
      <c r="M388" s="156"/>
      <c r="N388" s="160"/>
      <c r="U388" s="161"/>
      <c r="AU388" s="157" t="s">
        <v>173</v>
      </c>
      <c r="AV388" s="157" t="s">
        <v>147</v>
      </c>
      <c r="AW388" s="13" t="s">
        <v>147</v>
      </c>
      <c r="AX388" s="13" t="s">
        <v>24</v>
      </c>
      <c r="AY388" s="13" t="s">
        <v>68</v>
      </c>
      <c r="AZ388" s="157" t="s">
        <v>165</v>
      </c>
    </row>
    <row r="389" spans="2:66" s="14" customFormat="1" x14ac:dyDescent="0.2">
      <c r="B389" s="162"/>
      <c r="D389" s="151" t="s">
        <v>173</v>
      </c>
      <c r="E389" s="163" t="s">
        <v>1</v>
      </c>
      <c r="F389" s="164" t="s">
        <v>176</v>
      </c>
      <c r="H389" s="165">
        <v>1430.26</v>
      </c>
      <c r="J389" s="200"/>
      <c r="M389" s="162"/>
      <c r="N389" s="166"/>
      <c r="U389" s="167"/>
      <c r="AU389" s="163" t="s">
        <v>173</v>
      </c>
      <c r="AV389" s="163" t="s">
        <v>147</v>
      </c>
      <c r="AW389" s="14" t="s">
        <v>171</v>
      </c>
      <c r="AX389" s="14" t="s">
        <v>24</v>
      </c>
      <c r="AY389" s="14" t="s">
        <v>76</v>
      </c>
      <c r="AZ389" s="163" t="s">
        <v>165</v>
      </c>
    </row>
    <row r="390" spans="2:66" s="1" customFormat="1" ht="24.2" customHeight="1" x14ac:dyDescent="0.2">
      <c r="B390" s="29"/>
      <c r="C390" s="188" t="s">
        <v>387</v>
      </c>
      <c r="D390" s="188" t="s">
        <v>167</v>
      </c>
      <c r="E390" s="189" t="s">
        <v>388</v>
      </c>
      <c r="F390" s="190" t="s">
        <v>389</v>
      </c>
      <c r="G390" s="191" t="s">
        <v>170</v>
      </c>
      <c r="H390" s="192">
        <v>0.9</v>
      </c>
      <c r="I390" s="193">
        <v>16.28</v>
      </c>
      <c r="J390" s="182"/>
      <c r="K390" s="193">
        <f t="shared" ref="K390" si="34">(H390*I390)-(H390*I390*J390)</f>
        <v>14.652000000000001</v>
      </c>
      <c r="L390" s="194"/>
      <c r="M390" s="29"/>
      <c r="N390" s="145" t="s">
        <v>1</v>
      </c>
      <c r="O390" s="118" t="s">
        <v>34</v>
      </c>
      <c r="P390" s="146">
        <v>0.184</v>
      </c>
      <c r="Q390" s="146">
        <f>P390*H390</f>
        <v>0.1656</v>
      </c>
      <c r="R390" s="146">
        <v>0.24156</v>
      </c>
      <c r="S390" s="146">
        <f>R390*H390</f>
        <v>0.21740400000000001</v>
      </c>
      <c r="T390" s="146">
        <v>0</v>
      </c>
      <c r="U390" s="147">
        <f>T390*H390</f>
        <v>0</v>
      </c>
      <c r="AS390" s="148" t="s">
        <v>171</v>
      </c>
      <c r="AU390" s="148" t="s">
        <v>167</v>
      </c>
      <c r="AV390" s="148" t="s">
        <v>147</v>
      </c>
      <c r="AZ390" s="17" t="s">
        <v>165</v>
      </c>
      <c r="BF390" s="149">
        <f>IF(O390="základná",K390,0)</f>
        <v>0</v>
      </c>
      <c r="BG390" s="149">
        <f>IF(O390="znížená",K390,0)</f>
        <v>14.652000000000001</v>
      </c>
      <c r="BH390" s="149">
        <f>IF(O390="zákl. prenesená",K390,0)</f>
        <v>0</v>
      </c>
      <c r="BI390" s="149">
        <f>IF(O390="zníž. prenesená",K390,0)</f>
        <v>0</v>
      </c>
      <c r="BJ390" s="149">
        <f>IF(O390="nulová",K390,0)</f>
        <v>0</v>
      </c>
      <c r="BK390" s="17" t="s">
        <v>147</v>
      </c>
      <c r="BL390" s="149">
        <f>ROUND(I390*H390,2)</f>
        <v>14.65</v>
      </c>
      <c r="BM390" s="17" t="s">
        <v>171</v>
      </c>
      <c r="BN390" s="148" t="s">
        <v>390</v>
      </c>
    </row>
    <row r="391" spans="2:66" s="12" customFormat="1" x14ac:dyDescent="0.2">
      <c r="B391" s="150"/>
      <c r="D391" s="151" t="s">
        <v>173</v>
      </c>
      <c r="E391" s="152" t="s">
        <v>1</v>
      </c>
      <c r="F391" s="153" t="s">
        <v>374</v>
      </c>
      <c r="H391" s="152" t="s">
        <v>1</v>
      </c>
      <c r="J391" s="198"/>
      <c r="M391" s="150"/>
      <c r="N391" s="154"/>
      <c r="U391" s="155"/>
      <c r="AU391" s="152" t="s">
        <v>173</v>
      </c>
      <c r="AV391" s="152" t="s">
        <v>147</v>
      </c>
      <c r="AW391" s="12" t="s">
        <v>76</v>
      </c>
      <c r="AX391" s="12" t="s">
        <v>24</v>
      </c>
      <c r="AY391" s="12" t="s">
        <v>68</v>
      </c>
      <c r="AZ391" s="152" t="s">
        <v>165</v>
      </c>
    </row>
    <row r="392" spans="2:66" s="13" customFormat="1" x14ac:dyDescent="0.2">
      <c r="B392" s="156"/>
      <c r="D392" s="151" t="s">
        <v>173</v>
      </c>
      <c r="E392" s="157" t="s">
        <v>1</v>
      </c>
      <c r="F392" s="158" t="s">
        <v>375</v>
      </c>
      <c r="H392" s="159">
        <v>0.9</v>
      </c>
      <c r="J392" s="199"/>
      <c r="M392" s="156"/>
      <c r="N392" s="160"/>
      <c r="U392" s="161"/>
      <c r="AU392" s="157" t="s">
        <v>173</v>
      </c>
      <c r="AV392" s="157" t="s">
        <v>147</v>
      </c>
      <c r="AW392" s="13" t="s">
        <v>147</v>
      </c>
      <c r="AX392" s="13" t="s">
        <v>24</v>
      </c>
      <c r="AY392" s="13" t="s">
        <v>68</v>
      </c>
      <c r="AZ392" s="157" t="s">
        <v>165</v>
      </c>
    </row>
    <row r="393" spans="2:66" s="14" customFormat="1" x14ac:dyDescent="0.2">
      <c r="B393" s="162"/>
      <c r="D393" s="151" t="s">
        <v>173</v>
      </c>
      <c r="E393" s="163" t="s">
        <v>1</v>
      </c>
      <c r="F393" s="164" t="s">
        <v>176</v>
      </c>
      <c r="H393" s="165">
        <v>0.9</v>
      </c>
      <c r="J393" s="200"/>
      <c r="M393" s="162"/>
      <c r="N393" s="166"/>
      <c r="U393" s="167"/>
      <c r="AU393" s="163" t="s">
        <v>173</v>
      </c>
      <c r="AV393" s="163" t="s">
        <v>147</v>
      </c>
      <c r="AW393" s="14" t="s">
        <v>171</v>
      </c>
      <c r="AX393" s="14" t="s">
        <v>24</v>
      </c>
      <c r="AY393" s="14" t="s">
        <v>76</v>
      </c>
      <c r="AZ393" s="163" t="s">
        <v>165</v>
      </c>
    </row>
    <row r="394" spans="2:66" s="1" customFormat="1" ht="37.9" customHeight="1" x14ac:dyDescent="0.2">
      <c r="B394" s="29"/>
      <c r="C394" s="188" t="s">
        <v>391</v>
      </c>
      <c r="D394" s="188" t="s">
        <v>167</v>
      </c>
      <c r="E394" s="189" t="s">
        <v>392</v>
      </c>
      <c r="F394" s="190" t="s">
        <v>393</v>
      </c>
      <c r="G394" s="191" t="s">
        <v>170</v>
      </c>
      <c r="H394" s="192">
        <v>1430.26</v>
      </c>
      <c r="I394" s="193">
        <v>21.19</v>
      </c>
      <c r="J394" s="182"/>
      <c r="K394" s="193">
        <f t="shared" ref="K394" si="35">(H394*I394)-(H394*I394*J394)</f>
        <v>30307.209400000003</v>
      </c>
      <c r="L394" s="194"/>
      <c r="M394" s="29"/>
      <c r="N394" s="145" t="s">
        <v>1</v>
      </c>
      <c r="O394" s="118" t="s">
        <v>34</v>
      </c>
      <c r="P394" s="146">
        <v>0.78</v>
      </c>
      <c r="Q394" s="146">
        <f>P394*H394</f>
        <v>1115.6028000000001</v>
      </c>
      <c r="R394" s="146">
        <v>0.13800000000000001</v>
      </c>
      <c r="S394" s="146">
        <f>R394*H394</f>
        <v>197.37588000000002</v>
      </c>
      <c r="T394" s="146">
        <v>0</v>
      </c>
      <c r="U394" s="147">
        <f>T394*H394</f>
        <v>0</v>
      </c>
      <c r="AS394" s="148" t="s">
        <v>171</v>
      </c>
      <c r="AU394" s="148" t="s">
        <v>167</v>
      </c>
      <c r="AV394" s="148" t="s">
        <v>147</v>
      </c>
      <c r="AZ394" s="17" t="s">
        <v>165</v>
      </c>
      <c r="BF394" s="149">
        <f>IF(O394="základná",K394,0)</f>
        <v>0</v>
      </c>
      <c r="BG394" s="149">
        <f>IF(O394="znížená",K394,0)</f>
        <v>30307.209400000003</v>
      </c>
      <c r="BH394" s="149">
        <f>IF(O394="zákl. prenesená",K394,0)</f>
        <v>0</v>
      </c>
      <c r="BI394" s="149">
        <f>IF(O394="zníž. prenesená",K394,0)</f>
        <v>0</v>
      </c>
      <c r="BJ394" s="149">
        <f>IF(O394="nulová",K394,0)</f>
        <v>0</v>
      </c>
      <c r="BK394" s="17" t="s">
        <v>147</v>
      </c>
      <c r="BL394" s="149">
        <f>ROUND(I394*H394,2)</f>
        <v>30307.21</v>
      </c>
      <c r="BM394" s="17" t="s">
        <v>171</v>
      </c>
      <c r="BN394" s="148" t="s">
        <v>394</v>
      </c>
    </row>
    <row r="395" spans="2:66" s="12" customFormat="1" x14ac:dyDescent="0.2">
      <c r="B395" s="150"/>
      <c r="D395" s="151" t="s">
        <v>173</v>
      </c>
      <c r="E395" s="152" t="s">
        <v>1</v>
      </c>
      <c r="F395" s="153" t="s">
        <v>395</v>
      </c>
      <c r="H395" s="152" t="s">
        <v>1</v>
      </c>
      <c r="J395" s="176"/>
      <c r="M395" s="150"/>
      <c r="N395" s="154"/>
      <c r="U395" s="155"/>
      <c r="AU395" s="152" t="s">
        <v>173</v>
      </c>
      <c r="AV395" s="152" t="s">
        <v>147</v>
      </c>
      <c r="AW395" s="12" t="s">
        <v>76</v>
      </c>
      <c r="AX395" s="12" t="s">
        <v>24</v>
      </c>
      <c r="AY395" s="12" t="s">
        <v>68</v>
      </c>
      <c r="AZ395" s="152" t="s">
        <v>165</v>
      </c>
    </row>
    <row r="396" spans="2:66" s="13" customFormat="1" x14ac:dyDescent="0.2">
      <c r="B396" s="156"/>
      <c r="D396" s="151" t="s">
        <v>173</v>
      </c>
      <c r="E396" s="157" t="s">
        <v>1</v>
      </c>
      <c r="F396" s="158" t="s">
        <v>361</v>
      </c>
      <c r="H396" s="159">
        <v>1212.2</v>
      </c>
      <c r="J396" s="177"/>
      <c r="M396" s="156"/>
      <c r="N396" s="160"/>
      <c r="U396" s="161"/>
      <c r="AU396" s="157" t="s">
        <v>173</v>
      </c>
      <c r="AV396" s="157" t="s">
        <v>147</v>
      </c>
      <c r="AW396" s="13" t="s">
        <v>147</v>
      </c>
      <c r="AX396" s="13" t="s">
        <v>24</v>
      </c>
      <c r="AY396" s="13" t="s">
        <v>68</v>
      </c>
      <c r="AZ396" s="157" t="s">
        <v>165</v>
      </c>
    </row>
    <row r="397" spans="2:66" s="12" customFormat="1" x14ac:dyDescent="0.2">
      <c r="B397" s="150"/>
      <c r="D397" s="151" t="s">
        <v>173</v>
      </c>
      <c r="E397" s="152" t="s">
        <v>1</v>
      </c>
      <c r="F397" s="153" t="s">
        <v>396</v>
      </c>
      <c r="H397" s="152" t="s">
        <v>1</v>
      </c>
      <c r="J397" s="176"/>
      <c r="M397" s="150"/>
      <c r="N397" s="154"/>
      <c r="U397" s="155"/>
      <c r="AU397" s="152" t="s">
        <v>173</v>
      </c>
      <c r="AV397" s="152" t="s">
        <v>147</v>
      </c>
      <c r="AW397" s="12" t="s">
        <v>76</v>
      </c>
      <c r="AX397" s="12" t="s">
        <v>24</v>
      </c>
      <c r="AY397" s="12" t="s">
        <v>68</v>
      </c>
      <c r="AZ397" s="152" t="s">
        <v>165</v>
      </c>
    </row>
    <row r="398" spans="2:66" s="13" customFormat="1" x14ac:dyDescent="0.2">
      <c r="B398" s="156"/>
      <c r="D398" s="151" t="s">
        <v>173</v>
      </c>
      <c r="E398" s="157" t="s">
        <v>1</v>
      </c>
      <c r="F398" s="158" t="s">
        <v>363</v>
      </c>
      <c r="H398" s="159">
        <v>218.06</v>
      </c>
      <c r="J398" s="177"/>
      <c r="M398" s="156"/>
      <c r="N398" s="160"/>
      <c r="U398" s="161"/>
      <c r="AU398" s="157" t="s">
        <v>173</v>
      </c>
      <c r="AV398" s="157" t="s">
        <v>147</v>
      </c>
      <c r="AW398" s="13" t="s">
        <v>147</v>
      </c>
      <c r="AX398" s="13" t="s">
        <v>24</v>
      </c>
      <c r="AY398" s="13" t="s">
        <v>68</v>
      </c>
      <c r="AZ398" s="157" t="s">
        <v>165</v>
      </c>
    </row>
    <row r="399" spans="2:66" s="14" customFormat="1" x14ac:dyDescent="0.2">
      <c r="B399" s="162"/>
      <c r="D399" s="151" t="s">
        <v>173</v>
      </c>
      <c r="E399" s="163" t="s">
        <v>1</v>
      </c>
      <c r="F399" s="164" t="s">
        <v>176</v>
      </c>
      <c r="H399" s="165">
        <v>1430.26</v>
      </c>
      <c r="J399" s="178"/>
      <c r="M399" s="162"/>
      <c r="N399" s="166"/>
      <c r="U399" s="167"/>
      <c r="AU399" s="163" t="s">
        <v>173</v>
      </c>
      <c r="AV399" s="163" t="s">
        <v>147</v>
      </c>
      <c r="AW399" s="14" t="s">
        <v>171</v>
      </c>
      <c r="AX399" s="14" t="s">
        <v>24</v>
      </c>
      <c r="AY399" s="14" t="s">
        <v>76</v>
      </c>
      <c r="AZ399" s="163" t="s">
        <v>165</v>
      </c>
    </row>
    <row r="400" spans="2:66" s="1" customFormat="1" ht="16.5" customHeight="1" x14ac:dyDescent="0.2">
      <c r="B400" s="29"/>
      <c r="C400" s="202" t="s">
        <v>397</v>
      </c>
      <c r="D400" s="202" t="s">
        <v>398</v>
      </c>
      <c r="E400" s="203" t="s">
        <v>399</v>
      </c>
      <c r="F400" s="204" t="s">
        <v>400</v>
      </c>
      <c r="G400" s="205" t="s">
        <v>170</v>
      </c>
      <c r="H400" s="206">
        <v>1458.865</v>
      </c>
      <c r="I400" s="185"/>
      <c r="J400" s="184"/>
      <c r="K400" s="208">
        <f t="shared" ref="K400" si="36">(H400*I400)-(H400*I400*J400)</f>
        <v>0</v>
      </c>
      <c r="L400" s="209"/>
      <c r="M400" s="169"/>
      <c r="N400" s="170" t="s">
        <v>1</v>
      </c>
      <c r="O400" s="171" t="s">
        <v>34</v>
      </c>
      <c r="P400" s="146">
        <v>0</v>
      </c>
      <c r="Q400" s="146">
        <f>P400*H400</f>
        <v>0</v>
      </c>
      <c r="R400" s="146">
        <v>0</v>
      </c>
      <c r="S400" s="146">
        <f>R400*H400</f>
        <v>0</v>
      </c>
      <c r="T400" s="146">
        <v>0</v>
      </c>
      <c r="U400" s="147">
        <f>T400*H400</f>
        <v>0</v>
      </c>
      <c r="AS400" s="148" t="s">
        <v>213</v>
      </c>
      <c r="AU400" s="148" t="s">
        <v>398</v>
      </c>
      <c r="AV400" s="148" t="s">
        <v>147</v>
      </c>
      <c r="AZ400" s="17" t="s">
        <v>165</v>
      </c>
      <c r="BF400" s="149">
        <f>IF(O400="základná",K400,0)</f>
        <v>0</v>
      </c>
      <c r="BG400" s="149">
        <f>IF(O400="znížená",K400,0)</f>
        <v>0</v>
      </c>
      <c r="BH400" s="149">
        <f>IF(O400="zákl. prenesená",K400,0)</f>
        <v>0</v>
      </c>
      <c r="BI400" s="149">
        <f>IF(O400="zníž. prenesená",K400,0)</f>
        <v>0</v>
      </c>
      <c r="BJ400" s="149">
        <f>IF(O400="nulová",K400,0)</f>
        <v>0</v>
      </c>
      <c r="BK400" s="17" t="s">
        <v>147</v>
      </c>
      <c r="BL400" s="149">
        <f>ROUND(I400*H400,2)</f>
        <v>0</v>
      </c>
      <c r="BM400" s="17" t="s">
        <v>171</v>
      </c>
      <c r="BN400" s="148" t="s">
        <v>401</v>
      </c>
    </row>
    <row r="401" spans="2:66" s="12" customFormat="1" x14ac:dyDescent="0.2">
      <c r="B401" s="150"/>
      <c r="D401" s="151" t="s">
        <v>173</v>
      </c>
      <c r="E401" s="152" t="s">
        <v>1</v>
      </c>
      <c r="F401" s="153" t="s">
        <v>395</v>
      </c>
      <c r="H401" s="152" t="s">
        <v>1</v>
      </c>
      <c r="J401" s="176"/>
      <c r="M401" s="150"/>
      <c r="N401" s="154"/>
      <c r="U401" s="155"/>
      <c r="AU401" s="152" t="s">
        <v>173</v>
      </c>
      <c r="AV401" s="152" t="s">
        <v>147</v>
      </c>
      <c r="AW401" s="12" t="s">
        <v>76</v>
      </c>
      <c r="AX401" s="12" t="s">
        <v>24</v>
      </c>
      <c r="AY401" s="12" t="s">
        <v>68</v>
      </c>
      <c r="AZ401" s="152" t="s">
        <v>165</v>
      </c>
    </row>
    <row r="402" spans="2:66" s="13" customFormat="1" x14ac:dyDescent="0.2">
      <c r="B402" s="156"/>
      <c r="D402" s="151" t="s">
        <v>173</v>
      </c>
      <c r="E402" s="157" t="s">
        <v>1</v>
      </c>
      <c r="F402" s="158" t="s">
        <v>361</v>
      </c>
      <c r="H402" s="159">
        <v>1212.2</v>
      </c>
      <c r="J402" s="177"/>
      <c r="M402" s="156"/>
      <c r="N402" s="160"/>
      <c r="U402" s="161"/>
      <c r="AU402" s="157" t="s">
        <v>173</v>
      </c>
      <c r="AV402" s="157" t="s">
        <v>147</v>
      </c>
      <c r="AW402" s="13" t="s">
        <v>147</v>
      </c>
      <c r="AX402" s="13" t="s">
        <v>24</v>
      </c>
      <c r="AY402" s="13" t="s">
        <v>68</v>
      </c>
      <c r="AZ402" s="157" t="s">
        <v>165</v>
      </c>
    </row>
    <row r="403" spans="2:66" s="12" customFormat="1" x14ac:dyDescent="0.2">
      <c r="B403" s="150"/>
      <c r="D403" s="151" t="s">
        <v>173</v>
      </c>
      <c r="E403" s="152" t="s">
        <v>1</v>
      </c>
      <c r="F403" s="153" t="s">
        <v>396</v>
      </c>
      <c r="H403" s="152" t="s">
        <v>1</v>
      </c>
      <c r="J403" s="176"/>
      <c r="M403" s="150"/>
      <c r="N403" s="154"/>
      <c r="U403" s="155"/>
      <c r="AU403" s="152" t="s">
        <v>173</v>
      </c>
      <c r="AV403" s="152" t="s">
        <v>147</v>
      </c>
      <c r="AW403" s="12" t="s">
        <v>76</v>
      </c>
      <c r="AX403" s="12" t="s">
        <v>24</v>
      </c>
      <c r="AY403" s="12" t="s">
        <v>68</v>
      </c>
      <c r="AZ403" s="152" t="s">
        <v>165</v>
      </c>
    </row>
    <row r="404" spans="2:66" s="13" customFormat="1" x14ac:dyDescent="0.2">
      <c r="B404" s="156"/>
      <c r="D404" s="151" t="s">
        <v>173</v>
      </c>
      <c r="E404" s="157" t="s">
        <v>1</v>
      </c>
      <c r="F404" s="158" t="s">
        <v>363</v>
      </c>
      <c r="H404" s="159">
        <v>218.06</v>
      </c>
      <c r="J404" s="177"/>
      <c r="M404" s="156"/>
      <c r="N404" s="160"/>
      <c r="U404" s="161"/>
      <c r="AU404" s="157" t="s">
        <v>173</v>
      </c>
      <c r="AV404" s="157" t="s">
        <v>147</v>
      </c>
      <c r="AW404" s="13" t="s">
        <v>147</v>
      </c>
      <c r="AX404" s="13" t="s">
        <v>24</v>
      </c>
      <c r="AY404" s="13" t="s">
        <v>68</v>
      </c>
      <c r="AZ404" s="157" t="s">
        <v>165</v>
      </c>
    </row>
    <row r="405" spans="2:66" s="14" customFormat="1" x14ac:dyDescent="0.2">
      <c r="B405" s="162"/>
      <c r="D405" s="151" t="s">
        <v>173</v>
      </c>
      <c r="E405" s="163" t="s">
        <v>1</v>
      </c>
      <c r="F405" s="164" t="s">
        <v>176</v>
      </c>
      <c r="H405" s="165">
        <v>1430.26</v>
      </c>
      <c r="J405" s="178"/>
      <c r="M405" s="162"/>
      <c r="N405" s="166"/>
      <c r="U405" s="167"/>
      <c r="AU405" s="163" t="s">
        <v>173</v>
      </c>
      <c r="AV405" s="163" t="s">
        <v>147</v>
      </c>
      <c r="AW405" s="14" t="s">
        <v>171</v>
      </c>
      <c r="AX405" s="14" t="s">
        <v>24</v>
      </c>
      <c r="AY405" s="14" t="s">
        <v>76</v>
      </c>
      <c r="AZ405" s="163" t="s">
        <v>165</v>
      </c>
    </row>
    <row r="406" spans="2:66" s="13" customFormat="1" x14ac:dyDescent="0.2">
      <c r="B406" s="156"/>
      <c r="D406" s="151" t="s">
        <v>173</v>
      </c>
      <c r="F406" s="158" t="s">
        <v>402</v>
      </c>
      <c r="H406" s="159">
        <v>1458.865</v>
      </c>
      <c r="J406" s="177"/>
      <c r="M406" s="156"/>
      <c r="N406" s="160"/>
      <c r="U406" s="161"/>
      <c r="AU406" s="157" t="s">
        <v>173</v>
      </c>
      <c r="AV406" s="157" t="s">
        <v>147</v>
      </c>
      <c r="AW406" s="13" t="s">
        <v>147</v>
      </c>
      <c r="AX406" s="13" t="s">
        <v>3</v>
      </c>
      <c r="AY406" s="13" t="s">
        <v>76</v>
      </c>
      <c r="AZ406" s="157" t="s">
        <v>165</v>
      </c>
    </row>
    <row r="407" spans="2:66" s="11" customFormat="1" ht="22.9" customHeight="1" x14ac:dyDescent="0.2">
      <c r="B407" s="133"/>
      <c r="D407" s="134" t="s">
        <v>67</v>
      </c>
      <c r="E407" s="142" t="s">
        <v>205</v>
      </c>
      <c r="F407" s="142" t="s">
        <v>403</v>
      </c>
      <c r="J407" s="179"/>
      <c r="K407" s="143">
        <f>K408</f>
        <v>117.2813</v>
      </c>
      <c r="M407" s="133"/>
      <c r="N407" s="137"/>
      <c r="Q407" s="138">
        <f>SUM(Q408:Q412)</f>
        <v>4.61137</v>
      </c>
      <c r="S407" s="138">
        <f>SUM(S408:S412)</f>
        <v>0</v>
      </c>
      <c r="U407" s="139">
        <f>SUM(U408:U412)</f>
        <v>0</v>
      </c>
      <c r="AS407" s="134" t="s">
        <v>76</v>
      </c>
      <c r="AU407" s="140" t="s">
        <v>67</v>
      </c>
      <c r="AV407" s="140" t="s">
        <v>76</v>
      </c>
      <c r="AZ407" s="134" t="s">
        <v>165</v>
      </c>
      <c r="BL407" s="141">
        <f>SUM(BL408:BL412)</f>
        <v>117.28</v>
      </c>
    </row>
    <row r="408" spans="2:66" s="1" customFormat="1" ht="24.2" customHeight="1" x14ac:dyDescent="0.2">
      <c r="B408" s="29"/>
      <c r="C408" s="188" t="s">
        <v>404</v>
      </c>
      <c r="D408" s="188" t="s">
        <v>167</v>
      </c>
      <c r="E408" s="189" t="s">
        <v>405</v>
      </c>
      <c r="F408" s="190" t="s">
        <v>406</v>
      </c>
      <c r="G408" s="191" t="s">
        <v>170</v>
      </c>
      <c r="H408" s="192">
        <v>36.31</v>
      </c>
      <c r="I408" s="193">
        <v>3.23</v>
      </c>
      <c r="J408" s="182"/>
      <c r="K408" s="193">
        <f t="shared" ref="K408" si="37">(H408*I408)-(H408*I408*J408)</f>
        <v>117.2813</v>
      </c>
      <c r="L408" s="194"/>
      <c r="M408" s="29"/>
      <c r="N408" s="145" t="s">
        <v>1</v>
      </c>
      <c r="O408" s="118" t="s">
        <v>34</v>
      </c>
      <c r="P408" s="146">
        <v>0.127</v>
      </c>
      <c r="Q408" s="146">
        <f>P408*H408</f>
        <v>4.61137</v>
      </c>
      <c r="R408" s="146">
        <v>0</v>
      </c>
      <c r="S408" s="146">
        <f>R408*H408</f>
        <v>0</v>
      </c>
      <c r="T408" s="146">
        <v>0</v>
      </c>
      <c r="U408" s="147">
        <f>T408*H408</f>
        <v>0</v>
      </c>
      <c r="AS408" s="148" t="s">
        <v>171</v>
      </c>
      <c r="AU408" s="148" t="s">
        <v>167</v>
      </c>
      <c r="AV408" s="148" t="s">
        <v>147</v>
      </c>
      <c r="AZ408" s="17" t="s">
        <v>165</v>
      </c>
      <c r="BF408" s="149">
        <f>IF(O408="základná",K408,0)</f>
        <v>0</v>
      </c>
      <c r="BG408" s="149">
        <f>IF(O408="znížená",K408,0)</f>
        <v>117.2813</v>
      </c>
      <c r="BH408" s="149">
        <f>IF(O408="zákl. prenesená",K408,0)</f>
        <v>0</v>
      </c>
      <c r="BI408" s="149">
        <f>IF(O408="zníž. prenesená",K408,0)</f>
        <v>0</v>
      </c>
      <c r="BJ408" s="149">
        <f>IF(O408="nulová",K408,0)</f>
        <v>0</v>
      </c>
      <c r="BK408" s="17" t="s">
        <v>147</v>
      </c>
      <c r="BL408" s="149">
        <f>ROUND(I408*H408,2)</f>
        <v>117.28</v>
      </c>
      <c r="BM408" s="17" t="s">
        <v>171</v>
      </c>
      <c r="BN408" s="148" t="s">
        <v>407</v>
      </c>
    </row>
    <row r="409" spans="2:66" s="12" customFormat="1" x14ac:dyDescent="0.2">
      <c r="B409" s="150"/>
      <c r="D409" s="151" t="s">
        <v>173</v>
      </c>
      <c r="E409" s="152" t="s">
        <v>1</v>
      </c>
      <c r="F409" s="153" t="s">
        <v>408</v>
      </c>
      <c r="H409" s="152" t="s">
        <v>1</v>
      </c>
      <c r="J409" s="176"/>
      <c r="M409" s="150"/>
      <c r="N409" s="154"/>
      <c r="U409" s="155"/>
      <c r="AU409" s="152" t="s">
        <v>173</v>
      </c>
      <c r="AV409" s="152" t="s">
        <v>147</v>
      </c>
      <c r="AW409" s="12" t="s">
        <v>76</v>
      </c>
      <c r="AX409" s="12" t="s">
        <v>24</v>
      </c>
      <c r="AY409" s="12" t="s">
        <v>68</v>
      </c>
      <c r="AZ409" s="152" t="s">
        <v>165</v>
      </c>
    </row>
    <row r="410" spans="2:66" s="12" customFormat="1" x14ac:dyDescent="0.2">
      <c r="B410" s="150"/>
      <c r="D410" s="151" t="s">
        <v>173</v>
      </c>
      <c r="E410" s="152" t="s">
        <v>1</v>
      </c>
      <c r="F410" s="153" t="s">
        <v>409</v>
      </c>
      <c r="H410" s="152" t="s">
        <v>1</v>
      </c>
      <c r="J410" s="176"/>
      <c r="M410" s="150"/>
      <c r="N410" s="154"/>
      <c r="U410" s="155"/>
      <c r="AU410" s="152" t="s">
        <v>173</v>
      </c>
      <c r="AV410" s="152" t="s">
        <v>147</v>
      </c>
      <c r="AW410" s="12" t="s">
        <v>76</v>
      </c>
      <c r="AX410" s="12" t="s">
        <v>24</v>
      </c>
      <c r="AY410" s="12" t="s">
        <v>68</v>
      </c>
      <c r="AZ410" s="152" t="s">
        <v>165</v>
      </c>
    </row>
    <row r="411" spans="2:66" s="13" customFormat="1" x14ac:dyDescent="0.2">
      <c r="B411" s="156"/>
      <c r="D411" s="151" t="s">
        <v>173</v>
      </c>
      <c r="E411" s="157" t="s">
        <v>1</v>
      </c>
      <c r="F411" s="158" t="s">
        <v>410</v>
      </c>
      <c r="H411" s="159">
        <v>36.31</v>
      </c>
      <c r="J411" s="177"/>
      <c r="M411" s="156"/>
      <c r="N411" s="160"/>
      <c r="U411" s="161"/>
      <c r="AU411" s="157" t="s">
        <v>173</v>
      </c>
      <c r="AV411" s="157" t="s">
        <v>147</v>
      </c>
      <c r="AW411" s="13" t="s">
        <v>147</v>
      </c>
      <c r="AX411" s="13" t="s">
        <v>24</v>
      </c>
      <c r="AY411" s="13" t="s">
        <v>68</v>
      </c>
      <c r="AZ411" s="157" t="s">
        <v>165</v>
      </c>
    </row>
    <row r="412" spans="2:66" s="14" customFormat="1" x14ac:dyDescent="0.2">
      <c r="B412" s="162"/>
      <c r="D412" s="151" t="s">
        <v>173</v>
      </c>
      <c r="E412" s="163" t="s">
        <v>1</v>
      </c>
      <c r="F412" s="164" t="s">
        <v>176</v>
      </c>
      <c r="H412" s="165">
        <v>36.31</v>
      </c>
      <c r="J412" s="178"/>
      <c r="M412" s="162"/>
      <c r="N412" s="166"/>
      <c r="U412" s="167"/>
      <c r="AU412" s="163" t="s">
        <v>173</v>
      </c>
      <c r="AV412" s="163" t="s">
        <v>147</v>
      </c>
      <c r="AW412" s="14" t="s">
        <v>171</v>
      </c>
      <c r="AX412" s="14" t="s">
        <v>24</v>
      </c>
      <c r="AY412" s="14" t="s">
        <v>76</v>
      </c>
      <c r="AZ412" s="163" t="s">
        <v>165</v>
      </c>
    </row>
    <row r="413" spans="2:66" s="11" customFormat="1" ht="22.9" customHeight="1" x14ac:dyDescent="0.2">
      <c r="B413" s="133"/>
      <c r="D413" s="134" t="s">
        <v>67</v>
      </c>
      <c r="E413" s="142" t="s">
        <v>213</v>
      </c>
      <c r="F413" s="142" t="s">
        <v>411</v>
      </c>
      <c r="J413" s="179"/>
      <c r="K413" s="143">
        <f>SUM(K414:K433)</f>
        <v>0</v>
      </c>
      <c r="M413" s="133"/>
      <c r="N413" s="137"/>
      <c r="Q413" s="138">
        <f>SUM(Q414:Q437)</f>
        <v>28.244000000000003</v>
      </c>
      <c r="S413" s="138">
        <f>SUM(S414:S437)</f>
        <v>0.11784</v>
      </c>
      <c r="U413" s="139">
        <f>SUM(U414:U437)</f>
        <v>1.6E-2</v>
      </c>
      <c r="AS413" s="134" t="s">
        <v>76</v>
      </c>
      <c r="AU413" s="140" t="s">
        <v>67</v>
      </c>
      <c r="AV413" s="140" t="s">
        <v>76</v>
      </c>
      <c r="AZ413" s="134" t="s">
        <v>165</v>
      </c>
      <c r="BL413" s="141">
        <f>SUM(BL414:BL437)</f>
        <v>0</v>
      </c>
    </row>
    <row r="414" spans="2:66" s="1" customFormat="1" ht="16.5" customHeight="1" x14ac:dyDescent="0.2">
      <c r="B414" s="29"/>
      <c r="C414" s="188" t="s">
        <v>412</v>
      </c>
      <c r="D414" s="188" t="s">
        <v>167</v>
      </c>
      <c r="E414" s="189" t="s">
        <v>413</v>
      </c>
      <c r="F414" s="190" t="s">
        <v>414</v>
      </c>
      <c r="G414" s="191" t="s">
        <v>415</v>
      </c>
      <c r="H414" s="192">
        <v>1</v>
      </c>
      <c r="I414" s="183"/>
      <c r="J414" s="182"/>
      <c r="K414" s="193">
        <f t="shared" ref="K414" si="38">(H414*I414)-(H414*I414*J414)</f>
        <v>0</v>
      </c>
      <c r="L414" s="194"/>
      <c r="M414" s="29"/>
      <c r="N414" s="145" t="s">
        <v>1</v>
      </c>
      <c r="O414" s="118" t="s">
        <v>34</v>
      </c>
      <c r="P414" s="146">
        <v>0.67</v>
      </c>
      <c r="Q414" s="146">
        <f>P414*H414</f>
        <v>0.67</v>
      </c>
      <c r="R414" s="146">
        <v>3.4000000000000002E-4</v>
      </c>
      <c r="S414" s="146">
        <f>R414*H414</f>
        <v>3.4000000000000002E-4</v>
      </c>
      <c r="T414" s="146">
        <v>0</v>
      </c>
      <c r="U414" s="147">
        <f>T414*H414</f>
        <v>0</v>
      </c>
      <c r="AS414" s="148" t="s">
        <v>171</v>
      </c>
      <c r="AU414" s="148" t="s">
        <v>167</v>
      </c>
      <c r="AV414" s="148" t="s">
        <v>147</v>
      </c>
      <c r="AZ414" s="17" t="s">
        <v>165</v>
      </c>
      <c r="BF414" s="149">
        <f>IF(O414="základná",K414,0)</f>
        <v>0</v>
      </c>
      <c r="BG414" s="149">
        <f>IF(O414="znížená",K414,0)</f>
        <v>0</v>
      </c>
      <c r="BH414" s="149">
        <f>IF(O414="zákl. prenesená",K414,0)</f>
        <v>0</v>
      </c>
      <c r="BI414" s="149">
        <f>IF(O414="zníž. prenesená",K414,0)</f>
        <v>0</v>
      </c>
      <c r="BJ414" s="149">
        <f>IF(O414="nulová",K414,0)</f>
        <v>0</v>
      </c>
      <c r="BK414" s="17" t="s">
        <v>147</v>
      </c>
      <c r="BL414" s="149">
        <f>ROUND(I414*H414,2)</f>
        <v>0</v>
      </c>
      <c r="BM414" s="17" t="s">
        <v>171</v>
      </c>
      <c r="BN414" s="148" t="s">
        <v>416</v>
      </c>
    </row>
    <row r="415" spans="2:66" s="12" customFormat="1" x14ac:dyDescent="0.2">
      <c r="B415" s="150"/>
      <c r="D415" s="151" t="s">
        <v>173</v>
      </c>
      <c r="E415" s="152" t="s">
        <v>1</v>
      </c>
      <c r="F415" s="153" t="s">
        <v>417</v>
      </c>
      <c r="H415" s="152" t="s">
        <v>1</v>
      </c>
      <c r="J415" s="176"/>
      <c r="M415" s="150"/>
      <c r="N415" s="154"/>
      <c r="U415" s="155"/>
      <c r="AU415" s="152" t="s">
        <v>173</v>
      </c>
      <c r="AV415" s="152" t="s">
        <v>147</v>
      </c>
      <c r="AW415" s="12" t="s">
        <v>76</v>
      </c>
      <c r="AX415" s="12" t="s">
        <v>24</v>
      </c>
      <c r="AY415" s="12" t="s">
        <v>68</v>
      </c>
      <c r="AZ415" s="152" t="s">
        <v>165</v>
      </c>
    </row>
    <row r="416" spans="2:66" s="12" customFormat="1" x14ac:dyDescent="0.2">
      <c r="B416" s="150"/>
      <c r="D416" s="151" t="s">
        <v>173</v>
      </c>
      <c r="E416" s="152" t="s">
        <v>1</v>
      </c>
      <c r="F416" s="153" t="s">
        <v>418</v>
      </c>
      <c r="H416" s="152" t="s">
        <v>1</v>
      </c>
      <c r="J416" s="176"/>
      <c r="M416" s="150"/>
      <c r="N416" s="154"/>
      <c r="U416" s="155"/>
      <c r="AU416" s="152" t="s">
        <v>173</v>
      </c>
      <c r="AV416" s="152" t="s">
        <v>147</v>
      </c>
      <c r="AW416" s="12" t="s">
        <v>76</v>
      </c>
      <c r="AX416" s="12" t="s">
        <v>24</v>
      </c>
      <c r="AY416" s="12" t="s">
        <v>68</v>
      </c>
      <c r="AZ416" s="152" t="s">
        <v>165</v>
      </c>
    </row>
    <row r="417" spans="2:66" s="13" customFormat="1" x14ac:dyDescent="0.2">
      <c r="B417" s="156"/>
      <c r="D417" s="151" t="s">
        <v>173</v>
      </c>
      <c r="E417" s="157" t="s">
        <v>1</v>
      </c>
      <c r="F417" s="158" t="s">
        <v>419</v>
      </c>
      <c r="H417" s="159">
        <v>1</v>
      </c>
      <c r="J417" s="177"/>
      <c r="M417" s="156"/>
      <c r="N417" s="160"/>
      <c r="U417" s="161"/>
      <c r="AU417" s="157" t="s">
        <v>173</v>
      </c>
      <c r="AV417" s="157" t="s">
        <v>147</v>
      </c>
      <c r="AW417" s="13" t="s">
        <v>147</v>
      </c>
      <c r="AX417" s="13" t="s">
        <v>24</v>
      </c>
      <c r="AY417" s="13" t="s">
        <v>68</v>
      </c>
      <c r="AZ417" s="157" t="s">
        <v>165</v>
      </c>
    </row>
    <row r="418" spans="2:66" s="14" customFormat="1" x14ac:dyDescent="0.2">
      <c r="B418" s="162"/>
      <c r="D418" s="151" t="s">
        <v>173</v>
      </c>
      <c r="E418" s="163" t="s">
        <v>1</v>
      </c>
      <c r="F418" s="164" t="s">
        <v>176</v>
      </c>
      <c r="H418" s="165">
        <v>1</v>
      </c>
      <c r="J418" s="178"/>
      <c r="M418" s="162"/>
      <c r="N418" s="166"/>
      <c r="U418" s="167"/>
      <c r="AU418" s="163" t="s">
        <v>173</v>
      </c>
      <c r="AV418" s="163" t="s">
        <v>147</v>
      </c>
      <c r="AW418" s="14" t="s">
        <v>171</v>
      </c>
      <c r="AX418" s="14" t="s">
        <v>24</v>
      </c>
      <c r="AY418" s="14" t="s">
        <v>76</v>
      </c>
      <c r="AZ418" s="163" t="s">
        <v>165</v>
      </c>
    </row>
    <row r="419" spans="2:66" s="1" customFormat="1" ht="16.5" customHeight="1" x14ac:dyDescent="0.2">
      <c r="B419" s="29"/>
      <c r="C419" s="188" t="s">
        <v>420</v>
      </c>
      <c r="D419" s="188" t="s">
        <v>167</v>
      </c>
      <c r="E419" s="189" t="s">
        <v>421</v>
      </c>
      <c r="F419" s="190" t="s">
        <v>422</v>
      </c>
      <c r="G419" s="191" t="s">
        <v>415</v>
      </c>
      <c r="H419" s="192">
        <v>9</v>
      </c>
      <c r="I419" s="183"/>
      <c r="J419" s="182"/>
      <c r="K419" s="193">
        <f t="shared" ref="K419" si="39">(H419*I419)-(H419*I419*J419)</f>
        <v>0</v>
      </c>
      <c r="L419" s="194"/>
      <c r="M419" s="29"/>
      <c r="N419" s="145" t="s">
        <v>1</v>
      </c>
      <c r="O419" s="118" t="s">
        <v>34</v>
      </c>
      <c r="P419" s="146">
        <v>2.9260000000000002</v>
      </c>
      <c r="Q419" s="146">
        <f>P419*H419</f>
        <v>26.334000000000003</v>
      </c>
      <c r="R419" s="146">
        <v>5.4999999999999997E-3</v>
      </c>
      <c r="S419" s="146">
        <f>R419*H419</f>
        <v>4.9499999999999995E-2</v>
      </c>
      <c r="T419" s="146">
        <v>0</v>
      </c>
      <c r="U419" s="147">
        <f>T419*H419</f>
        <v>0</v>
      </c>
      <c r="AS419" s="148" t="s">
        <v>171</v>
      </c>
      <c r="AU419" s="148" t="s">
        <v>167</v>
      </c>
      <c r="AV419" s="148" t="s">
        <v>147</v>
      </c>
      <c r="AZ419" s="17" t="s">
        <v>165</v>
      </c>
      <c r="BF419" s="149">
        <f>IF(O419="základná",K419,0)</f>
        <v>0</v>
      </c>
      <c r="BG419" s="149">
        <f>IF(O419="znížená",K419,0)</f>
        <v>0</v>
      </c>
      <c r="BH419" s="149">
        <f>IF(O419="zákl. prenesená",K419,0)</f>
        <v>0</v>
      </c>
      <c r="BI419" s="149">
        <f>IF(O419="zníž. prenesená",K419,0)</f>
        <v>0</v>
      </c>
      <c r="BJ419" s="149">
        <f>IF(O419="nulová",K419,0)</f>
        <v>0</v>
      </c>
      <c r="BK419" s="17" t="s">
        <v>147</v>
      </c>
      <c r="BL419" s="149">
        <f>ROUND(I419*H419,2)</f>
        <v>0</v>
      </c>
      <c r="BM419" s="17" t="s">
        <v>171</v>
      </c>
      <c r="BN419" s="148" t="s">
        <v>423</v>
      </c>
    </row>
    <row r="420" spans="2:66" s="12" customFormat="1" x14ac:dyDescent="0.2">
      <c r="B420" s="150"/>
      <c r="D420" s="151" t="s">
        <v>173</v>
      </c>
      <c r="E420" s="152" t="s">
        <v>1</v>
      </c>
      <c r="F420" s="153" t="s">
        <v>424</v>
      </c>
      <c r="H420" s="152" t="s">
        <v>1</v>
      </c>
      <c r="J420" s="198"/>
      <c r="M420" s="150"/>
      <c r="N420" s="154"/>
      <c r="U420" s="155"/>
      <c r="AU420" s="152" t="s">
        <v>173</v>
      </c>
      <c r="AV420" s="152" t="s">
        <v>147</v>
      </c>
      <c r="AW420" s="12" t="s">
        <v>76</v>
      </c>
      <c r="AX420" s="12" t="s">
        <v>24</v>
      </c>
      <c r="AY420" s="12" t="s">
        <v>68</v>
      </c>
      <c r="AZ420" s="152" t="s">
        <v>165</v>
      </c>
    </row>
    <row r="421" spans="2:66" s="12" customFormat="1" x14ac:dyDescent="0.2">
      <c r="B421" s="150"/>
      <c r="D421" s="151" t="s">
        <v>173</v>
      </c>
      <c r="E421" s="152" t="s">
        <v>1</v>
      </c>
      <c r="F421" s="153" t="s">
        <v>418</v>
      </c>
      <c r="H421" s="152" t="s">
        <v>1</v>
      </c>
      <c r="J421" s="198"/>
      <c r="M421" s="150"/>
      <c r="N421" s="154"/>
      <c r="U421" s="155"/>
      <c r="AU421" s="152" t="s">
        <v>173</v>
      </c>
      <c r="AV421" s="152" t="s">
        <v>147</v>
      </c>
      <c r="AW421" s="12" t="s">
        <v>76</v>
      </c>
      <c r="AX421" s="12" t="s">
        <v>24</v>
      </c>
      <c r="AY421" s="12" t="s">
        <v>68</v>
      </c>
      <c r="AZ421" s="152" t="s">
        <v>165</v>
      </c>
    </row>
    <row r="422" spans="2:66" s="13" customFormat="1" x14ac:dyDescent="0.2">
      <c r="B422" s="156"/>
      <c r="D422" s="151" t="s">
        <v>173</v>
      </c>
      <c r="E422" s="157" t="s">
        <v>1</v>
      </c>
      <c r="F422" s="158" t="s">
        <v>425</v>
      </c>
      <c r="H422" s="159">
        <v>9</v>
      </c>
      <c r="J422" s="199"/>
      <c r="M422" s="156"/>
      <c r="N422" s="160"/>
      <c r="U422" s="161"/>
      <c r="AU422" s="157" t="s">
        <v>173</v>
      </c>
      <c r="AV422" s="157" t="s">
        <v>147</v>
      </c>
      <c r="AW422" s="13" t="s">
        <v>147</v>
      </c>
      <c r="AX422" s="13" t="s">
        <v>24</v>
      </c>
      <c r="AY422" s="13" t="s">
        <v>68</v>
      </c>
      <c r="AZ422" s="157" t="s">
        <v>165</v>
      </c>
    </row>
    <row r="423" spans="2:66" s="14" customFormat="1" x14ac:dyDescent="0.2">
      <c r="B423" s="162"/>
      <c r="D423" s="151" t="s">
        <v>173</v>
      </c>
      <c r="E423" s="163" t="s">
        <v>1</v>
      </c>
      <c r="F423" s="164" t="s">
        <v>176</v>
      </c>
      <c r="H423" s="165">
        <v>9</v>
      </c>
      <c r="J423" s="200"/>
      <c r="M423" s="162"/>
      <c r="N423" s="166"/>
      <c r="U423" s="167"/>
      <c r="AU423" s="163" t="s">
        <v>173</v>
      </c>
      <c r="AV423" s="163" t="s">
        <v>147</v>
      </c>
      <c r="AW423" s="14" t="s">
        <v>171</v>
      </c>
      <c r="AX423" s="14" t="s">
        <v>24</v>
      </c>
      <c r="AY423" s="14" t="s">
        <v>76</v>
      </c>
      <c r="AZ423" s="163" t="s">
        <v>165</v>
      </c>
    </row>
    <row r="424" spans="2:66" s="1" customFormat="1" ht="16.5" customHeight="1" x14ac:dyDescent="0.2">
      <c r="B424" s="29"/>
      <c r="C424" s="188" t="s">
        <v>426</v>
      </c>
      <c r="D424" s="188" t="s">
        <v>167</v>
      </c>
      <c r="E424" s="189" t="s">
        <v>427</v>
      </c>
      <c r="F424" s="190" t="s">
        <v>428</v>
      </c>
      <c r="G424" s="191" t="s">
        <v>415</v>
      </c>
      <c r="H424" s="192">
        <v>1</v>
      </c>
      <c r="I424" s="183"/>
      <c r="J424" s="182"/>
      <c r="K424" s="193">
        <f t="shared" ref="K424" si="40">(H424*I424)-(H424*I424*J424)</f>
        <v>0</v>
      </c>
      <c r="L424" s="194"/>
      <c r="M424" s="29"/>
      <c r="N424" s="145" t="s">
        <v>1</v>
      </c>
      <c r="O424" s="118" t="s">
        <v>34</v>
      </c>
      <c r="P424" s="146">
        <v>0.31</v>
      </c>
      <c r="Q424" s="146">
        <f>P424*H424</f>
        <v>0.31</v>
      </c>
      <c r="R424" s="146">
        <v>1.7000000000000001E-2</v>
      </c>
      <c r="S424" s="146">
        <f>R424*H424</f>
        <v>1.7000000000000001E-2</v>
      </c>
      <c r="T424" s="146">
        <v>4.0000000000000001E-3</v>
      </c>
      <c r="U424" s="147">
        <f>T424*H424</f>
        <v>4.0000000000000001E-3</v>
      </c>
      <c r="AS424" s="148" t="s">
        <v>171</v>
      </c>
      <c r="AU424" s="148" t="s">
        <v>167</v>
      </c>
      <c r="AV424" s="148" t="s">
        <v>147</v>
      </c>
      <c r="AZ424" s="17" t="s">
        <v>165</v>
      </c>
      <c r="BF424" s="149">
        <f>IF(O424="základná",K424,0)</f>
        <v>0</v>
      </c>
      <c r="BG424" s="149">
        <f>IF(O424="znížená",K424,0)</f>
        <v>0</v>
      </c>
      <c r="BH424" s="149">
        <f>IF(O424="zákl. prenesená",K424,0)</f>
        <v>0</v>
      </c>
      <c r="BI424" s="149">
        <f>IF(O424="zníž. prenesená",K424,0)</f>
        <v>0</v>
      </c>
      <c r="BJ424" s="149">
        <f>IF(O424="nulová",K424,0)</f>
        <v>0</v>
      </c>
      <c r="BK424" s="17" t="s">
        <v>147</v>
      </c>
      <c r="BL424" s="149">
        <f>ROUND(I424*H424,2)</f>
        <v>0</v>
      </c>
      <c r="BM424" s="17" t="s">
        <v>171</v>
      </c>
      <c r="BN424" s="148" t="s">
        <v>429</v>
      </c>
    </row>
    <row r="425" spans="2:66" s="12" customFormat="1" x14ac:dyDescent="0.2">
      <c r="B425" s="150"/>
      <c r="D425" s="151" t="s">
        <v>173</v>
      </c>
      <c r="E425" s="152" t="s">
        <v>1</v>
      </c>
      <c r="F425" s="153" t="s">
        <v>430</v>
      </c>
      <c r="H425" s="152" t="s">
        <v>1</v>
      </c>
      <c r="J425" s="198"/>
      <c r="M425" s="150"/>
      <c r="N425" s="154"/>
      <c r="U425" s="155"/>
      <c r="AU425" s="152" t="s">
        <v>173</v>
      </c>
      <c r="AV425" s="152" t="s">
        <v>147</v>
      </c>
      <c r="AW425" s="12" t="s">
        <v>76</v>
      </c>
      <c r="AX425" s="12" t="s">
        <v>24</v>
      </c>
      <c r="AY425" s="12" t="s">
        <v>68</v>
      </c>
      <c r="AZ425" s="152" t="s">
        <v>165</v>
      </c>
    </row>
    <row r="426" spans="2:66" s="12" customFormat="1" x14ac:dyDescent="0.2">
      <c r="B426" s="150"/>
      <c r="D426" s="151" t="s">
        <v>173</v>
      </c>
      <c r="E426" s="152" t="s">
        <v>1</v>
      </c>
      <c r="F426" s="153" t="s">
        <v>431</v>
      </c>
      <c r="H426" s="152" t="s">
        <v>1</v>
      </c>
      <c r="J426" s="198"/>
      <c r="M426" s="150"/>
      <c r="N426" s="154"/>
      <c r="U426" s="155"/>
      <c r="AU426" s="152" t="s">
        <v>173</v>
      </c>
      <c r="AV426" s="152" t="s">
        <v>147</v>
      </c>
      <c r="AW426" s="12" t="s">
        <v>76</v>
      </c>
      <c r="AX426" s="12" t="s">
        <v>24</v>
      </c>
      <c r="AY426" s="12" t="s">
        <v>68</v>
      </c>
      <c r="AZ426" s="152" t="s">
        <v>165</v>
      </c>
    </row>
    <row r="427" spans="2:66" s="13" customFormat="1" x14ac:dyDescent="0.2">
      <c r="B427" s="156"/>
      <c r="D427" s="151" t="s">
        <v>173</v>
      </c>
      <c r="E427" s="157" t="s">
        <v>1</v>
      </c>
      <c r="F427" s="158" t="s">
        <v>76</v>
      </c>
      <c r="H427" s="159">
        <v>1</v>
      </c>
      <c r="J427" s="199"/>
      <c r="M427" s="156"/>
      <c r="N427" s="160"/>
      <c r="U427" s="161"/>
      <c r="AU427" s="157" t="s">
        <v>173</v>
      </c>
      <c r="AV427" s="157" t="s">
        <v>147</v>
      </c>
      <c r="AW427" s="13" t="s">
        <v>147</v>
      </c>
      <c r="AX427" s="13" t="s">
        <v>24</v>
      </c>
      <c r="AY427" s="13" t="s">
        <v>68</v>
      </c>
      <c r="AZ427" s="157" t="s">
        <v>165</v>
      </c>
    </row>
    <row r="428" spans="2:66" s="14" customFormat="1" x14ac:dyDescent="0.2">
      <c r="B428" s="162"/>
      <c r="D428" s="151" t="s">
        <v>173</v>
      </c>
      <c r="E428" s="163" t="s">
        <v>1</v>
      </c>
      <c r="F428" s="164" t="s">
        <v>176</v>
      </c>
      <c r="H428" s="165">
        <v>1</v>
      </c>
      <c r="J428" s="200"/>
      <c r="M428" s="162"/>
      <c r="N428" s="166"/>
      <c r="U428" s="167"/>
      <c r="AU428" s="163" t="s">
        <v>173</v>
      </c>
      <c r="AV428" s="163" t="s">
        <v>147</v>
      </c>
      <c r="AW428" s="14" t="s">
        <v>171</v>
      </c>
      <c r="AX428" s="14" t="s">
        <v>24</v>
      </c>
      <c r="AY428" s="14" t="s">
        <v>76</v>
      </c>
      <c r="AZ428" s="163" t="s">
        <v>165</v>
      </c>
    </row>
    <row r="429" spans="2:66" s="1" customFormat="1" ht="16.5" customHeight="1" x14ac:dyDescent="0.2">
      <c r="B429" s="29"/>
      <c r="C429" s="188" t="s">
        <v>432</v>
      </c>
      <c r="D429" s="188" t="s">
        <v>167</v>
      </c>
      <c r="E429" s="189" t="s">
        <v>433</v>
      </c>
      <c r="F429" s="190" t="s">
        <v>434</v>
      </c>
      <c r="G429" s="191" t="s">
        <v>415</v>
      </c>
      <c r="H429" s="192">
        <v>2</v>
      </c>
      <c r="I429" s="183"/>
      <c r="J429" s="182"/>
      <c r="K429" s="193">
        <f t="shared" ref="K429" si="41">(H429*I429)-(H429*I429*J429)</f>
        <v>0</v>
      </c>
      <c r="L429" s="194"/>
      <c r="M429" s="29"/>
      <c r="N429" s="145" t="s">
        <v>1</v>
      </c>
      <c r="O429" s="118" t="s">
        <v>34</v>
      </c>
      <c r="P429" s="146">
        <v>0.31</v>
      </c>
      <c r="Q429" s="146">
        <f>P429*H429</f>
        <v>0.62</v>
      </c>
      <c r="R429" s="146">
        <v>1.7000000000000001E-2</v>
      </c>
      <c r="S429" s="146">
        <f>R429*H429</f>
        <v>3.4000000000000002E-2</v>
      </c>
      <c r="T429" s="146">
        <v>4.0000000000000001E-3</v>
      </c>
      <c r="U429" s="147">
        <f>T429*H429</f>
        <v>8.0000000000000002E-3</v>
      </c>
      <c r="AS429" s="148" t="s">
        <v>171</v>
      </c>
      <c r="AU429" s="148" t="s">
        <v>167</v>
      </c>
      <c r="AV429" s="148" t="s">
        <v>147</v>
      </c>
      <c r="AZ429" s="17" t="s">
        <v>165</v>
      </c>
      <c r="BF429" s="149">
        <f>IF(O429="základná",K429,0)</f>
        <v>0</v>
      </c>
      <c r="BG429" s="149">
        <f>IF(O429="znížená",K429,0)</f>
        <v>0</v>
      </c>
      <c r="BH429" s="149">
        <f>IF(O429="zákl. prenesená",K429,0)</f>
        <v>0</v>
      </c>
      <c r="BI429" s="149">
        <f>IF(O429="zníž. prenesená",K429,0)</f>
        <v>0</v>
      </c>
      <c r="BJ429" s="149">
        <f>IF(O429="nulová",K429,0)</f>
        <v>0</v>
      </c>
      <c r="BK429" s="17" t="s">
        <v>147</v>
      </c>
      <c r="BL429" s="149">
        <f>ROUND(I429*H429,2)</f>
        <v>0</v>
      </c>
      <c r="BM429" s="17" t="s">
        <v>171</v>
      </c>
      <c r="BN429" s="148" t="s">
        <v>435</v>
      </c>
    </row>
    <row r="430" spans="2:66" s="12" customFormat="1" x14ac:dyDescent="0.2">
      <c r="B430" s="150"/>
      <c r="D430" s="151" t="s">
        <v>173</v>
      </c>
      <c r="E430" s="152" t="s">
        <v>1</v>
      </c>
      <c r="F430" s="153" t="s">
        <v>436</v>
      </c>
      <c r="H430" s="152" t="s">
        <v>1</v>
      </c>
      <c r="J430" s="198"/>
      <c r="M430" s="150"/>
      <c r="N430" s="154"/>
      <c r="U430" s="155"/>
      <c r="AU430" s="152" t="s">
        <v>173</v>
      </c>
      <c r="AV430" s="152" t="s">
        <v>147</v>
      </c>
      <c r="AW430" s="12" t="s">
        <v>76</v>
      </c>
      <c r="AX430" s="12" t="s">
        <v>24</v>
      </c>
      <c r="AY430" s="12" t="s">
        <v>68</v>
      </c>
      <c r="AZ430" s="152" t="s">
        <v>165</v>
      </c>
    </row>
    <row r="431" spans="2:66" s="13" customFormat="1" x14ac:dyDescent="0.2">
      <c r="B431" s="156"/>
      <c r="D431" s="151" t="s">
        <v>173</v>
      </c>
      <c r="E431" s="157" t="s">
        <v>1</v>
      </c>
      <c r="F431" s="158" t="s">
        <v>147</v>
      </c>
      <c r="H431" s="159">
        <v>2</v>
      </c>
      <c r="J431" s="199"/>
      <c r="M431" s="156"/>
      <c r="N431" s="160"/>
      <c r="U431" s="161"/>
      <c r="AU431" s="157" t="s">
        <v>173</v>
      </c>
      <c r="AV431" s="157" t="s">
        <v>147</v>
      </c>
      <c r="AW431" s="13" t="s">
        <v>147</v>
      </c>
      <c r="AX431" s="13" t="s">
        <v>24</v>
      </c>
      <c r="AY431" s="13" t="s">
        <v>68</v>
      </c>
      <c r="AZ431" s="157" t="s">
        <v>165</v>
      </c>
    </row>
    <row r="432" spans="2:66" s="14" customFormat="1" x14ac:dyDescent="0.2">
      <c r="B432" s="162"/>
      <c r="D432" s="151" t="s">
        <v>173</v>
      </c>
      <c r="E432" s="163" t="s">
        <v>1</v>
      </c>
      <c r="F432" s="164" t="s">
        <v>176</v>
      </c>
      <c r="H432" s="165">
        <v>2</v>
      </c>
      <c r="J432" s="200"/>
      <c r="M432" s="162"/>
      <c r="N432" s="166"/>
      <c r="U432" s="167"/>
      <c r="AU432" s="163" t="s">
        <v>173</v>
      </c>
      <c r="AV432" s="163" t="s">
        <v>147</v>
      </c>
      <c r="AW432" s="14" t="s">
        <v>171</v>
      </c>
      <c r="AX432" s="14" t="s">
        <v>24</v>
      </c>
      <c r="AY432" s="14" t="s">
        <v>76</v>
      </c>
      <c r="AZ432" s="163" t="s">
        <v>165</v>
      </c>
    </row>
    <row r="433" spans="2:66" s="1" customFormat="1" ht="16.5" customHeight="1" x14ac:dyDescent="0.2">
      <c r="B433" s="29"/>
      <c r="C433" s="188" t="s">
        <v>437</v>
      </c>
      <c r="D433" s="188" t="s">
        <v>167</v>
      </c>
      <c r="E433" s="189" t="s">
        <v>438</v>
      </c>
      <c r="F433" s="190" t="s">
        <v>439</v>
      </c>
      <c r="G433" s="191" t="s">
        <v>415</v>
      </c>
      <c r="H433" s="192">
        <v>1</v>
      </c>
      <c r="I433" s="183"/>
      <c r="J433" s="182"/>
      <c r="K433" s="193">
        <f t="shared" ref="K433" si="42">(H433*I433)-(H433*I433*J433)</f>
        <v>0</v>
      </c>
      <c r="L433" s="194"/>
      <c r="M433" s="29"/>
      <c r="N433" s="145" t="s">
        <v>1</v>
      </c>
      <c r="O433" s="118" t="s">
        <v>34</v>
      </c>
      <c r="P433" s="146">
        <v>0.31</v>
      </c>
      <c r="Q433" s="146">
        <f>P433*H433</f>
        <v>0.31</v>
      </c>
      <c r="R433" s="146">
        <v>1.7000000000000001E-2</v>
      </c>
      <c r="S433" s="146">
        <f>R433*H433</f>
        <v>1.7000000000000001E-2</v>
      </c>
      <c r="T433" s="146">
        <v>4.0000000000000001E-3</v>
      </c>
      <c r="U433" s="147">
        <f>T433*H433</f>
        <v>4.0000000000000001E-3</v>
      </c>
      <c r="AS433" s="148" t="s">
        <v>171</v>
      </c>
      <c r="AU433" s="148" t="s">
        <v>167</v>
      </c>
      <c r="AV433" s="148" t="s">
        <v>147</v>
      </c>
      <c r="AZ433" s="17" t="s">
        <v>165</v>
      </c>
      <c r="BF433" s="149">
        <f>IF(O433="základná",K433,0)</f>
        <v>0</v>
      </c>
      <c r="BG433" s="149">
        <f>IF(O433="znížená",K433,0)</f>
        <v>0</v>
      </c>
      <c r="BH433" s="149">
        <f>IF(O433="zákl. prenesená",K433,0)</f>
        <v>0</v>
      </c>
      <c r="BI433" s="149">
        <f>IF(O433="zníž. prenesená",K433,0)</f>
        <v>0</v>
      </c>
      <c r="BJ433" s="149">
        <f>IF(O433="nulová",K433,0)</f>
        <v>0</v>
      </c>
      <c r="BK433" s="17" t="s">
        <v>147</v>
      </c>
      <c r="BL433" s="149">
        <f>ROUND(I433*H433,2)</f>
        <v>0</v>
      </c>
      <c r="BM433" s="17" t="s">
        <v>171</v>
      </c>
      <c r="BN433" s="148" t="s">
        <v>440</v>
      </c>
    </row>
    <row r="434" spans="2:66" s="12" customFormat="1" x14ac:dyDescent="0.2">
      <c r="B434" s="150"/>
      <c r="D434" s="151" t="s">
        <v>173</v>
      </c>
      <c r="E434" s="152" t="s">
        <v>1</v>
      </c>
      <c r="F434" s="153" t="s">
        <v>441</v>
      </c>
      <c r="H434" s="152" t="s">
        <v>1</v>
      </c>
      <c r="J434" s="198"/>
      <c r="M434" s="150"/>
      <c r="N434" s="154"/>
      <c r="U434" s="155"/>
      <c r="AU434" s="152" t="s">
        <v>173</v>
      </c>
      <c r="AV434" s="152" t="s">
        <v>147</v>
      </c>
      <c r="AW434" s="12" t="s">
        <v>76</v>
      </c>
      <c r="AX434" s="12" t="s">
        <v>24</v>
      </c>
      <c r="AY434" s="12" t="s">
        <v>68</v>
      </c>
      <c r="AZ434" s="152" t="s">
        <v>165</v>
      </c>
    </row>
    <row r="435" spans="2:66" s="12" customFormat="1" x14ac:dyDescent="0.2">
      <c r="B435" s="150"/>
      <c r="D435" s="151" t="s">
        <v>173</v>
      </c>
      <c r="E435" s="152" t="s">
        <v>1</v>
      </c>
      <c r="F435" s="153" t="s">
        <v>431</v>
      </c>
      <c r="H435" s="152" t="s">
        <v>1</v>
      </c>
      <c r="J435" s="198"/>
      <c r="M435" s="150"/>
      <c r="N435" s="154"/>
      <c r="U435" s="155"/>
      <c r="AU435" s="152" t="s">
        <v>173</v>
      </c>
      <c r="AV435" s="152" t="s">
        <v>147</v>
      </c>
      <c r="AW435" s="12" t="s">
        <v>76</v>
      </c>
      <c r="AX435" s="12" t="s">
        <v>24</v>
      </c>
      <c r="AY435" s="12" t="s">
        <v>68</v>
      </c>
      <c r="AZ435" s="152" t="s">
        <v>165</v>
      </c>
    </row>
    <row r="436" spans="2:66" s="13" customFormat="1" x14ac:dyDescent="0.2">
      <c r="B436" s="156"/>
      <c r="D436" s="151" t="s">
        <v>173</v>
      </c>
      <c r="E436" s="157" t="s">
        <v>1</v>
      </c>
      <c r="F436" s="158" t="s">
        <v>76</v>
      </c>
      <c r="H436" s="159">
        <v>1</v>
      </c>
      <c r="J436" s="199"/>
      <c r="M436" s="156"/>
      <c r="N436" s="160"/>
      <c r="U436" s="161"/>
      <c r="AU436" s="157" t="s">
        <v>173</v>
      </c>
      <c r="AV436" s="157" t="s">
        <v>147</v>
      </c>
      <c r="AW436" s="13" t="s">
        <v>147</v>
      </c>
      <c r="AX436" s="13" t="s">
        <v>24</v>
      </c>
      <c r="AY436" s="13" t="s">
        <v>68</v>
      </c>
      <c r="AZ436" s="157" t="s">
        <v>165</v>
      </c>
    </row>
    <row r="437" spans="2:66" s="14" customFormat="1" x14ac:dyDescent="0.2">
      <c r="B437" s="162"/>
      <c r="D437" s="151" t="s">
        <v>173</v>
      </c>
      <c r="E437" s="163" t="s">
        <v>1</v>
      </c>
      <c r="F437" s="164" t="s">
        <v>176</v>
      </c>
      <c r="H437" s="165">
        <v>1</v>
      </c>
      <c r="J437" s="200"/>
      <c r="M437" s="162"/>
      <c r="N437" s="166"/>
      <c r="U437" s="167"/>
      <c r="AU437" s="163" t="s">
        <v>173</v>
      </c>
      <c r="AV437" s="163" t="s">
        <v>147</v>
      </c>
      <c r="AW437" s="14" t="s">
        <v>171</v>
      </c>
      <c r="AX437" s="14" t="s">
        <v>24</v>
      </c>
      <c r="AY437" s="14" t="s">
        <v>76</v>
      </c>
      <c r="AZ437" s="163" t="s">
        <v>165</v>
      </c>
    </row>
    <row r="438" spans="2:66" s="11" customFormat="1" ht="22.9" customHeight="1" x14ac:dyDescent="0.2">
      <c r="B438" s="133"/>
      <c r="D438" s="134" t="s">
        <v>67</v>
      </c>
      <c r="E438" s="142" t="s">
        <v>219</v>
      </c>
      <c r="F438" s="142" t="s">
        <v>442</v>
      </c>
      <c r="J438" s="201"/>
      <c r="K438" s="143">
        <f>SUM(K439:K556)</f>
        <v>85889.317410000018</v>
      </c>
      <c r="M438" s="133"/>
      <c r="N438" s="137"/>
      <c r="Q438" s="138">
        <f>SUM(Q439:Q559)</f>
        <v>1195.358397</v>
      </c>
      <c r="S438" s="138">
        <f>SUM(S439:S559)</f>
        <v>65.640308770000004</v>
      </c>
      <c r="U438" s="139">
        <f>SUM(U439:U559)</f>
        <v>15.454850000000002</v>
      </c>
      <c r="AS438" s="134" t="s">
        <v>76</v>
      </c>
      <c r="AU438" s="140" t="s">
        <v>67</v>
      </c>
      <c r="AV438" s="140" t="s">
        <v>76</v>
      </c>
      <c r="AZ438" s="134" t="s">
        <v>165</v>
      </c>
      <c r="BL438" s="141">
        <f>SUM(BL439:BL559)</f>
        <v>85889.310000000012</v>
      </c>
    </row>
    <row r="439" spans="2:66" s="1" customFormat="1" ht="37.9" customHeight="1" x14ac:dyDescent="0.2">
      <c r="B439" s="29"/>
      <c r="C439" s="188" t="s">
        <v>443</v>
      </c>
      <c r="D439" s="188" t="s">
        <v>167</v>
      </c>
      <c r="E439" s="189" t="s">
        <v>444</v>
      </c>
      <c r="F439" s="190" t="s">
        <v>445</v>
      </c>
      <c r="G439" s="191" t="s">
        <v>446</v>
      </c>
      <c r="H439" s="192">
        <v>78.900000000000006</v>
      </c>
      <c r="I439" s="183"/>
      <c r="J439" s="182"/>
      <c r="K439" s="193">
        <f t="shared" ref="K439" si="43">(H439*I439)-(H439*I439*J439)</f>
        <v>0</v>
      </c>
      <c r="L439" s="194"/>
      <c r="M439" s="29"/>
      <c r="N439" s="145" t="s">
        <v>1</v>
      </c>
      <c r="O439" s="118" t="s">
        <v>34</v>
      </c>
      <c r="P439" s="146">
        <v>4.1000000000000002E-2</v>
      </c>
      <c r="Q439" s="146">
        <f>P439*H439</f>
        <v>3.2349000000000006</v>
      </c>
      <c r="R439" s="146">
        <v>8.8000000000000003E-4</v>
      </c>
      <c r="S439" s="146">
        <f>R439*H439</f>
        <v>6.9432000000000008E-2</v>
      </c>
      <c r="T439" s="146">
        <v>0</v>
      </c>
      <c r="U439" s="147">
        <f>T439*H439</f>
        <v>0</v>
      </c>
      <c r="AS439" s="148" t="s">
        <v>171</v>
      </c>
      <c r="AU439" s="148" t="s">
        <v>167</v>
      </c>
      <c r="AV439" s="148" t="s">
        <v>147</v>
      </c>
      <c r="AZ439" s="17" t="s">
        <v>165</v>
      </c>
      <c r="BF439" s="149">
        <f>IF(O439="základná",K439,0)</f>
        <v>0</v>
      </c>
      <c r="BG439" s="149">
        <f>IF(O439="znížená",K439,0)</f>
        <v>0</v>
      </c>
      <c r="BH439" s="149">
        <f>IF(O439="zákl. prenesená",K439,0)</f>
        <v>0</v>
      </c>
      <c r="BI439" s="149">
        <f>IF(O439="zníž. prenesená",K439,0)</f>
        <v>0</v>
      </c>
      <c r="BJ439" s="149">
        <f>IF(O439="nulová",K439,0)</f>
        <v>0</v>
      </c>
      <c r="BK439" s="17" t="s">
        <v>147</v>
      </c>
      <c r="BL439" s="149">
        <f>ROUND(I439*H439,2)</f>
        <v>0</v>
      </c>
      <c r="BM439" s="17" t="s">
        <v>171</v>
      </c>
      <c r="BN439" s="148" t="s">
        <v>447</v>
      </c>
    </row>
    <row r="440" spans="2:66" s="12" customFormat="1" x14ac:dyDescent="0.2">
      <c r="B440" s="150"/>
      <c r="D440" s="151" t="s">
        <v>173</v>
      </c>
      <c r="E440" s="152" t="s">
        <v>1</v>
      </c>
      <c r="F440" s="153" t="s">
        <v>448</v>
      </c>
      <c r="H440" s="152" t="s">
        <v>1</v>
      </c>
      <c r="J440" s="198"/>
      <c r="M440" s="150"/>
      <c r="N440" s="154"/>
      <c r="U440" s="155"/>
      <c r="AU440" s="152" t="s">
        <v>173</v>
      </c>
      <c r="AV440" s="152" t="s">
        <v>147</v>
      </c>
      <c r="AW440" s="12" t="s">
        <v>76</v>
      </c>
      <c r="AX440" s="12" t="s">
        <v>24</v>
      </c>
      <c r="AY440" s="12" t="s">
        <v>68</v>
      </c>
      <c r="AZ440" s="152" t="s">
        <v>165</v>
      </c>
    </row>
    <row r="441" spans="2:66" s="12" customFormat="1" x14ac:dyDescent="0.2">
      <c r="B441" s="150"/>
      <c r="D441" s="151" t="s">
        <v>173</v>
      </c>
      <c r="E441" s="152" t="s">
        <v>1</v>
      </c>
      <c r="F441" s="153" t="s">
        <v>449</v>
      </c>
      <c r="H441" s="152" t="s">
        <v>1</v>
      </c>
      <c r="J441" s="198"/>
      <c r="M441" s="150"/>
      <c r="N441" s="154"/>
      <c r="U441" s="155"/>
      <c r="AU441" s="152" t="s">
        <v>173</v>
      </c>
      <c r="AV441" s="152" t="s">
        <v>147</v>
      </c>
      <c r="AW441" s="12" t="s">
        <v>76</v>
      </c>
      <c r="AX441" s="12" t="s">
        <v>24</v>
      </c>
      <c r="AY441" s="12" t="s">
        <v>68</v>
      </c>
      <c r="AZ441" s="152" t="s">
        <v>165</v>
      </c>
    </row>
    <row r="442" spans="2:66" s="13" customFormat="1" x14ac:dyDescent="0.2">
      <c r="B442" s="156"/>
      <c r="D442" s="151" t="s">
        <v>173</v>
      </c>
      <c r="E442" s="157" t="s">
        <v>1</v>
      </c>
      <c r="F442" s="158" t="s">
        <v>450</v>
      </c>
      <c r="H442" s="159">
        <v>26.1</v>
      </c>
      <c r="J442" s="199"/>
      <c r="M442" s="156"/>
      <c r="N442" s="160"/>
      <c r="U442" s="161"/>
      <c r="AU442" s="157" t="s">
        <v>173</v>
      </c>
      <c r="AV442" s="157" t="s">
        <v>147</v>
      </c>
      <c r="AW442" s="13" t="s">
        <v>147</v>
      </c>
      <c r="AX442" s="13" t="s">
        <v>24</v>
      </c>
      <c r="AY442" s="13" t="s">
        <v>68</v>
      </c>
      <c r="AZ442" s="157" t="s">
        <v>165</v>
      </c>
    </row>
    <row r="443" spans="2:66" s="12" customFormat="1" x14ac:dyDescent="0.2">
      <c r="B443" s="150"/>
      <c r="D443" s="151" t="s">
        <v>173</v>
      </c>
      <c r="E443" s="152" t="s">
        <v>1</v>
      </c>
      <c r="F443" s="153" t="s">
        <v>451</v>
      </c>
      <c r="H443" s="152" t="s">
        <v>1</v>
      </c>
      <c r="J443" s="198"/>
      <c r="M443" s="150"/>
      <c r="N443" s="154"/>
      <c r="U443" s="155"/>
      <c r="AU443" s="152" t="s">
        <v>173</v>
      </c>
      <c r="AV443" s="152" t="s">
        <v>147</v>
      </c>
      <c r="AW443" s="12" t="s">
        <v>76</v>
      </c>
      <c r="AX443" s="12" t="s">
        <v>24</v>
      </c>
      <c r="AY443" s="12" t="s">
        <v>68</v>
      </c>
      <c r="AZ443" s="152" t="s">
        <v>165</v>
      </c>
    </row>
    <row r="444" spans="2:66" s="13" customFormat="1" x14ac:dyDescent="0.2">
      <c r="B444" s="156"/>
      <c r="D444" s="151" t="s">
        <v>173</v>
      </c>
      <c r="E444" s="157" t="s">
        <v>1</v>
      </c>
      <c r="F444" s="158" t="s">
        <v>452</v>
      </c>
      <c r="H444" s="159">
        <v>52.8</v>
      </c>
      <c r="J444" s="199"/>
      <c r="M444" s="156"/>
      <c r="N444" s="160"/>
      <c r="U444" s="161"/>
      <c r="AU444" s="157" t="s">
        <v>173</v>
      </c>
      <c r="AV444" s="157" t="s">
        <v>147</v>
      </c>
      <c r="AW444" s="13" t="s">
        <v>147</v>
      </c>
      <c r="AX444" s="13" t="s">
        <v>24</v>
      </c>
      <c r="AY444" s="13" t="s">
        <v>68</v>
      </c>
      <c r="AZ444" s="157" t="s">
        <v>165</v>
      </c>
    </row>
    <row r="445" spans="2:66" s="14" customFormat="1" x14ac:dyDescent="0.2">
      <c r="B445" s="162"/>
      <c r="D445" s="151" t="s">
        <v>173</v>
      </c>
      <c r="E445" s="163" t="s">
        <v>1</v>
      </c>
      <c r="F445" s="164" t="s">
        <v>176</v>
      </c>
      <c r="H445" s="165">
        <v>78.900000000000006</v>
      </c>
      <c r="J445" s="200"/>
      <c r="M445" s="162"/>
      <c r="N445" s="166"/>
      <c r="U445" s="167"/>
      <c r="AU445" s="163" t="s">
        <v>173</v>
      </c>
      <c r="AV445" s="163" t="s">
        <v>147</v>
      </c>
      <c r="AW445" s="14" t="s">
        <v>171</v>
      </c>
      <c r="AX445" s="14" t="s">
        <v>24</v>
      </c>
      <c r="AY445" s="14" t="s">
        <v>76</v>
      </c>
      <c r="AZ445" s="163" t="s">
        <v>165</v>
      </c>
    </row>
    <row r="446" spans="2:66" s="1" customFormat="1" ht="33" customHeight="1" x14ac:dyDescent="0.2">
      <c r="B446" s="29"/>
      <c r="C446" s="188" t="s">
        <v>453</v>
      </c>
      <c r="D446" s="188" t="s">
        <v>167</v>
      </c>
      <c r="E446" s="189" t="s">
        <v>454</v>
      </c>
      <c r="F446" s="190" t="s">
        <v>455</v>
      </c>
      <c r="G446" s="191" t="s">
        <v>446</v>
      </c>
      <c r="H446" s="192">
        <v>75.429000000000002</v>
      </c>
      <c r="I446" s="193">
        <v>10.28</v>
      </c>
      <c r="J446" s="182"/>
      <c r="K446" s="193">
        <f t="shared" ref="K446" si="44">(H446*I446)-(H446*I446*J446)</f>
        <v>775.41012000000001</v>
      </c>
      <c r="L446" s="194"/>
      <c r="M446" s="29"/>
      <c r="N446" s="145" t="s">
        <v>1</v>
      </c>
      <c r="O446" s="118" t="s">
        <v>34</v>
      </c>
      <c r="P446" s="146">
        <v>0.23400000000000001</v>
      </c>
      <c r="Q446" s="146">
        <f>P446*H446</f>
        <v>17.650386000000001</v>
      </c>
      <c r="R446" s="146">
        <v>9.3719999999999998E-2</v>
      </c>
      <c r="S446" s="146">
        <f>R446*H446</f>
        <v>7.0692058800000002</v>
      </c>
      <c r="T446" s="146">
        <v>0</v>
      </c>
      <c r="U446" s="147">
        <f>T446*H446</f>
        <v>0</v>
      </c>
      <c r="AS446" s="148" t="s">
        <v>171</v>
      </c>
      <c r="AU446" s="148" t="s">
        <v>167</v>
      </c>
      <c r="AV446" s="148" t="s">
        <v>147</v>
      </c>
      <c r="AZ446" s="17" t="s">
        <v>165</v>
      </c>
      <c r="BF446" s="149">
        <f>IF(O446="základná",K446,0)</f>
        <v>0</v>
      </c>
      <c r="BG446" s="149">
        <f>IF(O446="znížená",K446,0)</f>
        <v>775.41012000000001</v>
      </c>
      <c r="BH446" s="149">
        <f>IF(O446="zákl. prenesená",K446,0)</f>
        <v>0</v>
      </c>
      <c r="BI446" s="149">
        <f>IF(O446="zníž. prenesená",K446,0)</f>
        <v>0</v>
      </c>
      <c r="BJ446" s="149">
        <f>IF(O446="nulová",K446,0)</f>
        <v>0</v>
      </c>
      <c r="BK446" s="17" t="s">
        <v>147</v>
      </c>
      <c r="BL446" s="149">
        <f>ROUND(I446*H446,2)</f>
        <v>775.41</v>
      </c>
      <c r="BM446" s="17" t="s">
        <v>171</v>
      </c>
      <c r="BN446" s="148" t="s">
        <v>456</v>
      </c>
    </row>
    <row r="447" spans="2:66" s="12" customFormat="1" x14ac:dyDescent="0.2">
      <c r="B447" s="150"/>
      <c r="D447" s="151" t="s">
        <v>173</v>
      </c>
      <c r="E447" s="152" t="s">
        <v>1</v>
      </c>
      <c r="F447" s="153" t="s">
        <v>457</v>
      </c>
      <c r="H447" s="152" t="s">
        <v>1</v>
      </c>
      <c r="J447" s="198"/>
      <c r="M447" s="150"/>
      <c r="N447" s="154"/>
      <c r="U447" s="155"/>
      <c r="AU447" s="152" t="s">
        <v>173</v>
      </c>
      <c r="AV447" s="152" t="s">
        <v>147</v>
      </c>
      <c r="AW447" s="12" t="s">
        <v>76</v>
      </c>
      <c r="AX447" s="12" t="s">
        <v>24</v>
      </c>
      <c r="AY447" s="12" t="s">
        <v>68</v>
      </c>
      <c r="AZ447" s="152" t="s">
        <v>165</v>
      </c>
    </row>
    <row r="448" spans="2:66" s="13" customFormat="1" x14ac:dyDescent="0.2">
      <c r="B448" s="156"/>
      <c r="D448" s="151" t="s">
        <v>173</v>
      </c>
      <c r="E448" s="157" t="s">
        <v>1</v>
      </c>
      <c r="F448" s="158" t="s">
        <v>458</v>
      </c>
      <c r="H448" s="159">
        <v>75.429000000000002</v>
      </c>
      <c r="J448" s="199"/>
      <c r="M448" s="156"/>
      <c r="N448" s="160"/>
      <c r="U448" s="161"/>
      <c r="AU448" s="157" t="s">
        <v>173</v>
      </c>
      <c r="AV448" s="157" t="s">
        <v>147</v>
      </c>
      <c r="AW448" s="13" t="s">
        <v>147</v>
      </c>
      <c r="AX448" s="13" t="s">
        <v>24</v>
      </c>
      <c r="AY448" s="13" t="s">
        <v>68</v>
      </c>
      <c r="AZ448" s="157" t="s">
        <v>165</v>
      </c>
    </row>
    <row r="449" spans="2:66" s="14" customFormat="1" x14ac:dyDescent="0.2">
      <c r="B449" s="162"/>
      <c r="D449" s="151" t="s">
        <v>173</v>
      </c>
      <c r="E449" s="163" t="s">
        <v>1</v>
      </c>
      <c r="F449" s="164" t="s">
        <v>176</v>
      </c>
      <c r="H449" s="165">
        <v>75.429000000000002</v>
      </c>
      <c r="J449" s="200"/>
      <c r="M449" s="162"/>
      <c r="N449" s="166"/>
      <c r="U449" s="167"/>
      <c r="AU449" s="163" t="s">
        <v>173</v>
      </c>
      <c r="AV449" s="163" t="s">
        <v>147</v>
      </c>
      <c r="AW449" s="14" t="s">
        <v>171</v>
      </c>
      <c r="AX449" s="14" t="s">
        <v>24</v>
      </c>
      <c r="AY449" s="14" t="s">
        <v>76</v>
      </c>
      <c r="AZ449" s="163" t="s">
        <v>165</v>
      </c>
    </row>
    <row r="450" spans="2:66" s="1" customFormat="1" ht="16.5" customHeight="1" x14ac:dyDescent="0.2">
      <c r="B450" s="29"/>
      <c r="C450" s="202" t="s">
        <v>459</v>
      </c>
      <c r="D450" s="202" t="s">
        <v>398</v>
      </c>
      <c r="E450" s="203" t="s">
        <v>460</v>
      </c>
      <c r="F450" s="204" t="s">
        <v>461</v>
      </c>
      <c r="G450" s="205" t="s">
        <v>415</v>
      </c>
      <c r="H450" s="206">
        <v>76.183000000000007</v>
      </c>
      <c r="I450" s="207">
        <v>7.14</v>
      </c>
      <c r="J450" s="184"/>
      <c r="K450" s="208">
        <f t="shared" ref="K450" si="45">(H450*I450)-(H450*I450*J450)</f>
        <v>543.94662000000005</v>
      </c>
      <c r="L450" s="209"/>
      <c r="M450" s="169"/>
      <c r="N450" s="170" t="s">
        <v>1</v>
      </c>
      <c r="O450" s="171" t="s">
        <v>34</v>
      </c>
      <c r="P450" s="146">
        <v>0</v>
      </c>
      <c r="Q450" s="146">
        <f>P450*H450</f>
        <v>0</v>
      </c>
      <c r="R450" s="146">
        <v>4.8000000000000001E-2</v>
      </c>
      <c r="S450" s="146">
        <f>R450*H450</f>
        <v>3.6567840000000005</v>
      </c>
      <c r="T450" s="146">
        <v>0</v>
      </c>
      <c r="U450" s="147">
        <f>T450*H450</f>
        <v>0</v>
      </c>
      <c r="AS450" s="148" t="s">
        <v>213</v>
      </c>
      <c r="AU450" s="148" t="s">
        <v>398</v>
      </c>
      <c r="AV450" s="148" t="s">
        <v>147</v>
      </c>
      <c r="AZ450" s="17" t="s">
        <v>165</v>
      </c>
      <c r="BF450" s="149">
        <f>IF(O450="základná",K450,0)</f>
        <v>0</v>
      </c>
      <c r="BG450" s="149">
        <f>IF(O450="znížená",K450,0)</f>
        <v>543.94662000000005</v>
      </c>
      <c r="BH450" s="149">
        <f>IF(O450="zákl. prenesená",K450,0)</f>
        <v>0</v>
      </c>
      <c r="BI450" s="149">
        <f>IF(O450="zníž. prenesená",K450,0)</f>
        <v>0</v>
      </c>
      <c r="BJ450" s="149">
        <f>IF(O450="nulová",K450,0)</f>
        <v>0</v>
      </c>
      <c r="BK450" s="17" t="s">
        <v>147</v>
      </c>
      <c r="BL450" s="149">
        <f>ROUND(I450*H450,2)</f>
        <v>543.95000000000005</v>
      </c>
      <c r="BM450" s="17" t="s">
        <v>171</v>
      </c>
      <c r="BN450" s="148" t="s">
        <v>462</v>
      </c>
    </row>
    <row r="451" spans="2:66" s="12" customFormat="1" x14ac:dyDescent="0.2">
      <c r="B451" s="150"/>
      <c r="D451" s="151" t="s">
        <v>173</v>
      </c>
      <c r="E451" s="152" t="s">
        <v>1</v>
      </c>
      <c r="F451" s="153" t="s">
        <v>457</v>
      </c>
      <c r="H451" s="152" t="s">
        <v>1</v>
      </c>
      <c r="J451" s="176"/>
      <c r="M451" s="150"/>
      <c r="N451" s="154"/>
      <c r="U451" s="155"/>
      <c r="AU451" s="152" t="s">
        <v>173</v>
      </c>
      <c r="AV451" s="152" t="s">
        <v>147</v>
      </c>
      <c r="AW451" s="12" t="s">
        <v>76</v>
      </c>
      <c r="AX451" s="12" t="s">
        <v>24</v>
      </c>
      <c r="AY451" s="12" t="s">
        <v>68</v>
      </c>
      <c r="AZ451" s="152" t="s">
        <v>165</v>
      </c>
    </row>
    <row r="452" spans="2:66" s="13" customFormat="1" x14ac:dyDescent="0.2">
      <c r="B452" s="156"/>
      <c r="D452" s="151" t="s">
        <v>173</v>
      </c>
      <c r="E452" s="157" t="s">
        <v>1</v>
      </c>
      <c r="F452" s="158" t="s">
        <v>463</v>
      </c>
      <c r="H452" s="159">
        <v>75.429000000000002</v>
      </c>
      <c r="J452" s="177"/>
      <c r="M452" s="156"/>
      <c r="N452" s="160"/>
      <c r="U452" s="161"/>
      <c r="AU452" s="157" t="s">
        <v>173</v>
      </c>
      <c r="AV452" s="157" t="s">
        <v>147</v>
      </c>
      <c r="AW452" s="13" t="s">
        <v>147</v>
      </c>
      <c r="AX452" s="13" t="s">
        <v>24</v>
      </c>
      <c r="AY452" s="13" t="s">
        <v>68</v>
      </c>
      <c r="AZ452" s="157" t="s">
        <v>165</v>
      </c>
    </row>
    <row r="453" spans="2:66" s="14" customFormat="1" x14ac:dyDescent="0.2">
      <c r="B453" s="162"/>
      <c r="D453" s="151" t="s">
        <v>173</v>
      </c>
      <c r="E453" s="163" t="s">
        <v>1</v>
      </c>
      <c r="F453" s="164" t="s">
        <v>176</v>
      </c>
      <c r="H453" s="165">
        <v>75.429000000000002</v>
      </c>
      <c r="J453" s="178"/>
      <c r="M453" s="162"/>
      <c r="N453" s="166"/>
      <c r="U453" s="167"/>
      <c r="AU453" s="163" t="s">
        <v>173</v>
      </c>
      <c r="AV453" s="163" t="s">
        <v>147</v>
      </c>
      <c r="AW453" s="14" t="s">
        <v>171</v>
      </c>
      <c r="AX453" s="14" t="s">
        <v>24</v>
      </c>
      <c r="AY453" s="14" t="s">
        <v>76</v>
      </c>
      <c r="AZ453" s="163" t="s">
        <v>165</v>
      </c>
    </row>
    <row r="454" spans="2:66" s="13" customFormat="1" x14ac:dyDescent="0.2">
      <c r="B454" s="156"/>
      <c r="D454" s="151" t="s">
        <v>173</v>
      </c>
      <c r="F454" s="158" t="s">
        <v>464</v>
      </c>
      <c r="H454" s="159">
        <v>76.183000000000007</v>
      </c>
      <c r="J454" s="177"/>
      <c r="M454" s="156"/>
      <c r="N454" s="160"/>
      <c r="U454" s="161"/>
      <c r="AU454" s="157" t="s">
        <v>173</v>
      </c>
      <c r="AV454" s="157" t="s">
        <v>147</v>
      </c>
      <c r="AW454" s="13" t="s">
        <v>147</v>
      </c>
      <c r="AX454" s="13" t="s">
        <v>3</v>
      </c>
      <c r="AY454" s="13" t="s">
        <v>76</v>
      </c>
      <c r="AZ454" s="157" t="s">
        <v>165</v>
      </c>
    </row>
    <row r="455" spans="2:66" s="1" customFormat="1" ht="33" customHeight="1" x14ac:dyDescent="0.2">
      <c r="B455" s="29"/>
      <c r="C455" s="188" t="s">
        <v>465</v>
      </c>
      <c r="D455" s="188" t="s">
        <v>167</v>
      </c>
      <c r="E455" s="189" t="s">
        <v>466</v>
      </c>
      <c r="F455" s="190" t="s">
        <v>467</v>
      </c>
      <c r="G455" s="191" t="s">
        <v>184</v>
      </c>
      <c r="H455" s="192">
        <v>11.443</v>
      </c>
      <c r="I455" s="193">
        <v>140.86000000000001</v>
      </c>
      <c r="J455" s="182"/>
      <c r="K455" s="193">
        <f t="shared" ref="K455" si="46">(H455*I455)-(H455*I455*J455)</f>
        <v>1611.8609800000002</v>
      </c>
      <c r="L455" s="194"/>
      <c r="M455" s="29"/>
      <c r="N455" s="145" t="s">
        <v>1</v>
      </c>
      <c r="O455" s="118" t="s">
        <v>34</v>
      </c>
      <c r="P455" s="146">
        <v>1.363</v>
      </c>
      <c r="Q455" s="146">
        <f>P455*H455</f>
        <v>15.596808999999999</v>
      </c>
      <c r="R455" s="146">
        <v>2.2151299999999998</v>
      </c>
      <c r="S455" s="146">
        <f>R455*H455</f>
        <v>25.347732589999996</v>
      </c>
      <c r="T455" s="146">
        <v>0</v>
      </c>
      <c r="U455" s="147">
        <f>T455*H455</f>
        <v>0</v>
      </c>
      <c r="AS455" s="148" t="s">
        <v>171</v>
      </c>
      <c r="AU455" s="148" t="s">
        <v>167</v>
      </c>
      <c r="AV455" s="148" t="s">
        <v>147</v>
      </c>
      <c r="AZ455" s="17" t="s">
        <v>165</v>
      </c>
      <c r="BF455" s="149">
        <f>IF(O455="základná",K455,0)</f>
        <v>0</v>
      </c>
      <c r="BG455" s="149">
        <f>IF(O455="znížená",K455,0)</f>
        <v>1611.8609800000002</v>
      </c>
      <c r="BH455" s="149">
        <f>IF(O455="zákl. prenesená",K455,0)</f>
        <v>0</v>
      </c>
      <c r="BI455" s="149">
        <f>IF(O455="zníž. prenesená",K455,0)</f>
        <v>0</v>
      </c>
      <c r="BJ455" s="149">
        <f>IF(O455="nulová",K455,0)</f>
        <v>0</v>
      </c>
      <c r="BK455" s="17" t="s">
        <v>147</v>
      </c>
      <c r="BL455" s="149">
        <f>ROUND(I455*H455,2)</f>
        <v>1611.86</v>
      </c>
      <c r="BM455" s="17" t="s">
        <v>171</v>
      </c>
      <c r="BN455" s="148" t="s">
        <v>468</v>
      </c>
    </row>
    <row r="456" spans="2:66" s="12" customFormat="1" x14ac:dyDescent="0.2">
      <c r="B456" s="150"/>
      <c r="D456" s="151" t="s">
        <v>173</v>
      </c>
      <c r="E456" s="152" t="s">
        <v>1</v>
      </c>
      <c r="F456" s="153" t="s">
        <v>457</v>
      </c>
      <c r="H456" s="152" t="s">
        <v>1</v>
      </c>
      <c r="J456" s="198"/>
      <c r="M456" s="150"/>
      <c r="N456" s="154"/>
      <c r="U456" s="155"/>
      <c r="AU456" s="152" t="s">
        <v>173</v>
      </c>
      <c r="AV456" s="152" t="s">
        <v>147</v>
      </c>
      <c r="AW456" s="12" t="s">
        <v>76</v>
      </c>
      <c r="AX456" s="12" t="s">
        <v>24</v>
      </c>
      <c r="AY456" s="12" t="s">
        <v>68</v>
      </c>
      <c r="AZ456" s="152" t="s">
        <v>165</v>
      </c>
    </row>
    <row r="457" spans="2:66" s="13" customFormat="1" x14ac:dyDescent="0.2">
      <c r="B457" s="156"/>
      <c r="D457" s="151" t="s">
        <v>173</v>
      </c>
      <c r="E457" s="157" t="s">
        <v>1</v>
      </c>
      <c r="F457" s="158" t="s">
        <v>469</v>
      </c>
      <c r="H457" s="159">
        <v>2.6659999999999999</v>
      </c>
      <c r="J457" s="199"/>
      <c r="M457" s="156"/>
      <c r="N457" s="160"/>
      <c r="U457" s="161"/>
      <c r="AU457" s="157" t="s">
        <v>173</v>
      </c>
      <c r="AV457" s="157" t="s">
        <v>147</v>
      </c>
      <c r="AW457" s="13" t="s">
        <v>147</v>
      </c>
      <c r="AX457" s="13" t="s">
        <v>24</v>
      </c>
      <c r="AY457" s="13" t="s">
        <v>68</v>
      </c>
      <c r="AZ457" s="157" t="s">
        <v>165</v>
      </c>
    </row>
    <row r="458" spans="2:66" s="12" customFormat="1" x14ac:dyDescent="0.2">
      <c r="B458" s="150"/>
      <c r="D458" s="151" t="s">
        <v>173</v>
      </c>
      <c r="E458" s="152" t="s">
        <v>1</v>
      </c>
      <c r="F458" s="153" t="s">
        <v>470</v>
      </c>
      <c r="H458" s="152" t="s">
        <v>1</v>
      </c>
      <c r="J458" s="198"/>
      <c r="M458" s="150"/>
      <c r="N458" s="154"/>
      <c r="U458" s="155"/>
      <c r="AU458" s="152" t="s">
        <v>173</v>
      </c>
      <c r="AV458" s="152" t="s">
        <v>147</v>
      </c>
      <c r="AW458" s="12" t="s">
        <v>76</v>
      </c>
      <c r="AX458" s="12" t="s">
        <v>24</v>
      </c>
      <c r="AY458" s="12" t="s">
        <v>68</v>
      </c>
      <c r="AZ458" s="152" t="s">
        <v>165</v>
      </c>
    </row>
    <row r="459" spans="2:66" s="13" customFormat="1" x14ac:dyDescent="0.2">
      <c r="B459" s="156"/>
      <c r="D459" s="151" t="s">
        <v>173</v>
      </c>
      <c r="E459" s="157" t="s">
        <v>1</v>
      </c>
      <c r="F459" s="158" t="s">
        <v>471</v>
      </c>
      <c r="H459" s="159">
        <v>8.7769999999999992</v>
      </c>
      <c r="J459" s="199"/>
      <c r="M459" s="156"/>
      <c r="N459" s="160"/>
      <c r="U459" s="161"/>
      <c r="AU459" s="157" t="s">
        <v>173</v>
      </c>
      <c r="AV459" s="157" t="s">
        <v>147</v>
      </c>
      <c r="AW459" s="13" t="s">
        <v>147</v>
      </c>
      <c r="AX459" s="13" t="s">
        <v>24</v>
      </c>
      <c r="AY459" s="13" t="s">
        <v>68</v>
      </c>
      <c r="AZ459" s="157" t="s">
        <v>165</v>
      </c>
    </row>
    <row r="460" spans="2:66" s="14" customFormat="1" x14ac:dyDescent="0.2">
      <c r="B460" s="162"/>
      <c r="D460" s="151" t="s">
        <v>173</v>
      </c>
      <c r="E460" s="163" t="s">
        <v>1</v>
      </c>
      <c r="F460" s="164" t="s">
        <v>176</v>
      </c>
      <c r="H460" s="165">
        <v>11.443</v>
      </c>
      <c r="J460" s="200"/>
      <c r="M460" s="162"/>
      <c r="N460" s="166"/>
      <c r="U460" s="167"/>
      <c r="AU460" s="163" t="s">
        <v>173</v>
      </c>
      <c r="AV460" s="163" t="s">
        <v>147</v>
      </c>
      <c r="AW460" s="14" t="s">
        <v>171</v>
      </c>
      <c r="AX460" s="14" t="s">
        <v>24</v>
      </c>
      <c r="AY460" s="14" t="s">
        <v>76</v>
      </c>
      <c r="AZ460" s="163" t="s">
        <v>165</v>
      </c>
    </row>
    <row r="461" spans="2:66" s="1" customFormat="1" ht="37.9" customHeight="1" x14ac:dyDescent="0.2">
      <c r="B461" s="29"/>
      <c r="C461" s="188" t="s">
        <v>472</v>
      </c>
      <c r="D461" s="188" t="s">
        <v>167</v>
      </c>
      <c r="E461" s="189" t="s">
        <v>473</v>
      </c>
      <c r="F461" s="190" t="s">
        <v>474</v>
      </c>
      <c r="G461" s="191" t="s">
        <v>446</v>
      </c>
      <c r="H461" s="192">
        <v>85.965000000000003</v>
      </c>
      <c r="I461" s="193">
        <v>24.46</v>
      </c>
      <c r="J461" s="182"/>
      <c r="K461" s="193">
        <f t="shared" ref="K461" si="47">(H461*I461)-(H461*I461*J461)</f>
        <v>2102.7039</v>
      </c>
      <c r="L461" s="194"/>
      <c r="M461" s="29"/>
      <c r="N461" s="145" t="s">
        <v>1</v>
      </c>
      <c r="O461" s="118" t="s">
        <v>34</v>
      </c>
      <c r="P461" s="146">
        <v>0.45400000000000001</v>
      </c>
      <c r="Q461" s="146">
        <f>P461*H461</f>
        <v>39.028110000000005</v>
      </c>
      <c r="R461" s="146">
        <v>0.28461999999999998</v>
      </c>
      <c r="S461" s="146">
        <f>R461*H461</f>
        <v>24.467358300000001</v>
      </c>
      <c r="T461" s="146">
        <v>0</v>
      </c>
      <c r="U461" s="147">
        <f>T461*H461</f>
        <v>0</v>
      </c>
      <c r="AS461" s="148" t="s">
        <v>171</v>
      </c>
      <c r="AU461" s="148" t="s">
        <v>167</v>
      </c>
      <c r="AV461" s="148" t="s">
        <v>147</v>
      </c>
      <c r="AZ461" s="17" t="s">
        <v>165</v>
      </c>
      <c r="BF461" s="149">
        <f>IF(O461="základná",K461,0)</f>
        <v>0</v>
      </c>
      <c r="BG461" s="149">
        <f>IF(O461="znížená",K461,0)</f>
        <v>2102.7039</v>
      </c>
      <c r="BH461" s="149">
        <f>IF(O461="zákl. prenesená",K461,0)</f>
        <v>0</v>
      </c>
      <c r="BI461" s="149">
        <f>IF(O461="zníž. prenesená",K461,0)</f>
        <v>0</v>
      </c>
      <c r="BJ461" s="149">
        <f>IF(O461="nulová",K461,0)</f>
        <v>0</v>
      </c>
      <c r="BK461" s="17" t="s">
        <v>147</v>
      </c>
      <c r="BL461" s="149">
        <f>ROUND(I461*H461,2)</f>
        <v>2102.6999999999998</v>
      </c>
      <c r="BM461" s="17" t="s">
        <v>171</v>
      </c>
      <c r="BN461" s="148" t="s">
        <v>475</v>
      </c>
    </row>
    <row r="462" spans="2:66" s="12" customFormat="1" x14ac:dyDescent="0.2">
      <c r="B462" s="150"/>
      <c r="D462" s="151" t="s">
        <v>173</v>
      </c>
      <c r="E462" s="152" t="s">
        <v>1</v>
      </c>
      <c r="F462" s="153" t="s">
        <v>476</v>
      </c>
      <c r="H462" s="152" t="s">
        <v>1</v>
      </c>
      <c r="J462" s="198"/>
      <c r="M462" s="150"/>
      <c r="N462" s="154"/>
      <c r="U462" s="155"/>
      <c r="AU462" s="152" t="s">
        <v>173</v>
      </c>
      <c r="AV462" s="152" t="s">
        <v>147</v>
      </c>
      <c r="AW462" s="12" t="s">
        <v>76</v>
      </c>
      <c r="AX462" s="12" t="s">
        <v>24</v>
      </c>
      <c r="AY462" s="12" t="s">
        <v>68</v>
      </c>
      <c r="AZ462" s="152" t="s">
        <v>165</v>
      </c>
    </row>
    <row r="463" spans="2:66" s="13" customFormat="1" x14ac:dyDescent="0.2">
      <c r="B463" s="156"/>
      <c r="D463" s="151" t="s">
        <v>173</v>
      </c>
      <c r="E463" s="157" t="s">
        <v>1</v>
      </c>
      <c r="F463" s="158" t="s">
        <v>477</v>
      </c>
      <c r="H463" s="159">
        <v>27.16</v>
      </c>
      <c r="J463" s="199"/>
      <c r="M463" s="156"/>
      <c r="N463" s="160"/>
      <c r="U463" s="161"/>
      <c r="AU463" s="157" t="s">
        <v>173</v>
      </c>
      <c r="AV463" s="157" t="s">
        <v>147</v>
      </c>
      <c r="AW463" s="13" t="s">
        <v>147</v>
      </c>
      <c r="AX463" s="13" t="s">
        <v>24</v>
      </c>
      <c r="AY463" s="13" t="s">
        <v>68</v>
      </c>
      <c r="AZ463" s="157" t="s">
        <v>165</v>
      </c>
    </row>
    <row r="464" spans="2:66" s="13" customFormat="1" x14ac:dyDescent="0.2">
      <c r="B464" s="156"/>
      <c r="D464" s="151" t="s">
        <v>173</v>
      </c>
      <c r="E464" s="157" t="s">
        <v>1</v>
      </c>
      <c r="F464" s="158" t="s">
        <v>478</v>
      </c>
      <c r="H464" s="159">
        <v>58.805</v>
      </c>
      <c r="J464" s="199"/>
      <c r="M464" s="156"/>
      <c r="N464" s="160"/>
      <c r="U464" s="161"/>
      <c r="AU464" s="157" t="s">
        <v>173</v>
      </c>
      <c r="AV464" s="157" t="s">
        <v>147</v>
      </c>
      <c r="AW464" s="13" t="s">
        <v>147</v>
      </c>
      <c r="AX464" s="13" t="s">
        <v>24</v>
      </c>
      <c r="AY464" s="13" t="s">
        <v>68</v>
      </c>
      <c r="AZ464" s="157" t="s">
        <v>165</v>
      </c>
    </row>
    <row r="465" spans="2:66" s="14" customFormat="1" x14ac:dyDescent="0.2">
      <c r="B465" s="162"/>
      <c r="D465" s="151" t="s">
        <v>173</v>
      </c>
      <c r="E465" s="163" t="s">
        <v>1</v>
      </c>
      <c r="F465" s="164" t="s">
        <v>176</v>
      </c>
      <c r="H465" s="165">
        <v>85.965000000000003</v>
      </c>
      <c r="J465" s="200"/>
      <c r="M465" s="162"/>
      <c r="N465" s="166"/>
      <c r="U465" s="167"/>
      <c r="AU465" s="163" t="s">
        <v>173</v>
      </c>
      <c r="AV465" s="163" t="s">
        <v>147</v>
      </c>
      <c r="AW465" s="14" t="s">
        <v>171</v>
      </c>
      <c r="AX465" s="14" t="s">
        <v>24</v>
      </c>
      <c r="AY465" s="14" t="s">
        <v>76</v>
      </c>
      <c r="AZ465" s="163" t="s">
        <v>165</v>
      </c>
    </row>
    <row r="466" spans="2:66" s="1" customFormat="1" ht="49.15" customHeight="1" x14ac:dyDescent="0.2">
      <c r="B466" s="29"/>
      <c r="C466" s="202" t="s">
        <v>479</v>
      </c>
      <c r="D466" s="202" t="s">
        <v>398</v>
      </c>
      <c r="E466" s="203" t="s">
        <v>480</v>
      </c>
      <c r="F466" s="204" t="s">
        <v>481</v>
      </c>
      <c r="G466" s="205" t="s">
        <v>415</v>
      </c>
      <c r="H466" s="206">
        <v>85.965000000000003</v>
      </c>
      <c r="I466" s="207">
        <v>86.37</v>
      </c>
      <c r="J466" s="184"/>
      <c r="K466" s="208">
        <f t="shared" ref="K466" si="48">(H466*I466)-(H466*I466*J466)</f>
        <v>7424.797050000001</v>
      </c>
      <c r="L466" s="209"/>
      <c r="M466" s="169"/>
      <c r="N466" s="170" t="s">
        <v>1</v>
      </c>
      <c r="O466" s="171" t="s">
        <v>34</v>
      </c>
      <c r="P466" s="146">
        <v>0</v>
      </c>
      <c r="Q466" s="146">
        <f>P466*H466</f>
        <v>0</v>
      </c>
      <c r="R466" s="146">
        <v>1.15E-2</v>
      </c>
      <c r="S466" s="146">
        <f>R466*H466</f>
        <v>0.98859750000000002</v>
      </c>
      <c r="T466" s="146">
        <v>0</v>
      </c>
      <c r="U466" s="147">
        <f>T466*H466</f>
        <v>0</v>
      </c>
      <c r="AS466" s="148" t="s">
        <v>213</v>
      </c>
      <c r="AU466" s="148" t="s">
        <v>398</v>
      </c>
      <c r="AV466" s="148" t="s">
        <v>147</v>
      </c>
      <c r="AZ466" s="17" t="s">
        <v>165</v>
      </c>
      <c r="BF466" s="149">
        <f>IF(O466="základná",K466,0)</f>
        <v>0</v>
      </c>
      <c r="BG466" s="149">
        <f>IF(O466="znížená",K466,0)</f>
        <v>7424.797050000001</v>
      </c>
      <c r="BH466" s="149">
        <f>IF(O466="zákl. prenesená",K466,0)</f>
        <v>0</v>
      </c>
      <c r="BI466" s="149">
        <f>IF(O466="zníž. prenesená",K466,0)</f>
        <v>0</v>
      </c>
      <c r="BJ466" s="149">
        <f>IF(O466="nulová",K466,0)</f>
        <v>0</v>
      </c>
      <c r="BK466" s="17" t="s">
        <v>147</v>
      </c>
      <c r="BL466" s="149">
        <f>ROUND(I466*H466,2)</f>
        <v>7424.8</v>
      </c>
      <c r="BM466" s="17" t="s">
        <v>171</v>
      </c>
      <c r="BN466" s="148" t="s">
        <v>482</v>
      </c>
    </row>
    <row r="467" spans="2:66" s="12" customFormat="1" x14ac:dyDescent="0.2">
      <c r="B467" s="150"/>
      <c r="D467" s="151" t="s">
        <v>173</v>
      </c>
      <c r="E467" s="152" t="s">
        <v>1</v>
      </c>
      <c r="F467" s="153" t="s">
        <v>476</v>
      </c>
      <c r="H467" s="152" t="s">
        <v>1</v>
      </c>
      <c r="J467" s="198"/>
      <c r="M467" s="150"/>
      <c r="N467" s="154"/>
      <c r="U467" s="155"/>
      <c r="AU467" s="152" t="s">
        <v>173</v>
      </c>
      <c r="AV467" s="152" t="s">
        <v>147</v>
      </c>
      <c r="AW467" s="12" t="s">
        <v>76</v>
      </c>
      <c r="AX467" s="12" t="s">
        <v>24</v>
      </c>
      <c r="AY467" s="12" t="s">
        <v>68</v>
      </c>
      <c r="AZ467" s="152" t="s">
        <v>165</v>
      </c>
    </row>
    <row r="468" spans="2:66" s="13" customFormat="1" x14ac:dyDescent="0.2">
      <c r="B468" s="156"/>
      <c r="D468" s="151" t="s">
        <v>173</v>
      </c>
      <c r="E468" s="157" t="s">
        <v>1</v>
      </c>
      <c r="F468" s="158" t="s">
        <v>477</v>
      </c>
      <c r="H468" s="159">
        <v>27.16</v>
      </c>
      <c r="J468" s="199"/>
      <c r="M468" s="156"/>
      <c r="N468" s="160"/>
      <c r="U468" s="161"/>
      <c r="AU468" s="157" t="s">
        <v>173</v>
      </c>
      <c r="AV468" s="157" t="s">
        <v>147</v>
      </c>
      <c r="AW468" s="13" t="s">
        <v>147</v>
      </c>
      <c r="AX468" s="13" t="s">
        <v>24</v>
      </c>
      <c r="AY468" s="13" t="s">
        <v>68</v>
      </c>
      <c r="AZ468" s="157" t="s">
        <v>165</v>
      </c>
    </row>
    <row r="469" spans="2:66" s="13" customFormat="1" x14ac:dyDescent="0.2">
      <c r="B469" s="156"/>
      <c r="D469" s="151" t="s">
        <v>173</v>
      </c>
      <c r="E469" s="157" t="s">
        <v>1</v>
      </c>
      <c r="F469" s="158" t="s">
        <v>478</v>
      </c>
      <c r="H469" s="159">
        <v>58.805</v>
      </c>
      <c r="J469" s="199"/>
      <c r="M469" s="156"/>
      <c r="N469" s="160"/>
      <c r="U469" s="161"/>
      <c r="AU469" s="157" t="s">
        <v>173</v>
      </c>
      <c r="AV469" s="157" t="s">
        <v>147</v>
      </c>
      <c r="AW469" s="13" t="s">
        <v>147</v>
      </c>
      <c r="AX469" s="13" t="s">
        <v>24</v>
      </c>
      <c r="AY469" s="13" t="s">
        <v>68</v>
      </c>
      <c r="AZ469" s="157" t="s">
        <v>165</v>
      </c>
    </row>
    <row r="470" spans="2:66" s="14" customFormat="1" x14ac:dyDescent="0.2">
      <c r="B470" s="162"/>
      <c r="D470" s="151" t="s">
        <v>173</v>
      </c>
      <c r="E470" s="163" t="s">
        <v>1</v>
      </c>
      <c r="F470" s="164" t="s">
        <v>176</v>
      </c>
      <c r="H470" s="165">
        <v>85.965000000000003</v>
      </c>
      <c r="J470" s="200"/>
      <c r="M470" s="162"/>
      <c r="N470" s="166"/>
      <c r="U470" s="167"/>
      <c r="AU470" s="163" t="s">
        <v>173</v>
      </c>
      <c r="AV470" s="163" t="s">
        <v>147</v>
      </c>
      <c r="AW470" s="14" t="s">
        <v>171</v>
      </c>
      <c r="AX470" s="14" t="s">
        <v>24</v>
      </c>
      <c r="AY470" s="14" t="s">
        <v>76</v>
      </c>
      <c r="AZ470" s="163" t="s">
        <v>165</v>
      </c>
    </row>
    <row r="471" spans="2:66" s="1" customFormat="1" ht="49.15" customHeight="1" x14ac:dyDescent="0.2">
      <c r="B471" s="29"/>
      <c r="C471" s="202" t="s">
        <v>483</v>
      </c>
      <c r="D471" s="202" t="s">
        <v>398</v>
      </c>
      <c r="E471" s="203" t="s">
        <v>484</v>
      </c>
      <c r="F471" s="204" t="s">
        <v>485</v>
      </c>
      <c r="G471" s="205" t="s">
        <v>415</v>
      </c>
      <c r="H471" s="206">
        <v>85.965000000000003</v>
      </c>
      <c r="I471" s="207">
        <v>110.16</v>
      </c>
      <c r="J471" s="184"/>
      <c r="K471" s="208">
        <f t="shared" ref="K471" si="49">(H471*I471)-(H471*I471*J471)</f>
        <v>9469.9043999999994</v>
      </c>
      <c r="L471" s="209"/>
      <c r="M471" s="169"/>
      <c r="N471" s="170" t="s">
        <v>1</v>
      </c>
      <c r="O471" s="171" t="s">
        <v>34</v>
      </c>
      <c r="P471" s="146">
        <v>0</v>
      </c>
      <c r="Q471" s="146">
        <f>P471*H471</f>
        <v>0</v>
      </c>
      <c r="R471" s="146">
        <v>4.8999999999999998E-3</v>
      </c>
      <c r="S471" s="146">
        <f>R471*H471</f>
        <v>0.42122850000000001</v>
      </c>
      <c r="T471" s="146">
        <v>0</v>
      </c>
      <c r="U471" s="147">
        <f>T471*H471</f>
        <v>0</v>
      </c>
      <c r="AS471" s="148" t="s">
        <v>213</v>
      </c>
      <c r="AU471" s="148" t="s">
        <v>398</v>
      </c>
      <c r="AV471" s="148" t="s">
        <v>147</v>
      </c>
      <c r="AZ471" s="17" t="s">
        <v>165</v>
      </c>
      <c r="BF471" s="149">
        <f>IF(O471="základná",K471,0)</f>
        <v>0</v>
      </c>
      <c r="BG471" s="149">
        <f>IF(O471="znížená",K471,0)</f>
        <v>9469.9043999999994</v>
      </c>
      <c r="BH471" s="149">
        <f>IF(O471="zákl. prenesená",K471,0)</f>
        <v>0</v>
      </c>
      <c r="BI471" s="149">
        <f>IF(O471="zníž. prenesená",K471,0)</f>
        <v>0</v>
      </c>
      <c r="BJ471" s="149">
        <f>IF(O471="nulová",K471,0)</f>
        <v>0</v>
      </c>
      <c r="BK471" s="17" t="s">
        <v>147</v>
      </c>
      <c r="BL471" s="149">
        <f>ROUND(I471*H471,2)</f>
        <v>9469.9</v>
      </c>
      <c r="BM471" s="17" t="s">
        <v>171</v>
      </c>
      <c r="BN471" s="148" t="s">
        <v>486</v>
      </c>
    </row>
    <row r="472" spans="2:66" s="12" customFormat="1" x14ac:dyDescent="0.2">
      <c r="B472" s="150"/>
      <c r="D472" s="151" t="s">
        <v>173</v>
      </c>
      <c r="E472" s="152" t="s">
        <v>1</v>
      </c>
      <c r="F472" s="153" t="s">
        <v>476</v>
      </c>
      <c r="H472" s="152" t="s">
        <v>1</v>
      </c>
      <c r="J472" s="198"/>
      <c r="M472" s="150"/>
      <c r="N472" s="154"/>
      <c r="U472" s="155"/>
      <c r="AU472" s="152" t="s">
        <v>173</v>
      </c>
      <c r="AV472" s="152" t="s">
        <v>147</v>
      </c>
      <c r="AW472" s="12" t="s">
        <v>76</v>
      </c>
      <c r="AX472" s="12" t="s">
        <v>24</v>
      </c>
      <c r="AY472" s="12" t="s">
        <v>68</v>
      </c>
      <c r="AZ472" s="152" t="s">
        <v>165</v>
      </c>
    </row>
    <row r="473" spans="2:66" s="13" customFormat="1" x14ac:dyDescent="0.2">
      <c r="B473" s="156"/>
      <c r="D473" s="151" t="s">
        <v>173</v>
      </c>
      <c r="E473" s="157" t="s">
        <v>1</v>
      </c>
      <c r="F473" s="158" t="s">
        <v>477</v>
      </c>
      <c r="H473" s="159">
        <v>27.16</v>
      </c>
      <c r="J473" s="199"/>
      <c r="M473" s="156"/>
      <c r="N473" s="160"/>
      <c r="U473" s="161"/>
      <c r="AU473" s="157" t="s">
        <v>173</v>
      </c>
      <c r="AV473" s="157" t="s">
        <v>147</v>
      </c>
      <c r="AW473" s="13" t="s">
        <v>147</v>
      </c>
      <c r="AX473" s="13" t="s">
        <v>24</v>
      </c>
      <c r="AY473" s="13" t="s">
        <v>68</v>
      </c>
      <c r="AZ473" s="157" t="s">
        <v>165</v>
      </c>
    </row>
    <row r="474" spans="2:66" s="13" customFormat="1" x14ac:dyDescent="0.2">
      <c r="B474" s="156"/>
      <c r="D474" s="151" t="s">
        <v>173</v>
      </c>
      <c r="E474" s="157" t="s">
        <v>1</v>
      </c>
      <c r="F474" s="158" t="s">
        <v>478</v>
      </c>
      <c r="H474" s="159">
        <v>58.805</v>
      </c>
      <c r="J474" s="199"/>
      <c r="M474" s="156"/>
      <c r="N474" s="160"/>
      <c r="U474" s="161"/>
      <c r="AU474" s="157" t="s">
        <v>173</v>
      </c>
      <c r="AV474" s="157" t="s">
        <v>147</v>
      </c>
      <c r="AW474" s="13" t="s">
        <v>147</v>
      </c>
      <c r="AX474" s="13" t="s">
        <v>24</v>
      </c>
      <c r="AY474" s="13" t="s">
        <v>68</v>
      </c>
      <c r="AZ474" s="157" t="s">
        <v>165</v>
      </c>
    </row>
    <row r="475" spans="2:66" s="14" customFormat="1" x14ac:dyDescent="0.2">
      <c r="B475" s="162"/>
      <c r="D475" s="151" t="s">
        <v>173</v>
      </c>
      <c r="E475" s="163" t="s">
        <v>1</v>
      </c>
      <c r="F475" s="164" t="s">
        <v>176</v>
      </c>
      <c r="H475" s="165">
        <v>85.965000000000003</v>
      </c>
      <c r="J475" s="200"/>
      <c r="M475" s="162"/>
      <c r="N475" s="166"/>
      <c r="U475" s="167"/>
      <c r="AU475" s="163" t="s">
        <v>173</v>
      </c>
      <c r="AV475" s="163" t="s">
        <v>147</v>
      </c>
      <c r="AW475" s="14" t="s">
        <v>171</v>
      </c>
      <c r="AX475" s="14" t="s">
        <v>24</v>
      </c>
      <c r="AY475" s="14" t="s">
        <v>76</v>
      </c>
      <c r="AZ475" s="163" t="s">
        <v>165</v>
      </c>
    </row>
    <row r="476" spans="2:66" s="1" customFormat="1" ht="44.25" customHeight="1" x14ac:dyDescent="0.2">
      <c r="B476" s="29"/>
      <c r="C476" s="202" t="s">
        <v>487</v>
      </c>
      <c r="D476" s="202" t="s">
        <v>398</v>
      </c>
      <c r="E476" s="203" t="s">
        <v>488</v>
      </c>
      <c r="F476" s="204" t="s">
        <v>489</v>
      </c>
      <c r="G476" s="205" t="s">
        <v>415</v>
      </c>
      <c r="H476" s="206">
        <v>8</v>
      </c>
      <c r="I476" s="207">
        <v>12.51</v>
      </c>
      <c r="J476" s="184"/>
      <c r="K476" s="208">
        <f t="shared" ref="K476" si="50">(H476*I476)-(H476*I476*J476)</f>
        <v>100.08</v>
      </c>
      <c r="L476" s="209"/>
      <c r="M476" s="169"/>
      <c r="N476" s="170" t="s">
        <v>1</v>
      </c>
      <c r="O476" s="171" t="s">
        <v>34</v>
      </c>
      <c r="P476" s="146">
        <v>0</v>
      </c>
      <c r="Q476" s="146">
        <f>P476*H476</f>
        <v>0</v>
      </c>
      <c r="R476" s="146">
        <v>2.0000000000000001E-4</v>
      </c>
      <c r="S476" s="146">
        <f>R476*H476</f>
        <v>1.6000000000000001E-3</v>
      </c>
      <c r="T476" s="146">
        <v>0</v>
      </c>
      <c r="U476" s="147">
        <f>T476*H476</f>
        <v>0</v>
      </c>
      <c r="AS476" s="148" t="s">
        <v>213</v>
      </c>
      <c r="AU476" s="148" t="s">
        <v>398</v>
      </c>
      <c r="AV476" s="148" t="s">
        <v>147</v>
      </c>
      <c r="AZ476" s="17" t="s">
        <v>165</v>
      </c>
      <c r="BF476" s="149">
        <f>IF(O476="základná",K476,0)</f>
        <v>0</v>
      </c>
      <c r="BG476" s="149">
        <f>IF(O476="znížená",K476,0)</f>
        <v>100.08</v>
      </c>
      <c r="BH476" s="149">
        <f>IF(O476="zákl. prenesená",K476,0)</f>
        <v>0</v>
      </c>
      <c r="BI476" s="149">
        <f>IF(O476="zníž. prenesená",K476,0)</f>
        <v>0</v>
      </c>
      <c r="BJ476" s="149">
        <f>IF(O476="nulová",K476,0)</f>
        <v>0</v>
      </c>
      <c r="BK476" s="17" t="s">
        <v>147</v>
      </c>
      <c r="BL476" s="149">
        <f>ROUND(I476*H476,2)</f>
        <v>100.08</v>
      </c>
      <c r="BM476" s="17" t="s">
        <v>171</v>
      </c>
      <c r="BN476" s="148" t="s">
        <v>490</v>
      </c>
    </row>
    <row r="477" spans="2:66" s="12" customFormat="1" x14ac:dyDescent="0.2">
      <c r="B477" s="150"/>
      <c r="D477" s="151" t="s">
        <v>173</v>
      </c>
      <c r="E477" s="152" t="s">
        <v>1</v>
      </c>
      <c r="F477" s="153" t="s">
        <v>476</v>
      </c>
      <c r="H477" s="152" t="s">
        <v>1</v>
      </c>
      <c r="J477" s="198"/>
      <c r="M477" s="150"/>
      <c r="N477" s="154"/>
      <c r="U477" s="155"/>
      <c r="AU477" s="152" t="s">
        <v>173</v>
      </c>
      <c r="AV477" s="152" t="s">
        <v>147</v>
      </c>
      <c r="AW477" s="12" t="s">
        <v>76</v>
      </c>
      <c r="AX477" s="12" t="s">
        <v>24</v>
      </c>
      <c r="AY477" s="12" t="s">
        <v>68</v>
      </c>
      <c r="AZ477" s="152" t="s">
        <v>165</v>
      </c>
    </row>
    <row r="478" spans="2:66" s="13" customFormat="1" x14ac:dyDescent="0.2">
      <c r="B478" s="156"/>
      <c r="D478" s="151" t="s">
        <v>173</v>
      </c>
      <c r="E478" s="157" t="s">
        <v>1</v>
      </c>
      <c r="F478" s="158" t="s">
        <v>491</v>
      </c>
      <c r="H478" s="159">
        <v>8</v>
      </c>
      <c r="J478" s="199"/>
      <c r="M478" s="156"/>
      <c r="N478" s="160"/>
      <c r="U478" s="161"/>
      <c r="AU478" s="157" t="s">
        <v>173</v>
      </c>
      <c r="AV478" s="157" t="s">
        <v>147</v>
      </c>
      <c r="AW478" s="13" t="s">
        <v>147</v>
      </c>
      <c r="AX478" s="13" t="s">
        <v>24</v>
      </c>
      <c r="AY478" s="13" t="s">
        <v>68</v>
      </c>
      <c r="AZ478" s="157" t="s">
        <v>165</v>
      </c>
    </row>
    <row r="479" spans="2:66" s="14" customFormat="1" x14ac:dyDescent="0.2">
      <c r="B479" s="162"/>
      <c r="D479" s="151" t="s">
        <v>173</v>
      </c>
      <c r="E479" s="163" t="s">
        <v>1</v>
      </c>
      <c r="F479" s="164" t="s">
        <v>176</v>
      </c>
      <c r="H479" s="165">
        <v>8</v>
      </c>
      <c r="J479" s="200"/>
      <c r="M479" s="162"/>
      <c r="N479" s="166"/>
      <c r="U479" s="167"/>
      <c r="AU479" s="163" t="s">
        <v>173</v>
      </c>
      <c r="AV479" s="163" t="s">
        <v>147</v>
      </c>
      <c r="AW479" s="14" t="s">
        <v>171</v>
      </c>
      <c r="AX479" s="14" t="s">
        <v>24</v>
      </c>
      <c r="AY479" s="14" t="s">
        <v>76</v>
      </c>
      <c r="AZ479" s="163" t="s">
        <v>165</v>
      </c>
    </row>
    <row r="480" spans="2:66" s="1" customFormat="1" ht="37.9" customHeight="1" x14ac:dyDescent="0.2">
      <c r="B480" s="29"/>
      <c r="C480" s="188" t="s">
        <v>492</v>
      </c>
      <c r="D480" s="188" t="s">
        <v>167</v>
      </c>
      <c r="E480" s="189" t="s">
        <v>493</v>
      </c>
      <c r="F480" s="190" t="s">
        <v>494</v>
      </c>
      <c r="G480" s="191" t="s">
        <v>415</v>
      </c>
      <c r="H480" s="192">
        <v>6</v>
      </c>
      <c r="I480" s="193">
        <v>49.09</v>
      </c>
      <c r="J480" s="182"/>
      <c r="K480" s="193">
        <f t="shared" ref="K480" si="51">(H480*I480)-(H480*I480*J480)</f>
        <v>294.54000000000002</v>
      </c>
      <c r="L480" s="194"/>
      <c r="M480" s="29"/>
      <c r="N480" s="145" t="s">
        <v>1</v>
      </c>
      <c r="O480" s="118" t="s">
        <v>34</v>
      </c>
      <c r="P480" s="146">
        <v>0.86499999999999999</v>
      </c>
      <c r="Q480" s="146">
        <f>P480*H480</f>
        <v>5.1899999999999995</v>
      </c>
      <c r="R480" s="146">
        <v>0.58838000000000001</v>
      </c>
      <c r="S480" s="146">
        <f>R480*H480</f>
        <v>3.5302800000000003</v>
      </c>
      <c r="T480" s="146">
        <v>0</v>
      </c>
      <c r="U480" s="147">
        <f>T480*H480</f>
        <v>0</v>
      </c>
      <c r="AS480" s="148" t="s">
        <v>171</v>
      </c>
      <c r="AU480" s="148" t="s">
        <v>167</v>
      </c>
      <c r="AV480" s="148" t="s">
        <v>147</v>
      </c>
      <c r="AZ480" s="17" t="s">
        <v>165</v>
      </c>
      <c r="BF480" s="149">
        <f>IF(O480="základná",K480,0)</f>
        <v>0</v>
      </c>
      <c r="BG480" s="149">
        <f>IF(O480="znížená",K480,0)</f>
        <v>294.54000000000002</v>
      </c>
      <c r="BH480" s="149">
        <f>IF(O480="zákl. prenesená",K480,0)</f>
        <v>0</v>
      </c>
      <c r="BI480" s="149">
        <f>IF(O480="zníž. prenesená",K480,0)</f>
        <v>0</v>
      </c>
      <c r="BJ480" s="149">
        <f>IF(O480="nulová",K480,0)</f>
        <v>0</v>
      </c>
      <c r="BK480" s="17" t="s">
        <v>147</v>
      </c>
      <c r="BL480" s="149">
        <f>ROUND(I480*H480,2)</f>
        <v>294.54000000000002</v>
      </c>
      <c r="BM480" s="17" t="s">
        <v>171</v>
      </c>
      <c r="BN480" s="148" t="s">
        <v>495</v>
      </c>
    </row>
    <row r="481" spans="2:66" s="12" customFormat="1" x14ac:dyDescent="0.2">
      <c r="B481" s="150"/>
      <c r="D481" s="151" t="s">
        <v>173</v>
      </c>
      <c r="E481" s="152" t="s">
        <v>1</v>
      </c>
      <c r="F481" s="153" t="s">
        <v>496</v>
      </c>
      <c r="H481" s="152" t="s">
        <v>1</v>
      </c>
      <c r="J481" s="176"/>
      <c r="M481" s="150"/>
      <c r="N481" s="154"/>
      <c r="U481" s="155"/>
      <c r="AU481" s="152" t="s">
        <v>173</v>
      </c>
      <c r="AV481" s="152" t="s">
        <v>147</v>
      </c>
      <c r="AW481" s="12" t="s">
        <v>76</v>
      </c>
      <c r="AX481" s="12" t="s">
        <v>24</v>
      </c>
      <c r="AY481" s="12" t="s">
        <v>68</v>
      </c>
      <c r="AZ481" s="152" t="s">
        <v>165</v>
      </c>
    </row>
    <row r="482" spans="2:66" s="13" customFormat="1" x14ac:dyDescent="0.2">
      <c r="B482" s="156"/>
      <c r="D482" s="151" t="s">
        <v>173</v>
      </c>
      <c r="E482" s="157" t="s">
        <v>1</v>
      </c>
      <c r="F482" s="158" t="s">
        <v>334</v>
      </c>
      <c r="H482" s="159">
        <v>6</v>
      </c>
      <c r="J482" s="177"/>
      <c r="M482" s="156"/>
      <c r="N482" s="160"/>
      <c r="U482" s="161"/>
      <c r="AU482" s="157" t="s">
        <v>173</v>
      </c>
      <c r="AV482" s="157" t="s">
        <v>147</v>
      </c>
      <c r="AW482" s="13" t="s">
        <v>147</v>
      </c>
      <c r="AX482" s="13" t="s">
        <v>24</v>
      </c>
      <c r="AY482" s="13" t="s">
        <v>68</v>
      </c>
      <c r="AZ482" s="157" t="s">
        <v>165</v>
      </c>
    </row>
    <row r="483" spans="2:66" s="14" customFormat="1" x14ac:dyDescent="0.2">
      <c r="B483" s="162"/>
      <c r="D483" s="151" t="s">
        <v>173</v>
      </c>
      <c r="E483" s="163" t="s">
        <v>1</v>
      </c>
      <c r="F483" s="164" t="s">
        <v>176</v>
      </c>
      <c r="H483" s="165">
        <v>6</v>
      </c>
      <c r="J483" s="178"/>
      <c r="M483" s="162"/>
      <c r="N483" s="166"/>
      <c r="U483" s="167"/>
      <c r="AU483" s="163" t="s">
        <v>173</v>
      </c>
      <c r="AV483" s="163" t="s">
        <v>147</v>
      </c>
      <c r="AW483" s="14" t="s">
        <v>171</v>
      </c>
      <c r="AX483" s="14" t="s">
        <v>24</v>
      </c>
      <c r="AY483" s="14" t="s">
        <v>76</v>
      </c>
      <c r="AZ483" s="163" t="s">
        <v>165</v>
      </c>
    </row>
    <row r="484" spans="2:66" s="1" customFormat="1" ht="37.9" customHeight="1" x14ac:dyDescent="0.2">
      <c r="B484" s="29"/>
      <c r="C484" s="202" t="s">
        <v>497</v>
      </c>
      <c r="D484" s="202" t="s">
        <v>398</v>
      </c>
      <c r="E484" s="203" t="s">
        <v>498</v>
      </c>
      <c r="F484" s="204" t="s">
        <v>499</v>
      </c>
      <c r="G484" s="205" t="s">
        <v>415</v>
      </c>
      <c r="H484" s="206">
        <v>6</v>
      </c>
      <c r="I484" s="207">
        <v>248.81</v>
      </c>
      <c r="J484" s="184"/>
      <c r="K484" s="208">
        <f t="shared" ref="K484" si="52">(H484*I484)-(H484*I484*J484)</f>
        <v>1492.8600000000001</v>
      </c>
      <c r="L484" s="209"/>
      <c r="M484" s="169"/>
      <c r="N484" s="170" t="s">
        <v>1</v>
      </c>
      <c r="O484" s="171" t="s">
        <v>34</v>
      </c>
      <c r="P484" s="146">
        <v>0</v>
      </c>
      <c r="Q484" s="146">
        <f>P484*H484</f>
        <v>0</v>
      </c>
      <c r="R484" s="146">
        <v>7.8899999999999994E-3</v>
      </c>
      <c r="S484" s="146">
        <f>R484*H484</f>
        <v>4.7339999999999993E-2</v>
      </c>
      <c r="T484" s="146">
        <v>0</v>
      </c>
      <c r="U484" s="147">
        <f>T484*H484</f>
        <v>0</v>
      </c>
      <c r="AS484" s="148" t="s">
        <v>213</v>
      </c>
      <c r="AU484" s="148" t="s">
        <v>398</v>
      </c>
      <c r="AV484" s="148" t="s">
        <v>147</v>
      </c>
      <c r="AZ484" s="17" t="s">
        <v>165</v>
      </c>
      <c r="BF484" s="149">
        <f>IF(O484="základná",K484,0)</f>
        <v>0</v>
      </c>
      <c r="BG484" s="149">
        <f>IF(O484="znížená",K484,0)</f>
        <v>1492.8600000000001</v>
      </c>
      <c r="BH484" s="149">
        <f>IF(O484="zákl. prenesená",K484,0)</f>
        <v>0</v>
      </c>
      <c r="BI484" s="149">
        <f>IF(O484="zníž. prenesená",K484,0)</f>
        <v>0</v>
      </c>
      <c r="BJ484" s="149">
        <f>IF(O484="nulová",K484,0)</f>
        <v>0</v>
      </c>
      <c r="BK484" s="17" t="s">
        <v>147</v>
      </c>
      <c r="BL484" s="149">
        <f>ROUND(I484*H484,2)</f>
        <v>1492.86</v>
      </c>
      <c r="BM484" s="17" t="s">
        <v>171</v>
      </c>
      <c r="BN484" s="148" t="s">
        <v>500</v>
      </c>
    </row>
    <row r="485" spans="2:66" s="12" customFormat="1" x14ac:dyDescent="0.2">
      <c r="B485" s="150"/>
      <c r="D485" s="151" t="s">
        <v>173</v>
      </c>
      <c r="E485" s="152" t="s">
        <v>1</v>
      </c>
      <c r="F485" s="153" t="s">
        <v>496</v>
      </c>
      <c r="H485" s="152" t="s">
        <v>1</v>
      </c>
      <c r="J485" s="198"/>
      <c r="M485" s="150"/>
      <c r="N485" s="154"/>
      <c r="U485" s="155"/>
      <c r="AU485" s="152" t="s">
        <v>173</v>
      </c>
      <c r="AV485" s="152" t="s">
        <v>147</v>
      </c>
      <c r="AW485" s="12" t="s">
        <v>76</v>
      </c>
      <c r="AX485" s="12" t="s">
        <v>24</v>
      </c>
      <c r="AY485" s="12" t="s">
        <v>68</v>
      </c>
      <c r="AZ485" s="152" t="s">
        <v>165</v>
      </c>
    </row>
    <row r="486" spans="2:66" s="13" customFormat="1" x14ac:dyDescent="0.2">
      <c r="B486" s="156"/>
      <c r="D486" s="151" t="s">
        <v>173</v>
      </c>
      <c r="E486" s="157" t="s">
        <v>1</v>
      </c>
      <c r="F486" s="158" t="s">
        <v>334</v>
      </c>
      <c r="H486" s="159">
        <v>6</v>
      </c>
      <c r="J486" s="199"/>
      <c r="M486" s="156"/>
      <c r="N486" s="160"/>
      <c r="U486" s="161"/>
      <c r="AU486" s="157" t="s">
        <v>173</v>
      </c>
      <c r="AV486" s="157" t="s">
        <v>147</v>
      </c>
      <c r="AW486" s="13" t="s">
        <v>147</v>
      </c>
      <c r="AX486" s="13" t="s">
        <v>24</v>
      </c>
      <c r="AY486" s="13" t="s">
        <v>68</v>
      </c>
      <c r="AZ486" s="157" t="s">
        <v>165</v>
      </c>
    </row>
    <row r="487" spans="2:66" s="14" customFormat="1" x14ac:dyDescent="0.2">
      <c r="B487" s="162"/>
      <c r="D487" s="151" t="s">
        <v>173</v>
      </c>
      <c r="E487" s="163" t="s">
        <v>1</v>
      </c>
      <c r="F487" s="164" t="s">
        <v>176</v>
      </c>
      <c r="H487" s="165">
        <v>6</v>
      </c>
      <c r="J487" s="200"/>
      <c r="M487" s="162"/>
      <c r="N487" s="166"/>
      <c r="U487" s="167"/>
      <c r="AU487" s="163" t="s">
        <v>173</v>
      </c>
      <c r="AV487" s="163" t="s">
        <v>147</v>
      </c>
      <c r="AW487" s="14" t="s">
        <v>171</v>
      </c>
      <c r="AX487" s="14" t="s">
        <v>24</v>
      </c>
      <c r="AY487" s="14" t="s">
        <v>76</v>
      </c>
      <c r="AZ487" s="163" t="s">
        <v>165</v>
      </c>
    </row>
    <row r="488" spans="2:66" s="1" customFormat="1" ht="24.2" customHeight="1" x14ac:dyDescent="0.2">
      <c r="B488" s="29"/>
      <c r="C488" s="202" t="s">
        <v>501</v>
      </c>
      <c r="D488" s="202" t="s">
        <v>398</v>
      </c>
      <c r="E488" s="203" t="s">
        <v>502</v>
      </c>
      <c r="F488" s="204" t="s">
        <v>503</v>
      </c>
      <c r="G488" s="205" t="s">
        <v>415</v>
      </c>
      <c r="H488" s="206">
        <v>6</v>
      </c>
      <c r="I488" s="207">
        <v>47.42</v>
      </c>
      <c r="J488" s="184"/>
      <c r="K488" s="208">
        <f t="shared" ref="K488" si="53">(H488*I488)-(H488*I488*J488)</f>
        <v>284.52</v>
      </c>
      <c r="L488" s="209"/>
      <c r="M488" s="169"/>
      <c r="N488" s="170" t="s">
        <v>1</v>
      </c>
      <c r="O488" s="171" t="s">
        <v>34</v>
      </c>
      <c r="P488" s="146">
        <v>0</v>
      </c>
      <c r="Q488" s="146">
        <f>P488*H488</f>
        <v>0</v>
      </c>
      <c r="R488" s="146">
        <v>4.0600000000000002E-3</v>
      </c>
      <c r="S488" s="146">
        <f>R488*H488</f>
        <v>2.436E-2</v>
      </c>
      <c r="T488" s="146">
        <v>0</v>
      </c>
      <c r="U488" s="147">
        <f>T488*H488</f>
        <v>0</v>
      </c>
      <c r="AS488" s="148" t="s">
        <v>213</v>
      </c>
      <c r="AU488" s="148" t="s">
        <v>398</v>
      </c>
      <c r="AV488" s="148" t="s">
        <v>147</v>
      </c>
      <c r="AZ488" s="17" t="s">
        <v>165</v>
      </c>
      <c r="BF488" s="149">
        <f>IF(O488="základná",K488,0)</f>
        <v>0</v>
      </c>
      <c r="BG488" s="149">
        <f>IF(O488="znížená",K488,0)</f>
        <v>284.52</v>
      </c>
      <c r="BH488" s="149">
        <f>IF(O488="zákl. prenesená",K488,0)</f>
        <v>0</v>
      </c>
      <c r="BI488" s="149">
        <f>IF(O488="zníž. prenesená",K488,0)</f>
        <v>0</v>
      </c>
      <c r="BJ488" s="149">
        <f>IF(O488="nulová",K488,0)</f>
        <v>0</v>
      </c>
      <c r="BK488" s="17" t="s">
        <v>147</v>
      </c>
      <c r="BL488" s="149">
        <f>ROUND(I488*H488,2)</f>
        <v>284.52</v>
      </c>
      <c r="BM488" s="17" t="s">
        <v>171</v>
      </c>
      <c r="BN488" s="148" t="s">
        <v>504</v>
      </c>
    </row>
    <row r="489" spans="2:66" s="12" customFormat="1" x14ac:dyDescent="0.2">
      <c r="B489" s="150"/>
      <c r="D489" s="151" t="s">
        <v>173</v>
      </c>
      <c r="E489" s="152" t="s">
        <v>1</v>
      </c>
      <c r="F489" s="153" t="s">
        <v>496</v>
      </c>
      <c r="H489" s="152" t="s">
        <v>1</v>
      </c>
      <c r="J489" s="198"/>
      <c r="M489" s="150"/>
      <c r="N489" s="154"/>
      <c r="U489" s="155"/>
      <c r="AU489" s="152" t="s">
        <v>173</v>
      </c>
      <c r="AV489" s="152" t="s">
        <v>147</v>
      </c>
      <c r="AW489" s="12" t="s">
        <v>76</v>
      </c>
      <c r="AX489" s="12" t="s">
        <v>24</v>
      </c>
      <c r="AY489" s="12" t="s">
        <v>68</v>
      </c>
      <c r="AZ489" s="152" t="s">
        <v>165</v>
      </c>
    </row>
    <row r="490" spans="2:66" s="13" customFormat="1" x14ac:dyDescent="0.2">
      <c r="B490" s="156"/>
      <c r="D490" s="151" t="s">
        <v>173</v>
      </c>
      <c r="E490" s="157" t="s">
        <v>1</v>
      </c>
      <c r="F490" s="158" t="s">
        <v>334</v>
      </c>
      <c r="H490" s="159">
        <v>6</v>
      </c>
      <c r="J490" s="199"/>
      <c r="M490" s="156"/>
      <c r="N490" s="160"/>
      <c r="U490" s="161"/>
      <c r="AU490" s="157" t="s">
        <v>173</v>
      </c>
      <c r="AV490" s="157" t="s">
        <v>147</v>
      </c>
      <c r="AW490" s="13" t="s">
        <v>147</v>
      </c>
      <c r="AX490" s="13" t="s">
        <v>24</v>
      </c>
      <c r="AY490" s="13" t="s">
        <v>68</v>
      </c>
      <c r="AZ490" s="157" t="s">
        <v>165</v>
      </c>
    </row>
    <row r="491" spans="2:66" s="14" customFormat="1" x14ac:dyDescent="0.2">
      <c r="B491" s="162"/>
      <c r="D491" s="151" t="s">
        <v>173</v>
      </c>
      <c r="E491" s="163" t="s">
        <v>1</v>
      </c>
      <c r="F491" s="164" t="s">
        <v>176</v>
      </c>
      <c r="H491" s="165">
        <v>6</v>
      </c>
      <c r="J491" s="200"/>
      <c r="M491" s="162"/>
      <c r="N491" s="166"/>
      <c r="U491" s="167"/>
      <c r="AU491" s="163" t="s">
        <v>173</v>
      </c>
      <c r="AV491" s="163" t="s">
        <v>147</v>
      </c>
      <c r="AW491" s="14" t="s">
        <v>171</v>
      </c>
      <c r="AX491" s="14" t="s">
        <v>24</v>
      </c>
      <c r="AY491" s="14" t="s">
        <v>76</v>
      </c>
      <c r="AZ491" s="163" t="s">
        <v>165</v>
      </c>
    </row>
    <row r="492" spans="2:66" s="1" customFormat="1" ht="21.75" customHeight="1" x14ac:dyDescent="0.2">
      <c r="B492" s="29"/>
      <c r="C492" s="188" t="s">
        <v>505</v>
      </c>
      <c r="D492" s="188" t="s">
        <v>167</v>
      </c>
      <c r="E492" s="189" t="s">
        <v>506</v>
      </c>
      <c r="F492" s="190" t="s">
        <v>507</v>
      </c>
      <c r="G492" s="191" t="s">
        <v>415</v>
      </c>
      <c r="H492" s="192">
        <v>3</v>
      </c>
      <c r="I492" s="193">
        <v>29.97</v>
      </c>
      <c r="J492" s="182"/>
      <c r="K492" s="193">
        <f t="shared" ref="K492" si="54">(H492*I492)-(H492*I492*J492)</f>
        <v>89.91</v>
      </c>
      <c r="L492" s="194"/>
      <c r="M492" s="29"/>
      <c r="N492" s="145" t="s">
        <v>1</v>
      </c>
      <c r="O492" s="118" t="s">
        <v>34</v>
      </c>
      <c r="P492" s="146">
        <v>1.25</v>
      </c>
      <c r="Q492" s="146">
        <f>P492*H492</f>
        <v>3.75</v>
      </c>
      <c r="R492" s="146">
        <v>2.2100000000000002E-3</v>
      </c>
      <c r="S492" s="146">
        <f>R492*H492</f>
        <v>6.6300000000000005E-3</v>
      </c>
      <c r="T492" s="146">
        <v>0</v>
      </c>
      <c r="U492" s="147">
        <f>T492*H492</f>
        <v>0</v>
      </c>
      <c r="AS492" s="148" t="s">
        <v>171</v>
      </c>
      <c r="AU492" s="148" t="s">
        <v>167</v>
      </c>
      <c r="AV492" s="148" t="s">
        <v>147</v>
      </c>
      <c r="AZ492" s="17" t="s">
        <v>165</v>
      </c>
      <c r="BF492" s="149">
        <f>IF(O492="základná",K492,0)</f>
        <v>0</v>
      </c>
      <c r="BG492" s="149">
        <f>IF(O492="znížená",K492,0)</f>
        <v>89.91</v>
      </c>
      <c r="BH492" s="149">
        <f>IF(O492="zákl. prenesená",K492,0)</f>
        <v>0</v>
      </c>
      <c r="BI492" s="149">
        <f>IF(O492="zníž. prenesená",K492,0)</f>
        <v>0</v>
      </c>
      <c r="BJ492" s="149">
        <f>IF(O492="nulová",K492,0)</f>
        <v>0</v>
      </c>
      <c r="BK492" s="17" t="s">
        <v>147</v>
      </c>
      <c r="BL492" s="149">
        <f>ROUND(I492*H492,2)</f>
        <v>89.91</v>
      </c>
      <c r="BM492" s="17" t="s">
        <v>171</v>
      </c>
      <c r="BN492" s="148" t="s">
        <v>508</v>
      </c>
    </row>
    <row r="493" spans="2:66" s="12" customFormat="1" x14ac:dyDescent="0.2">
      <c r="B493" s="150"/>
      <c r="D493" s="151" t="s">
        <v>173</v>
      </c>
      <c r="E493" s="152" t="s">
        <v>1</v>
      </c>
      <c r="F493" s="153" t="s">
        <v>509</v>
      </c>
      <c r="H493" s="152" t="s">
        <v>1</v>
      </c>
      <c r="J493" s="198"/>
      <c r="M493" s="150"/>
      <c r="N493" s="154"/>
      <c r="U493" s="155"/>
      <c r="AU493" s="152" t="s">
        <v>173</v>
      </c>
      <c r="AV493" s="152" t="s">
        <v>147</v>
      </c>
      <c r="AW493" s="12" t="s">
        <v>76</v>
      </c>
      <c r="AX493" s="12" t="s">
        <v>24</v>
      </c>
      <c r="AY493" s="12" t="s">
        <v>68</v>
      </c>
      <c r="AZ493" s="152" t="s">
        <v>165</v>
      </c>
    </row>
    <row r="494" spans="2:66" s="13" customFormat="1" x14ac:dyDescent="0.2">
      <c r="B494" s="156"/>
      <c r="D494" s="151" t="s">
        <v>173</v>
      </c>
      <c r="E494" s="157" t="s">
        <v>1</v>
      </c>
      <c r="F494" s="158" t="s">
        <v>510</v>
      </c>
      <c r="H494" s="159">
        <v>3</v>
      </c>
      <c r="J494" s="199"/>
      <c r="M494" s="156"/>
      <c r="N494" s="160"/>
      <c r="U494" s="161"/>
      <c r="AU494" s="157" t="s">
        <v>173</v>
      </c>
      <c r="AV494" s="157" t="s">
        <v>147</v>
      </c>
      <c r="AW494" s="13" t="s">
        <v>147</v>
      </c>
      <c r="AX494" s="13" t="s">
        <v>24</v>
      </c>
      <c r="AY494" s="13" t="s">
        <v>68</v>
      </c>
      <c r="AZ494" s="157" t="s">
        <v>165</v>
      </c>
    </row>
    <row r="495" spans="2:66" s="14" customFormat="1" x14ac:dyDescent="0.2">
      <c r="B495" s="162"/>
      <c r="D495" s="151" t="s">
        <v>173</v>
      </c>
      <c r="E495" s="163" t="s">
        <v>1</v>
      </c>
      <c r="F495" s="164" t="s">
        <v>176</v>
      </c>
      <c r="H495" s="165">
        <v>3</v>
      </c>
      <c r="J495" s="200"/>
      <c r="M495" s="162"/>
      <c r="N495" s="166"/>
      <c r="U495" s="167"/>
      <c r="AU495" s="163" t="s">
        <v>173</v>
      </c>
      <c r="AV495" s="163" t="s">
        <v>147</v>
      </c>
      <c r="AW495" s="14" t="s">
        <v>171</v>
      </c>
      <c r="AX495" s="14" t="s">
        <v>24</v>
      </c>
      <c r="AY495" s="14" t="s">
        <v>76</v>
      </c>
      <c r="AZ495" s="163" t="s">
        <v>165</v>
      </c>
    </row>
    <row r="496" spans="2:66" s="1" customFormat="1" ht="24.2" customHeight="1" x14ac:dyDescent="0.2">
      <c r="B496" s="29"/>
      <c r="C496" s="202" t="s">
        <v>511</v>
      </c>
      <c r="D496" s="202" t="s">
        <v>398</v>
      </c>
      <c r="E496" s="203" t="s">
        <v>512</v>
      </c>
      <c r="F496" s="204" t="s">
        <v>513</v>
      </c>
      <c r="G496" s="205" t="s">
        <v>415</v>
      </c>
      <c r="H496" s="206">
        <v>3</v>
      </c>
      <c r="I496" s="185"/>
      <c r="J496" s="184"/>
      <c r="K496" s="208">
        <f t="shared" ref="K496" si="55">(H496*I496)-(H496*I496*J496)</f>
        <v>0</v>
      </c>
      <c r="L496" s="209"/>
      <c r="M496" s="169"/>
      <c r="N496" s="170" t="s">
        <v>1</v>
      </c>
      <c r="O496" s="171" t="s">
        <v>34</v>
      </c>
      <c r="P496" s="146">
        <v>0</v>
      </c>
      <c r="Q496" s="146">
        <f>P496*H496</f>
        <v>0</v>
      </c>
      <c r="R496" s="146">
        <v>2.82E-3</v>
      </c>
      <c r="S496" s="146">
        <f>R496*H496</f>
        <v>8.4600000000000005E-3</v>
      </c>
      <c r="T496" s="146">
        <v>0</v>
      </c>
      <c r="U496" s="147">
        <f>T496*H496</f>
        <v>0</v>
      </c>
      <c r="AS496" s="148" t="s">
        <v>213</v>
      </c>
      <c r="AU496" s="148" t="s">
        <v>398</v>
      </c>
      <c r="AV496" s="148" t="s">
        <v>147</v>
      </c>
      <c r="AZ496" s="17" t="s">
        <v>165</v>
      </c>
      <c r="BF496" s="149">
        <f>IF(O496="základná",K496,0)</f>
        <v>0</v>
      </c>
      <c r="BG496" s="149">
        <f>IF(O496="znížená",K496,0)</f>
        <v>0</v>
      </c>
      <c r="BH496" s="149">
        <f>IF(O496="zákl. prenesená",K496,0)</f>
        <v>0</v>
      </c>
      <c r="BI496" s="149">
        <f>IF(O496="zníž. prenesená",K496,0)</f>
        <v>0</v>
      </c>
      <c r="BJ496" s="149">
        <f>IF(O496="nulová",K496,0)</f>
        <v>0</v>
      </c>
      <c r="BK496" s="17" t="s">
        <v>147</v>
      </c>
      <c r="BL496" s="149">
        <f>ROUND(I496*H496,2)</f>
        <v>0</v>
      </c>
      <c r="BM496" s="17" t="s">
        <v>171</v>
      </c>
      <c r="BN496" s="148" t="s">
        <v>514</v>
      </c>
    </row>
    <row r="497" spans="2:66" s="12" customFormat="1" x14ac:dyDescent="0.2">
      <c r="B497" s="150"/>
      <c r="D497" s="151" t="s">
        <v>173</v>
      </c>
      <c r="E497" s="152" t="s">
        <v>1</v>
      </c>
      <c r="F497" s="153" t="s">
        <v>509</v>
      </c>
      <c r="H497" s="152" t="s">
        <v>1</v>
      </c>
      <c r="J497" s="198"/>
      <c r="M497" s="150"/>
      <c r="N497" s="154"/>
      <c r="U497" s="155"/>
      <c r="AU497" s="152" t="s">
        <v>173</v>
      </c>
      <c r="AV497" s="152" t="s">
        <v>147</v>
      </c>
      <c r="AW497" s="12" t="s">
        <v>76</v>
      </c>
      <c r="AX497" s="12" t="s">
        <v>24</v>
      </c>
      <c r="AY497" s="12" t="s">
        <v>68</v>
      </c>
      <c r="AZ497" s="152" t="s">
        <v>165</v>
      </c>
    </row>
    <row r="498" spans="2:66" s="13" customFormat="1" x14ac:dyDescent="0.2">
      <c r="B498" s="156"/>
      <c r="D498" s="151" t="s">
        <v>173</v>
      </c>
      <c r="E498" s="157" t="s">
        <v>1</v>
      </c>
      <c r="F498" s="158" t="s">
        <v>510</v>
      </c>
      <c r="H498" s="159">
        <v>3</v>
      </c>
      <c r="J498" s="199"/>
      <c r="M498" s="156"/>
      <c r="N498" s="160"/>
      <c r="U498" s="161"/>
      <c r="AU498" s="157" t="s">
        <v>173</v>
      </c>
      <c r="AV498" s="157" t="s">
        <v>147</v>
      </c>
      <c r="AW498" s="13" t="s">
        <v>147</v>
      </c>
      <c r="AX498" s="13" t="s">
        <v>24</v>
      </c>
      <c r="AY498" s="13" t="s">
        <v>68</v>
      </c>
      <c r="AZ498" s="157" t="s">
        <v>165</v>
      </c>
    </row>
    <row r="499" spans="2:66" s="14" customFormat="1" x14ac:dyDescent="0.2">
      <c r="B499" s="162"/>
      <c r="D499" s="151" t="s">
        <v>173</v>
      </c>
      <c r="E499" s="163" t="s">
        <v>1</v>
      </c>
      <c r="F499" s="164" t="s">
        <v>176</v>
      </c>
      <c r="H499" s="165">
        <v>3</v>
      </c>
      <c r="J499" s="200"/>
      <c r="M499" s="162"/>
      <c r="N499" s="166"/>
      <c r="U499" s="167"/>
      <c r="AU499" s="163" t="s">
        <v>173</v>
      </c>
      <c r="AV499" s="163" t="s">
        <v>147</v>
      </c>
      <c r="AW499" s="14" t="s">
        <v>171</v>
      </c>
      <c r="AX499" s="14" t="s">
        <v>24</v>
      </c>
      <c r="AY499" s="14" t="s">
        <v>76</v>
      </c>
      <c r="AZ499" s="163" t="s">
        <v>165</v>
      </c>
    </row>
    <row r="500" spans="2:66" s="1" customFormat="1" ht="33" customHeight="1" x14ac:dyDescent="0.2">
      <c r="B500" s="29"/>
      <c r="C500" s="188" t="s">
        <v>515</v>
      </c>
      <c r="D500" s="188" t="s">
        <v>167</v>
      </c>
      <c r="E500" s="189" t="s">
        <v>516</v>
      </c>
      <c r="F500" s="190" t="s">
        <v>517</v>
      </c>
      <c r="G500" s="191" t="s">
        <v>184</v>
      </c>
      <c r="H500" s="192">
        <v>1.2</v>
      </c>
      <c r="I500" s="193">
        <v>288.10000000000002</v>
      </c>
      <c r="J500" s="182"/>
      <c r="K500" s="193">
        <f t="shared" ref="K500" si="56">(H500*I500)-(H500*I500*J500)</f>
        <v>345.72</v>
      </c>
      <c r="L500" s="194"/>
      <c r="M500" s="29"/>
      <c r="N500" s="145" t="s">
        <v>1</v>
      </c>
      <c r="O500" s="118" t="s">
        <v>34</v>
      </c>
      <c r="P500" s="146">
        <v>12.606</v>
      </c>
      <c r="Q500" s="146">
        <f>P500*H500</f>
        <v>15.127199999999998</v>
      </c>
      <c r="R500" s="146">
        <v>0</v>
      </c>
      <c r="S500" s="146">
        <f>R500*H500</f>
        <v>0</v>
      </c>
      <c r="T500" s="146">
        <v>2.4</v>
      </c>
      <c r="U500" s="147">
        <f>T500*H500</f>
        <v>2.88</v>
      </c>
      <c r="AS500" s="148" t="s">
        <v>171</v>
      </c>
      <c r="AU500" s="148" t="s">
        <v>167</v>
      </c>
      <c r="AV500" s="148" t="s">
        <v>147</v>
      </c>
      <c r="AZ500" s="17" t="s">
        <v>165</v>
      </c>
      <c r="BF500" s="149">
        <f>IF(O500="základná",K500,0)</f>
        <v>0</v>
      </c>
      <c r="BG500" s="149">
        <f>IF(O500="znížená",K500,0)</f>
        <v>345.72</v>
      </c>
      <c r="BH500" s="149">
        <f>IF(O500="zákl. prenesená",K500,0)</f>
        <v>0</v>
      </c>
      <c r="BI500" s="149">
        <f>IF(O500="zníž. prenesená",K500,0)</f>
        <v>0</v>
      </c>
      <c r="BJ500" s="149">
        <f>IF(O500="nulová",K500,0)</f>
        <v>0</v>
      </c>
      <c r="BK500" s="17" t="s">
        <v>147</v>
      </c>
      <c r="BL500" s="149">
        <f>ROUND(I500*H500,2)</f>
        <v>345.72</v>
      </c>
      <c r="BM500" s="17" t="s">
        <v>171</v>
      </c>
      <c r="BN500" s="148" t="s">
        <v>518</v>
      </c>
    </row>
    <row r="501" spans="2:66" s="12" customFormat="1" ht="22.5" x14ac:dyDescent="0.2">
      <c r="B501" s="150"/>
      <c r="D501" s="151" t="s">
        <v>173</v>
      </c>
      <c r="E501" s="152" t="s">
        <v>1</v>
      </c>
      <c r="F501" s="153" t="s">
        <v>519</v>
      </c>
      <c r="H501" s="152" t="s">
        <v>1</v>
      </c>
      <c r="J501" s="198"/>
      <c r="M501" s="150"/>
      <c r="N501" s="154"/>
      <c r="U501" s="155"/>
      <c r="AU501" s="152" t="s">
        <v>173</v>
      </c>
      <c r="AV501" s="152" t="s">
        <v>147</v>
      </c>
      <c r="AW501" s="12" t="s">
        <v>76</v>
      </c>
      <c r="AX501" s="12" t="s">
        <v>24</v>
      </c>
      <c r="AY501" s="12" t="s">
        <v>68</v>
      </c>
      <c r="AZ501" s="152" t="s">
        <v>165</v>
      </c>
    </row>
    <row r="502" spans="2:66" s="13" customFormat="1" x14ac:dyDescent="0.2">
      <c r="B502" s="156"/>
      <c r="D502" s="151" t="s">
        <v>173</v>
      </c>
      <c r="E502" s="157" t="s">
        <v>1</v>
      </c>
      <c r="F502" s="158" t="s">
        <v>520</v>
      </c>
      <c r="H502" s="159">
        <v>1.2</v>
      </c>
      <c r="J502" s="199"/>
      <c r="M502" s="156"/>
      <c r="N502" s="160"/>
      <c r="U502" s="161"/>
      <c r="AU502" s="157" t="s">
        <v>173</v>
      </c>
      <c r="AV502" s="157" t="s">
        <v>147</v>
      </c>
      <c r="AW502" s="13" t="s">
        <v>147</v>
      </c>
      <c r="AX502" s="13" t="s">
        <v>24</v>
      </c>
      <c r="AY502" s="13" t="s">
        <v>68</v>
      </c>
      <c r="AZ502" s="157" t="s">
        <v>165</v>
      </c>
    </row>
    <row r="503" spans="2:66" s="14" customFormat="1" x14ac:dyDescent="0.2">
      <c r="B503" s="162"/>
      <c r="D503" s="151" t="s">
        <v>173</v>
      </c>
      <c r="E503" s="163" t="s">
        <v>1</v>
      </c>
      <c r="F503" s="164" t="s">
        <v>176</v>
      </c>
      <c r="H503" s="165">
        <v>1.2</v>
      </c>
      <c r="J503" s="200"/>
      <c r="M503" s="162"/>
      <c r="N503" s="166"/>
      <c r="U503" s="167"/>
      <c r="AU503" s="163" t="s">
        <v>173</v>
      </c>
      <c r="AV503" s="163" t="s">
        <v>147</v>
      </c>
      <c r="AW503" s="14" t="s">
        <v>171</v>
      </c>
      <c r="AX503" s="14" t="s">
        <v>24</v>
      </c>
      <c r="AY503" s="14" t="s">
        <v>76</v>
      </c>
      <c r="AZ503" s="163" t="s">
        <v>165</v>
      </c>
    </row>
    <row r="504" spans="2:66" s="1" customFormat="1" ht="24.2" customHeight="1" x14ac:dyDescent="0.2">
      <c r="B504" s="29"/>
      <c r="C504" s="188" t="s">
        <v>521</v>
      </c>
      <c r="D504" s="188" t="s">
        <v>167</v>
      </c>
      <c r="E504" s="189" t="s">
        <v>522</v>
      </c>
      <c r="F504" s="190" t="s">
        <v>523</v>
      </c>
      <c r="G504" s="191" t="s">
        <v>170</v>
      </c>
      <c r="H504" s="192">
        <v>24.79</v>
      </c>
      <c r="I504" s="193">
        <v>57.19</v>
      </c>
      <c r="J504" s="182"/>
      <c r="K504" s="193">
        <f t="shared" ref="K504" si="57">(H504*I504)-(H504*I504*J504)</f>
        <v>1417.7401</v>
      </c>
      <c r="L504" s="194"/>
      <c r="M504" s="29"/>
      <c r="N504" s="145" t="s">
        <v>1</v>
      </c>
      <c r="O504" s="118" t="s">
        <v>34</v>
      </c>
      <c r="P504" s="146">
        <v>2.9889999999999999</v>
      </c>
      <c r="Q504" s="146">
        <f>P504*H504</f>
        <v>74.097309999999993</v>
      </c>
      <c r="R504" s="146">
        <v>0</v>
      </c>
      <c r="S504" s="146">
        <f>R504*H504</f>
        <v>0</v>
      </c>
      <c r="T504" s="146">
        <v>0.39200000000000002</v>
      </c>
      <c r="U504" s="147">
        <f>T504*H504</f>
        <v>9.7176799999999997</v>
      </c>
      <c r="AS504" s="148" t="s">
        <v>171</v>
      </c>
      <c r="AU504" s="148" t="s">
        <v>167</v>
      </c>
      <c r="AV504" s="148" t="s">
        <v>147</v>
      </c>
      <c r="AZ504" s="17" t="s">
        <v>165</v>
      </c>
      <c r="BF504" s="149">
        <f>IF(O504="základná",K504,0)</f>
        <v>0</v>
      </c>
      <c r="BG504" s="149">
        <f>IF(O504="znížená",K504,0)</f>
        <v>1417.7401</v>
      </c>
      <c r="BH504" s="149">
        <f>IF(O504="zákl. prenesená",K504,0)</f>
        <v>0</v>
      </c>
      <c r="BI504" s="149">
        <f>IF(O504="zníž. prenesená",K504,0)</f>
        <v>0</v>
      </c>
      <c r="BJ504" s="149">
        <f>IF(O504="nulová",K504,0)</f>
        <v>0</v>
      </c>
      <c r="BK504" s="17" t="s">
        <v>147</v>
      </c>
      <c r="BL504" s="149">
        <f>ROUND(I504*H504,2)</f>
        <v>1417.74</v>
      </c>
      <c r="BM504" s="17" t="s">
        <v>171</v>
      </c>
      <c r="BN504" s="148" t="s">
        <v>524</v>
      </c>
    </row>
    <row r="505" spans="2:66" s="12" customFormat="1" x14ac:dyDescent="0.2">
      <c r="B505" s="150"/>
      <c r="D505" s="151" t="s">
        <v>173</v>
      </c>
      <c r="E505" s="152" t="s">
        <v>1</v>
      </c>
      <c r="F505" s="153" t="s">
        <v>525</v>
      </c>
      <c r="H505" s="152" t="s">
        <v>1</v>
      </c>
      <c r="J505" s="198"/>
      <c r="M505" s="150"/>
      <c r="N505" s="154"/>
      <c r="U505" s="155"/>
      <c r="AU505" s="152" t="s">
        <v>173</v>
      </c>
      <c r="AV505" s="152" t="s">
        <v>147</v>
      </c>
      <c r="AW505" s="12" t="s">
        <v>76</v>
      </c>
      <c r="AX505" s="12" t="s">
        <v>24</v>
      </c>
      <c r="AY505" s="12" t="s">
        <v>68</v>
      </c>
      <c r="AZ505" s="152" t="s">
        <v>165</v>
      </c>
    </row>
    <row r="506" spans="2:66" s="13" customFormat="1" x14ac:dyDescent="0.2">
      <c r="B506" s="156"/>
      <c r="D506" s="151" t="s">
        <v>173</v>
      </c>
      <c r="E506" s="157" t="s">
        <v>1</v>
      </c>
      <c r="F506" s="158" t="s">
        <v>526</v>
      </c>
      <c r="H506" s="159">
        <v>8.59</v>
      </c>
      <c r="J506" s="199"/>
      <c r="M506" s="156"/>
      <c r="N506" s="160"/>
      <c r="U506" s="161"/>
      <c r="AU506" s="157" t="s">
        <v>173</v>
      </c>
      <c r="AV506" s="157" t="s">
        <v>147</v>
      </c>
      <c r="AW506" s="13" t="s">
        <v>147</v>
      </c>
      <c r="AX506" s="13" t="s">
        <v>24</v>
      </c>
      <c r="AY506" s="13" t="s">
        <v>68</v>
      </c>
      <c r="AZ506" s="157" t="s">
        <v>165</v>
      </c>
    </row>
    <row r="507" spans="2:66" s="12" customFormat="1" x14ac:dyDescent="0.2">
      <c r="B507" s="150"/>
      <c r="D507" s="151" t="s">
        <v>173</v>
      </c>
      <c r="E507" s="152" t="s">
        <v>1</v>
      </c>
      <c r="F507" s="153" t="s">
        <v>527</v>
      </c>
      <c r="H507" s="152" t="s">
        <v>1</v>
      </c>
      <c r="J507" s="198"/>
      <c r="M507" s="150"/>
      <c r="N507" s="154"/>
      <c r="U507" s="155"/>
      <c r="AU507" s="152" t="s">
        <v>173</v>
      </c>
      <c r="AV507" s="152" t="s">
        <v>147</v>
      </c>
      <c r="AW507" s="12" t="s">
        <v>76</v>
      </c>
      <c r="AX507" s="12" t="s">
        <v>24</v>
      </c>
      <c r="AY507" s="12" t="s">
        <v>68</v>
      </c>
      <c r="AZ507" s="152" t="s">
        <v>165</v>
      </c>
    </row>
    <row r="508" spans="2:66" s="13" customFormat="1" x14ac:dyDescent="0.2">
      <c r="B508" s="156"/>
      <c r="D508" s="151" t="s">
        <v>173</v>
      </c>
      <c r="E508" s="157" t="s">
        <v>1</v>
      </c>
      <c r="F508" s="158" t="s">
        <v>528</v>
      </c>
      <c r="H508" s="159">
        <v>10.199999999999999</v>
      </c>
      <c r="J508" s="199"/>
      <c r="M508" s="156"/>
      <c r="N508" s="160"/>
      <c r="U508" s="161"/>
      <c r="AU508" s="157" t="s">
        <v>173</v>
      </c>
      <c r="AV508" s="157" t="s">
        <v>147</v>
      </c>
      <c r="AW508" s="13" t="s">
        <v>147</v>
      </c>
      <c r="AX508" s="13" t="s">
        <v>24</v>
      </c>
      <c r="AY508" s="13" t="s">
        <v>68</v>
      </c>
      <c r="AZ508" s="157" t="s">
        <v>165</v>
      </c>
    </row>
    <row r="509" spans="2:66" s="12" customFormat="1" x14ac:dyDescent="0.2">
      <c r="B509" s="150"/>
      <c r="D509" s="151" t="s">
        <v>173</v>
      </c>
      <c r="E509" s="152" t="s">
        <v>1</v>
      </c>
      <c r="F509" s="153" t="s">
        <v>529</v>
      </c>
      <c r="H509" s="152" t="s">
        <v>1</v>
      </c>
      <c r="J509" s="198"/>
      <c r="M509" s="150"/>
      <c r="N509" s="154"/>
      <c r="U509" s="155"/>
      <c r="AU509" s="152" t="s">
        <v>173</v>
      </c>
      <c r="AV509" s="152" t="s">
        <v>147</v>
      </c>
      <c r="AW509" s="12" t="s">
        <v>76</v>
      </c>
      <c r="AX509" s="12" t="s">
        <v>24</v>
      </c>
      <c r="AY509" s="12" t="s">
        <v>68</v>
      </c>
      <c r="AZ509" s="152" t="s">
        <v>165</v>
      </c>
    </row>
    <row r="510" spans="2:66" s="13" customFormat="1" x14ac:dyDescent="0.2">
      <c r="B510" s="156"/>
      <c r="D510" s="151" t="s">
        <v>173</v>
      </c>
      <c r="E510" s="157" t="s">
        <v>1</v>
      </c>
      <c r="F510" s="158" t="s">
        <v>334</v>
      </c>
      <c r="H510" s="159">
        <v>6</v>
      </c>
      <c r="J510" s="199"/>
      <c r="M510" s="156"/>
      <c r="N510" s="160"/>
      <c r="U510" s="161"/>
      <c r="AU510" s="157" t="s">
        <v>173</v>
      </c>
      <c r="AV510" s="157" t="s">
        <v>147</v>
      </c>
      <c r="AW510" s="13" t="s">
        <v>147</v>
      </c>
      <c r="AX510" s="13" t="s">
        <v>24</v>
      </c>
      <c r="AY510" s="13" t="s">
        <v>68</v>
      </c>
      <c r="AZ510" s="157" t="s">
        <v>165</v>
      </c>
    </row>
    <row r="511" spans="2:66" s="14" customFormat="1" x14ac:dyDescent="0.2">
      <c r="B511" s="162"/>
      <c r="D511" s="151" t="s">
        <v>173</v>
      </c>
      <c r="E511" s="163" t="s">
        <v>1</v>
      </c>
      <c r="F511" s="164" t="s">
        <v>176</v>
      </c>
      <c r="H511" s="165">
        <v>24.79</v>
      </c>
      <c r="J511" s="200"/>
      <c r="M511" s="162"/>
      <c r="N511" s="166"/>
      <c r="U511" s="167"/>
      <c r="AU511" s="163" t="s">
        <v>173</v>
      </c>
      <c r="AV511" s="163" t="s">
        <v>147</v>
      </c>
      <c r="AW511" s="14" t="s">
        <v>171</v>
      </c>
      <c r="AX511" s="14" t="s">
        <v>24</v>
      </c>
      <c r="AY511" s="14" t="s">
        <v>76</v>
      </c>
      <c r="AZ511" s="163" t="s">
        <v>165</v>
      </c>
    </row>
    <row r="512" spans="2:66" s="1" customFormat="1" ht="33" customHeight="1" x14ac:dyDescent="0.2">
      <c r="B512" s="29"/>
      <c r="C512" s="188" t="s">
        <v>530</v>
      </c>
      <c r="D512" s="188" t="s">
        <v>167</v>
      </c>
      <c r="E512" s="189" t="s">
        <v>531</v>
      </c>
      <c r="F512" s="190" t="s">
        <v>532</v>
      </c>
      <c r="G512" s="191" t="s">
        <v>415</v>
      </c>
      <c r="H512" s="192">
        <v>2</v>
      </c>
      <c r="I512" s="193">
        <v>33.01</v>
      </c>
      <c r="J512" s="182"/>
      <c r="K512" s="193">
        <f t="shared" ref="K512" si="58">(H512*I512)-(H512*I512*J512)</f>
        <v>66.02</v>
      </c>
      <c r="L512" s="194"/>
      <c r="M512" s="29"/>
      <c r="N512" s="145" t="s">
        <v>1</v>
      </c>
      <c r="O512" s="118" t="s">
        <v>34</v>
      </c>
      <c r="P512" s="146">
        <v>0.72499999999999998</v>
      </c>
      <c r="Q512" s="146">
        <f>P512*H512</f>
        <v>1.45</v>
      </c>
      <c r="R512" s="146">
        <v>6.4999999999999997E-4</v>
      </c>
      <c r="S512" s="146">
        <f>R512*H512</f>
        <v>1.2999999999999999E-3</v>
      </c>
      <c r="T512" s="146">
        <v>0</v>
      </c>
      <c r="U512" s="147">
        <f>T512*H512</f>
        <v>0</v>
      </c>
      <c r="AS512" s="148" t="s">
        <v>171</v>
      </c>
      <c r="AU512" s="148" t="s">
        <v>167</v>
      </c>
      <c r="AV512" s="148" t="s">
        <v>147</v>
      </c>
      <c r="AZ512" s="17" t="s">
        <v>165</v>
      </c>
      <c r="BF512" s="149">
        <f>IF(O512="základná",K512,0)</f>
        <v>0</v>
      </c>
      <c r="BG512" s="149">
        <f>IF(O512="znížená",K512,0)</f>
        <v>66.02</v>
      </c>
      <c r="BH512" s="149">
        <f>IF(O512="zákl. prenesená",K512,0)</f>
        <v>0</v>
      </c>
      <c r="BI512" s="149">
        <f>IF(O512="zníž. prenesená",K512,0)</f>
        <v>0</v>
      </c>
      <c r="BJ512" s="149">
        <f>IF(O512="nulová",K512,0)</f>
        <v>0</v>
      </c>
      <c r="BK512" s="17" t="s">
        <v>147</v>
      </c>
      <c r="BL512" s="149">
        <f>ROUND(I512*H512,2)</f>
        <v>66.02</v>
      </c>
      <c r="BM512" s="17" t="s">
        <v>171</v>
      </c>
      <c r="BN512" s="148" t="s">
        <v>533</v>
      </c>
    </row>
    <row r="513" spans="2:66" s="12" customFormat="1" x14ac:dyDescent="0.2">
      <c r="B513" s="150"/>
      <c r="D513" s="151" t="s">
        <v>173</v>
      </c>
      <c r="E513" s="152" t="s">
        <v>1</v>
      </c>
      <c r="F513" s="153" t="s">
        <v>534</v>
      </c>
      <c r="H513" s="152" t="s">
        <v>1</v>
      </c>
      <c r="J513" s="176"/>
      <c r="M513" s="150"/>
      <c r="N513" s="154"/>
      <c r="U513" s="155"/>
      <c r="AU513" s="152" t="s">
        <v>173</v>
      </c>
      <c r="AV513" s="152" t="s">
        <v>147</v>
      </c>
      <c r="AW513" s="12" t="s">
        <v>76</v>
      </c>
      <c r="AX513" s="12" t="s">
        <v>24</v>
      </c>
      <c r="AY513" s="12" t="s">
        <v>68</v>
      </c>
      <c r="AZ513" s="152" t="s">
        <v>165</v>
      </c>
    </row>
    <row r="514" spans="2:66" s="13" customFormat="1" x14ac:dyDescent="0.2">
      <c r="B514" s="156"/>
      <c r="D514" s="151" t="s">
        <v>173</v>
      </c>
      <c r="E514" s="157" t="s">
        <v>1</v>
      </c>
      <c r="F514" s="158" t="s">
        <v>535</v>
      </c>
      <c r="H514" s="159">
        <v>2</v>
      </c>
      <c r="J514" s="177"/>
      <c r="M514" s="156"/>
      <c r="N514" s="160"/>
      <c r="U514" s="161"/>
      <c r="AU514" s="157" t="s">
        <v>173</v>
      </c>
      <c r="AV514" s="157" t="s">
        <v>147</v>
      </c>
      <c r="AW514" s="13" t="s">
        <v>147</v>
      </c>
      <c r="AX514" s="13" t="s">
        <v>24</v>
      </c>
      <c r="AY514" s="13" t="s">
        <v>68</v>
      </c>
      <c r="AZ514" s="157" t="s">
        <v>165</v>
      </c>
    </row>
    <row r="515" spans="2:66" s="14" customFormat="1" x14ac:dyDescent="0.2">
      <c r="B515" s="162"/>
      <c r="D515" s="151" t="s">
        <v>173</v>
      </c>
      <c r="E515" s="163" t="s">
        <v>1</v>
      </c>
      <c r="F515" s="164" t="s">
        <v>176</v>
      </c>
      <c r="H515" s="165">
        <v>2</v>
      </c>
      <c r="J515" s="178"/>
      <c r="M515" s="162"/>
      <c r="N515" s="166"/>
      <c r="U515" s="167"/>
      <c r="AU515" s="163" t="s">
        <v>173</v>
      </c>
      <c r="AV515" s="163" t="s">
        <v>147</v>
      </c>
      <c r="AW515" s="14" t="s">
        <v>171</v>
      </c>
      <c r="AX515" s="14" t="s">
        <v>24</v>
      </c>
      <c r="AY515" s="14" t="s">
        <v>76</v>
      </c>
      <c r="AZ515" s="163" t="s">
        <v>165</v>
      </c>
    </row>
    <row r="516" spans="2:66" s="1" customFormat="1" ht="16.5" customHeight="1" x14ac:dyDescent="0.2">
      <c r="B516" s="29"/>
      <c r="C516" s="188" t="s">
        <v>536</v>
      </c>
      <c r="D516" s="188" t="s">
        <v>167</v>
      </c>
      <c r="E516" s="189" t="s">
        <v>537</v>
      </c>
      <c r="F516" s="190" t="s">
        <v>538</v>
      </c>
      <c r="G516" s="191" t="s">
        <v>170</v>
      </c>
      <c r="H516" s="192">
        <v>6</v>
      </c>
      <c r="I516" s="183"/>
      <c r="J516" s="182"/>
      <c r="K516" s="193">
        <f t="shared" ref="K516" si="59">(H516*I516)-(H516*I516*J516)</f>
        <v>0</v>
      </c>
      <c r="L516" s="194"/>
      <c r="M516" s="29"/>
      <c r="N516" s="145" t="s">
        <v>1</v>
      </c>
      <c r="O516" s="118" t="s">
        <v>34</v>
      </c>
      <c r="P516" s="146">
        <v>0.45400000000000001</v>
      </c>
      <c r="Q516" s="146">
        <f>P516*H516</f>
        <v>2.7240000000000002</v>
      </c>
      <c r="R516" s="146">
        <v>0</v>
      </c>
      <c r="S516" s="146">
        <f>R516*H516</f>
        <v>0</v>
      </c>
      <c r="T516" s="146">
        <v>0.01</v>
      </c>
      <c r="U516" s="147">
        <f>T516*H516</f>
        <v>0.06</v>
      </c>
      <c r="AS516" s="148" t="s">
        <v>171</v>
      </c>
      <c r="AU516" s="148" t="s">
        <v>167</v>
      </c>
      <c r="AV516" s="148" t="s">
        <v>147</v>
      </c>
      <c r="AZ516" s="17" t="s">
        <v>165</v>
      </c>
      <c r="BF516" s="149">
        <f>IF(O516="základná",K516,0)</f>
        <v>0</v>
      </c>
      <c r="BG516" s="149">
        <f>IF(O516="znížená",K516,0)</f>
        <v>0</v>
      </c>
      <c r="BH516" s="149">
        <f>IF(O516="zákl. prenesená",K516,0)</f>
        <v>0</v>
      </c>
      <c r="BI516" s="149">
        <f>IF(O516="zníž. prenesená",K516,0)</f>
        <v>0</v>
      </c>
      <c r="BJ516" s="149">
        <f>IF(O516="nulová",K516,0)</f>
        <v>0</v>
      </c>
      <c r="BK516" s="17" t="s">
        <v>147</v>
      </c>
      <c r="BL516" s="149">
        <f>ROUND(I516*H516,2)</f>
        <v>0</v>
      </c>
      <c r="BM516" s="17" t="s">
        <v>171</v>
      </c>
      <c r="BN516" s="148" t="s">
        <v>539</v>
      </c>
    </row>
    <row r="517" spans="2:66" s="12" customFormat="1" x14ac:dyDescent="0.2">
      <c r="B517" s="150"/>
      <c r="D517" s="151" t="s">
        <v>173</v>
      </c>
      <c r="E517" s="152" t="s">
        <v>1</v>
      </c>
      <c r="F517" s="153" t="s">
        <v>540</v>
      </c>
      <c r="H517" s="152" t="s">
        <v>1</v>
      </c>
      <c r="J517" s="198"/>
      <c r="M517" s="150"/>
      <c r="N517" s="154"/>
      <c r="U517" s="155"/>
      <c r="AU517" s="152" t="s">
        <v>173</v>
      </c>
      <c r="AV517" s="152" t="s">
        <v>147</v>
      </c>
      <c r="AW517" s="12" t="s">
        <v>76</v>
      </c>
      <c r="AX517" s="12" t="s">
        <v>24</v>
      </c>
      <c r="AY517" s="12" t="s">
        <v>68</v>
      </c>
      <c r="AZ517" s="152" t="s">
        <v>165</v>
      </c>
    </row>
    <row r="518" spans="2:66" s="13" customFormat="1" x14ac:dyDescent="0.2">
      <c r="B518" s="156"/>
      <c r="D518" s="151" t="s">
        <v>173</v>
      </c>
      <c r="E518" s="157" t="s">
        <v>1</v>
      </c>
      <c r="F518" s="158" t="s">
        <v>541</v>
      </c>
      <c r="H518" s="159">
        <v>6</v>
      </c>
      <c r="J518" s="199"/>
      <c r="M518" s="156"/>
      <c r="N518" s="160"/>
      <c r="U518" s="161"/>
      <c r="AU518" s="157" t="s">
        <v>173</v>
      </c>
      <c r="AV518" s="157" t="s">
        <v>147</v>
      </c>
      <c r="AW518" s="13" t="s">
        <v>147</v>
      </c>
      <c r="AX518" s="13" t="s">
        <v>24</v>
      </c>
      <c r="AY518" s="13" t="s">
        <v>68</v>
      </c>
      <c r="AZ518" s="157" t="s">
        <v>165</v>
      </c>
    </row>
    <row r="519" spans="2:66" s="14" customFormat="1" x14ac:dyDescent="0.2">
      <c r="B519" s="162"/>
      <c r="D519" s="151" t="s">
        <v>173</v>
      </c>
      <c r="E519" s="163" t="s">
        <v>1</v>
      </c>
      <c r="F519" s="164" t="s">
        <v>176</v>
      </c>
      <c r="H519" s="165">
        <v>6</v>
      </c>
      <c r="J519" s="200"/>
      <c r="M519" s="162"/>
      <c r="N519" s="166"/>
      <c r="U519" s="167"/>
      <c r="AU519" s="163" t="s">
        <v>173</v>
      </c>
      <c r="AV519" s="163" t="s">
        <v>147</v>
      </c>
      <c r="AW519" s="14" t="s">
        <v>171</v>
      </c>
      <c r="AX519" s="14" t="s">
        <v>24</v>
      </c>
      <c r="AY519" s="14" t="s">
        <v>76</v>
      </c>
      <c r="AZ519" s="163" t="s">
        <v>165</v>
      </c>
    </row>
    <row r="520" spans="2:66" s="1" customFormat="1" ht="21.75" customHeight="1" x14ac:dyDescent="0.2">
      <c r="B520" s="29"/>
      <c r="C520" s="188" t="s">
        <v>542</v>
      </c>
      <c r="D520" s="188" t="s">
        <v>167</v>
      </c>
      <c r="E520" s="189" t="s">
        <v>543</v>
      </c>
      <c r="F520" s="190" t="s">
        <v>544</v>
      </c>
      <c r="G520" s="191" t="s">
        <v>415</v>
      </c>
      <c r="H520" s="192">
        <v>1</v>
      </c>
      <c r="I520" s="183"/>
      <c r="J520" s="182"/>
      <c r="K520" s="193">
        <f t="shared" ref="K520" si="60">(H520*I520)-(H520*I520*J520)</f>
        <v>0</v>
      </c>
      <c r="L520" s="194"/>
      <c r="M520" s="29"/>
      <c r="N520" s="145" t="s">
        <v>1</v>
      </c>
      <c r="O520" s="118" t="s">
        <v>34</v>
      </c>
      <c r="P520" s="146">
        <v>0.93</v>
      </c>
      <c r="Q520" s="146">
        <f>P520*H520</f>
        <v>0.93</v>
      </c>
      <c r="R520" s="146">
        <v>0</v>
      </c>
      <c r="S520" s="146">
        <f>R520*H520</f>
        <v>0</v>
      </c>
      <c r="T520" s="146">
        <v>0.32</v>
      </c>
      <c r="U520" s="147">
        <f>T520*H520</f>
        <v>0.32</v>
      </c>
      <c r="AS520" s="148" t="s">
        <v>171</v>
      </c>
      <c r="AU520" s="148" t="s">
        <v>167</v>
      </c>
      <c r="AV520" s="148" t="s">
        <v>147</v>
      </c>
      <c r="AZ520" s="17" t="s">
        <v>165</v>
      </c>
      <c r="BF520" s="149">
        <f>IF(O520="základná",K520,0)</f>
        <v>0</v>
      </c>
      <c r="BG520" s="149">
        <f>IF(O520="znížená",K520,0)</f>
        <v>0</v>
      </c>
      <c r="BH520" s="149">
        <f>IF(O520="zákl. prenesená",K520,0)</f>
        <v>0</v>
      </c>
      <c r="BI520" s="149">
        <f>IF(O520="zníž. prenesená",K520,0)</f>
        <v>0</v>
      </c>
      <c r="BJ520" s="149">
        <f>IF(O520="nulová",K520,0)</f>
        <v>0</v>
      </c>
      <c r="BK520" s="17" t="s">
        <v>147</v>
      </c>
      <c r="BL520" s="149">
        <f>ROUND(I520*H520,2)</f>
        <v>0</v>
      </c>
      <c r="BM520" s="17" t="s">
        <v>171</v>
      </c>
      <c r="BN520" s="148" t="s">
        <v>545</v>
      </c>
    </row>
    <row r="521" spans="2:66" s="12" customFormat="1" x14ac:dyDescent="0.2">
      <c r="B521" s="150"/>
      <c r="D521" s="151" t="s">
        <v>173</v>
      </c>
      <c r="E521" s="152" t="s">
        <v>1</v>
      </c>
      <c r="F521" s="153" t="s">
        <v>546</v>
      </c>
      <c r="H521" s="152" t="s">
        <v>1</v>
      </c>
      <c r="J521" s="198"/>
      <c r="M521" s="150"/>
      <c r="N521" s="154"/>
      <c r="U521" s="155"/>
      <c r="AU521" s="152" t="s">
        <v>173</v>
      </c>
      <c r="AV521" s="152" t="s">
        <v>147</v>
      </c>
      <c r="AW521" s="12" t="s">
        <v>76</v>
      </c>
      <c r="AX521" s="12" t="s">
        <v>24</v>
      </c>
      <c r="AY521" s="12" t="s">
        <v>68</v>
      </c>
      <c r="AZ521" s="152" t="s">
        <v>165</v>
      </c>
    </row>
    <row r="522" spans="2:66" s="13" customFormat="1" x14ac:dyDescent="0.2">
      <c r="B522" s="156"/>
      <c r="D522" s="151" t="s">
        <v>173</v>
      </c>
      <c r="E522" s="157" t="s">
        <v>1</v>
      </c>
      <c r="F522" s="158" t="s">
        <v>76</v>
      </c>
      <c r="H522" s="159">
        <v>1</v>
      </c>
      <c r="J522" s="199"/>
      <c r="M522" s="156"/>
      <c r="N522" s="160"/>
      <c r="U522" s="161"/>
      <c r="AU522" s="157" t="s">
        <v>173</v>
      </c>
      <c r="AV522" s="157" t="s">
        <v>147</v>
      </c>
      <c r="AW522" s="13" t="s">
        <v>147</v>
      </c>
      <c r="AX522" s="13" t="s">
        <v>24</v>
      </c>
      <c r="AY522" s="13" t="s">
        <v>68</v>
      </c>
      <c r="AZ522" s="157" t="s">
        <v>165</v>
      </c>
    </row>
    <row r="523" spans="2:66" s="14" customFormat="1" x14ac:dyDescent="0.2">
      <c r="B523" s="162"/>
      <c r="D523" s="151" t="s">
        <v>173</v>
      </c>
      <c r="E523" s="163" t="s">
        <v>1</v>
      </c>
      <c r="F523" s="164" t="s">
        <v>176</v>
      </c>
      <c r="H523" s="165">
        <v>1</v>
      </c>
      <c r="J523" s="200"/>
      <c r="M523" s="162"/>
      <c r="N523" s="166"/>
      <c r="U523" s="167"/>
      <c r="AU523" s="163" t="s">
        <v>173</v>
      </c>
      <c r="AV523" s="163" t="s">
        <v>147</v>
      </c>
      <c r="AW523" s="14" t="s">
        <v>171</v>
      </c>
      <c r="AX523" s="14" t="s">
        <v>24</v>
      </c>
      <c r="AY523" s="14" t="s">
        <v>76</v>
      </c>
      <c r="AZ523" s="163" t="s">
        <v>165</v>
      </c>
    </row>
    <row r="524" spans="2:66" s="1" customFormat="1" ht="16.5" customHeight="1" x14ac:dyDescent="0.2">
      <c r="B524" s="29"/>
      <c r="C524" s="188" t="s">
        <v>547</v>
      </c>
      <c r="D524" s="188" t="s">
        <v>167</v>
      </c>
      <c r="E524" s="189" t="s">
        <v>548</v>
      </c>
      <c r="F524" s="190" t="s">
        <v>549</v>
      </c>
      <c r="G524" s="191" t="s">
        <v>415</v>
      </c>
      <c r="H524" s="192">
        <v>7</v>
      </c>
      <c r="I524" s="183"/>
      <c r="J524" s="182"/>
      <c r="K524" s="193">
        <f t="shared" ref="K524" si="61">(H524*I524)-(H524*I524*J524)</f>
        <v>0</v>
      </c>
      <c r="L524" s="194"/>
      <c r="M524" s="29"/>
      <c r="N524" s="145" t="s">
        <v>1</v>
      </c>
      <c r="O524" s="118" t="s">
        <v>34</v>
      </c>
      <c r="P524" s="146">
        <v>0.93</v>
      </c>
      <c r="Q524" s="146">
        <f>P524*H524</f>
        <v>6.5100000000000007</v>
      </c>
      <c r="R524" s="146">
        <v>0</v>
      </c>
      <c r="S524" s="146">
        <f>R524*H524</f>
        <v>0</v>
      </c>
      <c r="T524" s="146">
        <v>0.32</v>
      </c>
      <c r="U524" s="147">
        <f>T524*H524</f>
        <v>2.2400000000000002</v>
      </c>
      <c r="AS524" s="148" t="s">
        <v>171</v>
      </c>
      <c r="AU524" s="148" t="s">
        <v>167</v>
      </c>
      <c r="AV524" s="148" t="s">
        <v>147</v>
      </c>
      <c r="AZ524" s="17" t="s">
        <v>165</v>
      </c>
      <c r="BF524" s="149">
        <f>IF(O524="základná",K524,0)</f>
        <v>0</v>
      </c>
      <c r="BG524" s="149">
        <f>IF(O524="znížená",K524,0)</f>
        <v>0</v>
      </c>
      <c r="BH524" s="149">
        <f>IF(O524="zákl. prenesená",K524,0)</f>
        <v>0</v>
      </c>
      <c r="BI524" s="149">
        <f>IF(O524="zníž. prenesená",K524,0)</f>
        <v>0</v>
      </c>
      <c r="BJ524" s="149">
        <f>IF(O524="nulová",K524,0)</f>
        <v>0</v>
      </c>
      <c r="BK524" s="17" t="s">
        <v>147</v>
      </c>
      <c r="BL524" s="149">
        <f>ROUND(I524*H524,2)</f>
        <v>0</v>
      </c>
      <c r="BM524" s="17" t="s">
        <v>171</v>
      </c>
      <c r="BN524" s="148" t="s">
        <v>550</v>
      </c>
    </row>
    <row r="525" spans="2:66" s="12" customFormat="1" x14ac:dyDescent="0.2">
      <c r="B525" s="150"/>
      <c r="D525" s="151" t="s">
        <v>173</v>
      </c>
      <c r="E525" s="152" t="s">
        <v>1</v>
      </c>
      <c r="F525" s="153" t="s">
        <v>551</v>
      </c>
      <c r="H525" s="152" t="s">
        <v>1</v>
      </c>
      <c r="J525" s="198"/>
      <c r="M525" s="150"/>
      <c r="N525" s="154"/>
      <c r="U525" s="155"/>
      <c r="AU525" s="152" t="s">
        <v>173</v>
      </c>
      <c r="AV525" s="152" t="s">
        <v>147</v>
      </c>
      <c r="AW525" s="12" t="s">
        <v>76</v>
      </c>
      <c r="AX525" s="12" t="s">
        <v>24</v>
      </c>
      <c r="AY525" s="12" t="s">
        <v>68</v>
      </c>
      <c r="AZ525" s="152" t="s">
        <v>165</v>
      </c>
    </row>
    <row r="526" spans="2:66" s="12" customFormat="1" x14ac:dyDescent="0.2">
      <c r="B526" s="150"/>
      <c r="D526" s="151" t="s">
        <v>173</v>
      </c>
      <c r="E526" s="152" t="s">
        <v>1</v>
      </c>
      <c r="F526" s="153" t="s">
        <v>552</v>
      </c>
      <c r="H526" s="152" t="s">
        <v>1</v>
      </c>
      <c r="J526" s="198"/>
      <c r="M526" s="150"/>
      <c r="N526" s="154"/>
      <c r="U526" s="155"/>
      <c r="AU526" s="152" t="s">
        <v>173</v>
      </c>
      <c r="AV526" s="152" t="s">
        <v>147</v>
      </c>
      <c r="AW526" s="12" t="s">
        <v>76</v>
      </c>
      <c r="AX526" s="12" t="s">
        <v>24</v>
      </c>
      <c r="AY526" s="12" t="s">
        <v>68</v>
      </c>
      <c r="AZ526" s="152" t="s">
        <v>165</v>
      </c>
    </row>
    <row r="527" spans="2:66" s="13" customFormat="1" x14ac:dyDescent="0.2">
      <c r="B527" s="156"/>
      <c r="D527" s="151" t="s">
        <v>173</v>
      </c>
      <c r="E527" s="157" t="s">
        <v>1</v>
      </c>
      <c r="F527" s="158" t="s">
        <v>553</v>
      </c>
      <c r="H527" s="159">
        <v>7</v>
      </c>
      <c r="J527" s="199"/>
      <c r="M527" s="156"/>
      <c r="N527" s="160"/>
      <c r="U527" s="161"/>
      <c r="AU527" s="157" t="s">
        <v>173</v>
      </c>
      <c r="AV527" s="157" t="s">
        <v>147</v>
      </c>
      <c r="AW527" s="13" t="s">
        <v>147</v>
      </c>
      <c r="AX527" s="13" t="s">
        <v>24</v>
      </c>
      <c r="AY527" s="13" t="s">
        <v>68</v>
      </c>
      <c r="AZ527" s="157" t="s">
        <v>165</v>
      </c>
    </row>
    <row r="528" spans="2:66" s="14" customFormat="1" x14ac:dyDescent="0.2">
      <c r="B528" s="162"/>
      <c r="D528" s="151" t="s">
        <v>173</v>
      </c>
      <c r="E528" s="163" t="s">
        <v>1</v>
      </c>
      <c r="F528" s="164" t="s">
        <v>176</v>
      </c>
      <c r="H528" s="165">
        <v>7</v>
      </c>
      <c r="J528" s="200"/>
      <c r="M528" s="162"/>
      <c r="N528" s="166"/>
      <c r="U528" s="167"/>
      <c r="AU528" s="163" t="s">
        <v>173</v>
      </c>
      <c r="AV528" s="163" t="s">
        <v>147</v>
      </c>
      <c r="AW528" s="14" t="s">
        <v>171</v>
      </c>
      <c r="AX528" s="14" t="s">
        <v>24</v>
      </c>
      <c r="AY528" s="14" t="s">
        <v>76</v>
      </c>
      <c r="AZ528" s="163" t="s">
        <v>165</v>
      </c>
    </row>
    <row r="529" spans="2:66" s="1" customFormat="1" ht="16.5" customHeight="1" x14ac:dyDescent="0.2">
      <c r="B529" s="29"/>
      <c r="C529" s="188" t="s">
        <v>554</v>
      </c>
      <c r="D529" s="188" t="s">
        <v>167</v>
      </c>
      <c r="E529" s="189" t="s">
        <v>555</v>
      </c>
      <c r="F529" s="190" t="s">
        <v>556</v>
      </c>
      <c r="G529" s="191" t="s">
        <v>446</v>
      </c>
      <c r="H529" s="192">
        <v>6.41</v>
      </c>
      <c r="I529" s="183"/>
      <c r="J529" s="182"/>
      <c r="K529" s="193">
        <f t="shared" ref="K529" si="62">(H529*I529)-(H529*I529*J529)</f>
        <v>0</v>
      </c>
      <c r="L529" s="194"/>
      <c r="M529" s="29"/>
      <c r="N529" s="145" t="s">
        <v>1</v>
      </c>
      <c r="O529" s="118" t="s">
        <v>34</v>
      </c>
      <c r="P529" s="146">
        <v>0.52</v>
      </c>
      <c r="Q529" s="146">
        <f>P529*H529</f>
        <v>3.3332000000000002</v>
      </c>
      <c r="R529" s="146">
        <v>0</v>
      </c>
      <c r="S529" s="146">
        <f>R529*H529</f>
        <v>0</v>
      </c>
      <c r="T529" s="146">
        <v>3.6999999999999998E-2</v>
      </c>
      <c r="U529" s="147">
        <f>T529*H529</f>
        <v>0.23716999999999999</v>
      </c>
      <c r="AS529" s="148" t="s">
        <v>171</v>
      </c>
      <c r="AU529" s="148" t="s">
        <v>167</v>
      </c>
      <c r="AV529" s="148" t="s">
        <v>147</v>
      </c>
      <c r="AZ529" s="17" t="s">
        <v>165</v>
      </c>
      <c r="BF529" s="149">
        <f>IF(O529="základná",K529,0)</f>
        <v>0</v>
      </c>
      <c r="BG529" s="149">
        <f>IF(O529="znížená",K529,0)</f>
        <v>0</v>
      </c>
      <c r="BH529" s="149">
        <f>IF(O529="zákl. prenesená",K529,0)</f>
        <v>0</v>
      </c>
      <c r="BI529" s="149">
        <f>IF(O529="zníž. prenesená",K529,0)</f>
        <v>0</v>
      </c>
      <c r="BJ529" s="149">
        <f>IF(O529="nulová",K529,0)</f>
        <v>0</v>
      </c>
      <c r="BK529" s="17" t="s">
        <v>147</v>
      </c>
      <c r="BL529" s="149">
        <f>ROUND(I529*H529,2)</f>
        <v>0</v>
      </c>
      <c r="BM529" s="17" t="s">
        <v>171</v>
      </c>
      <c r="BN529" s="148" t="s">
        <v>557</v>
      </c>
    </row>
    <row r="530" spans="2:66" s="12" customFormat="1" ht="22.5" x14ac:dyDescent="0.2">
      <c r="B530" s="150"/>
      <c r="D530" s="151" t="s">
        <v>173</v>
      </c>
      <c r="E530" s="152" t="s">
        <v>1</v>
      </c>
      <c r="F530" s="153" t="s">
        <v>519</v>
      </c>
      <c r="H530" s="152" t="s">
        <v>1</v>
      </c>
      <c r="J530" s="198"/>
      <c r="M530" s="150"/>
      <c r="N530" s="154"/>
      <c r="U530" s="155"/>
      <c r="AU530" s="152" t="s">
        <v>173</v>
      </c>
      <c r="AV530" s="152" t="s">
        <v>147</v>
      </c>
      <c r="AW530" s="12" t="s">
        <v>76</v>
      </c>
      <c r="AX530" s="12" t="s">
        <v>24</v>
      </c>
      <c r="AY530" s="12" t="s">
        <v>68</v>
      </c>
      <c r="AZ530" s="152" t="s">
        <v>165</v>
      </c>
    </row>
    <row r="531" spans="2:66" s="13" customFormat="1" x14ac:dyDescent="0.2">
      <c r="B531" s="156"/>
      <c r="D531" s="151" t="s">
        <v>173</v>
      </c>
      <c r="E531" s="157" t="s">
        <v>1</v>
      </c>
      <c r="F531" s="158" t="s">
        <v>558</v>
      </c>
      <c r="H531" s="159">
        <v>6.41</v>
      </c>
      <c r="J531" s="199"/>
      <c r="M531" s="156"/>
      <c r="N531" s="160"/>
      <c r="U531" s="161"/>
      <c r="AU531" s="157" t="s">
        <v>173</v>
      </c>
      <c r="AV531" s="157" t="s">
        <v>147</v>
      </c>
      <c r="AW531" s="13" t="s">
        <v>147</v>
      </c>
      <c r="AX531" s="13" t="s">
        <v>24</v>
      </c>
      <c r="AY531" s="13" t="s">
        <v>68</v>
      </c>
      <c r="AZ531" s="157" t="s">
        <v>165</v>
      </c>
    </row>
    <row r="532" spans="2:66" s="14" customFormat="1" x14ac:dyDescent="0.2">
      <c r="B532" s="162"/>
      <c r="D532" s="151" t="s">
        <v>173</v>
      </c>
      <c r="E532" s="163" t="s">
        <v>1</v>
      </c>
      <c r="F532" s="164" t="s">
        <v>176</v>
      </c>
      <c r="H532" s="165">
        <v>6.41</v>
      </c>
      <c r="J532" s="200"/>
      <c r="M532" s="162"/>
      <c r="N532" s="166"/>
      <c r="U532" s="167"/>
      <c r="AU532" s="163" t="s">
        <v>173</v>
      </c>
      <c r="AV532" s="163" t="s">
        <v>147</v>
      </c>
      <c r="AW532" s="14" t="s">
        <v>171</v>
      </c>
      <c r="AX532" s="14" t="s">
        <v>24</v>
      </c>
      <c r="AY532" s="14" t="s">
        <v>76</v>
      </c>
      <c r="AZ532" s="163" t="s">
        <v>165</v>
      </c>
    </row>
    <row r="533" spans="2:66" s="1" customFormat="1" ht="21.75" customHeight="1" x14ac:dyDescent="0.2">
      <c r="B533" s="29"/>
      <c r="C533" s="188" t="s">
        <v>559</v>
      </c>
      <c r="D533" s="188" t="s">
        <v>167</v>
      </c>
      <c r="E533" s="189" t="s">
        <v>560</v>
      </c>
      <c r="F533" s="190" t="s">
        <v>561</v>
      </c>
      <c r="G533" s="191" t="s">
        <v>242</v>
      </c>
      <c r="H533" s="192">
        <v>395.49400000000003</v>
      </c>
      <c r="I533" s="193">
        <v>16.77</v>
      </c>
      <c r="J533" s="182"/>
      <c r="K533" s="193">
        <f t="shared" ref="K533" si="63">(H533*I533)-(H533*I533*J533)</f>
        <v>6632.4343800000006</v>
      </c>
      <c r="L533" s="194"/>
      <c r="M533" s="29"/>
      <c r="N533" s="145" t="s">
        <v>1</v>
      </c>
      <c r="O533" s="118" t="s">
        <v>34</v>
      </c>
      <c r="P533" s="146">
        <v>0.59799999999999998</v>
      </c>
      <c r="Q533" s="146">
        <f>P533*H533</f>
        <v>236.50541200000001</v>
      </c>
      <c r="R533" s="146">
        <v>0</v>
      </c>
      <c r="S533" s="146">
        <f>R533*H533</f>
        <v>0</v>
      </c>
      <c r="T533" s="146">
        <v>0</v>
      </c>
      <c r="U533" s="147">
        <f>T533*H533</f>
        <v>0</v>
      </c>
      <c r="AS533" s="148" t="s">
        <v>171</v>
      </c>
      <c r="AU533" s="148" t="s">
        <v>167</v>
      </c>
      <c r="AV533" s="148" t="s">
        <v>147</v>
      </c>
      <c r="AZ533" s="17" t="s">
        <v>165</v>
      </c>
      <c r="BF533" s="149">
        <f>IF(O533="základná",K533,0)</f>
        <v>0</v>
      </c>
      <c r="BG533" s="149">
        <f>IF(O533="znížená",K533,0)</f>
        <v>6632.4343800000006</v>
      </c>
      <c r="BH533" s="149">
        <f>IF(O533="zákl. prenesená",K533,0)</f>
        <v>0</v>
      </c>
      <c r="BI533" s="149">
        <f>IF(O533="zníž. prenesená",K533,0)</f>
        <v>0</v>
      </c>
      <c r="BJ533" s="149">
        <f>IF(O533="nulová",K533,0)</f>
        <v>0</v>
      </c>
      <c r="BK533" s="17" t="s">
        <v>147</v>
      </c>
      <c r="BL533" s="149">
        <f>ROUND(I533*H533,2)</f>
        <v>6632.43</v>
      </c>
      <c r="BM533" s="17" t="s">
        <v>171</v>
      </c>
      <c r="BN533" s="148" t="s">
        <v>562</v>
      </c>
    </row>
    <row r="534" spans="2:66" s="12" customFormat="1" x14ac:dyDescent="0.2">
      <c r="B534" s="150"/>
      <c r="D534" s="151" t="s">
        <v>173</v>
      </c>
      <c r="E534" s="152" t="s">
        <v>1</v>
      </c>
      <c r="F534" s="153" t="s">
        <v>563</v>
      </c>
      <c r="H534" s="152" t="s">
        <v>1</v>
      </c>
      <c r="J534" s="198"/>
      <c r="M534" s="150"/>
      <c r="N534" s="154"/>
      <c r="U534" s="155"/>
      <c r="AU534" s="152" t="s">
        <v>173</v>
      </c>
      <c r="AV534" s="152" t="s">
        <v>147</v>
      </c>
      <c r="AW534" s="12" t="s">
        <v>76</v>
      </c>
      <c r="AX534" s="12" t="s">
        <v>24</v>
      </c>
      <c r="AY534" s="12" t="s">
        <v>68</v>
      </c>
      <c r="AZ534" s="152" t="s">
        <v>165</v>
      </c>
    </row>
    <row r="535" spans="2:66" s="12" customFormat="1" x14ac:dyDescent="0.2">
      <c r="B535" s="150"/>
      <c r="D535" s="151" t="s">
        <v>173</v>
      </c>
      <c r="E535" s="152" t="s">
        <v>1</v>
      </c>
      <c r="F535" s="153" t="s">
        <v>564</v>
      </c>
      <c r="H535" s="152" t="s">
        <v>1</v>
      </c>
      <c r="J535" s="198"/>
      <c r="M535" s="150"/>
      <c r="N535" s="154"/>
      <c r="U535" s="155"/>
      <c r="AU535" s="152" t="s">
        <v>173</v>
      </c>
      <c r="AV535" s="152" t="s">
        <v>147</v>
      </c>
      <c r="AW535" s="12" t="s">
        <v>76</v>
      </c>
      <c r="AX535" s="12" t="s">
        <v>24</v>
      </c>
      <c r="AY535" s="12" t="s">
        <v>68</v>
      </c>
      <c r="AZ535" s="152" t="s">
        <v>165</v>
      </c>
    </row>
    <row r="536" spans="2:66" s="13" customFormat="1" x14ac:dyDescent="0.2">
      <c r="B536" s="156"/>
      <c r="D536" s="151" t="s">
        <v>173</v>
      </c>
      <c r="E536" s="157" t="s">
        <v>1</v>
      </c>
      <c r="F536" s="158" t="s">
        <v>565</v>
      </c>
      <c r="H536" s="159">
        <v>395.49400000000003</v>
      </c>
      <c r="J536" s="199"/>
      <c r="M536" s="156"/>
      <c r="N536" s="160"/>
      <c r="U536" s="161"/>
      <c r="AU536" s="157" t="s">
        <v>173</v>
      </c>
      <c r="AV536" s="157" t="s">
        <v>147</v>
      </c>
      <c r="AW536" s="13" t="s">
        <v>147</v>
      </c>
      <c r="AX536" s="13" t="s">
        <v>24</v>
      </c>
      <c r="AY536" s="13" t="s">
        <v>68</v>
      </c>
      <c r="AZ536" s="157" t="s">
        <v>165</v>
      </c>
    </row>
    <row r="537" spans="2:66" s="14" customFormat="1" x14ac:dyDescent="0.2">
      <c r="B537" s="162"/>
      <c r="D537" s="151" t="s">
        <v>173</v>
      </c>
      <c r="E537" s="163" t="s">
        <v>1</v>
      </c>
      <c r="F537" s="164" t="s">
        <v>176</v>
      </c>
      <c r="H537" s="165">
        <v>395.49400000000003</v>
      </c>
      <c r="J537" s="200"/>
      <c r="M537" s="162"/>
      <c r="N537" s="166"/>
      <c r="U537" s="167"/>
      <c r="AU537" s="163" t="s">
        <v>173</v>
      </c>
      <c r="AV537" s="163" t="s">
        <v>147</v>
      </c>
      <c r="AW537" s="14" t="s">
        <v>171</v>
      </c>
      <c r="AX537" s="14" t="s">
        <v>24</v>
      </c>
      <c r="AY537" s="14" t="s">
        <v>76</v>
      </c>
      <c r="AZ537" s="163" t="s">
        <v>165</v>
      </c>
    </row>
    <row r="538" spans="2:66" s="1" customFormat="1" ht="24.2" customHeight="1" x14ac:dyDescent="0.2">
      <c r="B538" s="29"/>
      <c r="C538" s="188" t="s">
        <v>566</v>
      </c>
      <c r="D538" s="188" t="s">
        <v>167</v>
      </c>
      <c r="E538" s="189" t="s">
        <v>567</v>
      </c>
      <c r="F538" s="190" t="s">
        <v>568</v>
      </c>
      <c r="G538" s="191" t="s">
        <v>242</v>
      </c>
      <c r="H538" s="192">
        <v>7851.96</v>
      </c>
      <c r="I538" s="193">
        <v>0.5</v>
      </c>
      <c r="J538" s="182"/>
      <c r="K538" s="193">
        <f t="shared" ref="K538" si="64">(H538*I538)-(H538*I538*J538)</f>
        <v>3925.98</v>
      </c>
      <c r="L538" s="194"/>
      <c r="M538" s="29"/>
      <c r="N538" s="145" t="s">
        <v>1</v>
      </c>
      <c r="O538" s="118" t="s">
        <v>34</v>
      </c>
      <c r="P538" s="146">
        <v>7.0000000000000001E-3</v>
      </c>
      <c r="Q538" s="146">
        <f>P538*H538</f>
        <v>54.963720000000002</v>
      </c>
      <c r="R538" s="146">
        <v>0</v>
      </c>
      <c r="S538" s="146">
        <f>R538*H538</f>
        <v>0</v>
      </c>
      <c r="T538" s="146">
        <v>0</v>
      </c>
      <c r="U538" s="147">
        <f>T538*H538</f>
        <v>0</v>
      </c>
      <c r="AS538" s="148" t="s">
        <v>171</v>
      </c>
      <c r="AU538" s="148" t="s">
        <v>167</v>
      </c>
      <c r="AV538" s="148" t="s">
        <v>147</v>
      </c>
      <c r="AZ538" s="17" t="s">
        <v>165</v>
      </c>
      <c r="BF538" s="149">
        <f>IF(O538="základná",K538,0)</f>
        <v>0</v>
      </c>
      <c r="BG538" s="149">
        <f>IF(O538="znížená",K538,0)</f>
        <v>3925.98</v>
      </c>
      <c r="BH538" s="149">
        <f>IF(O538="zákl. prenesená",K538,0)</f>
        <v>0</v>
      </c>
      <c r="BI538" s="149">
        <f>IF(O538="zníž. prenesená",K538,0)</f>
        <v>0</v>
      </c>
      <c r="BJ538" s="149">
        <f>IF(O538="nulová",K538,0)</f>
        <v>0</v>
      </c>
      <c r="BK538" s="17" t="s">
        <v>147</v>
      </c>
      <c r="BL538" s="149">
        <f>ROUND(I538*H538,2)</f>
        <v>3925.98</v>
      </c>
      <c r="BM538" s="17" t="s">
        <v>171</v>
      </c>
      <c r="BN538" s="148" t="s">
        <v>569</v>
      </c>
    </row>
    <row r="539" spans="2:66" s="12" customFormat="1" x14ac:dyDescent="0.2">
      <c r="B539" s="150"/>
      <c r="D539" s="151" t="s">
        <v>173</v>
      </c>
      <c r="E539" s="152" t="s">
        <v>1</v>
      </c>
      <c r="F539" s="153" t="s">
        <v>563</v>
      </c>
      <c r="H539" s="152" t="s">
        <v>1</v>
      </c>
      <c r="J539" s="198"/>
      <c r="M539" s="150"/>
      <c r="N539" s="154"/>
      <c r="U539" s="155"/>
      <c r="AU539" s="152" t="s">
        <v>173</v>
      </c>
      <c r="AV539" s="152" t="s">
        <v>147</v>
      </c>
      <c r="AW539" s="12" t="s">
        <v>76</v>
      </c>
      <c r="AX539" s="12" t="s">
        <v>24</v>
      </c>
      <c r="AY539" s="12" t="s">
        <v>68</v>
      </c>
      <c r="AZ539" s="152" t="s">
        <v>165</v>
      </c>
    </row>
    <row r="540" spans="2:66" s="12" customFormat="1" x14ac:dyDescent="0.2">
      <c r="B540" s="150"/>
      <c r="D540" s="151" t="s">
        <v>173</v>
      </c>
      <c r="E540" s="152" t="s">
        <v>1</v>
      </c>
      <c r="F540" s="153" t="s">
        <v>564</v>
      </c>
      <c r="H540" s="152" t="s">
        <v>1</v>
      </c>
      <c r="J540" s="198"/>
      <c r="M540" s="150"/>
      <c r="N540" s="154"/>
      <c r="U540" s="155"/>
      <c r="AU540" s="152" t="s">
        <v>173</v>
      </c>
      <c r="AV540" s="152" t="s">
        <v>147</v>
      </c>
      <c r="AW540" s="12" t="s">
        <v>76</v>
      </c>
      <c r="AX540" s="12" t="s">
        <v>24</v>
      </c>
      <c r="AY540" s="12" t="s">
        <v>68</v>
      </c>
      <c r="AZ540" s="152" t="s">
        <v>165</v>
      </c>
    </row>
    <row r="541" spans="2:66" s="13" customFormat="1" x14ac:dyDescent="0.2">
      <c r="B541" s="156"/>
      <c r="D541" s="151" t="s">
        <v>173</v>
      </c>
      <c r="E541" s="157" t="s">
        <v>1</v>
      </c>
      <c r="F541" s="158" t="s">
        <v>570</v>
      </c>
      <c r="H541" s="159">
        <v>392.59800000000001</v>
      </c>
      <c r="J541" s="199"/>
      <c r="M541" s="156"/>
      <c r="N541" s="160"/>
      <c r="U541" s="161"/>
      <c r="AU541" s="157" t="s">
        <v>173</v>
      </c>
      <c r="AV541" s="157" t="s">
        <v>147</v>
      </c>
      <c r="AW541" s="13" t="s">
        <v>147</v>
      </c>
      <c r="AX541" s="13" t="s">
        <v>24</v>
      </c>
      <c r="AY541" s="13" t="s">
        <v>68</v>
      </c>
      <c r="AZ541" s="157" t="s">
        <v>165</v>
      </c>
    </row>
    <row r="542" spans="2:66" s="14" customFormat="1" x14ac:dyDescent="0.2">
      <c r="B542" s="162"/>
      <c r="D542" s="151" t="s">
        <v>173</v>
      </c>
      <c r="E542" s="163" t="s">
        <v>1</v>
      </c>
      <c r="F542" s="164" t="s">
        <v>176</v>
      </c>
      <c r="H542" s="165">
        <v>392.59800000000001</v>
      </c>
      <c r="J542" s="200"/>
      <c r="M542" s="162"/>
      <c r="N542" s="166"/>
      <c r="U542" s="167"/>
      <c r="AU542" s="163" t="s">
        <v>173</v>
      </c>
      <c r="AV542" s="163" t="s">
        <v>147</v>
      </c>
      <c r="AW542" s="14" t="s">
        <v>171</v>
      </c>
      <c r="AX542" s="14" t="s">
        <v>24</v>
      </c>
      <c r="AY542" s="14" t="s">
        <v>76</v>
      </c>
      <c r="AZ542" s="163" t="s">
        <v>165</v>
      </c>
    </row>
    <row r="543" spans="2:66" s="13" customFormat="1" x14ac:dyDescent="0.2">
      <c r="B543" s="156"/>
      <c r="D543" s="151" t="s">
        <v>173</v>
      </c>
      <c r="F543" s="158" t="s">
        <v>571</v>
      </c>
      <c r="H543" s="159">
        <v>7851.96</v>
      </c>
      <c r="J543" s="199"/>
      <c r="M543" s="156"/>
      <c r="N543" s="160"/>
      <c r="U543" s="161"/>
      <c r="AU543" s="157" t="s">
        <v>173</v>
      </c>
      <c r="AV543" s="157" t="s">
        <v>147</v>
      </c>
      <c r="AW543" s="13" t="s">
        <v>147</v>
      </c>
      <c r="AX543" s="13" t="s">
        <v>3</v>
      </c>
      <c r="AY543" s="13" t="s">
        <v>76</v>
      </c>
      <c r="AZ543" s="157" t="s">
        <v>165</v>
      </c>
    </row>
    <row r="544" spans="2:66" s="1" customFormat="1" ht="33" customHeight="1" x14ac:dyDescent="0.2">
      <c r="B544" s="29"/>
      <c r="C544" s="188" t="s">
        <v>572</v>
      </c>
      <c r="D544" s="188" t="s">
        <v>167</v>
      </c>
      <c r="E544" s="189" t="s">
        <v>573</v>
      </c>
      <c r="F544" s="190" t="s">
        <v>574</v>
      </c>
      <c r="G544" s="191" t="s">
        <v>242</v>
      </c>
      <c r="H544" s="192">
        <v>516.06200000000001</v>
      </c>
      <c r="I544" s="193">
        <v>15.99</v>
      </c>
      <c r="J544" s="182"/>
      <c r="K544" s="193">
        <f t="shared" ref="K544:K545" si="65">(H544*I544)-(H544*I544*J544)</f>
        <v>8251.8313799999996</v>
      </c>
      <c r="L544" s="194"/>
      <c r="M544" s="29"/>
      <c r="N544" s="145" t="s">
        <v>1</v>
      </c>
      <c r="O544" s="118" t="s">
        <v>34</v>
      </c>
      <c r="P544" s="146">
        <v>0.81200000000000006</v>
      </c>
      <c r="Q544" s="146">
        <f>P544*H544</f>
        <v>419.04234400000001</v>
      </c>
      <c r="R544" s="146">
        <v>0</v>
      </c>
      <c r="S544" s="146">
        <f>R544*H544</f>
        <v>0</v>
      </c>
      <c r="T544" s="146">
        <v>0</v>
      </c>
      <c r="U544" s="147">
        <f>T544*H544</f>
        <v>0</v>
      </c>
      <c r="AS544" s="148" t="s">
        <v>171</v>
      </c>
      <c r="AU544" s="148" t="s">
        <v>167</v>
      </c>
      <c r="AV544" s="148" t="s">
        <v>147</v>
      </c>
      <c r="AZ544" s="17" t="s">
        <v>165</v>
      </c>
      <c r="BF544" s="149">
        <f>IF(O544="základná",K544,0)</f>
        <v>0</v>
      </c>
      <c r="BG544" s="149">
        <f>IF(O544="znížená",K544,0)</f>
        <v>8251.8313799999996</v>
      </c>
      <c r="BH544" s="149">
        <f>IF(O544="zákl. prenesená",K544,0)</f>
        <v>0</v>
      </c>
      <c r="BI544" s="149">
        <f>IF(O544="zníž. prenesená",K544,0)</f>
        <v>0</v>
      </c>
      <c r="BJ544" s="149">
        <f>IF(O544="nulová",K544,0)</f>
        <v>0</v>
      </c>
      <c r="BK544" s="17" t="s">
        <v>147</v>
      </c>
      <c r="BL544" s="149">
        <f>ROUND(I544*H544,2)</f>
        <v>8251.83</v>
      </c>
      <c r="BM544" s="17" t="s">
        <v>171</v>
      </c>
      <c r="BN544" s="148" t="s">
        <v>575</v>
      </c>
    </row>
    <row r="545" spans="2:66" s="1" customFormat="1" ht="24.2" customHeight="1" x14ac:dyDescent="0.2">
      <c r="B545" s="29"/>
      <c r="C545" s="188" t="s">
        <v>576</v>
      </c>
      <c r="D545" s="188" t="s">
        <v>167</v>
      </c>
      <c r="E545" s="189" t="s">
        <v>577</v>
      </c>
      <c r="F545" s="190" t="s">
        <v>578</v>
      </c>
      <c r="G545" s="191" t="s">
        <v>242</v>
      </c>
      <c r="H545" s="192">
        <v>395.49400000000003</v>
      </c>
      <c r="I545" s="193">
        <v>26.42</v>
      </c>
      <c r="J545" s="182"/>
      <c r="K545" s="193">
        <f t="shared" si="65"/>
        <v>10448.951480000002</v>
      </c>
      <c r="L545" s="194"/>
      <c r="M545" s="29"/>
      <c r="N545" s="145" t="s">
        <v>1</v>
      </c>
      <c r="O545" s="118" t="s">
        <v>34</v>
      </c>
      <c r="P545" s="146">
        <v>0.749</v>
      </c>
      <c r="Q545" s="146">
        <f>P545*H545</f>
        <v>296.22500600000001</v>
      </c>
      <c r="R545" s="146">
        <v>0</v>
      </c>
      <c r="S545" s="146">
        <f>R545*H545</f>
        <v>0</v>
      </c>
      <c r="T545" s="146">
        <v>0</v>
      </c>
      <c r="U545" s="147">
        <f>T545*H545</f>
        <v>0</v>
      </c>
      <c r="AS545" s="148" t="s">
        <v>171</v>
      </c>
      <c r="AU545" s="148" t="s">
        <v>167</v>
      </c>
      <c r="AV545" s="148" t="s">
        <v>147</v>
      </c>
      <c r="AZ545" s="17" t="s">
        <v>165</v>
      </c>
      <c r="BF545" s="149">
        <f>IF(O545="základná",K545,0)</f>
        <v>0</v>
      </c>
      <c r="BG545" s="149">
        <f>IF(O545="znížená",K545,0)</f>
        <v>10448.951480000002</v>
      </c>
      <c r="BH545" s="149">
        <f>IF(O545="zákl. prenesená",K545,0)</f>
        <v>0</v>
      </c>
      <c r="BI545" s="149">
        <f>IF(O545="zníž. prenesená",K545,0)</f>
        <v>0</v>
      </c>
      <c r="BJ545" s="149">
        <f>IF(O545="nulová",K545,0)</f>
        <v>0</v>
      </c>
      <c r="BK545" s="17" t="s">
        <v>147</v>
      </c>
      <c r="BL545" s="149">
        <f>ROUND(I545*H545,2)</f>
        <v>10448.950000000001</v>
      </c>
      <c r="BM545" s="17" t="s">
        <v>171</v>
      </c>
      <c r="BN545" s="148" t="s">
        <v>579</v>
      </c>
    </row>
    <row r="546" spans="2:66" s="12" customFormat="1" x14ac:dyDescent="0.2">
      <c r="B546" s="150"/>
      <c r="D546" s="151" t="s">
        <v>173</v>
      </c>
      <c r="E546" s="152" t="s">
        <v>1</v>
      </c>
      <c r="F546" s="153" t="s">
        <v>563</v>
      </c>
      <c r="H546" s="152" t="s">
        <v>1</v>
      </c>
      <c r="J546" s="198"/>
      <c r="M546" s="150"/>
      <c r="N546" s="154"/>
      <c r="U546" s="155"/>
      <c r="AU546" s="152" t="s">
        <v>173</v>
      </c>
      <c r="AV546" s="152" t="s">
        <v>147</v>
      </c>
      <c r="AW546" s="12" t="s">
        <v>76</v>
      </c>
      <c r="AX546" s="12" t="s">
        <v>24</v>
      </c>
      <c r="AY546" s="12" t="s">
        <v>68</v>
      </c>
      <c r="AZ546" s="152" t="s">
        <v>165</v>
      </c>
    </row>
    <row r="547" spans="2:66" s="12" customFormat="1" x14ac:dyDescent="0.2">
      <c r="B547" s="150"/>
      <c r="D547" s="151" t="s">
        <v>173</v>
      </c>
      <c r="E547" s="152" t="s">
        <v>1</v>
      </c>
      <c r="F547" s="153" t="s">
        <v>564</v>
      </c>
      <c r="H547" s="152" t="s">
        <v>1</v>
      </c>
      <c r="J547" s="198"/>
      <c r="M547" s="150"/>
      <c r="N547" s="154"/>
      <c r="U547" s="155"/>
      <c r="AU547" s="152" t="s">
        <v>173</v>
      </c>
      <c r="AV547" s="152" t="s">
        <v>147</v>
      </c>
      <c r="AW547" s="12" t="s">
        <v>76</v>
      </c>
      <c r="AX547" s="12" t="s">
        <v>24</v>
      </c>
      <c r="AY547" s="12" t="s">
        <v>68</v>
      </c>
      <c r="AZ547" s="152" t="s">
        <v>165</v>
      </c>
    </row>
    <row r="548" spans="2:66" s="13" customFormat="1" x14ac:dyDescent="0.2">
      <c r="B548" s="156"/>
      <c r="D548" s="151" t="s">
        <v>173</v>
      </c>
      <c r="E548" s="157" t="s">
        <v>1</v>
      </c>
      <c r="F548" s="158" t="s">
        <v>565</v>
      </c>
      <c r="H548" s="159">
        <v>395.49400000000003</v>
      </c>
      <c r="J548" s="199"/>
      <c r="M548" s="156"/>
      <c r="N548" s="160"/>
      <c r="U548" s="161"/>
      <c r="AU548" s="157" t="s">
        <v>173</v>
      </c>
      <c r="AV548" s="157" t="s">
        <v>147</v>
      </c>
      <c r="AW548" s="13" t="s">
        <v>147</v>
      </c>
      <c r="AX548" s="13" t="s">
        <v>24</v>
      </c>
      <c r="AY548" s="13" t="s">
        <v>68</v>
      </c>
      <c r="AZ548" s="157" t="s">
        <v>165</v>
      </c>
    </row>
    <row r="549" spans="2:66" s="14" customFormat="1" x14ac:dyDescent="0.2">
      <c r="B549" s="162"/>
      <c r="D549" s="151" t="s">
        <v>173</v>
      </c>
      <c r="E549" s="163" t="s">
        <v>1</v>
      </c>
      <c r="F549" s="164" t="s">
        <v>176</v>
      </c>
      <c r="H549" s="165">
        <v>395.49400000000003</v>
      </c>
      <c r="J549" s="200"/>
      <c r="M549" s="162"/>
      <c r="N549" s="166"/>
      <c r="U549" s="167"/>
      <c r="AU549" s="163" t="s">
        <v>173</v>
      </c>
      <c r="AV549" s="163" t="s">
        <v>147</v>
      </c>
      <c r="AW549" s="14" t="s">
        <v>171</v>
      </c>
      <c r="AX549" s="14" t="s">
        <v>24</v>
      </c>
      <c r="AY549" s="14" t="s">
        <v>76</v>
      </c>
      <c r="AZ549" s="163" t="s">
        <v>165</v>
      </c>
    </row>
    <row r="550" spans="2:66" s="1" customFormat="1" ht="24.2" customHeight="1" x14ac:dyDescent="0.2">
      <c r="B550" s="29"/>
      <c r="C550" s="188" t="s">
        <v>580</v>
      </c>
      <c r="D550" s="188" t="s">
        <v>167</v>
      </c>
      <c r="E550" s="189" t="s">
        <v>581</v>
      </c>
      <c r="F550" s="190" t="s">
        <v>582</v>
      </c>
      <c r="G550" s="191" t="s">
        <v>242</v>
      </c>
      <c r="H550" s="192">
        <v>216.71100000000001</v>
      </c>
      <c r="I550" s="193">
        <v>67</v>
      </c>
      <c r="J550" s="182"/>
      <c r="K550" s="193">
        <f t="shared" ref="K550" si="66">(H550*I550)-(H550*I550*J550)</f>
        <v>14519.637000000001</v>
      </c>
      <c r="L550" s="194"/>
      <c r="M550" s="29"/>
      <c r="N550" s="145" t="s">
        <v>1</v>
      </c>
      <c r="O550" s="118" t="s">
        <v>34</v>
      </c>
      <c r="P550" s="146">
        <v>0</v>
      </c>
      <c r="Q550" s="146">
        <f>P550*H550</f>
        <v>0</v>
      </c>
      <c r="R550" s="146">
        <v>0</v>
      </c>
      <c r="S550" s="146">
        <f>R550*H550</f>
        <v>0</v>
      </c>
      <c r="T550" s="146">
        <v>0</v>
      </c>
      <c r="U550" s="147">
        <f>T550*H550</f>
        <v>0</v>
      </c>
      <c r="AS550" s="148" t="s">
        <v>171</v>
      </c>
      <c r="AU550" s="148" t="s">
        <v>167</v>
      </c>
      <c r="AV550" s="148" t="s">
        <v>147</v>
      </c>
      <c r="AZ550" s="17" t="s">
        <v>165</v>
      </c>
      <c r="BF550" s="149">
        <f>IF(O550="základná",K550,0)</f>
        <v>0</v>
      </c>
      <c r="BG550" s="149">
        <f>IF(O550="znížená",K550,0)</f>
        <v>14519.637000000001</v>
      </c>
      <c r="BH550" s="149">
        <f>IF(O550="zákl. prenesená",K550,0)</f>
        <v>0</v>
      </c>
      <c r="BI550" s="149">
        <f>IF(O550="zníž. prenesená",K550,0)</f>
        <v>0</v>
      </c>
      <c r="BJ550" s="149">
        <f>IF(O550="nulová",K550,0)</f>
        <v>0</v>
      </c>
      <c r="BK550" s="17" t="s">
        <v>147</v>
      </c>
      <c r="BL550" s="149">
        <f>ROUND(I550*H550,2)</f>
        <v>14519.64</v>
      </c>
      <c r="BM550" s="17" t="s">
        <v>171</v>
      </c>
      <c r="BN550" s="148" t="s">
        <v>583</v>
      </c>
    </row>
    <row r="551" spans="2:66" s="12" customFormat="1" x14ac:dyDescent="0.2">
      <c r="B551" s="150"/>
      <c r="D551" s="151" t="s">
        <v>173</v>
      </c>
      <c r="E551" s="152" t="s">
        <v>1</v>
      </c>
      <c r="F551" s="153" t="s">
        <v>584</v>
      </c>
      <c r="H551" s="152" t="s">
        <v>1</v>
      </c>
      <c r="J551" s="198"/>
      <c r="M551" s="150"/>
      <c r="N551" s="154"/>
      <c r="U551" s="155"/>
      <c r="AU551" s="152" t="s">
        <v>173</v>
      </c>
      <c r="AV551" s="152" t="s">
        <v>147</v>
      </c>
      <c r="AW551" s="12" t="s">
        <v>76</v>
      </c>
      <c r="AX551" s="12" t="s">
        <v>24</v>
      </c>
      <c r="AY551" s="12" t="s">
        <v>68</v>
      </c>
      <c r="AZ551" s="152" t="s">
        <v>165</v>
      </c>
    </row>
    <row r="552" spans="2:66" s="12" customFormat="1" x14ac:dyDescent="0.2">
      <c r="B552" s="150"/>
      <c r="D552" s="151" t="s">
        <v>173</v>
      </c>
      <c r="E552" s="152" t="s">
        <v>1</v>
      </c>
      <c r="F552" s="153" t="s">
        <v>585</v>
      </c>
      <c r="H552" s="152" t="s">
        <v>1</v>
      </c>
      <c r="J552" s="198"/>
      <c r="M552" s="150"/>
      <c r="N552" s="154"/>
      <c r="U552" s="155"/>
      <c r="AU552" s="152" t="s">
        <v>173</v>
      </c>
      <c r="AV552" s="152" t="s">
        <v>147</v>
      </c>
      <c r="AW552" s="12" t="s">
        <v>76</v>
      </c>
      <c r="AX552" s="12" t="s">
        <v>24</v>
      </c>
      <c r="AY552" s="12" t="s">
        <v>68</v>
      </c>
      <c r="AZ552" s="152" t="s">
        <v>165</v>
      </c>
    </row>
    <row r="553" spans="2:66" s="12" customFormat="1" x14ac:dyDescent="0.2">
      <c r="B553" s="150"/>
      <c r="D553" s="151" t="s">
        <v>173</v>
      </c>
      <c r="E553" s="152" t="s">
        <v>1</v>
      </c>
      <c r="F553" s="153" t="s">
        <v>564</v>
      </c>
      <c r="H553" s="152" t="s">
        <v>1</v>
      </c>
      <c r="J553" s="198"/>
      <c r="M553" s="150"/>
      <c r="N553" s="154"/>
      <c r="U553" s="155"/>
      <c r="AU553" s="152" t="s">
        <v>173</v>
      </c>
      <c r="AV553" s="152" t="s">
        <v>147</v>
      </c>
      <c r="AW553" s="12" t="s">
        <v>76</v>
      </c>
      <c r="AX553" s="12" t="s">
        <v>24</v>
      </c>
      <c r="AY553" s="12" t="s">
        <v>68</v>
      </c>
      <c r="AZ553" s="152" t="s">
        <v>165</v>
      </c>
    </row>
    <row r="554" spans="2:66" s="13" customFormat="1" x14ac:dyDescent="0.2">
      <c r="B554" s="156"/>
      <c r="D554" s="151" t="s">
        <v>173</v>
      </c>
      <c r="E554" s="157" t="s">
        <v>1</v>
      </c>
      <c r="F554" s="158" t="s">
        <v>586</v>
      </c>
      <c r="H554" s="159">
        <v>216.71100000000001</v>
      </c>
      <c r="J554" s="199"/>
      <c r="M554" s="156"/>
      <c r="N554" s="160"/>
      <c r="U554" s="161"/>
      <c r="AU554" s="157" t="s">
        <v>173</v>
      </c>
      <c r="AV554" s="157" t="s">
        <v>147</v>
      </c>
      <c r="AW554" s="13" t="s">
        <v>147</v>
      </c>
      <c r="AX554" s="13" t="s">
        <v>24</v>
      </c>
      <c r="AY554" s="13" t="s">
        <v>68</v>
      </c>
      <c r="AZ554" s="157" t="s">
        <v>165</v>
      </c>
    </row>
    <row r="555" spans="2:66" s="14" customFormat="1" x14ac:dyDescent="0.2">
      <c r="B555" s="162"/>
      <c r="D555" s="151" t="s">
        <v>173</v>
      </c>
      <c r="E555" s="163" t="s">
        <v>1</v>
      </c>
      <c r="F555" s="164" t="s">
        <v>176</v>
      </c>
      <c r="H555" s="165">
        <v>216.71100000000001</v>
      </c>
      <c r="J555" s="200"/>
      <c r="M555" s="162"/>
      <c r="N555" s="166"/>
      <c r="U555" s="167"/>
      <c r="AU555" s="163" t="s">
        <v>173</v>
      </c>
      <c r="AV555" s="163" t="s">
        <v>147</v>
      </c>
      <c r="AW555" s="14" t="s">
        <v>171</v>
      </c>
      <c r="AX555" s="14" t="s">
        <v>24</v>
      </c>
      <c r="AY555" s="14" t="s">
        <v>76</v>
      </c>
      <c r="AZ555" s="163" t="s">
        <v>165</v>
      </c>
    </row>
    <row r="556" spans="2:66" s="1" customFormat="1" ht="24.2" customHeight="1" x14ac:dyDescent="0.2">
      <c r="B556" s="29"/>
      <c r="C556" s="188" t="s">
        <v>587</v>
      </c>
      <c r="D556" s="188" t="s">
        <v>167</v>
      </c>
      <c r="E556" s="189" t="s">
        <v>588</v>
      </c>
      <c r="F556" s="190" t="s">
        <v>589</v>
      </c>
      <c r="G556" s="191" t="s">
        <v>242</v>
      </c>
      <c r="H556" s="192">
        <v>178.78299999999999</v>
      </c>
      <c r="I556" s="193">
        <v>90</v>
      </c>
      <c r="J556" s="182"/>
      <c r="K556" s="193">
        <f t="shared" ref="K556" si="67">(H556*I556)-(H556*I556*J556)</f>
        <v>16090.47</v>
      </c>
      <c r="L556" s="194"/>
      <c r="M556" s="29"/>
      <c r="N556" s="145" t="s">
        <v>1</v>
      </c>
      <c r="O556" s="118" t="s">
        <v>34</v>
      </c>
      <c r="P556" s="146">
        <v>0</v>
      </c>
      <c r="Q556" s="146">
        <f>P556*H556</f>
        <v>0</v>
      </c>
      <c r="R556" s="146">
        <v>0</v>
      </c>
      <c r="S556" s="146">
        <f>R556*H556</f>
        <v>0</v>
      </c>
      <c r="T556" s="146">
        <v>0</v>
      </c>
      <c r="U556" s="147">
        <f>T556*H556</f>
        <v>0</v>
      </c>
      <c r="AS556" s="148" t="s">
        <v>171</v>
      </c>
      <c r="AU556" s="148" t="s">
        <v>167</v>
      </c>
      <c r="AV556" s="148" t="s">
        <v>147</v>
      </c>
      <c r="AZ556" s="17" t="s">
        <v>165</v>
      </c>
      <c r="BF556" s="149">
        <f>IF(O556="základná",K556,0)</f>
        <v>0</v>
      </c>
      <c r="BG556" s="149">
        <f>IF(O556="znížená",K556,0)</f>
        <v>16090.47</v>
      </c>
      <c r="BH556" s="149">
        <f>IF(O556="zákl. prenesená",K556,0)</f>
        <v>0</v>
      </c>
      <c r="BI556" s="149">
        <f>IF(O556="zníž. prenesená",K556,0)</f>
        <v>0</v>
      </c>
      <c r="BJ556" s="149">
        <f>IF(O556="nulová",K556,0)</f>
        <v>0</v>
      </c>
      <c r="BK556" s="17" t="s">
        <v>147</v>
      </c>
      <c r="BL556" s="149">
        <f>ROUND(I556*H556,2)</f>
        <v>16090.47</v>
      </c>
      <c r="BM556" s="17" t="s">
        <v>171</v>
      </c>
      <c r="BN556" s="148" t="s">
        <v>590</v>
      </c>
    </row>
    <row r="557" spans="2:66" s="12" customFormat="1" x14ac:dyDescent="0.2">
      <c r="B557" s="150"/>
      <c r="D557" s="151" t="s">
        <v>173</v>
      </c>
      <c r="E557" s="152" t="s">
        <v>1</v>
      </c>
      <c r="F557" s="153" t="s">
        <v>591</v>
      </c>
      <c r="H557" s="152" t="s">
        <v>1</v>
      </c>
      <c r="J557" s="198"/>
      <c r="M557" s="150"/>
      <c r="N557" s="154"/>
      <c r="U557" s="155"/>
      <c r="AU557" s="152" t="s">
        <v>173</v>
      </c>
      <c r="AV557" s="152" t="s">
        <v>147</v>
      </c>
      <c r="AW557" s="12" t="s">
        <v>76</v>
      </c>
      <c r="AX557" s="12" t="s">
        <v>24</v>
      </c>
      <c r="AY557" s="12" t="s">
        <v>68</v>
      </c>
      <c r="AZ557" s="152" t="s">
        <v>165</v>
      </c>
    </row>
    <row r="558" spans="2:66" s="13" customFormat="1" x14ac:dyDescent="0.2">
      <c r="B558" s="156"/>
      <c r="D558" s="151" t="s">
        <v>173</v>
      </c>
      <c r="E558" s="157" t="s">
        <v>1</v>
      </c>
      <c r="F558" s="158" t="s">
        <v>592</v>
      </c>
      <c r="H558" s="159">
        <v>178.78299999999999</v>
      </c>
      <c r="J558" s="199"/>
      <c r="M558" s="156"/>
      <c r="N558" s="160"/>
      <c r="U558" s="161"/>
      <c r="AU558" s="157" t="s">
        <v>173</v>
      </c>
      <c r="AV558" s="157" t="s">
        <v>147</v>
      </c>
      <c r="AW558" s="13" t="s">
        <v>147</v>
      </c>
      <c r="AX558" s="13" t="s">
        <v>24</v>
      </c>
      <c r="AY558" s="13" t="s">
        <v>68</v>
      </c>
      <c r="AZ558" s="157" t="s">
        <v>165</v>
      </c>
    </row>
    <row r="559" spans="2:66" s="14" customFormat="1" x14ac:dyDescent="0.2">
      <c r="B559" s="162"/>
      <c r="D559" s="151" t="s">
        <v>173</v>
      </c>
      <c r="E559" s="163" t="s">
        <v>1</v>
      </c>
      <c r="F559" s="164" t="s">
        <v>176</v>
      </c>
      <c r="H559" s="165">
        <v>178.78299999999999</v>
      </c>
      <c r="J559" s="200"/>
      <c r="M559" s="162"/>
      <c r="N559" s="166"/>
      <c r="U559" s="167"/>
      <c r="AU559" s="163" t="s">
        <v>173</v>
      </c>
      <c r="AV559" s="163" t="s">
        <v>147</v>
      </c>
      <c r="AW559" s="14" t="s">
        <v>171</v>
      </c>
      <c r="AX559" s="14" t="s">
        <v>24</v>
      </c>
      <c r="AY559" s="14" t="s">
        <v>76</v>
      </c>
      <c r="AZ559" s="163" t="s">
        <v>165</v>
      </c>
    </row>
    <row r="560" spans="2:66" s="11" customFormat="1" ht="22.9" customHeight="1" x14ac:dyDescent="0.2">
      <c r="B560" s="133"/>
      <c r="D560" s="134" t="s">
        <v>67</v>
      </c>
      <c r="E560" s="142" t="s">
        <v>593</v>
      </c>
      <c r="F560" s="142" t="s">
        <v>594</v>
      </c>
      <c r="J560" s="201"/>
      <c r="K560" s="143">
        <f>K561</f>
        <v>43291.999390000004</v>
      </c>
      <c r="M560" s="133"/>
      <c r="N560" s="137"/>
      <c r="Q560" s="138">
        <f>Q561</f>
        <v>5919.7083270000003</v>
      </c>
      <c r="S560" s="138">
        <f>S561</f>
        <v>0</v>
      </c>
      <c r="U560" s="139">
        <f>U561</f>
        <v>0</v>
      </c>
      <c r="AS560" s="134" t="s">
        <v>76</v>
      </c>
      <c r="AU560" s="140" t="s">
        <v>67</v>
      </c>
      <c r="AV560" s="140" t="s">
        <v>76</v>
      </c>
      <c r="AZ560" s="134" t="s">
        <v>165</v>
      </c>
      <c r="BL560" s="141">
        <f>BL561</f>
        <v>43292</v>
      </c>
    </row>
    <row r="561" spans="2:66" s="1" customFormat="1" ht="44.25" customHeight="1" x14ac:dyDescent="0.2">
      <c r="B561" s="29"/>
      <c r="C561" s="188" t="s">
        <v>595</v>
      </c>
      <c r="D561" s="188" t="s">
        <v>167</v>
      </c>
      <c r="E561" s="189" t="s">
        <v>596</v>
      </c>
      <c r="F561" s="190" t="s">
        <v>597</v>
      </c>
      <c r="G561" s="191" t="s">
        <v>242</v>
      </c>
      <c r="H561" s="192">
        <v>931.21100000000001</v>
      </c>
      <c r="I561" s="193">
        <v>46.49</v>
      </c>
      <c r="J561" s="182"/>
      <c r="K561" s="193">
        <f t="shared" ref="K561" si="68">(H561*I561)-(H561*I561*J561)</f>
        <v>43291.999390000004</v>
      </c>
      <c r="L561" s="194"/>
      <c r="M561" s="29"/>
      <c r="N561" s="145" t="s">
        <v>1</v>
      </c>
      <c r="O561" s="118" t="s">
        <v>34</v>
      </c>
      <c r="P561" s="146">
        <v>6.3570000000000002</v>
      </c>
      <c r="Q561" s="146">
        <f>P561*H561</f>
        <v>5919.7083270000003</v>
      </c>
      <c r="R561" s="146">
        <v>0</v>
      </c>
      <c r="S561" s="146">
        <f>R561*H561</f>
        <v>0</v>
      </c>
      <c r="T561" s="146">
        <v>0</v>
      </c>
      <c r="U561" s="147">
        <f>T561*H561</f>
        <v>0</v>
      </c>
      <c r="AS561" s="148" t="s">
        <v>171</v>
      </c>
      <c r="AU561" s="148" t="s">
        <v>167</v>
      </c>
      <c r="AV561" s="148" t="s">
        <v>147</v>
      </c>
      <c r="AZ561" s="17" t="s">
        <v>165</v>
      </c>
      <c r="BF561" s="149">
        <f>IF(O561="základná",K561,0)</f>
        <v>0</v>
      </c>
      <c r="BG561" s="149">
        <f>IF(O561="znížená",K561,0)</f>
        <v>43291.999390000004</v>
      </c>
      <c r="BH561" s="149">
        <f>IF(O561="zákl. prenesená",K561,0)</f>
        <v>0</v>
      </c>
      <c r="BI561" s="149">
        <f>IF(O561="zníž. prenesená",K561,0)</f>
        <v>0</v>
      </c>
      <c r="BJ561" s="149">
        <f>IF(O561="nulová",K561,0)</f>
        <v>0</v>
      </c>
      <c r="BK561" s="17" t="s">
        <v>147</v>
      </c>
      <c r="BL561" s="149">
        <f>ROUND(I561*H561,2)</f>
        <v>43292</v>
      </c>
      <c r="BM561" s="17" t="s">
        <v>171</v>
      </c>
      <c r="BN561" s="148" t="s">
        <v>598</v>
      </c>
    </row>
    <row r="562" spans="2:66" s="11" customFormat="1" ht="25.9" customHeight="1" x14ac:dyDescent="0.2">
      <c r="B562" s="133"/>
      <c r="D562" s="134" t="s">
        <v>67</v>
      </c>
      <c r="E562" s="135" t="s">
        <v>599</v>
      </c>
      <c r="F562" s="135" t="s">
        <v>600</v>
      </c>
      <c r="J562" s="201"/>
      <c r="K562" s="136">
        <f>K563+K599+K623</f>
        <v>14589.650450000001</v>
      </c>
      <c r="M562" s="133"/>
      <c r="N562" s="137"/>
      <c r="Q562" s="138">
        <f>Q563+Q599+Q623</f>
        <v>187.62635999999998</v>
      </c>
      <c r="S562" s="138">
        <f>S563+S599+S623</f>
        <v>3.6507075000000002</v>
      </c>
      <c r="U562" s="139">
        <f>U563+U599+U623</f>
        <v>0</v>
      </c>
      <c r="AS562" s="134" t="s">
        <v>147</v>
      </c>
      <c r="AU562" s="140" t="s">
        <v>67</v>
      </c>
      <c r="AV562" s="140" t="s">
        <v>68</v>
      </c>
      <c r="AZ562" s="134" t="s">
        <v>165</v>
      </c>
      <c r="BL562" s="141">
        <f>BL563+BL599+BL623</f>
        <v>14589.639999999998</v>
      </c>
    </row>
    <row r="563" spans="2:66" s="11" customFormat="1" ht="22.9" customHeight="1" x14ac:dyDescent="0.2">
      <c r="B563" s="133"/>
      <c r="D563" s="134" t="s">
        <v>67</v>
      </c>
      <c r="E563" s="142" t="s">
        <v>601</v>
      </c>
      <c r="F563" s="142" t="s">
        <v>602</v>
      </c>
      <c r="J563" s="201"/>
      <c r="K563" s="143">
        <f>SUM(K564:K598)</f>
        <v>981.12989999999991</v>
      </c>
      <c r="M563" s="133"/>
      <c r="N563" s="137"/>
      <c r="Q563" s="138">
        <f>SUM(Q564:Q598)</f>
        <v>11.49573</v>
      </c>
      <c r="S563" s="138">
        <f>SUM(S564:S598)</f>
        <v>0.1167615</v>
      </c>
      <c r="U563" s="139">
        <f>SUM(U564:U598)</f>
        <v>0</v>
      </c>
      <c r="AS563" s="134" t="s">
        <v>147</v>
      </c>
      <c r="AU563" s="140" t="s">
        <v>67</v>
      </c>
      <c r="AV563" s="140" t="s">
        <v>76</v>
      </c>
      <c r="AZ563" s="134" t="s">
        <v>165</v>
      </c>
      <c r="BL563" s="141">
        <f>SUM(BL564:BL598)</f>
        <v>981.13</v>
      </c>
    </row>
    <row r="564" spans="2:66" s="1" customFormat="1" ht="37.9" customHeight="1" x14ac:dyDescent="0.2">
      <c r="B564" s="29"/>
      <c r="C564" s="188" t="s">
        <v>603</v>
      </c>
      <c r="D564" s="188" t="s">
        <v>167</v>
      </c>
      <c r="E564" s="189" t="s">
        <v>604</v>
      </c>
      <c r="F564" s="190" t="s">
        <v>605</v>
      </c>
      <c r="G564" s="191" t="s">
        <v>446</v>
      </c>
      <c r="H564" s="192">
        <v>14.03</v>
      </c>
      <c r="I564" s="193">
        <v>50.26</v>
      </c>
      <c r="J564" s="182"/>
      <c r="K564" s="193">
        <f t="shared" ref="K564" si="69">(H564*I564)-(H564*I564*J564)</f>
        <v>705.14779999999996</v>
      </c>
      <c r="L564" s="194"/>
      <c r="M564" s="29"/>
      <c r="N564" s="145" t="s">
        <v>1</v>
      </c>
      <c r="O564" s="118" t="s">
        <v>34</v>
      </c>
      <c r="P564" s="146">
        <v>0.29099999999999998</v>
      </c>
      <c r="Q564" s="146">
        <f>P564*H564</f>
        <v>4.0827299999999997</v>
      </c>
      <c r="R564" s="146">
        <v>5.0000000000000002E-5</v>
      </c>
      <c r="S564" s="146">
        <f>R564*H564</f>
        <v>7.0149999999999998E-4</v>
      </c>
      <c r="T564" s="146">
        <v>0</v>
      </c>
      <c r="U564" s="147">
        <f>T564*H564</f>
        <v>0</v>
      </c>
      <c r="AS564" s="148" t="s">
        <v>265</v>
      </c>
      <c r="AU564" s="148" t="s">
        <v>167</v>
      </c>
      <c r="AV564" s="148" t="s">
        <v>147</v>
      </c>
      <c r="AZ564" s="17" t="s">
        <v>165</v>
      </c>
      <c r="BF564" s="149">
        <f>IF(O564="základná",K564,0)</f>
        <v>0</v>
      </c>
      <c r="BG564" s="149">
        <f>IF(O564="znížená",K564,0)</f>
        <v>705.14779999999996</v>
      </c>
      <c r="BH564" s="149">
        <f>IF(O564="zákl. prenesená",K564,0)</f>
        <v>0</v>
      </c>
      <c r="BI564" s="149">
        <f>IF(O564="zníž. prenesená",K564,0)</f>
        <v>0</v>
      </c>
      <c r="BJ564" s="149">
        <f>IF(O564="nulová",K564,0)</f>
        <v>0</v>
      </c>
      <c r="BK564" s="17" t="s">
        <v>147</v>
      </c>
      <c r="BL564" s="149">
        <f>ROUND(I564*H564,2)</f>
        <v>705.15</v>
      </c>
      <c r="BM564" s="17" t="s">
        <v>265</v>
      </c>
      <c r="BN564" s="148" t="s">
        <v>606</v>
      </c>
    </row>
    <row r="565" spans="2:66" s="12" customFormat="1" x14ac:dyDescent="0.2">
      <c r="B565" s="150"/>
      <c r="D565" s="151" t="s">
        <v>173</v>
      </c>
      <c r="E565" s="152" t="s">
        <v>1</v>
      </c>
      <c r="F565" s="153" t="s">
        <v>607</v>
      </c>
      <c r="H565" s="152" t="s">
        <v>1</v>
      </c>
      <c r="J565" s="198"/>
      <c r="M565" s="150"/>
      <c r="N565" s="154"/>
      <c r="U565" s="155"/>
      <c r="AU565" s="152" t="s">
        <v>173</v>
      </c>
      <c r="AV565" s="152" t="s">
        <v>147</v>
      </c>
      <c r="AW565" s="12" t="s">
        <v>76</v>
      </c>
      <c r="AX565" s="12" t="s">
        <v>24</v>
      </c>
      <c r="AY565" s="12" t="s">
        <v>68</v>
      </c>
      <c r="AZ565" s="152" t="s">
        <v>165</v>
      </c>
    </row>
    <row r="566" spans="2:66" s="13" customFormat="1" x14ac:dyDescent="0.2">
      <c r="B566" s="156"/>
      <c r="D566" s="151" t="s">
        <v>173</v>
      </c>
      <c r="E566" s="157" t="s">
        <v>1</v>
      </c>
      <c r="F566" s="158" t="s">
        <v>608</v>
      </c>
      <c r="H566" s="159">
        <v>6.6449999999999996</v>
      </c>
      <c r="J566" s="199"/>
      <c r="M566" s="156"/>
      <c r="N566" s="160"/>
      <c r="U566" s="161"/>
      <c r="AU566" s="157" t="s">
        <v>173</v>
      </c>
      <c r="AV566" s="157" t="s">
        <v>147</v>
      </c>
      <c r="AW566" s="13" t="s">
        <v>147</v>
      </c>
      <c r="AX566" s="13" t="s">
        <v>24</v>
      </c>
      <c r="AY566" s="13" t="s">
        <v>68</v>
      </c>
      <c r="AZ566" s="157" t="s">
        <v>165</v>
      </c>
    </row>
    <row r="567" spans="2:66" s="12" customFormat="1" x14ac:dyDescent="0.2">
      <c r="B567" s="150"/>
      <c r="D567" s="151" t="s">
        <v>173</v>
      </c>
      <c r="E567" s="152" t="s">
        <v>1</v>
      </c>
      <c r="F567" s="153" t="s">
        <v>609</v>
      </c>
      <c r="H567" s="152" t="s">
        <v>1</v>
      </c>
      <c r="J567" s="198"/>
      <c r="M567" s="150"/>
      <c r="N567" s="154"/>
      <c r="U567" s="155"/>
      <c r="AU567" s="152" t="s">
        <v>173</v>
      </c>
      <c r="AV567" s="152" t="s">
        <v>147</v>
      </c>
      <c r="AW567" s="12" t="s">
        <v>76</v>
      </c>
      <c r="AX567" s="12" t="s">
        <v>24</v>
      </c>
      <c r="AY567" s="12" t="s">
        <v>68</v>
      </c>
      <c r="AZ567" s="152" t="s">
        <v>165</v>
      </c>
    </row>
    <row r="568" spans="2:66" s="13" customFormat="1" x14ac:dyDescent="0.2">
      <c r="B568" s="156"/>
      <c r="D568" s="151" t="s">
        <v>173</v>
      </c>
      <c r="E568" s="157" t="s">
        <v>1</v>
      </c>
      <c r="F568" s="158" t="s">
        <v>610</v>
      </c>
      <c r="H568" s="159">
        <v>7.3849999999999998</v>
      </c>
      <c r="J568" s="199"/>
      <c r="M568" s="156"/>
      <c r="N568" s="160"/>
      <c r="U568" s="161"/>
      <c r="AU568" s="157" t="s">
        <v>173</v>
      </c>
      <c r="AV568" s="157" t="s">
        <v>147</v>
      </c>
      <c r="AW568" s="13" t="s">
        <v>147</v>
      </c>
      <c r="AX568" s="13" t="s">
        <v>24</v>
      </c>
      <c r="AY568" s="13" t="s">
        <v>68</v>
      </c>
      <c r="AZ568" s="157" t="s">
        <v>165</v>
      </c>
    </row>
    <row r="569" spans="2:66" s="14" customFormat="1" x14ac:dyDescent="0.2">
      <c r="B569" s="162"/>
      <c r="D569" s="151" t="s">
        <v>173</v>
      </c>
      <c r="E569" s="163" t="s">
        <v>1</v>
      </c>
      <c r="F569" s="164" t="s">
        <v>176</v>
      </c>
      <c r="H569" s="165">
        <v>14.03</v>
      </c>
      <c r="J569" s="200"/>
      <c r="M569" s="162"/>
      <c r="N569" s="166"/>
      <c r="U569" s="167"/>
      <c r="AU569" s="163" t="s">
        <v>173</v>
      </c>
      <c r="AV569" s="163" t="s">
        <v>147</v>
      </c>
      <c r="AW569" s="14" t="s">
        <v>171</v>
      </c>
      <c r="AX569" s="14" t="s">
        <v>24</v>
      </c>
      <c r="AY569" s="14" t="s">
        <v>76</v>
      </c>
      <c r="AZ569" s="163" t="s">
        <v>165</v>
      </c>
    </row>
    <row r="570" spans="2:66" s="1" customFormat="1" ht="33" customHeight="1" x14ac:dyDescent="0.2">
      <c r="B570" s="29"/>
      <c r="C570" s="188" t="s">
        <v>611</v>
      </c>
      <c r="D570" s="188" t="s">
        <v>167</v>
      </c>
      <c r="E570" s="189" t="s">
        <v>612</v>
      </c>
      <c r="F570" s="190" t="s">
        <v>613</v>
      </c>
      <c r="G570" s="191" t="s">
        <v>415</v>
      </c>
      <c r="H570" s="192">
        <v>10</v>
      </c>
      <c r="I570" s="193">
        <v>14.44</v>
      </c>
      <c r="J570" s="182"/>
      <c r="K570" s="193">
        <f t="shared" ref="K570" si="70">(H570*I570)-(H570*I570*J570)</f>
        <v>144.4</v>
      </c>
      <c r="L570" s="194"/>
      <c r="M570" s="29"/>
      <c r="N570" s="145" t="s">
        <v>1</v>
      </c>
      <c r="O570" s="118" t="s">
        <v>34</v>
      </c>
      <c r="P570" s="146">
        <v>0.55600000000000005</v>
      </c>
      <c r="Q570" s="146">
        <f>P570*H570</f>
        <v>5.5600000000000005</v>
      </c>
      <c r="R570" s="146">
        <v>1.3999999999999999E-4</v>
      </c>
      <c r="S570" s="146">
        <f>R570*H570</f>
        <v>1.3999999999999998E-3</v>
      </c>
      <c r="T570" s="146">
        <v>0</v>
      </c>
      <c r="U570" s="147">
        <f>T570*H570</f>
        <v>0</v>
      </c>
      <c r="AS570" s="148" t="s">
        <v>265</v>
      </c>
      <c r="AU570" s="148" t="s">
        <v>167</v>
      </c>
      <c r="AV570" s="148" t="s">
        <v>147</v>
      </c>
      <c r="AZ570" s="17" t="s">
        <v>165</v>
      </c>
      <c r="BF570" s="149">
        <f>IF(O570="základná",K570,0)</f>
        <v>0</v>
      </c>
      <c r="BG570" s="149">
        <f>IF(O570="znížená",K570,0)</f>
        <v>144.4</v>
      </c>
      <c r="BH570" s="149">
        <f>IF(O570="zákl. prenesená",K570,0)</f>
        <v>0</v>
      </c>
      <c r="BI570" s="149">
        <f>IF(O570="zníž. prenesená",K570,0)</f>
        <v>0</v>
      </c>
      <c r="BJ570" s="149">
        <f>IF(O570="nulová",K570,0)</f>
        <v>0</v>
      </c>
      <c r="BK570" s="17" t="s">
        <v>147</v>
      </c>
      <c r="BL570" s="149">
        <f>ROUND(I570*H570,2)</f>
        <v>144.4</v>
      </c>
      <c r="BM570" s="17" t="s">
        <v>265</v>
      </c>
      <c r="BN570" s="148" t="s">
        <v>614</v>
      </c>
    </row>
    <row r="571" spans="2:66" s="12" customFormat="1" x14ac:dyDescent="0.2">
      <c r="B571" s="150"/>
      <c r="D571" s="151" t="s">
        <v>173</v>
      </c>
      <c r="E571" s="152" t="s">
        <v>1</v>
      </c>
      <c r="F571" s="153" t="s">
        <v>615</v>
      </c>
      <c r="H571" s="152" t="s">
        <v>1</v>
      </c>
      <c r="J571" s="176"/>
      <c r="M571" s="150"/>
      <c r="N571" s="154"/>
      <c r="U571" s="155"/>
      <c r="AU571" s="152" t="s">
        <v>173</v>
      </c>
      <c r="AV571" s="152" t="s">
        <v>147</v>
      </c>
      <c r="AW571" s="12" t="s">
        <v>76</v>
      </c>
      <c r="AX571" s="12" t="s">
        <v>24</v>
      </c>
      <c r="AY571" s="12" t="s">
        <v>68</v>
      </c>
      <c r="AZ571" s="152" t="s">
        <v>165</v>
      </c>
    </row>
    <row r="572" spans="2:66" s="13" customFormat="1" x14ac:dyDescent="0.2">
      <c r="B572" s="156"/>
      <c r="D572" s="151" t="s">
        <v>173</v>
      </c>
      <c r="E572" s="157" t="s">
        <v>1</v>
      </c>
      <c r="F572" s="158" t="s">
        <v>616</v>
      </c>
      <c r="H572" s="159">
        <v>6</v>
      </c>
      <c r="J572" s="177"/>
      <c r="M572" s="156"/>
      <c r="N572" s="160"/>
      <c r="U572" s="161"/>
      <c r="AU572" s="157" t="s">
        <v>173</v>
      </c>
      <c r="AV572" s="157" t="s">
        <v>147</v>
      </c>
      <c r="AW572" s="13" t="s">
        <v>147</v>
      </c>
      <c r="AX572" s="13" t="s">
        <v>24</v>
      </c>
      <c r="AY572" s="13" t="s">
        <v>68</v>
      </c>
      <c r="AZ572" s="157" t="s">
        <v>165</v>
      </c>
    </row>
    <row r="573" spans="2:66" s="12" customFormat="1" x14ac:dyDescent="0.2">
      <c r="B573" s="150"/>
      <c r="D573" s="151" t="s">
        <v>173</v>
      </c>
      <c r="E573" s="152" t="s">
        <v>1</v>
      </c>
      <c r="F573" s="153" t="s">
        <v>609</v>
      </c>
      <c r="H573" s="152" t="s">
        <v>1</v>
      </c>
      <c r="J573" s="176"/>
      <c r="M573" s="150"/>
      <c r="N573" s="154"/>
      <c r="U573" s="155"/>
      <c r="AU573" s="152" t="s">
        <v>173</v>
      </c>
      <c r="AV573" s="152" t="s">
        <v>147</v>
      </c>
      <c r="AW573" s="12" t="s">
        <v>76</v>
      </c>
      <c r="AX573" s="12" t="s">
        <v>24</v>
      </c>
      <c r="AY573" s="12" t="s">
        <v>68</v>
      </c>
      <c r="AZ573" s="152" t="s">
        <v>165</v>
      </c>
    </row>
    <row r="574" spans="2:66" s="13" customFormat="1" x14ac:dyDescent="0.2">
      <c r="B574" s="156"/>
      <c r="D574" s="151" t="s">
        <v>173</v>
      </c>
      <c r="E574" s="157" t="s">
        <v>1</v>
      </c>
      <c r="F574" s="158" t="s">
        <v>171</v>
      </c>
      <c r="H574" s="159">
        <v>4</v>
      </c>
      <c r="J574" s="177"/>
      <c r="M574" s="156"/>
      <c r="N574" s="160"/>
      <c r="U574" s="161"/>
      <c r="AU574" s="157" t="s">
        <v>173</v>
      </c>
      <c r="AV574" s="157" t="s">
        <v>147</v>
      </c>
      <c r="AW574" s="13" t="s">
        <v>147</v>
      </c>
      <c r="AX574" s="13" t="s">
        <v>24</v>
      </c>
      <c r="AY574" s="13" t="s">
        <v>68</v>
      </c>
      <c r="AZ574" s="157" t="s">
        <v>165</v>
      </c>
    </row>
    <row r="575" spans="2:66" s="14" customFormat="1" x14ac:dyDescent="0.2">
      <c r="B575" s="162"/>
      <c r="D575" s="151" t="s">
        <v>173</v>
      </c>
      <c r="E575" s="163" t="s">
        <v>1</v>
      </c>
      <c r="F575" s="164" t="s">
        <v>176</v>
      </c>
      <c r="H575" s="165">
        <v>10</v>
      </c>
      <c r="J575" s="178"/>
      <c r="M575" s="162"/>
      <c r="N575" s="166"/>
      <c r="U575" s="167"/>
      <c r="AU575" s="163" t="s">
        <v>173</v>
      </c>
      <c r="AV575" s="163" t="s">
        <v>147</v>
      </c>
      <c r="AW575" s="14" t="s">
        <v>171</v>
      </c>
      <c r="AX575" s="14" t="s">
        <v>24</v>
      </c>
      <c r="AY575" s="14" t="s">
        <v>76</v>
      </c>
      <c r="AZ575" s="163" t="s">
        <v>165</v>
      </c>
    </row>
    <row r="576" spans="2:66" s="1" customFormat="1" ht="33" customHeight="1" x14ac:dyDescent="0.2">
      <c r="B576" s="29"/>
      <c r="C576" s="202" t="s">
        <v>617</v>
      </c>
      <c r="D576" s="202" t="s">
        <v>398</v>
      </c>
      <c r="E576" s="203" t="s">
        <v>618</v>
      </c>
      <c r="F576" s="204" t="s">
        <v>619</v>
      </c>
      <c r="G576" s="205" t="s">
        <v>446</v>
      </c>
      <c r="H576" s="206">
        <v>14.03</v>
      </c>
      <c r="I576" s="185"/>
      <c r="J576" s="184"/>
      <c r="K576" s="208">
        <f t="shared" ref="K576" si="71">(H576*I576)-(H576*I576*J576)</f>
        <v>0</v>
      </c>
      <c r="L576" s="209"/>
      <c r="M576" s="169"/>
      <c r="N576" s="170" t="s">
        <v>1</v>
      </c>
      <c r="O576" s="171" t="s">
        <v>34</v>
      </c>
      <c r="P576" s="146">
        <v>0</v>
      </c>
      <c r="Q576" s="146">
        <f>P576*H576</f>
        <v>0</v>
      </c>
      <c r="R576" s="146">
        <v>8.0000000000000002E-3</v>
      </c>
      <c r="S576" s="146">
        <f>R576*H576</f>
        <v>0.11223999999999999</v>
      </c>
      <c r="T576" s="146">
        <v>0</v>
      </c>
      <c r="U576" s="147">
        <f>T576*H576</f>
        <v>0</v>
      </c>
      <c r="AS576" s="148" t="s">
        <v>370</v>
      </c>
      <c r="AU576" s="148" t="s">
        <v>398</v>
      </c>
      <c r="AV576" s="148" t="s">
        <v>147</v>
      </c>
      <c r="AZ576" s="17" t="s">
        <v>165</v>
      </c>
      <c r="BF576" s="149">
        <f>IF(O576="základná",K576,0)</f>
        <v>0</v>
      </c>
      <c r="BG576" s="149">
        <f>IF(O576="znížená",K576,0)</f>
        <v>0</v>
      </c>
      <c r="BH576" s="149">
        <f>IF(O576="zákl. prenesená",K576,0)</f>
        <v>0</v>
      </c>
      <c r="BI576" s="149">
        <f>IF(O576="zníž. prenesená",K576,0)</f>
        <v>0</v>
      </c>
      <c r="BJ576" s="149">
        <f>IF(O576="nulová",K576,0)</f>
        <v>0</v>
      </c>
      <c r="BK576" s="17" t="s">
        <v>147</v>
      </c>
      <c r="BL576" s="149">
        <f>ROUND(I576*H576,2)</f>
        <v>0</v>
      </c>
      <c r="BM576" s="17" t="s">
        <v>265</v>
      </c>
      <c r="BN576" s="148" t="s">
        <v>620</v>
      </c>
    </row>
    <row r="577" spans="2:66" s="12" customFormat="1" x14ac:dyDescent="0.2">
      <c r="B577" s="150"/>
      <c r="D577" s="151" t="s">
        <v>173</v>
      </c>
      <c r="E577" s="152" t="s">
        <v>1</v>
      </c>
      <c r="F577" s="153" t="s">
        <v>607</v>
      </c>
      <c r="H577" s="152" t="s">
        <v>1</v>
      </c>
      <c r="J577" s="198"/>
      <c r="M577" s="150"/>
      <c r="N577" s="154"/>
      <c r="U577" s="155"/>
      <c r="AU577" s="152" t="s">
        <v>173</v>
      </c>
      <c r="AV577" s="152" t="s">
        <v>147</v>
      </c>
      <c r="AW577" s="12" t="s">
        <v>76</v>
      </c>
      <c r="AX577" s="12" t="s">
        <v>24</v>
      </c>
      <c r="AY577" s="12" t="s">
        <v>68</v>
      </c>
      <c r="AZ577" s="152" t="s">
        <v>165</v>
      </c>
    </row>
    <row r="578" spans="2:66" s="13" customFormat="1" x14ac:dyDescent="0.2">
      <c r="B578" s="156"/>
      <c r="D578" s="151" t="s">
        <v>173</v>
      </c>
      <c r="E578" s="157" t="s">
        <v>1</v>
      </c>
      <c r="F578" s="158" t="s">
        <v>608</v>
      </c>
      <c r="H578" s="159">
        <v>6.6449999999999996</v>
      </c>
      <c r="J578" s="199"/>
      <c r="M578" s="156"/>
      <c r="N578" s="160"/>
      <c r="U578" s="161"/>
      <c r="AU578" s="157" t="s">
        <v>173</v>
      </c>
      <c r="AV578" s="157" t="s">
        <v>147</v>
      </c>
      <c r="AW578" s="13" t="s">
        <v>147</v>
      </c>
      <c r="AX578" s="13" t="s">
        <v>24</v>
      </c>
      <c r="AY578" s="13" t="s">
        <v>68</v>
      </c>
      <c r="AZ578" s="157" t="s">
        <v>165</v>
      </c>
    </row>
    <row r="579" spans="2:66" s="12" customFormat="1" x14ac:dyDescent="0.2">
      <c r="B579" s="150"/>
      <c r="D579" s="151" t="s">
        <v>173</v>
      </c>
      <c r="E579" s="152" t="s">
        <v>1</v>
      </c>
      <c r="F579" s="153" t="s">
        <v>609</v>
      </c>
      <c r="H579" s="152" t="s">
        <v>1</v>
      </c>
      <c r="J579" s="198"/>
      <c r="M579" s="150"/>
      <c r="N579" s="154"/>
      <c r="U579" s="155"/>
      <c r="AU579" s="152" t="s">
        <v>173</v>
      </c>
      <c r="AV579" s="152" t="s">
        <v>147</v>
      </c>
      <c r="AW579" s="12" t="s">
        <v>76</v>
      </c>
      <c r="AX579" s="12" t="s">
        <v>24</v>
      </c>
      <c r="AY579" s="12" t="s">
        <v>68</v>
      </c>
      <c r="AZ579" s="152" t="s">
        <v>165</v>
      </c>
    </row>
    <row r="580" spans="2:66" s="13" customFormat="1" x14ac:dyDescent="0.2">
      <c r="B580" s="156"/>
      <c r="D580" s="151" t="s">
        <v>173</v>
      </c>
      <c r="E580" s="157" t="s">
        <v>1</v>
      </c>
      <c r="F580" s="158" t="s">
        <v>610</v>
      </c>
      <c r="H580" s="159">
        <v>7.3849999999999998</v>
      </c>
      <c r="J580" s="199"/>
      <c r="M580" s="156"/>
      <c r="N580" s="160"/>
      <c r="U580" s="161"/>
      <c r="AU580" s="157" t="s">
        <v>173</v>
      </c>
      <c r="AV580" s="157" t="s">
        <v>147</v>
      </c>
      <c r="AW580" s="13" t="s">
        <v>147</v>
      </c>
      <c r="AX580" s="13" t="s">
        <v>24</v>
      </c>
      <c r="AY580" s="13" t="s">
        <v>68</v>
      </c>
      <c r="AZ580" s="157" t="s">
        <v>165</v>
      </c>
    </row>
    <row r="581" spans="2:66" s="14" customFormat="1" x14ac:dyDescent="0.2">
      <c r="B581" s="162"/>
      <c r="D581" s="151" t="s">
        <v>173</v>
      </c>
      <c r="E581" s="163" t="s">
        <v>1</v>
      </c>
      <c r="F581" s="164" t="s">
        <v>176</v>
      </c>
      <c r="H581" s="165">
        <v>14.03</v>
      </c>
      <c r="J581" s="200"/>
      <c r="M581" s="162"/>
      <c r="N581" s="166"/>
      <c r="U581" s="167"/>
      <c r="AU581" s="163" t="s">
        <v>173</v>
      </c>
      <c r="AV581" s="163" t="s">
        <v>147</v>
      </c>
      <c r="AW581" s="14" t="s">
        <v>171</v>
      </c>
      <c r="AX581" s="14" t="s">
        <v>24</v>
      </c>
      <c r="AY581" s="14" t="s">
        <v>76</v>
      </c>
      <c r="AZ581" s="163" t="s">
        <v>165</v>
      </c>
    </row>
    <row r="582" spans="2:66" s="1" customFormat="1" ht="24.2" customHeight="1" x14ac:dyDescent="0.2">
      <c r="B582" s="29"/>
      <c r="C582" s="202" t="s">
        <v>621</v>
      </c>
      <c r="D582" s="202" t="s">
        <v>398</v>
      </c>
      <c r="E582" s="203" t="s">
        <v>622</v>
      </c>
      <c r="F582" s="204" t="s">
        <v>623</v>
      </c>
      <c r="G582" s="205" t="s">
        <v>415</v>
      </c>
      <c r="H582" s="206">
        <v>11</v>
      </c>
      <c r="I582" s="185"/>
      <c r="J582" s="184"/>
      <c r="K582" s="208">
        <f t="shared" ref="K582" si="72">(H582*I582)-(H582*I582*J582)</f>
        <v>0</v>
      </c>
      <c r="L582" s="209"/>
      <c r="M582" s="169"/>
      <c r="N582" s="170" t="s">
        <v>1</v>
      </c>
      <c r="O582" s="171" t="s">
        <v>34</v>
      </c>
      <c r="P582" s="146">
        <v>0</v>
      </c>
      <c r="Q582" s="146">
        <f>P582*H582</f>
        <v>0</v>
      </c>
      <c r="R582" s="146">
        <v>0</v>
      </c>
      <c r="S582" s="146">
        <f>R582*H582</f>
        <v>0</v>
      </c>
      <c r="T582" s="146">
        <v>0</v>
      </c>
      <c r="U582" s="147">
        <f>T582*H582</f>
        <v>0</v>
      </c>
      <c r="AS582" s="148" t="s">
        <v>370</v>
      </c>
      <c r="AU582" s="148" t="s">
        <v>398</v>
      </c>
      <c r="AV582" s="148" t="s">
        <v>147</v>
      </c>
      <c r="AZ582" s="17" t="s">
        <v>165</v>
      </c>
      <c r="BF582" s="149">
        <f>IF(O582="základná",K582,0)</f>
        <v>0</v>
      </c>
      <c r="BG582" s="149">
        <f>IF(O582="znížená",K582,0)</f>
        <v>0</v>
      </c>
      <c r="BH582" s="149">
        <f>IF(O582="zákl. prenesená",K582,0)</f>
        <v>0</v>
      </c>
      <c r="BI582" s="149">
        <f>IF(O582="zníž. prenesená",K582,0)</f>
        <v>0</v>
      </c>
      <c r="BJ582" s="149">
        <f>IF(O582="nulová",K582,0)</f>
        <v>0</v>
      </c>
      <c r="BK582" s="17" t="s">
        <v>147</v>
      </c>
      <c r="BL582" s="149">
        <f>ROUND(I582*H582,2)</f>
        <v>0</v>
      </c>
      <c r="BM582" s="17" t="s">
        <v>265</v>
      </c>
      <c r="BN582" s="148" t="s">
        <v>624</v>
      </c>
    </row>
    <row r="583" spans="2:66" s="12" customFormat="1" x14ac:dyDescent="0.2">
      <c r="B583" s="150"/>
      <c r="D583" s="151" t="s">
        <v>173</v>
      </c>
      <c r="E583" s="152" t="s">
        <v>1</v>
      </c>
      <c r="F583" s="153" t="s">
        <v>625</v>
      </c>
      <c r="H583" s="152" t="s">
        <v>1</v>
      </c>
      <c r="J583" s="198"/>
      <c r="M583" s="150"/>
      <c r="N583" s="154"/>
      <c r="U583" s="155"/>
      <c r="AU583" s="152" t="s">
        <v>173</v>
      </c>
      <c r="AV583" s="152" t="s">
        <v>147</v>
      </c>
      <c r="AW583" s="12" t="s">
        <v>76</v>
      </c>
      <c r="AX583" s="12" t="s">
        <v>24</v>
      </c>
      <c r="AY583" s="12" t="s">
        <v>68</v>
      </c>
      <c r="AZ583" s="152" t="s">
        <v>165</v>
      </c>
    </row>
    <row r="584" spans="2:66" s="13" customFormat="1" x14ac:dyDescent="0.2">
      <c r="B584" s="156"/>
      <c r="D584" s="151" t="s">
        <v>173</v>
      </c>
      <c r="E584" s="157" t="s">
        <v>1</v>
      </c>
      <c r="F584" s="158" t="s">
        <v>616</v>
      </c>
      <c r="H584" s="159">
        <v>6</v>
      </c>
      <c r="J584" s="199"/>
      <c r="M584" s="156"/>
      <c r="N584" s="160"/>
      <c r="U584" s="161"/>
      <c r="AU584" s="157" t="s">
        <v>173</v>
      </c>
      <c r="AV584" s="157" t="s">
        <v>147</v>
      </c>
      <c r="AW584" s="13" t="s">
        <v>147</v>
      </c>
      <c r="AX584" s="13" t="s">
        <v>24</v>
      </c>
      <c r="AY584" s="13" t="s">
        <v>68</v>
      </c>
      <c r="AZ584" s="157" t="s">
        <v>165</v>
      </c>
    </row>
    <row r="585" spans="2:66" s="12" customFormat="1" x14ac:dyDescent="0.2">
      <c r="B585" s="150"/>
      <c r="D585" s="151" t="s">
        <v>173</v>
      </c>
      <c r="E585" s="152" t="s">
        <v>1</v>
      </c>
      <c r="F585" s="153" t="s">
        <v>626</v>
      </c>
      <c r="H585" s="152" t="s">
        <v>1</v>
      </c>
      <c r="J585" s="198"/>
      <c r="M585" s="150"/>
      <c r="N585" s="154"/>
      <c r="U585" s="155"/>
      <c r="AU585" s="152" t="s">
        <v>173</v>
      </c>
      <c r="AV585" s="152" t="s">
        <v>147</v>
      </c>
      <c r="AW585" s="12" t="s">
        <v>76</v>
      </c>
      <c r="AX585" s="12" t="s">
        <v>24</v>
      </c>
      <c r="AY585" s="12" t="s">
        <v>68</v>
      </c>
      <c r="AZ585" s="152" t="s">
        <v>165</v>
      </c>
    </row>
    <row r="586" spans="2:66" s="13" customFormat="1" x14ac:dyDescent="0.2">
      <c r="B586" s="156"/>
      <c r="D586" s="151" t="s">
        <v>173</v>
      </c>
      <c r="E586" s="157" t="s">
        <v>1</v>
      </c>
      <c r="F586" s="158" t="s">
        <v>627</v>
      </c>
      <c r="H586" s="159">
        <v>5</v>
      </c>
      <c r="J586" s="199"/>
      <c r="M586" s="156"/>
      <c r="N586" s="160"/>
      <c r="U586" s="161"/>
      <c r="AU586" s="157" t="s">
        <v>173</v>
      </c>
      <c r="AV586" s="157" t="s">
        <v>147</v>
      </c>
      <c r="AW586" s="13" t="s">
        <v>147</v>
      </c>
      <c r="AX586" s="13" t="s">
        <v>24</v>
      </c>
      <c r="AY586" s="13" t="s">
        <v>68</v>
      </c>
      <c r="AZ586" s="157" t="s">
        <v>165</v>
      </c>
    </row>
    <row r="587" spans="2:66" s="14" customFormat="1" x14ac:dyDescent="0.2">
      <c r="B587" s="162"/>
      <c r="D587" s="151" t="s">
        <v>173</v>
      </c>
      <c r="E587" s="163" t="s">
        <v>1</v>
      </c>
      <c r="F587" s="164" t="s">
        <v>176</v>
      </c>
      <c r="H587" s="165">
        <v>11</v>
      </c>
      <c r="J587" s="200"/>
      <c r="M587" s="162"/>
      <c r="N587" s="166"/>
      <c r="U587" s="167"/>
      <c r="AU587" s="163" t="s">
        <v>173</v>
      </c>
      <c r="AV587" s="163" t="s">
        <v>147</v>
      </c>
      <c r="AW587" s="14" t="s">
        <v>171</v>
      </c>
      <c r="AX587" s="14" t="s">
        <v>24</v>
      </c>
      <c r="AY587" s="14" t="s">
        <v>76</v>
      </c>
      <c r="AZ587" s="163" t="s">
        <v>165</v>
      </c>
    </row>
    <row r="588" spans="2:66" s="1" customFormat="1" ht="21.75" customHeight="1" x14ac:dyDescent="0.2">
      <c r="B588" s="29"/>
      <c r="C588" s="202" t="s">
        <v>628</v>
      </c>
      <c r="D588" s="202" t="s">
        <v>398</v>
      </c>
      <c r="E588" s="203" t="s">
        <v>629</v>
      </c>
      <c r="F588" s="204" t="s">
        <v>630</v>
      </c>
      <c r="G588" s="205" t="s">
        <v>415</v>
      </c>
      <c r="H588" s="206">
        <v>22</v>
      </c>
      <c r="I588" s="207">
        <v>4.71</v>
      </c>
      <c r="J588" s="184"/>
      <c r="K588" s="208">
        <f t="shared" ref="K588" si="73">(H588*I588)-(H588*I588*J588)</f>
        <v>103.62</v>
      </c>
      <c r="L588" s="209"/>
      <c r="M588" s="169"/>
      <c r="N588" s="170" t="s">
        <v>1</v>
      </c>
      <c r="O588" s="171" t="s">
        <v>34</v>
      </c>
      <c r="P588" s="146">
        <v>0</v>
      </c>
      <c r="Q588" s="146">
        <f>P588*H588</f>
        <v>0</v>
      </c>
      <c r="R588" s="146">
        <v>1.1E-4</v>
      </c>
      <c r="S588" s="146">
        <f>R588*H588</f>
        <v>2.4200000000000003E-3</v>
      </c>
      <c r="T588" s="146">
        <v>0</v>
      </c>
      <c r="U588" s="147">
        <f>T588*H588</f>
        <v>0</v>
      </c>
      <c r="AS588" s="148" t="s">
        <v>370</v>
      </c>
      <c r="AU588" s="148" t="s">
        <v>398</v>
      </c>
      <c r="AV588" s="148" t="s">
        <v>147</v>
      </c>
      <c r="AZ588" s="17" t="s">
        <v>165</v>
      </c>
      <c r="BF588" s="149">
        <f>IF(O588="základná",K588,0)</f>
        <v>0</v>
      </c>
      <c r="BG588" s="149">
        <f>IF(O588="znížená",K588,0)</f>
        <v>103.62</v>
      </c>
      <c r="BH588" s="149">
        <f>IF(O588="zákl. prenesená",K588,0)</f>
        <v>0</v>
      </c>
      <c r="BI588" s="149">
        <f>IF(O588="zníž. prenesená",K588,0)</f>
        <v>0</v>
      </c>
      <c r="BJ588" s="149">
        <f>IF(O588="nulová",K588,0)</f>
        <v>0</v>
      </c>
      <c r="BK588" s="17" t="s">
        <v>147</v>
      </c>
      <c r="BL588" s="149">
        <f>ROUND(I588*H588,2)</f>
        <v>103.62</v>
      </c>
      <c r="BM588" s="17" t="s">
        <v>265</v>
      </c>
      <c r="BN588" s="148" t="s">
        <v>631</v>
      </c>
    </row>
    <row r="589" spans="2:66" s="12" customFormat="1" x14ac:dyDescent="0.2">
      <c r="B589" s="150"/>
      <c r="D589" s="151" t="s">
        <v>173</v>
      </c>
      <c r="E589" s="152" t="s">
        <v>1</v>
      </c>
      <c r="F589" s="153" t="s">
        <v>632</v>
      </c>
      <c r="H589" s="152" t="s">
        <v>1</v>
      </c>
      <c r="J589" s="198"/>
      <c r="M589" s="150"/>
      <c r="N589" s="154"/>
      <c r="U589" s="155"/>
      <c r="AU589" s="152" t="s">
        <v>173</v>
      </c>
      <c r="AV589" s="152" t="s">
        <v>147</v>
      </c>
      <c r="AW589" s="12" t="s">
        <v>76</v>
      </c>
      <c r="AX589" s="12" t="s">
        <v>24</v>
      </c>
      <c r="AY589" s="12" t="s">
        <v>68</v>
      </c>
      <c r="AZ589" s="152" t="s">
        <v>165</v>
      </c>
    </row>
    <row r="590" spans="2:66" s="13" customFormat="1" x14ac:dyDescent="0.2">
      <c r="B590" s="156"/>
      <c r="D590" s="151" t="s">
        <v>173</v>
      </c>
      <c r="E590" s="157" t="s">
        <v>1</v>
      </c>
      <c r="F590" s="158" t="s">
        <v>633</v>
      </c>
      <c r="H590" s="159">
        <v>12</v>
      </c>
      <c r="J590" s="199"/>
      <c r="M590" s="156"/>
      <c r="N590" s="160"/>
      <c r="U590" s="161"/>
      <c r="AU590" s="157" t="s">
        <v>173</v>
      </c>
      <c r="AV590" s="157" t="s">
        <v>147</v>
      </c>
      <c r="AW590" s="13" t="s">
        <v>147</v>
      </c>
      <c r="AX590" s="13" t="s">
        <v>24</v>
      </c>
      <c r="AY590" s="13" t="s">
        <v>68</v>
      </c>
      <c r="AZ590" s="157" t="s">
        <v>165</v>
      </c>
    </row>
    <row r="591" spans="2:66" s="12" customFormat="1" x14ac:dyDescent="0.2">
      <c r="B591" s="150"/>
      <c r="D591" s="151" t="s">
        <v>173</v>
      </c>
      <c r="E591" s="152" t="s">
        <v>1</v>
      </c>
      <c r="F591" s="153" t="s">
        <v>634</v>
      </c>
      <c r="H591" s="152" t="s">
        <v>1</v>
      </c>
      <c r="J591" s="198"/>
      <c r="M591" s="150"/>
      <c r="N591" s="154"/>
      <c r="U591" s="155"/>
      <c r="AU591" s="152" t="s">
        <v>173</v>
      </c>
      <c r="AV591" s="152" t="s">
        <v>147</v>
      </c>
      <c r="AW591" s="12" t="s">
        <v>76</v>
      </c>
      <c r="AX591" s="12" t="s">
        <v>24</v>
      </c>
      <c r="AY591" s="12" t="s">
        <v>68</v>
      </c>
      <c r="AZ591" s="152" t="s">
        <v>165</v>
      </c>
    </row>
    <row r="592" spans="2:66" s="13" customFormat="1" x14ac:dyDescent="0.2">
      <c r="B592" s="156"/>
      <c r="D592" s="151" t="s">
        <v>173</v>
      </c>
      <c r="E592" s="157" t="s">
        <v>1</v>
      </c>
      <c r="F592" s="158" t="s">
        <v>635</v>
      </c>
      <c r="H592" s="159">
        <v>10</v>
      </c>
      <c r="J592" s="199"/>
      <c r="M592" s="156"/>
      <c r="N592" s="160"/>
      <c r="U592" s="161"/>
      <c r="AU592" s="157" t="s">
        <v>173</v>
      </c>
      <c r="AV592" s="157" t="s">
        <v>147</v>
      </c>
      <c r="AW592" s="13" t="s">
        <v>147</v>
      </c>
      <c r="AX592" s="13" t="s">
        <v>24</v>
      </c>
      <c r="AY592" s="13" t="s">
        <v>68</v>
      </c>
      <c r="AZ592" s="157" t="s">
        <v>165</v>
      </c>
    </row>
    <row r="593" spans="2:66" s="14" customFormat="1" x14ac:dyDescent="0.2">
      <c r="B593" s="162"/>
      <c r="D593" s="151" t="s">
        <v>173</v>
      </c>
      <c r="E593" s="163" t="s">
        <v>1</v>
      </c>
      <c r="F593" s="164" t="s">
        <v>176</v>
      </c>
      <c r="H593" s="165">
        <v>22</v>
      </c>
      <c r="J593" s="200"/>
      <c r="M593" s="162"/>
      <c r="N593" s="166"/>
      <c r="U593" s="167"/>
      <c r="AU593" s="163" t="s">
        <v>173</v>
      </c>
      <c r="AV593" s="163" t="s">
        <v>147</v>
      </c>
      <c r="AW593" s="14" t="s">
        <v>171</v>
      </c>
      <c r="AX593" s="14" t="s">
        <v>24</v>
      </c>
      <c r="AY593" s="14" t="s">
        <v>76</v>
      </c>
      <c r="AZ593" s="163" t="s">
        <v>165</v>
      </c>
    </row>
    <row r="594" spans="2:66" s="1" customFormat="1" ht="16.5" customHeight="1" x14ac:dyDescent="0.2">
      <c r="B594" s="29"/>
      <c r="C594" s="188" t="s">
        <v>636</v>
      </c>
      <c r="D594" s="188" t="s">
        <v>167</v>
      </c>
      <c r="E594" s="189" t="s">
        <v>637</v>
      </c>
      <c r="F594" s="190" t="s">
        <v>638</v>
      </c>
      <c r="G594" s="191" t="s">
        <v>415</v>
      </c>
      <c r="H594" s="192">
        <v>17</v>
      </c>
      <c r="I594" s="183"/>
      <c r="J594" s="182"/>
      <c r="K594" s="193">
        <f t="shared" ref="K594" si="74">(H594*I594)-(H594*I594*J594)</f>
        <v>0</v>
      </c>
      <c r="L594" s="194"/>
      <c r="M594" s="29"/>
      <c r="N594" s="145" t="s">
        <v>1</v>
      </c>
      <c r="O594" s="118" t="s">
        <v>34</v>
      </c>
      <c r="P594" s="146">
        <v>0.109</v>
      </c>
      <c r="Q594" s="146">
        <f>P594*H594</f>
        <v>1.853</v>
      </c>
      <c r="R594" s="146">
        <v>0</v>
      </c>
      <c r="S594" s="146">
        <f>R594*H594</f>
        <v>0</v>
      </c>
      <c r="T594" s="146">
        <v>0</v>
      </c>
      <c r="U594" s="147">
        <f>T594*H594</f>
        <v>0</v>
      </c>
      <c r="AS594" s="148" t="s">
        <v>265</v>
      </c>
      <c r="AU594" s="148" t="s">
        <v>167</v>
      </c>
      <c r="AV594" s="148" t="s">
        <v>147</v>
      </c>
      <c r="AZ594" s="17" t="s">
        <v>165</v>
      </c>
      <c r="BF594" s="149">
        <f>IF(O594="základná",K594,0)</f>
        <v>0</v>
      </c>
      <c r="BG594" s="149">
        <f>IF(O594="znížená",K594,0)</f>
        <v>0</v>
      </c>
      <c r="BH594" s="149">
        <f>IF(O594="zákl. prenesená",K594,0)</f>
        <v>0</v>
      </c>
      <c r="BI594" s="149">
        <f>IF(O594="zníž. prenesená",K594,0)</f>
        <v>0</v>
      </c>
      <c r="BJ594" s="149">
        <f>IF(O594="nulová",K594,0)</f>
        <v>0</v>
      </c>
      <c r="BK594" s="17" t="s">
        <v>147</v>
      </c>
      <c r="BL594" s="149">
        <f>ROUND(I594*H594,2)</f>
        <v>0</v>
      </c>
      <c r="BM594" s="17" t="s">
        <v>265</v>
      </c>
      <c r="BN594" s="148" t="s">
        <v>639</v>
      </c>
    </row>
    <row r="595" spans="2:66" s="12" customFormat="1" ht="22.5" x14ac:dyDescent="0.2">
      <c r="B595" s="150"/>
      <c r="D595" s="151" t="s">
        <v>173</v>
      </c>
      <c r="E595" s="152" t="s">
        <v>1</v>
      </c>
      <c r="F595" s="153" t="s">
        <v>640</v>
      </c>
      <c r="H595" s="152" t="s">
        <v>1</v>
      </c>
      <c r="J595" s="198"/>
      <c r="M595" s="150"/>
      <c r="N595" s="154"/>
      <c r="U595" s="155"/>
      <c r="AU595" s="152" t="s">
        <v>173</v>
      </c>
      <c r="AV595" s="152" t="s">
        <v>147</v>
      </c>
      <c r="AW595" s="12" t="s">
        <v>76</v>
      </c>
      <c r="AX595" s="12" t="s">
        <v>24</v>
      </c>
      <c r="AY595" s="12" t="s">
        <v>68</v>
      </c>
      <c r="AZ595" s="152" t="s">
        <v>165</v>
      </c>
    </row>
    <row r="596" spans="2:66" s="13" customFormat="1" x14ac:dyDescent="0.2">
      <c r="B596" s="156"/>
      <c r="D596" s="151" t="s">
        <v>173</v>
      </c>
      <c r="E596" s="157" t="s">
        <v>1</v>
      </c>
      <c r="F596" s="158" t="s">
        <v>641</v>
      </c>
      <c r="H596" s="159">
        <v>17</v>
      </c>
      <c r="J596" s="199"/>
      <c r="M596" s="156"/>
      <c r="N596" s="160"/>
      <c r="U596" s="161"/>
      <c r="AU596" s="157" t="s">
        <v>173</v>
      </c>
      <c r="AV596" s="157" t="s">
        <v>147</v>
      </c>
      <c r="AW596" s="13" t="s">
        <v>147</v>
      </c>
      <c r="AX596" s="13" t="s">
        <v>24</v>
      </c>
      <c r="AY596" s="13" t="s">
        <v>68</v>
      </c>
      <c r="AZ596" s="157" t="s">
        <v>165</v>
      </c>
    </row>
    <row r="597" spans="2:66" s="14" customFormat="1" x14ac:dyDescent="0.2">
      <c r="B597" s="162"/>
      <c r="D597" s="151" t="s">
        <v>173</v>
      </c>
      <c r="E597" s="163" t="s">
        <v>1</v>
      </c>
      <c r="F597" s="164" t="s">
        <v>176</v>
      </c>
      <c r="H597" s="165">
        <v>17</v>
      </c>
      <c r="J597" s="200"/>
      <c r="M597" s="162"/>
      <c r="N597" s="166"/>
      <c r="U597" s="167"/>
      <c r="AU597" s="163" t="s">
        <v>173</v>
      </c>
      <c r="AV597" s="163" t="s">
        <v>147</v>
      </c>
      <c r="AW597" s="14" t="s">
        <v>171</v>
      </c>
      <c r="AX597" s="14" t="s">
        <v>24</v>
      </c>
      <c r="AY597" s="14" t="s">
        <v>76</v>
      </c>
      <c r="AZ597" s="163" t="s">
        <v>165</v>
      </c>
    </row>
    <row r="598" spans="2:66" s="1" customFormat="1" ht="24.2" customHeight="1" x14ac:dyDescent="0.2">
      <c r="B598" s="29"/>
      <c r="C598" s="188" t="s">
        <v>642</v>
      </c>
      <c r="D598" s="188" t="s">
        <v>167</v>
      </c>
      <c r="E598" s="189" t="s">
        <v>643</v>
      </c>
      <c r="F598" s="190" t="s">
        <v>644</v>
      </c>
      <c r="G598" s="191" t="s">
        <v>645</v>
      </c>
      <c r="H598" s="192">
        <v>31.068999999999999</v>
      </c>
      <c r="I598" s="193">
        <v>0.9</v>
      </c>
      <c r="J598" s="182"/>
      <c r="K598" s="193">
        <f t="shared" ref="K598" si="75">(H598*I598)-(H598*I598*J598)</f>
        <v>27.9621</v>
      </c>
      <c r="L598" s="194"/>
      <c r="M598" s="29"/>
      <c r="N598" s="145" t="s">
        <v>1</v>
      </c>
      <c r="O598" s="118" t="s">
        <v>34</v>
      </c>
      <c r="P598" s="146">
        <v>0</v>
      </c>
      <c r="Q598" s="146">
        <f>P598*H598</f>
        <v>0</v>
      </c>
      <c r="R598" s="146">
        <v>0</v>
      </c>
      <c r="S598" s="146">
        <f>R598*H598</f>
        <v>0</v>
      </c>
      <c r="T598" s="146">
        <v>0</v>
      </c>
      <c r="U598" s="147">
        <f>T598*H598</f>
        <v>0</v>
      </c>
      <c r="AS598" s="148" t="s">
        <v>265</v>
      </c>
      <c r="AU598" s="148" t="s">
        <v>167</v>
      </c>
      <c r="AV598" s="148" t="s">
        <v>147</v>
      </c>
      <c r="AZ598" s="17" t="s">
        <v>165</v>
      </c>
      <c r="BF598" s="149">
        <f>IF(O598="základná",K598,0)</f>
        <v>0</v>
      </c>
      <c r="BG598" s="149">
        <f>IF(O598="znížená",K598,0)</f>
        <v>27.9621</v>
      </c>
      <c r="BH598" s="149">
        <f>IF(O598="zákl. prenesená",K598,0)</f>
        <v>0</v>
      </c>
      <c r="BI598" s="149">
        <f>IF(O598="zníž. prenesená",K598,0)</f>
        <v>0</v>
      </c>
      <c r="BJ598" s="149">
        <f>IF(O598="nulová",K598,0)</f>
        <v>0</v>
      </c>
      <c r="BK598" s="17" t="s">
        <v>147</v>
      </c>
      <c r="BL598" s="149">
        <f>ROUND(I598*H598,2)</f>
        <v>27.96</v>
      </c>
      <c r="BM598" s="17" t="s">
        <v>265</v>
      </c>
      <c r="BN598" s="148" t="s">
        <v>646</v>
      </c>
    </row>
    <row r="599" spans="2:66" s="11" customFormat="1" ht="22.9" customHeight="1" x14ac:dyDescent="0.2">
      <c r="B599" s="133"/>
      <c r="D599" s="134" t="s">
        <v>67</v>
      </c>
      <c r="E599" s="142" t="s">
        <v>647</v>
      </c>
      <c r="F599" s="142" t="s">
        <v>648</v>
      </c>
      <c r="J599" s="201"/>
      <c r="K599" s="143">
        <f>SUM(K600:K622)</f>
        <v>12612.68605</v>
      </c>
      <c r="M599" s="133"/>
      <c r="N599" s="137"/>
      <c r="Q599" s="138">
        <f>SUM(Q600:Q622)</f>
        <v>98.49557999999999</v>
      </c>
      <c r="S599" s="138">
        <f>SUM(S600:S622)</f>
        <v>3.4716600000000004</v>
      </c>
      <c r="U599" s="139">
        <f>SUM(U600:U622)</f>
        <v>0</v>
      </c>
      <c r="AS599" s="134" t="s">
        <v>147</v>
      </c>
      <c r="AU599" s="140" t="s">
        <v>67</v>
      </c>
      <c r="AV599" s="140" t="s">
        <v>76</v>
      </c>
      <c r="AZ599" s="134" t="s">
        <v>165</v>
      </c>
      <c r="BL599" s="141">
        <f>SUM(BL600:BL622)</f>
        <v>12612.679999999998</v>
      </c>
    </row>
    <row r="600" spans="2:66" s="1" customFormat="1" ht="33" customHeight="1" x14ac:dyDescent="0.2">
      <c r="B600" s="29"/>
      <c r="C600" s="188" t="s">
        <v>649</v>
      </c>
      <c r="D600" s="188" t="s">
        <v>167</v>
      </c>
      <c r="E600" s="189" t="s">
        <v>650</v>
      </c>
      <c r="F600" s="190" t="s">
        <v>651</v>
      </c>
      <c r="G600" s="191" t="s">
        <v>170</v>
      </c>
      <c r="H600" s="192">
        <v>92.98</v>
      </c>
      <c r="I600" s="193">
        <v>95.79</v>
      </c>
      <c r="J600" s="182"/>
      <c r="K600" s="193">
        <f t="shared" ref="K600" si="76">(H600*I600)-(H600*I600*J600)</f>
        <v>8906.5542000000005</v>
      </c>
      <c r="L600" s="194"/>
      <c r="M600" s="29"/>
      <c r="N600" s="145" t="s">
        <v>1</v>
      </c>
      <c r="O600" s="118" t="s">
        <v>34</v>
      </c>
      <c r="P600" s="146">
        <v>0.69599999999999995</v>
      </c>
      <c r="Q600" s="146">
        <f>P600*H600</f>
        <v>64.714079999999996</v>
      </c>
      <c r="R600" s="146">
        <v>3.5400000000000001E-2</v>
      </c>
      <c r="S600" s="146">
        <f>R600*H600</f>
        <v>3.2914920000000003</v>
      </c>
      <c r="T600" s="146">
        <v>0</v>
      </c>
      <c r="U600" s="147">
        <f>T600*H600</f>
        <v>0</v>
      </c>
      <c r="AS600" s="148" t="s">
        <v>265</v>
      </c>
      <c r="AU600" s="148" t="s">
        <v>167</v>
      </c>
      <c r="AV600" s="148" t="s">
        <v>147</v>
      </c>
      <c r="AZ600" s="17" t="s">
        <v>165</v>
      </c>
      <c r="BF600" s="149">
        <f>IF(O600="základná",K600,0)</f>
        <v>0</v>
      </c>
      <c r="BG600" s="149">
        <f>IF(O600="znížená",K600,0)</f>
        <v>8906.5542000000005</v>
      </c>
      <c r="BH600" s="149">
        <f>IF(O600="zákl. prenesená",K600,0)</f>
        <v>0</v>
      </c>
      <c r="BI600" s="149">
        <f>IF(O600="zníž. prenesená",K600,0)</f>
        <v>0</v>
      </c>
      <c r="BJ600" s="149">
        <f>IF(O600="nulová",K600,0)</f>
        <v>0</v>
      </c>
      <c r="BK600" s="17" t="s">
        <v>147</v>
      </c>
      <c r="BL600" s="149">
        <f>ROUND(I600*H600,2)</f>
        <v>8906.5499999999993</v>
      </c>
      <c r="BM600" s="17" t="s">
        <v>265</v>
      </c>
      <c r="BN600" s="148" t="s">
        <v>652</v>
      </c>
    </row>
    <row r="601" spans="2:66" s="12" customFormat="1" x14ac:dyDescent="0.2">
      <c r="B601" s="150"/>
      <c r="D601" s="151" t="s">
        <v>173</v>
      </c>
      <c r="E601" s="152" t="s">
        <v>1</v>
      </c>
      <c r="F601" s="153" t="s">
        <v>653</v>
      </c>
      <c r="H601" s="152" t="s">
        <v>1</v>
      </c>
      <c r="J601" s="176"/>
      <c r="M601" s="150"/>
      <c r="N601" s="154"/>
      <c r="U601" s="155"/>
      <c r="AU601" s="152" t="s">
        <v>173</v>
      </c>
      <c r="AV601" s="152" t="s">
        <v>147</v>
      </c>
      <c r="AW601" s="12" t="s">
        <v>76</v>
      </c>
      <c r="AX601" s="12" t="s">
        <v>24</v>
      </c>
      <c r="AY601" s="12" t="s">
        <v>68</v>
      </c>
      <c r="AZ601" s="152" t="s">
        <v>165</v>
      </c>
    </row>
    <row r="602" spans="2:66" s="12" customFormat="1" x14ac:dyDescent="0.2">
      <c r="B602" s="150"/>
      <c r="D602" s="151" t="s">
        <v>173</v>
      </c>
      <c r="E602" s="152" t="s">
        <v>1</v>
      </c>
      <c r="F602" s="153" t="s">
        <v>654</v>
      </c>
      <c r="H602" s="152" t="s">
        <v>1</v>
      </c>
      <c r="J602" s="176"/>
      <c r="M602" s="150"/>
      <c r="N602" s="154"/>
      <c r="U602" s="155"/>
      <c r="AU602" s="152" t="s">
        <v>173</v>
      </c>
      <c r="AV602" s="152" t="s">
        <v>147</v>
      </c>
      <c r="AW602" s="12" t="s">
        <v>76</v>
      </c>
      <c r="AX602" s="12" t="s">
        <v>24</v>
      </c>
      <c r="AY602" s="12" t="s">
        <v>68</v>
      </c>
      <c r="AZ602" s="152" t="s">
        <v>165</v>
      </c>
    </row>
    <row r="603" spans="2:66" s="13" customFormat="1" x14ac:dyDescent="0.2">
      <c r="B603" s="156"/>
      <c r="D603" s="151" t="s">
        <v>173</v>
      </c>
      <c r="E603" s="157" t="s">
        <v>1</v>
      </c>
      <c r="F603" s="158" t="s">
        <v>410</v>
      </c>
      <c r="H603" s="159">
        <v>36.31</v>
      </c>
      <c r="J603" s="177"/>
      <c r="M603" s="156"/>
      <c r="N603" s="160"/>
      <c r="U603" s="161"/>
      <c r="AU603" s="157" t="s">
        <v>173</v>
      </c>
      <c r="AV603" s="157" t="s">
        <v>147</v>
      </c>
      <c r="AW603" s="13" t="s">
        <v>147</v>
      </c>
      <c r="AX603" s="13" t="s">
        <v>24</v>
      </c>
      <c r="AY603" s="13" t="s">
        <v>68</v>
      </c>
      <c r="AZ603" s="157" t="s">
        <v>165</v>
      </c>
    </row>
    <row r="604" spans="2:66" s="12" customFormat="1" x14ac:dyDescent="0.2">
      <c r="B604" s="150"/>
      <c r="D604" s="151" t="s">
        <v>173</v>
      </c>
      <c r="E604" s="152" t="s">
        <v>1</v>
      </c>
      <c r="F604" s="153" t="s">
        <v>655</v>
      </c>
      <c r="H604" s="152" t="s">
        <v>1</v>
      </c>
      <c r="J604" s="176"/>
      <c r="M604" s="150"/>
      <c r="N604" s="154"/>
      <c r="U604" s="155"/>
      <c r="AU604" s="152" t="s">
        <v>173</v>
      </c>
      <c r="AV604" s="152" t="s">
        <v>147</v>
      </c>
      <c r="AW604" s="12" t="s">
        <v>76</v>
      </c>
      <c r="AX604" s="12" t="s">
        <v>24</v>
      </c>
      <c r="AY604" s="12" t="s">
        <v>68</v>
      </c>
      <c r="AZ604" s="152" t="s">
        <v>165</v>
      </c>
    </row>
    <row r="605" spans="2:66" s="12" customFormat="1" x14ac:dyDescent="0.2">
      <c r="B605" s="150"/>
      <c r="D605" s="151" t="s">
        <v>173</v>
      </c>
      <c r="E605" s="152" t="s">
        <v>1</v>
      </c>
      <c r="F605" s="153" t="s">
        <v>656</v>
      </c>
      <c r="H605" s="152" t="s">
        <v>1</v>
      </c>
      <c r="J605" s="176"/>
      <c r="M605" s="150"/>
      <c r="N605" s="154"/>
      <c r="U605" s="155"/>
      <c r="AU605" s="152" t="s">
        <v>173</v>
      </c>
      <c r="AV605" s="152" t="s">
        <v>147</v>
      </c>
      <c r="AW605" s="12" t="s">
        <v>76</v>
      </c>
      <c r="AX605" s="12" t="s">
        <v>24</v>
      </c>
      <c r="AY605" s="12" t="s">
        <v>68</v>
      </c>
      <c r="AZ605" s="152" t="s">
        <v>165</v>
      </c>
    </row>
    <row r="606" spans="2:66" s="13" customFormat="1" x14ac:dyDescent="0.2">
      <c r="B606" s="156"/>
      <c r="D606" s="151" t="s">
        <v>173</v>
      </c>
      <c r="E606" s="157" t="s">
        <v>1</v>
      </c>
      <c r="F606" s="158" t="s">
        <v>657</v>
      </c>
      <c r="H606" s="159">
        <v>45.57</v>
      </c>
      <c r="J606" s="177"/>
      <c r="M606" s="156"/>
      <c r="N606" s="160"/>
      <c r="U606" s="161"/>
      <c r="AU606" s="157" t="s">
        <v>173</v>
      </c>
      <c r="AV606" s="157" t="s">
        <v>147</v>
      </c>
      <c r="AW606" s="13" t="s">
        <v>147</v>
      </c>
      <c r="AX606" s="13" t="s">
        <v>24</v>
      </c>
      <c r="AY606" s="13" t="s">
        <v>68</v>
      </c>
      <c r="AZ606" s="157" t="s">
        <v>165</v>
      </c>
    </row>
    <row r="607" spans="2:66" s="12" customFormat="1" x14ac:dyDescent="0.2">
      <c r="B607" s="150"/>
      <c r="D607" s="151" t="s">
        <v>173</v>
      </c>
      <c r="E607" s="152" t="s">
        <v>1</v>
      </c>
      <c r="F607" s="153" t="s">
        <v>658</v>
      </c>
      <c r="H607" s="152" t="s">
        <v>1</v>
      </c>
      <c r="J607" s="176"/>
      <c r="M607" s="150"/>
      <c r="N607" s="154"/>
      <c r="U607" s="155"/>
      <c r="AU607" s="152" t="s">
        <v>173</v>
      </c>
      <c r="AV607" s="152" t="s">
        <v>147</v>
      </c>
      <c r="AW607" s="12" t="s">
        <v>76</v>
      </c>
      <c r="AX607" s="12" t="s">
        <v>24</v>
      </c>
      <c r="AY607" s="12" t="s">
        <v>68</v>
      </c>
      <c r="AZ607" s="152" t="s">
        <v>165</v>
      </c>
    </row>
    <row r="608" spans="2:66" s="12" customFormat="1" x14ac:dyDescent="0.2">
      <c r="B608" s="150"/>
      <c r="D608" s="151" t="s">
        <v>173</v>
      </c>
      <c r="E608" s="152" t="s">
        <v>1</v>
      </c>
      <c r="F608" s="153" t="s">
        <v>656</v>
      </c>
      <c r="H608" s="152" t="s">
        <v>1</v>
      </c>
      <c r="J608" s="176"/>
      <c r="M608" s="150"/>
      <c r="N608" s="154"/>
      <c r="U608" s="155"/>
      <c r="AU608" s="152" t="s">
        <v>173</v>
      </c>
      <c r="AV608" s="152" t="s">
        <v>147</v>
      </c>
      <c r="AW608" s="12" t="s">
        <v>76</v>
      </c>
      <c r="AX608" s="12" t="s">
        <v>24</v>
      </c>
      <c r="AY608" s="12" t="s">
        <v>68</v>
      </c>
      <c r="AZ608" s="152" t="s">
        <v>165</v>
      </c>
    </row>
    <row r="609" spans="2:66" s="13" customFormat="1" x14ac:dyDescent="0.2">
      <c r="B609" s="156"/>
      <c r="D609" s="151" t="s">
        <v>173</v>
      </c>
      <c r="E609" s="157" t="s">
        <v>1</v>
      </c>
      <c r="F609" s="158" t="s">
        <v>659</v>
      </c>
      <c r="H609" s="159">
        <v>11.1</v>
      </c>
      <c r="J609" s="177"/>
      <c r="M609" s="156"/>
      <c r="N609" s="160"/>
      <c r="U609" s="161"/>
      <c r="AU609" s="157" t="s">
        <v>173</v>
      </c>
      <c r="AV609" s="157" t="s">
        <v>147</v>
      </c>
      <c r="AW609" s="13" t="s">
        <v>147</v>
      </c>
      <c r="AX609" s="13" t="s">
        <v>24</v>
      </c>
      <c r="AY609" s="13" t="s">
        <v>68</v>
      </c>
      <c r="AZ609" s="157" t="s">
        <v>165</v>
      </c>
    </row>
    <row r="610" spans="2:66" s="14" customFormat="1" x14ac:dyDescent="0.2">
      <c r="B610" s="162"/>
      <c r="D610" s="151" t="s">
        <v>173</v>
      </c>
      <c r="E610" s="163" t="s">
        <v>1</v>
      </c>
      <c r="F610" s="164" t="s">
        <v>176</v>
      </c>
      <c r="H610" s="165">
        <v>92.98</v>
      </c>
      <c r="J610" s="178"/>
      <c r="M610" s="162"/>
      <c r="N610" s="166"/>
      <c r="U610" s="167"/>
      <c r="AU610" s="163" t="s">
        <v>173</v>
      </c>
      <c r="AV610" s="163" t="s">
        <v>147</v>
      </c>
      <c r="AW610" s="14" t="s">
        <v>171</v>
      </c>
      <c r="AX610" s="14" t="s">
        <v>24</v>
      </c>
      <c r="AY610" s="14" t="s">
        <v>76</v>
      </c>
      <c r="AZ610" s="163" t="s">
        <v>165</v>
      </c>
    </row>
    <row r="611" spans="2:66" s="1" customFormat="1" ht="24.2" customHeight="1" x14ac:dyDescent="0.2">
      <c r="B611" s="29"/>
      <c r="C611" s="188" t="s">
        <v>660</v>
      </c>
      <c r="D611" s="188" t="s">
        <v>167</v>
      </c>
      <c r="E611" s="189" t="s">
        <v>661</v>
      </c>
      <c r="F611" s="190" t="s">
        <v>662</v>
      </c>
      <c r="G611" s="191" t="s">
        <v>170</v>
      </c>
      <c r="H611" s="192">
        <v>225.21</v>
      </c>
      <c r="I611" s="193">
        <v>16.149999999999999</v>
      </c>
      <c r="J611" s="182"/>
      <c r="K611" s="193">
        <f t="shared" ref="K611" si="77">(H611*I611)-(H611*I611*J611)</f>
        <v>3637.1414999999997</v>
      </c>
      <c r="L611" s="194"/>
      <c r="M611" s="29"/>
      <c r="N611" s="145" t="s">
        <v>1</v>
      </c>
      <c r="O611" s="118" t="s">
        <v>34</v>
      </c>
      <c r="P611" s="146">
        <v>0.15</v>
      </c>
      <c r="Q611" s="146">
        <f>P611*H611</f>
        <v>33.781500000000001</v>
      </c>
      <c r="R611" s="146">
        <v>8.0000000000000004E-4</v>
      </c>
      <c r="S611" s="146">
        <f>R611*H611</f>
        <v>0.18016800000000002</v>
      </c>
      <c r="T611" s="146">
        <v>0</v>
      </c>
      <c r="U611" s="147">
        <f>T611*H611</f>
        <v>0</v>
      </c>
      <c r="AS611" s="148" t="s">
        <v>265</v>
      </c>
      <c r="AU611" s="148" t="s">
        <v>167</v>
      </c>
      <c r="AV611" s="148" t="s">
        <v>147</v>
      </c>
      <c r="AZ611" s="17" t="s">
        <v>165</v>
      </c>
      <c r="BF611" s="149">
        <f>IF(O611="základná",K611,0)</f>
        <v>0</v>
      </c>
      <c r="BG611" s="149">
        <f>IF(O611="znížená",K611,0)</f>
        <v>3637.1414999999997</v>
      </c>
      <c r="BH611" s="149">
        <f>IF(O611="zákl. prenesená",K611,0)</f>
        <v>0</v>
      </c>
      <c r="BI611" s="149">
        <f>IF(O611="zníž. prenesená",K611,0)</f>
        <v>0</v>
      </c>
      <c r="BJ611" s="149">
        <f>IF(O611="nulová",K611,0)</f>
        <v>0</v>
      </c>
      <c r="BK611" s="17" t="s">
        <v>147</v>
      </c>
      <c r="BL611" s="149">
        <f>ROUND(I611*H611,2)</f>
        <v>3637.14</v>
      </c>
      <c r="BM611" s="17" t="s">
        <v>265</v>
      </c>
      <c r="BN611" s="148" t="s">
        <v>663</v>
      </c>
    </row>
    <row r="612" spans="2:66" s="12" customFormat="1" x14ac:dyDescent="0.2">
      <c r="B612" s="150"/>
      <c r="D612" s="151" t="s">
        <v>173</v>
      </c>
      <c r="E612" s="152" t="s">
        <v>1</v>
      </c>
      <c r="F612" s="153" t="s">
        <v>653</v>
      </c>
      <c r="H612" s="152" t="s">
        <v>1</v>
      </c>
      <c r="J612" s="198"/>
      <c r="M612" s="150"/>
      <c r="N612" s="154"/>
      <c r="U612" s="155"/>
      <c r="AU612" s="152" t="s">
        <v>173</v>
      </c>
      <c r="AV612" s="152" t="s">
        <v>147</v>
      </c>
      <c r="AW612" s="12" t="s">
        <v>76</v>
      </c>
      <c r="AX612" s="12" t="s">
        <v>24</v>
      </c>
      <c r="AY612" s="12" t="s">
        <v>68</v>
      </c>
      <c r="AZ612" s="152" t="s">
        <v>165</v>
      </c>
    </row>
    <row r="613" spans="2:66" s="12" customFormat="1" x14ac:dyDescent="0.2">
      <c r="B613" s="150"/>
      <c r="D613" s="151" t="s">
        <v>173</v>
      </c>
      <c r="E613" s="152" t="s">
        <v>1</v>
      </c>
      <c r="F613" s="153" t="s">
        <v>664</v>
      </c>
      <c r="H613" s="152" t="s">
        <v>1</v>
      </c>
      <c r="J613" s="198"/>
      <c r="M613" s="150"/>
      <c r="N613" s="154"/>
      <c r="U613" s="155"/>
      <c r="AU613" s="152" t="s">
        <v>173</v>
      </c>
      <c r="AV613" s="152" t="s">
        <v>147</v>
      </c>
      <c r="AW613" s="12" t="s">
        <v>76</v>
      </c>
      <c r="AX613" s="12" t="s">
        <v>24</v>
      </c>
      <c r="AY613" s="12" t="s">
        <v>68</v>
      </c>
      <c r="AZ613" s="152" t="s">
        <v>165</v>
      </c>
    </row>
    <row r="614" spans="2:66" s="13" customFormat="1" x14ac:dyDescent="0.2">
      <c r="B614" s="156"/>
      <c r="D614" s="151" t="s">
        <v>173</v>
      </c>
      <c r="E614" s="157" t="s">
        <v>1</v>
      </c>
      <c r="F614" s="158" t="s">
        <v>410</v>
      </c>
      <c r="H614" s="159">
        <v>36.31</v>
      </c>
      <c r="J614" s="199"/>
      <c r="M614" s="156"/>
      <c r="N614" s="160"/>
      <c r="U614" s="161"/>
      <c r="AU614" s="157" t="s">
        <v>173</v>
      </c>
      <c r="AV614" s="157" t="s">
        <v>147</v>
      </c>
      <c r="AW614" s="13" t="s">
        <v>147</v>
      </c>
      <c r="AX614" s="13" t="s">
        <v>24</v>
      </c>
      <c r="AY614" s="13" t="s">
        <v>68</v>
      </c>
      <c r="AZ614" s="157" t="s">
        <v>165</v>
      </c>
    </row>
    <row r="615" spans="2:66" s="12" customFormat="1" x14ac:dyDescent="0.2">
      <c r="B615" s="150"/>
      <c r="D615" s="151" t="s">
        <v>173</v>
      </c>
      <c r="E615" s="152" t="s">
        <v>1</v>
      </c>
      <c r="F615" s="153" t="s">
        <v>665</v>
      </c>
      <c r="H615" s="152" t="s">
        <v>1</v>
      </c>
      <c r="J615" s="198"/>
      <c r="M615" s="150"/>
      <c r="N615" s="154"/>
      <c r="U615" s="155"/>
      <c r="AU615" s="152" t="s">
        <v>173</v>
      </c>
      <c r="AV615" s="152" t="s">
        <v>147</v>
      </c>
      <c r="AW615" s="12" t="s">
        <v>76</v>
      </c>
      <c r="AX615" s="12" t="s">
        <v>24</v>
      </c>
      <c r="AY615" s="12" t="s">
        <v>68</v>
      </c>
      <c r="AZ615" s="152" t="s">
        <v>165</v>
      </c>
    </row>
    <row r="616" spans="2:66" s="12" customFormat="1" x14ac:dyDescent="0.2">
      <c r="B616" s="150"/>
      <c r="D616" s="151" t="s">
        <v>173</v>
      </c>
      <c r="E616" s="152" t="s">
        <v>1</v>
      </c>
      <c r="F616" s="153" t="s">
        <v>664</v>
      </c>
      <c r="H616" s="152" t="s">
        <v>1</v>
      </c>
      <c r="J616" s="198"/>
      <c r="M616" s="150"/>
      <c r="N616" s="154"/>
      <c r="U616" s="155"/>
      <c r="AU616" s="152" t="s">
        <v>173</v>
      </c>
      <c r="AV616" s="152" t="s">
        <v>147</v>
      </c>
      <c r="AW616" s="12" t="s">
        <v>76</v>
      </c>
      <c r="AX616" s="12" t="s">
        <v>24</v>
      </c>
      <c r="AY616" s="12" t="s">
        <v>68</v>
      </c>
      <c r="AZ616" s="152" t="s">
        <v>165</v>
      </c>
    </row>
    <row r="617" spans="2:66" s="13" customFormat="1" x14ac:dyDescent="0.2">
      <c r="B617" s="156"/>
      <c r="D617" s="151" t="s">
        <v>173</v>
      </c>
      <c r="E617" s="157" t="s">
        <v>1</v>
      </c>
      <c r="F617" s="158" t="s">
        <v>666</v>
      </c>
      <c r="H617" s="159">
        <v>151.9</v>
      </c>
      <c r="J617" s="199"/>
      <c r="M617" s="156"/>
      <c r="N617" s="160"/>
      <c r="U617" s="161"/>
      <c r="AU617" s="157" t="s">
        <v>173</v>
      </c>
      <c r="AV617" s="157" t="s">
        <v>147</v>
      </c>
      <c r="AW617" s="13" t="s">
        <v>147</v>
      </c>
      <c r="AX617" s="13" t="s">
        <v>24</v>
      </c>
      <c r="AY617" s="13" t="s">
        <v>68</v>
      </c>
      <c r="AZ617" s="157" t="s">
        <v>165</v>
      </c>
    </row>
    <row r="618" spans="2:66" s="12" customFormat="1" x14ac:dyDescent="0.2">
      <c r="B618" s="150"/>
      <c r="D618" s="151" t="s">
        <v>173</v>
      </c>
      <c r="E618" s="152" t="s">
        <v>1</v>
      </c>
      <c r="F618" s="153" t="s">
        <v>658</v>
      </c>
      <c r="H618" s="152" t="s">
        <v>1</v>
      </c>
      <c r="J618" s="198"/>
      <c r="M618" s="150"/>
      <c r="N618" s="154"/>
      <c r="U618" s="155"/>
      <c r="AU618" s="152" t="s">
        <v>173</v>
      </c>
      <c r="AV618" s="152" t="s">
        <v>147</v>
      </c>
      <c r="AW618" s="12" t="s">
        <v>76</v>
      </c>
      <c r="AX618" s="12" t="s">
        <v>24</v>
      </c>
      <c r="AY618" s="12" t="s">
        <v>68</v>
      </c>
      <c r="AZ618" s="152" t="s">
        <v>165</v>
      </c>
    </row>
    <row r="619" spans="2:66" s="12" customFormat="1" x14ac:dyDescent="0.2">
      <c r="B619" s="150"/>
      <c r="D619" s="151" t="s">
        <v>173</v>
      </c>
      <c r="E619" s="152" t="s">
        <v>1</v>
      </c>
      <c r="F619" s="153" t="s">
        <v>664</v>
      </c>
      <c r="H619" s="152" t="s">
        <v>1</v>
      </c>
      <c r="J619" s="198"/>
      <c r="M619" s="150"/>
      <c r="N619" s="154"/>
      <c r="U619" s="155"/>
      <c r="AU619" s="152" t="s">
        <v>173</v>
      </c>
      <c r="AV619" s="152" t="s">
        <v>147</v>
      </c>
      <c r="AW619" s="12" t="s">
        <v>76</v>
      </c>
      <c r="AX619" s="12" t="s">
        <v>24</v>
      </c>
      <c r="AY619" s="12" t="s">
        <v>68</v>
      </c>
      <c r="AZ619" s="152" t="s">
        <v>165</v>
      </c>
    </row>
    <row r="620" spans="2:66" s="13" customFormat="1" x14ac:dyDescent="0.2">
      <c r="B620" s="156"/>
      <c r="D620" s="151" t="s">
        <v>173</v>
      </c>
      <c r="E620" s="157" t="s">
        <v>1</v>
      </c>
      <c r="F620" s="158" t="s">
        <v>667</v>
      </c>
      <c r="H620" s="159">
        <v>37</v>
      </c>
      <c r="J620" s="199"/>
      <c r="M620" s="156"/>
      <c r="N620" s="160"/>
      <c r="U620" s="161"/>
      <c r="AU620" s="157" t="s">
        <v>173</v>
      </c>
      <c r="AV620" s="157" t="s">
        <v>147</v>
      </c>
      <c r="AW620" s="13" t="s">
        <v>147</v>
      </c>
      <c r="AX620" s="13" t="s">
        <v>24</v>
      </c>
      <c r="AY620" s="13" t="s">
        <v>68</v>
      </c>
      <c r="AZ620" s="157" t="s">
        <v>165</v>
      </c>
    </row>
    <row r="621" spans="2:66" s="14" customFormat="1" x14ac:dyDescent="0.2">
      <c r="B621" s="162"/>
      <c r="D621" s="151" t="s">
        <v>173</v>
      </c>
      <c r="E621" s="163" t="s">
        <v>1</v>
      </c>
      <c r="F621" s="164" t="s">
        <v>176</v>
      </c>
      <c r="H621" s="165">
        <v>225.21</v>
      </c>
      <c r="J621" s="200"/>
      <c r="M621" s="162"/>
      <c r="N621" s="166"/>
      <c r="U621" s="167"/>
      <c r="AU621" s="163" t="s">
        <v>173</v>
      </c>
      <c r="AV621" s="163" t="s">
        <v>147</v>
      </c>
      <c r="AW621" s="14" t="s">
        <v>171</v>
      </c>
      <c r="AX621" s="14" t="s">
        <v>24</v>
      </c>
      <c r="AY621" s="14" t="s">
        <v>76</v>
      </c>
      <c r="AZ621" s="163" t="s">
        <v>165</v>
      </c>
    </row>
    <row r="622" spans="2:66" s="1" customFormat="1" ht="24.2" customHeight="1" x14ac:dyDescent="0.2">
      <c r="B622" s="29"/>
      <c r="C622" s="188" t="s">
        <v>668</v>
      </c>
      <c r="D622" s="188" t="s">
        <v>167</v>
      </c>
      <c r="E622" s="189" t="s">
        <v>669</v>
      </c>
      <c r="F622" s="190" t="s">
        <v>670</v>
      </c>
      <c r="G622" s="191" t="s">
        <v>645</v>
      </c>
      <c r="H622" s="192">
        <v>125.437</v>
      </c>
      <c r="I622" s="193">
        <v>0.55000000000000004</v>
      </c>
      <c r="J622" s="182"/>
      <c r="K622" s="193">
        <f t="shared" ref="K622" si="78">(H622*I622)-(H622*I622*J622)</f>
        <v>68.990350000000007</v>
      </c>
      <c r="L622" s="194"/>
      <c r="M622" s="29"/>
      <c r="N622" s="145" t="s">
        <v>1</v>
      </c>
      <c r="O622" s="118" t="s">
        <v>34</v>
      </c>
      <c r="P622" s="146">
        <v>0</v>
      </c>
      <c r="Q622" s="146">
        <f>P622*H622</f>
        <v>0</v>
      </c>
      <c r="R622" s="146">
        <v>0</v>
      </c>
      <c r="S622" s="146">
        <f>R622*H622</f>
        <v>0</v>
      </c>
      <c r="T622" s="146">
        <v>0</v>
      </c>
      <c r="U622" s="147">
        <f>T622*H622</f>
        <v>0</v>
      </c>
      <c r="AS622" s="148" t="s">
        <v>265</v>
      </c>
      <c r="AU622" s="148" t="s">
        <v>167</v>
      </c>
      <c r="AV622" s="148" t="s">
        <v>147</v>
      </c>
      <c r="AZ622" s="17" t="s">
        <v>165</v>
      </c>
      <c r="BF622" s="149">
        <f>IF(O622="základná",K622,0)</f>
        <v>0</v>
      </c>
      <c r="BG622" s="149">
        <f>IF(O622="znížená",K622,0)</f>
        <v>68.990350000000007</v>
      </c>
      <c r="BH622" s="149">
        <f>IF(O622="zákl. prenesená",K622,0)</f>
        <v>0</v>
      </c>
      <c r="BI622" s="149">
        <f>IF(O622="zníž. prenesená",K622,0)</f>
        <v>0</v>
      </c>
      <c r="BJ622" s="149">
        <f>IF(O622="nulová",K622,0)</f>
        <v>0</v>
      </c>
      <c r="BK622" s="17" t="s">
        <v>147</v>
      </c>
      <c r="BL622" s="149">
        <f>ROUND(I622*H622,2)</f>
        <v>68.989999999999995</v>
      </c>
      <c r="BM622" s="17" t="s">
        <v>265</v>
      </c>
      <c r="BN622" s="148" t="s">
        <v>671</v>
      </c>
    </row>
    <row r="623" spans="2:66" s="11" customFormat="1" ht="22.9" customHeight="1" x14ac:dyDescent="0.2">
      <c r="B623" s="133"/>
      <c r="D623" s="134" t="s">
        <v>67</v>
      </c>
      <c r="E623" s="142" t="s">
        <v>672</v>
      </c>
      <c r="F623" s="142" t="s">
        <v>673</v>
      </c>
      <c r="J623" s="201"/>
      <c r="K623" s="143">
        <f>SUM(K624:K643)</f>
        <v>995.83450000000016</v>
      </c>
      <c r="M623" s="133"/>
      <c r="N623" s="137"/>
      <c r="Q623" s="138">
        <f>SUM(Q624:Q650)</f>
        <v>77.635050000000007</v>
      </c>
      <c r="S623" s="138">
        <f>SUM(S624:S650)</f>
        <v>6.2286000000000001E-2</v>
      </c>
      <c r="U623" s="139">
        <f>SUM(U624:U650)</f>
        <v>0</v>
      </c>
      <c r="AS623" s="134" t="s">
        <v>147</v>
      </c>
      <c r="AU623" s="140" t="s">
        <v>67</v>
      </c>
      <c r="AV623" s="140" t="s">
        <v>76</v>
      </c>
      <c r="AZ623" s="134" t="s">
        <v>165</v>
      </c>
      <c r="BL623" s="141">
        <f>SUM(BL624:BL650)</f>
        <v>995.83</v>
      </c>
    </row>
    <row r="624" spans="2:66" s="1" customFormat="1" ht="24.2" customHeight="1" x14ac:dyDescent="0.2">
      <c r="B624" s="29"/>
      <c r="C624" s="188" t="s">
        <v>674</v>
      </c>
      <c r="D624" s="188" t="s">
        <v>167</v>
      </c>
      <c r="E624" s="189" t="s">
        <v>675</v>
      </c>
      <c r="F624" s="190" t="s">
        <v>676</v>
      </c>
      <c r="G624" s="191" t="s">
        <v>170</v>
      </c>
      <c r="H624" s="192">
        <v>74.150000000000006</v>
      </c>
      <c r="I624" s="183"/>
      <c r="J624" s="182"/>
      <c r="K624" s="193">
        <f t="shared" ref="K624" si="79">(H624*I624)-(H624*I624*J624)</f>
        <v>0</v>
      </c>
      <c r="L624" s="194"/>
      <c r="M624" s="29"/>
      <c r="N624" s="145" t="s">
        <v>1</v>
      </c>
      <c r="O624" s="118" t="s">
        <v>34</v>
      </c>
      <c r="P624" s="146">
        <v>0.54200000000000004</v>
      </c>
      <c r="Q624" s="146">
        <f>P624*H624</f>
        <v>40.189300000000003</v>
      </c>
      <c r="R624" s="146">
        <v>6.8999999999999997E-4</v>
      </c>
      <c r="S624" s="146">
        <f>R624*H624</f>
        <v>5.1163500000000001E-2</v>
      </c>
      <c r="T624" s="146">
        <v>0</v>
      </c>
      <c r="U624" s="147">
        <f>T624*H624</f>
        <v>0</v>
      </c>
      <c r="AS624" s="148" t="s">
        <v>265</v>
      </c>
      <c r="AU624" s="148" t="s">
        <v>167</v>
      </c>
      <c r="AV624" s="148" t="s">
        <v>147</v>
      </c>
      <c r="AZ624" s="17" t="s">
        <v>165</v>
      </c>
      <c r="BF624" s="149">
        <f>IF(O624="základná",K624,0)</f>
        <v>0</v>
      </c>
      <c r="BG624" s="149">
        <f>IF(O624="znížená",K624,0)</f>
        <v>0</v>
      </c>
      <c r="BH624" s="149">
        <f>IF(O624="zákl. prenesená",K624,0)</f>
        <v>0</v>
      </c>
      <c r="BI624" s="149">
        <f>IF(O624="zníž. prenesená",K624,0)</f>
        <v>0</v>
      </c>
      <c r="BJ624" s="149">
        <f>IF(O624="nulová",K624,0)</f>
        <v>0</v>
      </c>
      <c r="BK624" s="17" t="s">
        <v>147</v>
      </c>
      <c r="BL624" s="149">
        <f>ROUND(I624*H624,2)</f>
        <v>0</v>
      </c>
      <c r="BM624" s="17" t="s">
        <v>265</v>
      </c>
      <c r="BN624" s="148" t="s">
        <v>677</v>
      </c>
    </row>
    <row r="625" spans="2:66" s="12" customFormat="1" x14ac:dyDescent="0.2">
      <c r="B625" s="150"/>
      <c r="D625" s="151" t="s">
        <v>173</v>
      </c>
      <c r="E625" s="152" t="s">
        <v>1</v>
      </c>
      <c r="F625" s="153" t="s">
        <v>678</v>
      </c>
      <c r="H625" s="152" t="s">
        <v>1</v>
      </c>
      <c r="J625" s="198"/>
      <c r="M625" s="150"/>
      <c r="N625" s="154"/>
      <c r="U625" s="155"/>
      <c r="AU625" s="152" t="s">
        <v>173</v>
      </c>
      <c r="AV625" s="152" t="s">
        <v>147</v>
      </c>
      <c r="AW625" s="12" t="s">
        <v>76</v>
      </c>
      <c r="AX625" s="12" t="s">
        <v>24</v>
      </c>
      <c r="AY625" s="12" t="s">
        <v>68</v>
      </c>
      <c r="AZ625" s="152" t="s">
        <v>165</v>
      </c>
    </row>
    <row r="626" spans="2:66" s="12" customFormat="1" x14ac:dyDescent="0.2">
      <c r="B626" s="150"/>
      <c r="D626" s="151" t="s">
        <v>173</v>
      </c>
      <c r="E626" s="152" t="s">
        <v>1</v>
      </c>
      <c r="F626" s="153" t="s">
        <v>679</v>
      </c>
      <c r="H626" s="152" t="s">
        <v>1</v>
      </c>
      <c r="J626" s="198"/>
      <c r="M626" s="150"/>
      <c r="N626" s="154"/>
      <c r="U626" s="155"/>
      <c r="AU626" s="152" t="s">
        <v>173</v>
      </c>
      <c r="AV626" s="152" t="s">
        <v>147</v>
      </c>
      <c r="AW626" s="12" t="s">
        <v>76</v>
      </c>
      <c r="AX626" s="12" t="s">
        <v>24</v>
      </c>
      <c r="AY626" s="12" t="s">
        <v>68</v>
      </c>
      <c r="AZ626" s="152" t="s">
        <v>165</v>
      </c>
    </row>
    <row r="627" spans="2:66" s="12" customFormat="1" x14ac:dyDescent="0.2">
      <c r="B627" s="150"/>
      <c r="D627" s="151" t="s">
        <v>173</v>
      </c>
      <c r="E627" s="152" t="s">
        <v>1</v>
      </c>
      <c r="F627" s="153" t="s">
        <v>680</v>
      </c>
      <c r="H627" s="152" t="s">
        <v>1</v>
      </c>
      <c r="J627" s="198"/>
      <c r="M627" s="150"/>
      <c r="N627" s="154"/>
      <c r="U627" s="155"/>
      <c r="AU627" s="152" t="s">
        <v>173</v>
      </c>
      <c r="AV627" s="152" t="s">
        <v>147</v>
      </c>
      <c r="AW627" s="12" t="s">
        <v>76</v>
      </c>
      <c r="AX627" s="12" t="s">
        <v>24</v>
      </c>
      <c r="AY627" s="12" t="s">
        <v>68</v>
      </c>
      <c r="AZ627" s="152" t="s">
        <v>165</v>
      </c>
    </row>
    <row r="628" spans="2:66" s="13" customFormat="1" x14ac:dyDescent="0.2">
      <c r="B628" s="156"/>
      <c r="D628" s="151" t="s">
        <v>173</v>
      </c>
      <c r="E628" s="157" t="s">
        <v>1</v>
      </c>
      <c r="F628" s="158" t="s">
        <v>681</v>
      </c>
      <c r="H628" s="159">
        <v>27.23</v>
      </c>
      <c r="J628" s="199"/>
      <c r="M628" s="156"/>
      <c r="N628" s="160"/>
      <c r="U628" s="161"/>
      <c r="AU628" s="157" t="s">
        <v>173</v>
      </c>
      <c r="AV628" s="157" t="s">
        <v>147</v>
      </c>
      <c r="AW628" s="13" t="s">
        <v>147</v>
      </c>
      <c r="AX628" s="13" t="s">
        <v>24</v>
      </c>
      <c r="AY628" s="13" t="s">
        <v>68</v>
      </c>
      <c r="AZ628" s="157" t="s">
        <v>165</v>
      </c>
    </row>
    <row r="629" spans="2:66" s="12" customFormat="1" x14ac:dyDescent="0.2">
      <c r="B629" s="150"/>
      <c r="D629" s="151" t="s">
        <v>173</v>
      </c>
      <c r="E629" s="152" t="s">
        <v>1</v>
      </c>
      <c r="F629" s="153" t="s">
        <v>682</v>
      </c>
      <c r="H629" s="152" t="s">
        <v>1</v>
      </c>
      <c r="J629" s="198"/>
      <c r="M629" s="150"/>
      <c r="N629" s="154"/>
      <c r="U629" s="155"/>
      <c r="AU629" s="152" t="s">
        <v>173</v>
      </c>
      <c r="AV629" s="152" t="s">
        <v>147</v>
      </c>
      <c r="AW629" s="12" t="s">
        <v>76</v>
      </c>
      <c r="AX629" s="12" t="s">
        <v>24</v>
      </c>
      <c r="AY629" s="12" t="s">
        <v>68</v>
      </c>
      <c r="AZ629" s="152" t="s">
        <v>165</v>
      </c>
    </row>
    <row r="630" spans="2:66" s="12" customFormat="1" x14ac:dyDescent="0.2">
      <c r="B630" s="150"/>
      <c r="D630" s="151" t="s">
        <v>173</v>
      </c>
      <c r="E630" s="152" t="s">
        <v>1</v>
      </c>
      <c r="F630" s="153" t="s">
        <v>683</v>
      </c>
      <c r="H630" s="152" t="s">
        <v>1</v>
      </c>
      <c r="J630" s="198"/>
      <c r="M630" s="150"/>
      <c r="N630" s="154"/>
      <c r="U630" s="155"/>
      <c r="AU630" s="152" t="s">
        <v>173</v>
      </c>
      <c r="AV630" s="152" t="s">
        <v>147</v>
      </c>
      <c r="AW630" s="12" t="s">
        <v>76</v>
      </c>
      <c r="AX630" s="12" t="s">
        <v>24</v>
      </c>
      <c r="AY630" s="12" t="s">
        <v>68</v>
      </c>
      <c r="AZ630" s="152" t="s">
        <v>165</v>
      </c>
    </row>
    <row r="631" spans="2:66" s="13" customFormat="1" x14ac:dyDescent="0.2">
      <c r="B631" s="156"/>
      <c r="D631" s="151" t="s">
        <v>173</v>
      </c>
      <c r="E631" s="157" t="s">
        <v>1</v>
      </c>
      <c r="F631" s="158" t="s">
        <v>684</v>
      </c>
      <c r="H631" s="159">
        <v>46.92</v>
      </c>
      <c r="J631" s="199"/>
      <c r="M631" s="156"/>
      <c r="N631" s="160"/>
      <c r="U631" s="161"/>
      <c r="AU631" s="157" t="s">
        <v>173</v>
      </c>
      <c r="AV631" s="157" t="s">
        <v>147</v>
      </c>
      <c r="AW631" s="13" t="s">
        <v>147</v>
      </c>
      <c r="AX631" s="13" t="s">
        <v>24</v>
      </c>
      <c r="AY631" s="13" t="s">
        <v>68</v>
      </c>
      <c r="AZ631" s="157" t="s">
        <v>165</v>
      </c>
    </row>
    <row r="632" spans="2:66" s="14" customFormat="1" x14ac:dyDescent="0.2">
      <c r="B632" s="162"/>
      <c r="D632" s="151" t="s">
        <v>173</v>
      </c>
      <c r="E632" s="163" t="s">
        <v>1</v>
      </c>
      <c r="F632" s="164" t="s">
        <v>176</v>
      </c>
      <c r="H632" s="165">
        <v>74.150000000000006</v>
      </c>
      <c r="J632" s="200"/>
      <c r="M632" s="162"/>
      <c r="N632" s="166"/>
      <c r="U632" s="167"/>
      <c r="AU632" s="163" t="s">
        <v>173</v>
      </c>
      <c r="AV632" s="163" t="s">
        <v>147</v>
      </c>
      <c r="AW632" s="14" t="s">
        <v>171</v>
      </c>
      <c r="AX632" s="14" t="s">
        <v>24</v>
      </c>
      <c r="AY632" s="14" t="s">
        <v>76</v>
      </c>
      <c r="AZ632" s="163" t="s">
        <v>165</v>
      </c>
    </row>
    <row r="633" spans="2:66" s="1" customFormat="1" ht="24.2" customHeight="1" x14ac:dyDescent="0.2">
      <c r="B633" s="29"/>
      <c r="C633" s="188" t="s">
        <v>685</v>
      </c>
      <c r="D633" s="188" t="s">
        <v>167</v>
      </c>
      <c r="E633" s="189" t="s">
        <v>686</v>
      </c>
      <c r="F633" s="190" t="s">
        <v>687</v>
      </c>
      <c r="G633" s="191" t="s">
        <v>170</v>
      </c>
      <c r="H633" s="192">
        <v>74.150000000000006</v>
      </c>
      <c r="I633" s="193">
        <v>12.4</v>
      </c>
      <c r="J633" s="182"/>
      <c r="K633" s="193">
        <f t="shared" ref="K633" si="80">(H633*I633)-(H633*I633*J633)</f>
        <v>919.46000000000015</v>
      </c>
      <c r="L633" s="194"/>
      <c r="M633" s="29"/>
      <c r="N633" s="145" t="s">
        <v>1</v>
      </c>
      <c r="O633" s="118" t="s">
        <v>34</v>
      </c>
      <c r="P633" s="146">
        <v>0.46300000000000002</v>
      </c>
      <c r="Q633" s="146">
        <f>P633*H633</f>
        <v>34.331450000000004</v>
      </c>
      <c r="R633" s="146">
        <v>1.4999999999999999E-4</v>
      </c>
      <c r="S633" s="146">
        <f>R633*H633</f>
        <v>1.11225E-2</v>
      </c>
      <c r="T633" s="146">
        <v>0</v>
      </c>
      <c r="U633" s="147">
        <f>T633*H633</f>
        <v>0</v>
      </c>
      <c r="AS633" s="148" t="s">
        <v>265</v>
      </c>
      <c r="AU633" s="148" t="s">
        <v>167</v>
      </c>
      <c r="AV633" s="148" t="s">
        <v>147</v>
      </c>
      <c r="AZ633" s="17" t="s">
        <v>165</v>
      </c>
      <c r="BF633" s="149">
        <f>IF(O633="základná",K633,0)</f>
        <v>0</v>
      </c>
      <c r="BG633" s="149">
        <f>IF(O633="znížená",K633,0)</f>
        <v>919.46000000000015</v>
      </c>
      <c r="BH633" s="149">
        <f>IF(O633="zákl. prenesená",K633,0)</f>
        <v>0</v>
      </c>
      <c r="BI633" s="149">
        <f>IF(O633="zníž. prenesená",K633,0)</f>
        <v>0</v>
      </c>
      <c r="BJ633" s="149">
        <f>IF(O633="nulová",K633,0)</f>
        <v>0</v>
      </c>
      <c r="BK633" s="17" t="s">
        <v>147</v>
      </c>
      <c r="BL633" s="149">
        <f>ROUND(I633*H633,2)</f>
        <v>919.46</v>
      </c>
      <c r="BM633" s="17" t="s">
        <v>265</v>
      </c>
      <c r="BN633" s="148" t="s">
        <v>688</v>
      </c>
    </row>
    <row r="634" spans="2:66" s="12" customFormat="1" x14ac:dyDescent="0.2">
      <c r="B634" s="150"/>
      <c r="D634" s="151" t="s">
        <v>173</v>
      </c>
      <c r="E634" s="152" t="s">
        <v>1</v>
      </c>
      <c r="F634" s="153" t="s">
        <v>678</v>
      </c>
      <c r="H634" s="152" t="s">
        <v>1</v>
      </c>
      <c r="J634" s="198"/>
      <c r="M634" s="150"/>
      <c r="N634" s="154"/>
      <c r="U634" s="155"/>
      <c r="AU634" s="152" t="s">
        <v>173</v>
      </c>
      <c r="AV634" s="152" t="s">
        <v>147</v>
      </c>
      <c r="AW634" s="12" t="s">
        <v>76</v>
      </c>
      <c r="AX634" s="12" t="s">
        <v>24</v>
      </c>
      <c r="AY634" s="12" t="s">
        <v>68</v>
      </c>
      <c r="AZ634" s="152" t="s">
        <v>165</v>
      </c>
    </row>
    <row r="635" spans="2:66" s="12" customFormat="1" x14ac:dyDescent="0.2">
      <c r="B635" s="150"/>
      <c r="D635" s="151" t="s">
        <v>173</v>
      </c>
      <c r="E635" s="152" t="s">
        <v>1</v>
      </c>
      <c r="F635" s="153" t="s">
        <v>679</v>
      </c>
      <c r="H635" s="152" t="s">
        <v>1</v>
      </c>
      <c r="J635" s="198"/>
      <c r="M635" s="150"/>
      <c r="N635" s="154"/>
      <c r="U635" s="155"/>
      <c r="AU635" s="152" t="s">
        <v>173</v>
      </c>
      <c r="AV635" s="152" t="s">
        <v>147</v>
      </c>
      <c r="AW635" s="12" t="s">
        <v>76</v>
      </c>
      <c r="AX635" s="12" t="s">
        <v>24</v>
      </c>
      <c r="AY635" s="12" t="s">
        <v>68</v>
      </c>
      <c r="AZ635" s="152" t="s">
        <v>165</v>
      </c>
    </row>
    <row r="636" spans="2:66" s="12" customFormat="1" x14ac:dyDescent="0.2">
      <c r="B636" s="150"/>
      <c r="D636" s="151" t="s">
        <v>173</v>
      </c>
      <c r="E636" s="152" t="s">
        <v>1</v>
      </c>
      <c r="F636" s="153" t="s">
        <v>680</v>
      </c>
      <c r="H636" s="152" t="s">
        <v>1</v>
      </c>
      <c r="J636" s="198"/>
      <c r="M636" s="150"/>
      <c r="N636" s="154"/>
      <c r="U636" s="155"/>
      <c r="AU636" s="152" t="s">
        <v>173</v>
      </c>
      <c r="AV636" s="152" t="s">
        <v>147</v>
      </c>
      <c r="AW636" s="12" t="s">
        <v>76</v>
      </c>
      <c r="AX636" s="12" t="s">
        <v>24</v>
      </c>
      <c r="AY636" s="12" t="s">
        <v>68</v>
      </c>
      <c r="AZ636" s="152" t="s">
        <v>165</v>
      </c>
    </row>
    <row r="637" spans="2:66" s="13" customFormat="1" x14ac:dyDescent="0.2">
      <c r="B637" s="156"/>
      <c r="D637" s="151" t="s">
        <v>173</v>
      </c>
      <c r="E637" s="157" t="s">
        <v>1</v>
      </c>
      <c r="F637" s="158" t="s">
        <v>681</v>
      </c>
      <c r="H637" s="159">
        <v>27.23</v>
      </c>
      <c r="J637" s="199"/>
      <c r="M637" s="156"/>
      <c r="N637" s="160"/>
      <c r="U637" s="161"/>
      <c r="AU637" s="157" t="s">
        <v>173</v>
      </c>
      <c r="AV637" s="157" t="s">
        <v>147</v>
      </c>
      <c r="AW637" s="13" t="s">
        <v>147</v>
      </c>
      <c r="AX637" s="13" t="s">
        <v>24</v>
      </c>
      <c r="AY637" s="13" t="s">
        <v>68</v>
      </c>
      <c r="AZ637" s="157" t="s">
        <v>165</v>
      </c>
    </row>
    <row r="638" spans="2:66" s="12" customFormat="1" x14ac:dyDescent="0.2">
      <c r="B638" s="150"/>
      <c r="D638" s="151" t="s">
        <v>173</v>
      </c>
      <c r="E638" s="152" t="s">
        <v>1</v>
      </c>
      <c r="F638" s="153" t="s">
        <v>682</v>
      </c>
      <c r="H638" s="152" t="s">
        <v>1</v>
      </c>
      <c r="J638" s="198"/>
      <c r="M638" s="150"/>
      <c r="N638" s="154"/>
      <c r="U638" s="155"/>
      <c r="AU638" s="152" t="s">
        <v>173</v>
      </c>
      <c r="AV638" s="152" t="s">
        <v>147</v>
      </c>
      <c r="AW638" s="12" t="s">
        <v>76</v>
      </c>
      <c r="AX638" s="12" t="s">
        <v>24</v>
      </c>
      <c r="AY638" s="12" t="s">
        <v>68</v>
      </c>
      <c r="AZ638" s="152" t="s">
        <v>165</v>
      </c>
    </row>
    <row r="639" spans="2:66" s="12" customFormat="1" x14ac:dyDescent="0.2">
      <c r="B639" s="150"/>
      <c r="D639" s="151" t="s">
        <v>173</v>
      </c>
      <c r="E639" s="152" t="s">
        <v>1</v>
      </c>
      <c r="F639" s="153" t="s">
        <v>680</v>
      </c>
      <c r="H639" s="152" t="s">
        <v>1</v>
      </c>
      <c r="J639" s="198"/>
      <c r="M639" s="150"/>
      <c r="N639" s="154"/>
      <c r="U639" s="155"/>
      <c r="AU639" s="152" t="s">
        <v>173</v>
      </c>
      <c r="AV639" s="152" t="s">
        <v>147</v>
      </c>
      <c r="AW639" s="12" t="s">
        <v>76</v>
      </c>
      <c r="AX639" s="12" t="s">
        <v>24</v>
      </c>
      <c r="AY639" s="12" t="s">
        <v>68</v>
      </c>
      <c r="AZ639" s="152" t="s">
        <v>165</v>
      </c>
    </row>
    <row r="640" spans="2:66" s="13" customFormat="1" x14ac:dyDescent="0.2">
      <c r="B640" s="156"/>
      <c r="D640" s="151" t="s">
        <v>173</v>
      </c>
      <c r="E640" s="157" t="s">
        <v>1</v>
      </c>
      <c r="F640" s="158" t="s">
        <v>684</v>
      </c>
      <c r="H640" s="159">
        <v>46.92</v>
      </c>
      <c r="J640" s="199"/>
      <c r="M640" s="156"/>
      <c r="N640" s="160"/>
      <c r="U640" s="161"/>
      <c r="AU640" s="157" t="s">
        <v>173</v>
      </c>
      <c r="AV640" s="157" t="s">
        <v>147</v>
      </c>
      <c r="AW640" s="13" t="s">
        <v>147</v>
      </c>
      <c r="AX640" s="13" t="s">
        <v>24</v>
      </c>
      <c r="AY640" s="13" t="s">
        <v>68</v>
      </c>
      <c r="AZ640" s="157" t="s">
        <v>165</v>
      </c>
    </row>
    <row r="641" spans="2:66" s="14" customFormat="1" x14ac:dyDescent="0.2">
      <c r="B641" s="162"/>
      <c r="D641" s="151" t="s">
        <v>173</v>
      </c>
      <c r="E641" s="163" t="s">
        <v>1</v>
      </c>
      <c r="F641" s="164" t="s">
        <v>176</v>
      </c>
      <c r="H641" s="165">
        <v>74.150000000000006</v>
      </c>
      <c r="J641" s="200"/>
      <c r="M641" s="162"/>
      <c r="N641" s="166"/>
      <c r="U641" s="167"/>
      <c r="AU641" s="163" t="s">
        <v>173</v>
      </c>
      <c r="AV641" s="163" t="s">
        <v>147</v>
      </c>
      <c r="AW641" s="14" t="s">
        <v>171</v>
      </c>
      <c r="AX641" s="14" t="s">
        <v>24</v>
      </c>
      <c r="AY641" s="14" t="s">
        <v>76</v>
      </c>
      <c r="AZ641" s="163" t="s">
        <v>165</v>
      </c>
    </row>
    <row r="642" spans="2:66" s="1" customFormat="1" ht="24.2" customHeight="1" x14ac:dyDescent="0.2">
      <c r="B642" s="29"/>
      <c r="C642" s="188" t="s">
        <v>689</v>
      </c>
      <c r="D642" s="188" t="s">
        <v>167</v>
      </c>
      <c r="E642" s="189" t="s">
        <v>690</v>
      </c>
      <c r="F642" s="190" t="s">
        <v>691</v>
      </c>
      <c r="G642" s="191" t="s">
        <v>170</v>
      </c>
      <c r="H642" s="192">
        <v>74.150000000000006</v>
      </c>
      <c r="I642" s="193">
        <v>1.03</v>
      </c>
      <c r="J642" s="182"/>
      <c r="K642" s="193">
        <f t="shared" ref="K642" si="81">(H642*I642)-(H642*I642*J642)</f>
        <v>76.374500000000012</v>
      </c>
      <c r="L642" s="194"/>
      <c r="M642" s="29"/>
      <c r="N642" s="145" t="s">
        <v>1</v>
      </c>
      <c r="O642" s="118" t="s">
        <v>34</v>
      </c>
      <c r="P642" s="146">
        <v>4.2000000000000003E-2</v>
      </c>
      <c r="Q642" s="146">
        <f>P642*H642</f>
        <v>3.1143000000000005</v>
      </c>
      <c r="R642" s="146">
        <v>0</v>
      </c>
      <c r="S642" s="146">
        <f>R642*H642</f>
        <v>0</v>
      </c>
      <c r="T642" s="146">
        <v>0</v>
      </c>
      <c r="U642" s="147">
        <f>T642*H642</f>
        <v>0</v>
      </c>
      <c r="AS642" s="148" t="s">
        <v>265</v>
      </c>
      <c r="AU642" s="148" t="s">
        <v>167</v>
      </c>
      <c r="AV642" s="148" t="s">
        <v>147</v>
      </c>
      <c r="AZ642" s="17" t="s">
        <v>165</v>
      </c>
      <c r="BF642" s="149">
        <f>IF(O642="základná",K642,0)</f>
        <v>0</v>
      </c>
      <c r="BG642" s="149">
        <f>IF(O642="znížená",K642,0)</f>
        <v>76.374500000000012</v>
      </c>
      <c r="BH642" s="149">
        <f>IF(O642="zákl. prenesená",K642,0)</f>
        <v>0</v>
      </c>
      <c r="BI642" s="149">
        <f>IF(O642="zníž. prenesená",K642,0)</f>
        <v>0</v>
      </c>
      <c r="BJ642" s="149">
        <f>IF(O642="nulová",K642,0)</f>
        <v>0</v>
      </c>
      <c r="BK642" s="17" t="s">
        <v>147</v>
      </c>
      <c r="BL642" s="149">
        <f>ROUND(I642*H642,2)</f>
        <v>76.37</v>
      </c>
      <c r="BM642" s="17" t="s">
        <v>265</v>
      </c>
      <c r="BN642" s="148" t="s">
        <v>692</v>
      </c>
    </row>
    <row r="643" spans="2:66" s="12" customFormat="1" x14ac:dyDescent="0.2">
      <c r="B643" s="150"/>
      <c r="D643" s="151" t="s">
        <v>173</v>
      </c>
      <c r="E643" s="152" t="s">
        <v>1</v>
      </c>
      <c r="F643" s="153" t="s">
        <v>678</v>
      </c>
      <c r="H643" s="152" t="s">
        <v>1</v>
      </c>
      <c r="M643" s="150"/>
      <c r="N643" s="154"/>
      <c r="U643" s="155"/>
      <c r="AU643" s="152" t="s">
        <v>173</v>
      </c>
      <c r="AV643" s="152" t="s">
        <v>147</v>
      </c>
      <c r="AW643" s="12" t="s">
        <v>76</v>
      </c>
      <c r="AX643" s="12" t="s">
        <v>24</v>
      </c>
      <c r="AY643" s="12" t="s">
        <v>68</v>
      </c>
      <c r="AZ643" s="152" t="s">
        <v>165</v>
      </c>
    </row>
    <row r="644" spans="2:66" s="12" customFormat="1" x14ac:dyDescent="0.2">
      <c r="B644" s="150"/>
      <c r="D644" s="151" t="s">
        <v>173</v>
      </c>
      <c r="E644" s="152" t="s">
        <v>1</v>
      </c>
      <c r="F644" s="153" t="s">
        <v>679</v>
      </c>
      <c r="H644" s="152" t="s">
        <v>1</v>
      </c>
      <c r="M644" s="150"/>
      <c r="N644" s="154"/>
      <c r="U644" s="155"/>
      <c r="AU644" s="152" t="s">
        <v>173</v>
      </c>
      <c r="AV644" s="152" t="s">
        <v>147</v>
      </c>
      <c r="AW644" s="12" t="s">
        <v>76</v>
      </c>
      <c r="AX644" s="12" t="s">
        <v>24</v>
      </c>
      <c r="AY644" s="12" t="s">
        <v>68</v>
      </c>
      <c r="AZ644" s="152" t="s">
        <v>165</v>
      </c>
    </row>
    <row r="645" spans="2:66" s="12" customFormat="1" x14ac:dyDescent="0.2">
      <c r="B645" s="150"/>
      <c r="D645" s="151" t="s">
        <v>173</v>
      </c>
      <c r="E645" s="152" t="s">
        <v>1</v>
      </c>
      <c r="F645" s="153" t="s">
        <v>680</v>
      </c>
      <c r="H645" s="152" t="s">
        <v>1</v>
      </c>
      <c r="M645" s="150"/>
      <c r="N645" s="154"/>
      <c r="U645" s="155"/>
      <c r="AU645" s="152" t="s">
        <v>173</v>
      </c>
      <c r="AV645" s="152" t="s">
        <v>147</v>
      </c>
      <c r="AW645" s="12" t="s">
        <v>76</v>
      </c>
      <c r="AX645" s="12" t="s">
        <v>24</v>
      </c>
      <c r="AY645" s="12" t="s">
        <v>68</v>
      </c>
      <c r="AZ645" s="152" t="s">
        <v>165</v>
      </c>
    </row>
    <row r="646" spans="2:66" s="13" customFormat="1" x14ac:dyDescent="0.2">
      <c r="B646" s="156"/>
      <c r="D646" s="151" t="s">
        <v>173</v>
      </c>
      <c r="E646" s="157" t="s">
        <v>1</v>
      </c>
      <c r="F646" s="158" t="s">
        <v>681</v>
      </c>
      <c r="H646" s="159">
        <v>27.23</v>
      </c>
      <c r="M646" s="156"/>
      <c r="N646" s="160"/>
      <c r="U646" s="161"/>
      <c r="AU646" s="157" t="s">
        <v>173</v>
      </c>
      <c r="AV646" s="157" t="s">
        <v>147</v>
      </c>
      <c r="AW646" s="13" t="s">
        <v>147</v>
      </c>
      <c r="AX646" s="13" t="s">
        <v>24</v>
      </c>
      <c r="AY646" s="13" t="s">
        <v>68</v>
      </c>
      <c r="AZ646" s="157" t="s">
        <v>165</v>
      </c>
    </row>
    <row r="647" spans="2:66" s="12" customFormat="1" x14ac:dyDescent="0.2">
      <c r="B647" s="150"/>
      <c r="D647" s="151" t="s">
        <v>173</v>
      </c>
      <c r="E647" s="152" t="s">
        <v>1</v>
      </c>
      <c r="F647" s="153" t="s">
        <v>682</v>
      </c>
      <c r="H647" s="152" t="s">
        <v>1</v>
      </c>
      <c r="M647" s="150"/>
      <c r="N647" s="154"/>
      <c r="U647" s="155"/>
      <c r="AU647" s="152" t="s">
        <v>173</v>
      </c>
      <c r="AV647" s="152" t="s">
        <v>147</v>
      </c>
      <c r="AW647" s="12" t="s">
        <v>76</v>
      </c>
      <c r="AX647" s="12" t="s">
        <v>24</v>
      </c>
      <c r="AY647" s="12" t="s">
        <v>68</v>
      </c>
      <c r="AZ647" s="152" t="s">
        <v>165</v>
      </c>
    </row>
    <row r="648" spans="2:66" s="12" customFormat="1" x14ac:dyDescent="0.2">
      <c r="B648" s="150"/>
      <c r="D648" s="151" t="s">
        <v>173</v>
      </c>
      <c r="E648" s="152" t="s">
        <v>1</v>
      </c>
      <c r="F648" s="153" t="s">
        <v>680</v>
      </c>
      <c r="H648" s="152" t="s">
        <v>1</v>
      </c>
      <c r="M648" s="150"/>
      <c r="N648" s="154"/>
      <c r="U648" s="155"/>
      <c r="AU648" s="152" t="s">
        <v>173</v>
      </c>
      <c r="AV648" s="152" t="s">
        <v>147</v>
      </c>
      <c r="AW648" s="12" t="s">
        <v>76</v>
      </c>
      <c r="AX648" s="12" t="s">
        <v>24</v>
      </c>
      <c r="AY648" s="12" t="s">
        <v>68</v>
      </c>
      <c r="AZ648" s="152" t="s">
        <v>165</v>
      </c>
    </row>
    <row r="649" spans="2:66" s="13" customFormat="1" x14ac:dyDescent="0.2">
      <c r="B649" s="156"/>
      <c r="D649" s="151" t="s">
        <v>173</v>
      </c>
      <c r="E649" s="157" t="s">
        <v>1</v>
      </c>
      <c r="F649" s="158" t="s">
        <v>684</v>
      </c>
      <c r="H649" s="159">
        <v>46.92</v>
      </c>
      <c r="M649" s="156"/>
      <c r="N649" s="160"/>
      <c r="U649" s="161"/>
      <c r="AU649" s="157" t="s">
        <v>173</v>
      </c>
      <c r="AV649" s="157" t="s">
        <v>147</v>
      </c>
      <c r="AW649" s="13" t="s">
        <v>147</v>
      </c>
      <c r="AX649" s="13" t="s">
        <v>24</v>
      </c>
      <c r="AY649" s="13" t="s">
        <v>68</v>
      </c>
      <c r="AZ649" s="157" t="s">
        <v>165</v>
      </c>
    </row>
    <row r="650" spans="2:66" s="14" customFormat="1" x14ac:dyDescent="0.2">
      <c r="B650" s="162"/>
      <c r="D650" s="151" t="s">
        <v>173</v>
      </c>
      <c r="E650" s="163" t="s">
        <v>1</v>
      </c>
      <c r="F650" s="164" t="s">
        <v>176</v>
      </c>
      <c r="H650" s="165">
        <v>74.150000000000006</v>
      </c>
      <c r="M650" s="162"/>
      <c r="N650" s="195"/>
      <c r="O650" s="196"/>
      <c r="P650" s="196"/>
      <c r="Q650" s="196"/>
      <c r="R650" s="196"/>
      <c r="S650" s="196"/>
      <c r="T650" s="196"/>
      <c r="U650" s="197"/>
      <c r="AU650" s="163" t="s">
        <v>173</v>
      </c>
      <c r="AV650" s="163" t="s">
        <v>147</v>
      </c>
      <c r="AW650" s="14" t="s">
        <v>171</v>
      </c>
      <c r="AX650" s="14" t="s">
        <v>24</v>
      </c>
      <c r="AY650" s="14" t="s">
        <v>76</v>
      </c>
      <c r="AZ650" s="163" t="s">
        <v>165</v>
      </c>
    </row>
    <row r="651" spans="2:66" s="1" customFormat="1" ht="6.95" customHeight="1" x14ac:dyDescent="0.2">
      <c r="B651" s="44"/>
      <c r="C651" s="45"/>
      <c r="D651" s="45"/>
      <c r="E651" s="45"/>
      <c r="F651" s="45"/>
      <c r="G651" s="45"/>
      <c r="H651" s="45"/>
      <c r="I651" s="45"/>
      <c r="J651" s="45"/>
      <c r="K651" s="45"/>
      <c r="L651" s="45"/>
      <c r="M651" s="29"/>
    </row>
  </sheetData>
  <sheetProtection algorithmName="SHA-512" hashValue="CVHklo3pDNCnQ90wK10Tsa2NffaYeqptezfo6boakba4596xU6b4srTgG9e+RMsBAS1bz19D5jMqNiZL4+DN2Q==" saltValue="2lkf8MUEhkWPUmepLAe46A==" spinCount="100000" sheet="1" objects="1" scenarios="1"/>
  <autoFilter ref="C135:L650" xr:uid="{00000000-0009-0000-0000-000001000000}"/>
  <mergeCells count="10">
    <mergeCell ref="D114:F114"/>
    <mergeCell ref="D115:F115"/>
    <mergeCell ref="E126:H126"/>
    <mergeCell ref="E128:H128"/>
    <mergeCell ref="M2:W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N497"/>
  <sheetViews>
    <sheetView showGridLines="0" zoomScale="90" zoomScaleNormal="90" workbookViewId="0">
      <selection activeCell="X150" sqref="X150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10" width="15.83203125" customWidth="1"/>
    <col min="11" max="11" width="22.33203125" customWidth="1"/>
    <col min="12" max="12" width="22.33203125" hidden="1" customWidth="1"/>
    <col min="13" max="13" width="9.33203125" customWidth="1"/>
    <col min="14" max="14" width="10.83203125" hidden="1" customWidth="1"/>
    <col min="15" max="15" width="9.33203125" hidden="1"/>
    <col min="16" max="21" width="14.1640625" hidden="1" customWidth="1"/>
    <col min="22" max="22" width="16.33203125" hidden="1" customWidth="1"/>
    <col min="23" max="23" width="12.33203125" customWidth="1"/>
    <col min="24" max="24" width="16.33203125" customWidth="1"/>
    <col min="25" max="25" width="12.33203125" customWidth="1"/>
    <col min="26" max="26" width="15" customWidth="1"/>
    <col min="27" max="27" width="11" customWidth="1"/>
    <col min="28" max="28" width="15" customWidth="1"/>
    <col min="29" max="29" width="16.33203125" customWidth="1"/>
    <col min="30" max="30" width="11" customWidth="1"/>
    <col min="31" max="31" width="15" customWidth="1"/>
    <col min="32" max="32" width="16.33203125" customWidth="1"/>
    <col min="45" max="66" width="9.33203125" hidden="1"/>
  </cols>
  <sheetData>
    <row r="2" spans="2:47" ht="36.950000000000003" customHeight="1" x14ac:dyDescent="0.2">
      <c r="M2" s="235" t="s">
        <v>5</v>
      </c>
      <c r="N2" s="236"/>
      <c r="O2" s="236"/>
      <c r="P2" s="236"/>
      <c r="Q2" s="236"/>
      <c r="R2" s="236"/>
      <c r="S2" s="236"/>
      <c r="T2" s="236"/>
      <c r="U2" s="236"/>
      <c r="V2" s="236"/>
      <c r="W2" s="236"/>
      <c r="AU2" s="17" t="s">
        <v>80</v>
      </c>
    </row>
    <row r="3" spans="2:47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  <c r="AU3" s="17" t="s">
        <v>68</v>
      </c>
    </row>
    <row r="4" spans="2:47" ht="24.95" customHeight="1" x14ac:dyDescent="0.2">
      <c r="B4" s="20"/>
      <c r="D4" s="21" t="s">
        <v>120</v>
      </c>
      <c r="M4" s="20"/>
      <c r="N4" s="88" t="s">
        <v>9</v>
      </c>
      <c r="AU4" s="17" t="s">
        <v>3</v>
      </c>
    </row>
    <row r="5" spans="2:47" ht="6.95" customHeight="1" x14ac:dyDescent="0.2">
      <c r="B5" s="20"/>
      <c r="M5" s="20"/>
    </row>
    <row r="6" spans="2:47" ht="12" customHeight="1" x14ac:dyDescent="0.2">
      <c r="B6" s="20"/>
      <c r="D6" s="26" t="s">
        <v>13</v>
      </c>
      <c r="M6" s="20"/>
    </row>
    <row r="7" spans="2:47" ht="16.5" customHeight="1" x14ac:dyDescent="0.2">
      <c r="B7" s="20"/>
      <c r="E7" s="266" t="str">
        <f>'Rekapitulácia stavby'!K6</f>
        <v>Revitalizácia verejného priestoru - Dom služieb Dúbravka</v>
      </c>
      <c r="F7" s="267"/>
      <c r="G7" s="267"/>
      <c r="H7" s="267"/>
      <c r="M7" s="20"/>
    </row>
    <row r="8" spans="2:47" s="1" customFormat="1" ht="12" customHeight="1" x14ac:dyDescent="0.2">
      <c r="B8" s="29"/>
      <c r="D8" s="26" t="s">
        <v>121</v>
      </c>
      <c r="M8" s="29"/>
    </row>
    <row r="9" spans="2:47" s="1" customFormat="1" ht="16.5" customHeight="1" x14ac:dyDescent="0.2">
      <c r="B9" s="29"/>
      <c r="E9" s="262" t="s">
        <v>693</v>
      </c>
      <c r="F9" s="268"/>
      <c r="G9" s="268"/>
      <c r="H9" s="268"/>
      <c r="M9" s="29"/>
    </row>
    <row r="10" spans="2:47" s="1" customFormat="1" x14ac:dyDescent="0.2">
      <c r="B10" s="29"/>
      <c r="M10" s="29"/>
    </row>
    <row r="11" spans="2:47" s="1" customFormat="1" ht="12" customHeight="1" x14ac:dyDescent="0.2">
      <c r="B11" s="29"/>
      <c r="D11" s="26" t="s">
        <v>14</v>
      </c>
      <c r="F11" s="24" t="s">
        <v>1</v>
      </c>
      <c r="I11" s="26" t="s">
        <v>15</v>
      </c>
      <c r="J11" s="26"/>
      <c r="K11" s="24" t="s">
        <v>1</v>
      </c>
      <c r="M11" s="29"/>
    </row>
    <row r="12" spans="2:47" s="1" customFormat="1" ht="12" customHeight="1" x14ac:dyDescent="0.2">
      <c r="B12" s="29"/>
      <c r="D12" s="26" t="s">
        <v>16</v>
      </c>
      <c r="F12" s="24" t="s">
        <v>17</v>
      </c>
      <c r="I12" s="26" t="s">
        <v>18</v>
      </c>
      <c r="J12" s="26"/>
      <c r="K12" s="52">
        <f>'Rekapitulácia stavby'!AN8</f>
        <v>0</v>
      </c>
      <c r="M12" s="29"/>
    </row>
    <row r="13" spans="2:47" s="1" customFormat="1" ht="10.9" customHeight="1" x14ac:dyDescent="0.2">
      <c r="B13" s="29"/>
      <c r="M13" s="29"/>
    </row>
    <row r="14" spans="2:47" s="1" customFormat="1" ht="12" customHeight="1" x14ac:dyDescent="0.2">
      <c r="B14" s="29"/>
      <c r="D14" s="26" t="s">
        <v>19</v>
      </c>
      <c r="I14" s="26" t="s">
        <v>20</v>
      </c>
      <c r="J14" s="26"/>
      <c r="K14" s="24" t="s">
        <v>1</v>
      </c>
      <c r="M14" s="29"/>
    </row>
    <row r="15" spans="2:47" s="1" customFormat="1" ht="18" customHeight="1" x14ac:dyDescent="0.2">
      <c r="B15" s="29"/>
      <c r="E15" s="24"/>
      <c r="I15" s="26" t="s">
        <v>21</v>
      </c>
      <c r="J15" s="26"/>
      <c r="K15" s="24" t="s">
        <v>1</v>
      </c>
      <c r="M15" s="29"/>
    </row>
    <row r="16" spans="2:47" s="1" customFormat="1" ht="6.95" customHeight="1" x14ac:dyDescent="0.2">
      <c r="B16" s="29"/>
      <c r="M16" s="29"/>
    </row>
    <row r="17" spans="2:13" s="1" customFormat="1" ht="12" customHeight="1" x14ac:dyDescent="0.2">
      <c r="B17" s="29"/>
      <c r="D17" s="26" t="s">
        <v>22</v>
      </c>
      <c r="I17" s="26" t="s">
        <v>20</v>
      </c>
      <c r="J17" s="26"/>
      <c r="K17" s="24" t="s">
        <v>1</v>
      </c>
      <c r="M17" s="29"/>
    </row>
    <row r="18" spans="2:13" s="1" customFormat="1" ht="18" customHeight="1" x14ac:dyDescent="0.2">
      <c r="B18" s="29"/>
      <c r="E18" s="24"/>
      <c r="I18" s="26" t="s">
        <v>21</v>
      </c>
      <c r="J18" s="26"/>
      <c r="K18" s="24" t="s">
        <v>1</v>
      </c>
      <c r="M18" s="29"/>
    </row>
    <row r="19" spans="2:13" s="1" customFormat="1" ht="6.95" customHeight="1" x14ac:dyDescent="0.2">
      <c r="B19" s="29"/>
      <c r="M19" s="29"/>
    </row>
    <row r="20" spans="2:13" s="1" customFormat="1" ht="12" customHeight="1" x14ac:dyDescent="0.2">
      <c r="B20" s="29"/>
      <c r="D20" s="26" t="s">
        <v>23</v>
      </c>
      <c r="I20" s="26" t="s">
        <v>20</v>
      </c>
      <c r="J20" s="26"/>
      <c r="K20" s="24" t="s">
        <v>1</v>
      </c>
      <c r="M20" s="29"/>
    </row>
    <row r="21" spans="2:13" s="1" customFormat="1" ht="18" customHeight="1" x14ac:dyDescent="0.2">
      <c r="B21" s="29"/>
      <c r="E21" s="24"/>
      <c r="I21" s="26" t="s">
        <v>21</v>
      </c>
      <c r="J21" s="26"/>
      <c r="K21" s="24" t="s">
        <v>1</v>
      </c>
      <c r="M21" s="29"/>
    </row>
    <row r="22" spans="2:13" s="1" customFormat="1" ht="6.95" customHeight="1" x14ac:dyDescent="0.2">
      <c r="B22" s="29"/>
      <c r="M22" s="29"/>
    </row>
    <row r="23" spans="2:13" s="1" customFormat="1" ht="12" customHeight="1" x14ac:dyDescent="0.2">
      <c r="B23" s="29"/>
      <c r="D23" s="26" t="s">
        <v>25</v>
      </c>
      <c r="I23" s="26" t="s">
        <v>20</v>
      </c>
      <c r="J23" s="26"/>
      <c r="K23" s="24" t="str">
        <f>IF('Rekapitulácia stavby'!AN19="","",'Rekapitulácia stavby'!AN19)</f>
        <v/>
      </c>
      <c r="M23" s="29"/>
    </row>
    <row r="24" spans="2:13" s="1" customFormat="1" ht="18" customHeight="1" x14ac:dyDescent="0.2">
      <c r="B24" s="29"/>
      <c r="E24" s="24" t="str">
        <f>IF('Rekapitulácia stavby'!E20="","",'Rekapitulácia stavby'!E20)</f>
        <v xml:space="preserve"> </v>
      </c>
      <c r="I24" s="26" t="s">
        <v>21</v>
      </c>
      <c r="J24" s="26"/>
      <c r="K24" s="24" t="str">
        <f>IF('Rekapitulácia stavby'!AN20="","",'Rekapitulácia stavby'!AN20)</f>
        <v/>
      </c>
      <c r="M24" s="29"/>
    </row>
    <row r="25" spans="2:13" s="1" customFormat="1" ht="6.95" customHeight="1" x14ac:dyDescent="0.2">
      <c r="B25" s="29"/>
      <c r="M25" s="29"/>
    </row>
    <row r="26" spans="2:13" s="1" customFormat="1" ht="12" customHeight="1" x14ac:dyDescent="0.2">
      <c r="B26" s="29"/>
      <c r="D26" s="26" t="s">
        <v>27</v>
      </c>
      <c r="M26" s="29"/>
    </row>
    <row r="27" spans="2:13" s="7" customFormat="1" ht="16.5" customHeight="1" x14ac:dyDescent="0.2">
      <c r="B27" s="89"/>
      <c r="E27" s="257" t="s">
        <v>1</v>
      </c>
      <c r="F27" s="257"/>
      <c r="G27" s="257"/>
      <c r="H27" s="257"/>
      <c r="M27" s="89"/>
    </row>
    <row r="28" spans="2:13" s="1" customFormat="1" ht="6.95" customHeight="1" x14ac:dyDescent="0.2">
      <c r="B28" s="29"/>
      <c r="M28" s="29"/>
    </row>
    <row r="29" spans="2:13" s="1" customFormat="1" ht="6.95" customHeight="1" x14ac:dyDescent="0.2">
      <c r="B29" s="29"/>
      <c r="D29" s="53"/>
      <c r="E29" s="53"/>
      <c r="F29" s="53"/>
      <c r="G29" s="53"/>
      <c r="H29" s="53"/>
      <c r="I29" s="53"/>
      <c r="J29" s="53"/>
      <c r="K29" s="53"/>
      <c r="L29" s="53"/>
      <c r="M29" s="29"/>
    </row>
    <row r="30" spans="2:13" s="1" customFormat="1" ht="14.45" customHeight="1" x14ac:dyDescent="0.2">
      <c r="B30" s="29"/>
      <c r="D30" s="24" t="s">
        <v>123</v>
      </c>
      <c r="K30" s="90">
        <f>K96</f>
        <v>104248.35941999999</v>
      </c>
      <c r="M30" s="29"/>
    </row>
    <row r="31" spans="2:13" s="1" customFormat="1" ht="14.45" customHeight="1" x14ac:dyDescent="0.2">
      <c r="B31" s="29"/>
      <c r="D31" s="91" t="s">
        <v>124</v>
      </c>
      <c r="K31" s="90">
        <f>K110</f>
        <v>2397.71</v>
      </c>
      <c r="M31" s="29"/>
    </row>
    <row r="32" spans="2:13" s="1" customFormat="1" ht="25.35" customHeight="1" x14ac:dyDescent="0.2">
      <c r="B32" s="29"/>
      <c r="D32" s="92" t="s">
        <v>28</v>
      </c>
      <c r="K32" s="66">
        <f>ROUND(K30 + K31, 2)</f>
        <v>106646.07</v>
      </c>
      <c r="M32" s="29"/>
    </row>
    <row r="33" spans="2:13" s="1" customFormat="1" ht="6.95" customHeight="1" x14ac:dyDescent="0.2">
      <c r="B33" s="29"/>
      <c r="D33" s="53"/>
      <c r="E33" s="53"/>
      <c r="F33" s="53"/>
      <c r="G33" s="53"/>
      <c r="H33" s="53"/>
      <c r="I33" s="53"/>
      <c r="J33" s="53"/>
      <c r="K33" s="53"/>
      <c r="L33" s="53"/>
      <c r="M33" s="29"/>
    </row>
    <row r="34" spans="2:13" s="1" customFormat="1" ht="14.45" customHeight="1" x14ac:dyDescent="0.2">
      <c r="B34" s="29"/>
      <c r="F34" s="32" t="s">
        <v>30</v>
      </c>
      <c r="I34" s="32" t="s">
        <v>29</v>
      </c>
      <c r="J34" s="32"/>
      <c r="K34" s="32" t="s">
        <v>31</v>
      </c>
      <c r="M34" s="29"/>
    </row>
    <row r="35" spans="2:13" s="1" customFormat="1" ht="14.45" customHeight="1" x14ac:dyDescent="0.2">
      <c r="B35" s="29"/>
      <c r="D35" s="55" t="s">
        <v>32</v>
      </c>
      <c r="E35" s="34" t="s">
        <v>33</v>
      </c>
      <c r="F35" s="93">
        <f>ROUND((SUM(BF110:BF113) + SUM(BF133:BF496)),  2)</f>
        <v>0</v>
      </c>
      <c r="G35" s="94"/>
      <c r="H35" s="94"/>
      <c r="I35" s="95">
        <v>0.23</v>
      </c>
      <c r="J35" s="95"/>
      <c r="K35" s="93">
        <f>ROUND(((SUM(BF110:BF113) + SUM(BF133:BF496))*I35),  2)</f>
        <v>0</v>
      </c>
      <c r="M35" s="29"/>
    </row>
    <row r="36" spans="2:13" s="1" customFormat="1" ht="14.45" customHeight="1" x14ac:dyDescent="0.2">
      <c r="B36" s="29"/>
      <c r="E36" s="34" t="s">
        <v>34</v>
      </c>
      <c r="F36" s="96">
        <f>K32</f>
        <v>106646.07</v>
      </c>
      <c r="I36" s="97">
        <v>0.23</v>
      </c>
      <c r="J36" s="97"/>
      <c r="K36" s="96">
        <f>F36*I36</f>
        <v>24528.596100000002</v>
      </c>
      <c r="M36" s="29"/>
    </row>
    <row r="37" spans="2:13" s="1" customFormat="1" ht="14.45" hidden="1" customHeight="1" x14ac:dyDescent="0.2">
      <c r="B37" s="29"/>
      <c r="E37" s="26" t="s">
        <v>35</v>
      </c>
      <c r="F37" s="96">
        <f>ROUND((SUM(BH110:BH113) + SUM(BH133:BH496)),  2)</f>
        <v>0</v>
      </c>
      <c r="I37" s="97">
        <v>0.23</v>
      </c>
      <c r="J37" s="97"/>
      <c r="K37" s="96">
        <f>0</f>
        <v>0</v>
      </c>
      <c r="M37" s="29"/>
    </row>
    <row r="38" spans="2:13" s="1" customFormat="1" ht="14.45" hidden="1" customHeight="1" x14ac:dyDescent="0.2">
      <c r="B38" s="29"/>
      <c r="E38" s="26" t="s">
        <v>36</v>
      </c>
      <c r="F38" s="96">
        <f>ROUND((SUM(BI110:BI113) + SUM(BI133:BI496)),  2)</f>
        <v>0</v>
      </c>
      <c r="I38" s="97">
        <v>0.23</v>
      </c>
      <c r="J38" s="97"/>
      <c r="K38" s="96">
        <f>0</f>
        <v>0</v>
      </c>
      <c r="M38" s="29"/>
    </row>
    <row r="39" spans="2:13" s="1" customFormat="1" ht="14.45" hidden="1" customHeight="1" x14ac:dyDescent="0.2">
      <c r="B39" s="29"/>
      <c r="E39" s="34" t="s">
        <v>37</v>
      </c>
      <c r="F39" s="93">
        <f>ROUND((SUM(BJ110:BJ113) + SUM(BJ133:BJ496)),  2)</f>
        <v>0</v>
      </c>
      <c r="G39" s="94"/>
      <c r="H39" s="94"/>
      <c r="I39" s="95">
        <v>0</v>
      </c>
      <c r="J39" s="95"/>
      <c r="K39" s="93">
        <f>0</f>
        <v>0</v>
      </c>
      <c r="M39" s="29"/>
    </row>
    <row r="40" spans="2:13" s="1" customFormat="1" ht="6.95" customHeight="1" x14ac:dyDescent="0.2">
      <c r="B40" s="29"/>
      <c r="M40" s="29"/>
    </row>
    <row r="41" spans="2:13" s="1" customFormat="1" ht="25.35" customHeight="1" x14ac:dyDescent="0.2">
      <c r="B41" s="29"/>
      <c r="C41" s="98"/>
      <c r="D41" s="99" t="s">
        <v>38</v>
      </c>
      <c r="E41" s="57"/>
      <c r="F41" s="57"/>
      <c r="G41" s="100" t="s">
        <v>39</v>
      </c>
      <c r="H41" s="101" t="s">
        <v>40</v>
      </c>
      <c r="I41" s="57"/>
      <c r="J41" s="57"/>
      <c r="K41" s="102">
        <f>SUM(K32:K39)</f>
        <v>131174.6661</v>
      </c>
      <c r="L41" s="103"/>
      <c r="M41" s="29"/>
    </row>
    <row r="42" spans="2:13" s="1" customFormat="1" ht="14.45" customHeight="1" x14ac:dyDescent="0.2">
      <c r="B42" s="29"/>
      <c r="M42" s="29"/>
    </row>
    <row r="43" spans="2:13" ht="14.45" customHeight="1" x14ac:dyDescent="0.2">
      <c r="B43" s="20"/>
      <c r="M43" s="20"/>
    </row>
    <row r="44" spans="2:13" ht="14.45" customHeight="1" x14ac:dyDescent="0.2">
      <c r="B44" s="20"/>
      <c r="M44" s="20"/>
    </row>
    <row r="45" spans="2:13" ht="14.45" customHeight="1" x14ac:dyDescent="0.2">
      <c r="B45" s="20"/>
      <c r="M45" s="20"/>
    </row>
    <row r="46" spans="2:13" ht="14.45" customHeight="1" x14ac:dyDescent="0.2">
      <c r="B46" s="20"/>
      <c r="M46" s="20"/>
    </row>
    <row r="47" spans="2:13" ht="14.45" customHeight="1" x14ac:dyDescent="0.2">
      <c r="B47" s="20"/>
      <c r="M47" s="20"/>
    </row>
    <row r="48" spans="2:13" ht="14.45" customHeight="1" x14ac:dyDescent="0.2">
      <c r="B48" s="20"/>
      <c r="M48" s="20"/>
    </row>
    <row r="49" spans="2:13" ht="14.45" customHeight="1" x14ac:dyDescent="0.2">
      <c r="B49" s="20"/>
      <c r="M49" s="20"/>
    </row>
    <row r="50" spans="2:13" s="1" customFormat="1" ht="14.45" customHeight="1" x14ac:dyDescent="0.2">
      <c r="B50" s="29"/>
      <c r="D50" s="41" t="s">
        <v>41</v>
      </c>
      <c r="E50" s="42"/>
      <c r="F50" s="42"/>
      <c r="G50" s="41" t="s">
        <v>42</v>
      </c>
      <c r="H50" s="42"/>
      <c r="I50" s="42"/>
      <c r="J50" s="42"/>
      <c r="K50" s="42"/>
      <c r="L50" s="42"/>
      <c r="M50" s="29"/>
    </row>
    <row r="51" spans="2:13" x14ac:dyDescent="0.2">
      <c r="B51" s="20"/>
      <c r="M51" s="20"/>
    </row>
    <row r="52" spans="2:13" x14ac:dyDescent="0.2">
      <c r="B52" s="20"/>
      <c r="M52" s="20"/>
    </row>
    <row r="53" spans="2:13" x14ac:dyDescent="0.2">
      <c r="B53" s="20"/>
      <c r="M53" s="20"/>
    </row>
    <row r="54" spans="2:13" x14ac:dyDescent="0.2">
      <c r="B54" s="20"/>
      <c r="M54" s="20"/>
    </row>
    <row r="55" spans="2:13" x14ac:dyDescent="0.2">
      <c r="B55" s="20"/>
      <c r="M55" s="20"/>
    </row>
    <row r="56" spans="2:13" x14ac:dyDescent="0.2">
      <c r="B56" s="20"/>
      <c r="M56" s="20"/>
    </row>
    <row r="57" spans="2:13" x14ac:dyDescent="0.2">
      <c r="B57" s="20"/>
      <c r="M57" s="20"/>
    </row>
    <row r="58" spans="2:13" x14ac:dyDescent="0.2">
      <c r="B58" s="20"/>
      <c r="M58" s="20"/>
    </row>
    <row r="59" spans="2:13" x14ac:dyDescent="0.2">
      <c r="B59" s="20"/>
      <c r="M59" s="20"/>
    </row>
    <row r="60" spans="2:13" x14ac:dyDescent="0.2">
      <c r="B60" s="20"/>
      <c r="M60" s="20"/>
    </row>
    <row r="61" spans="2:13" s="1" customFormat="1" ht="12.75" x14ac:dyDescent="0.2">
      <c r="B61" s="29"/>
      <c r="D61" s="43" t="s">
        <v>43</v>
      </c>
      <c r="E61" s="31"/>
      <c r="F61" s="104" t="s">
        <v>44</v>
      </c>
      <c r="G61" s="43" t="s">
        <v>43</v>
      </c>
      <c r="H61" s="31"/>
      <c r="I61" s="31"/>
      <c r="J61" s="31"/>
      <c r="K61" s="105" t="s">
        <v>44</v>
      </c>
      <c r="L61" s="31"/>
      <c r="M61" s="29"/>
    </row>
    <row r="62" spans="2:13" x14ac:dyDescent="0.2">
      <c r="B62" s="20"/>
      <c r="M62" s="20"/>
    </row>
    <row r="63" spans="2:13" x14ac:dyDescent="0.2">
      <c r="B63" s="20"/>
      <c r="M63" s="20"/>
    </row>
    <row r="64" spans="2:13" x14ac:dyDescent="0.2">
      <c r="B64" s="20"/>
      <c r="M64" s="20"/>
    </row>
    <row r="65" spans="2:13" s="1" customFormat="1" ht="12.75" x14ac:dyDescent="0.2">
      <c r="B65" s="29"/>
      <c r="D65" s="41" t="s">
        <v>45</v>
      </c>
      <c r="E65" s="42"/>
      <c r="F65" s="42"/>
      <c r="G65" s="41" t="s">
        <v>46</v>
      </c>
      <c r="H65" s="42"/>
      <c r="I65" s="42"/>
      <c r="J65" s="42"/>
      <c r="K65" s="42"/>
      <c r="L65" s="42"/>
      <c r="M65" s="29"/>
    </row>
    <row r="66" spans="2:13" x14ac:dyDescent="0.2">
      <c r="B66" s="20"/>
      <c r="M66" s="20"/>
    </row>
    <row r="67" spans="2:13" x14ac:dyDescent="0.2">
      <c r="B67" s="20"/>
      <c r="M67" s="20"/>
    </row>
    <row r="68" spans="2:13" x14ac:dyDescent="0.2">
      <c r="B68" s="20"/>
      <c r="M68" s="20"/>
    </row>
    <row r="69" spans="2:13" x14ac:dyDescent="0.2">
      <c r="B69" s="20"/>
      <c r="M69" s="20"/>
    </row>
    <row r="70" spans="2:13" x14ac:dyDescent="0.2">
      <c r="B70" s="20"/>
      <c r="M70" s="20"/>
    </row>
    <row r="71" spans="2:13" x14ac:dyDescent="0.2">
      <c r="B71" s="20"/>
      <c r="M71" s="20"/>
    </row>
    <row r="72" spans="2:13" x14ac:dyDescent="0.2">
      <c r="B72" s="20"/>
      <c r="M72" s="20"/>
    </row>
    <row r="73" spans="2:13" x14ac:dyDescent="0.2">
      <c r="B73" s="20"/>
      <c r="M73" s="20"/>
    </row>
    <row r="74" spans="2:13" x14ac:dyDescent="0.2">
      <c r="B74" s="20"/>
      <c r="M74" s="20"/>
    </row>
    <row r="75" spans="2:13" x14ac:dyDescent="0.2">
      <c r="B75" s="20"/>
      <c r="M75" s="20"/>
    </row>
    <row r="76" spans="2:13" s="1" customFormat="1" ht="12.75" x14ac:dyDescent="0.2">
      <c r="B76" s="29"/>
      <c r="D76" s="43" t="s">
        <v>43</v>
      </c>
      <c r="E76" s="31"/>
      <c r="F76" s="104" t="s">
        <v>44</v>
      </c>
      <c r="G76" s="43" t="s">
        <v>43</v>
      </c>
      <c r="H76" s="31"/>
      <c r="I76" s="31"/>
      <c r="J76" s="31"/>
      <c r="K76" s="105" t="s">
        <v>44</v>
      </c>
      <c r="L76" s="31"/>
      <c r="M76" s="29"/>
    </row>
    <row r="77" spans="2:13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29"/>
    </row>
    <row r="81" spans="2:48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29"/>
    </row>
    <row r="82" spans="2:48" s="1" customFormat="1" ht="24.95" customHeight="1" x14ac:dyDescent="0.2">
      <c r="B82" s="29"/>
      <c r="C82" s="21" t="s">
        <v>125</v>
      </c>
      <c r="M82" s="29"/>
    </row>
    <row r="83" spans="2:48" s="1" customFormat="1" ht="6.95" customHeight="1" x14ac:dyDescent="0.2">
      <c r="B83" s="29"/>
      <c r="M83" s="29"/>
    </row>
    <row r="84" spans="2:48" s="1" customFormat="1" ht="12" customHeight="1" x14ac:dyDescent="0.2">
      <c r="B84" s="29"/>
      <c r="C84" s="26" t="s">
        <v>13</v>
      </c>
      <c r="M84" s="29"/>
    </row>
    <row r="85" spans="2:48" s="1" customFormat="1" ht="16.5" customHeight="1" x14ac:dyDescent="0.2">
      <c r="B85" s="29"/>
      <c r="E85" s="266" t="str">
        <f>E7</f>
        <v>Revitalizácia verejného priestoru - Dom služieb Dúbravka</v>
      </c>
      <c r="F85" s="267"/>
      <c r="G85" s="267"/>
      <c r="H85" s="267"/>
      <c r="M85" s="29"/>
    </row>
    <row r="86" spans="2:48" s="1" customFormat="1" ht="12" customHeight="1" x14ac:dyDescent="0.2">
      <c r="B86" s="29"/>
      <c r="C86" s="26" t="s">
        <v>121</v>
      </c>
      <c r="M86" s="29"/>
    </row>
    <row r="87" spans="2:48" s="1" customFormat="1" ht="16.5" customHeight="1" x14ac:dyDescent="0.2">
      <c r="B87" s="29"/>
      <c r="E87" s="262" t="str">
        <f>E9</f>
        <v>SO 02 - Revitalizácia spevnených plôch – 2. Etapa</v>
      </c>
      <c r="F87" s="268"/>
      <c r="G87" s="268"/>
      <c r="H87" s="268"/>
      <c r="M87" s="29"/>
    </row>
    <row r="88" spans="2:48" s="1" customFormat="1" ht="6.95" customHeight="1" x14ac:dyDescent="0.2">
      <c r="B88" s="29"/>
      <c r="M88" s="29"/>
    </row>
    <row r="89" spans="2:48" s="1" customFormat="1" ht="12" customHeight="1" x14ac:dyDescent="0.2">
      <c r="B89" s="29"/>
      <c r="C89" s="26" t="s">
        <v>16</v>
      </c>
      <c r="F89" s="24" t="str">
        <f>F12</f>
        <v>k.ú. Dúbravka, Bratislava</v>
      </c>
      <c r="I89" s="26" t="s">
        <v>18</v>
      </c>
      <c r="J89" s="26"/>
      <c r="K89" s="52">
        <f>IF(K12="","",K12)</f>
        <v>0</v>
      </c>
      <c r="M89" s="29"/>
    </row>
    <row r="90" spans="2:48" s="1" customFormat="1" ht="6.95" customHeight="1" x14ac:dyDescent="0.2">
      <c r="B90" s="29"/>
      <c r="M90" s="29"/>
    </row>
    <row r="91" spans="2:48" s="1" customFormat="1" ht="25.7" customHeight="1" x14ac:dyDescent="0.2">
      <c r="B91" s="29"/>
      <c r="C91" s="26" t="s">
        <v>19</v>
      </c>
      <c r="F91" s="24"/>
      <c r="I91" s="26" t="s">
        <v>23</v>
      </c>
      <c r="J91" s="26"/>
      <c r="K91" s="27"/>
      <c r="M91" s="29"/>
    </row>
    <row r="92" spans="2:48" s="1" customFormat="1" ht="15.2" customHeight="1" x14ac:dyDescent="0.2">
      <c r="B92" s="29"/>
      <c r="C92" s="26" t="s">
        <v>22</v>
      </c>
      <c r="F92" s="24" t="str">
        <f>IF(E18="","",E18)</f>
        <v/>
      </c>
      <c r="I92" s="26" t="s">
        <v>25</v>
      </c>
      <c r="J92" s="26"/>
      <c r="K92" s="27" t="str">
        <f>E24</f>
        <v xml:space="preserve"> </v>
      </c>
      <c r="M92" s="29"/>
    </row>
    <row r="93" spans="2:48" s="1" customFormat="1" ht="10.35" customHeight="1" x14ac:dyDescent="0.2">
      <c r="B93" s="29"/>
      <c r="M93" s="29"/>
    </row>
    <row r="94" spans="2:48" s="1" customFormat="1" ht="29.25" customHeight="1" x14ac:dyDescent="0.2">
      <c r="B94" s="29"/>
      <c r="C94" s="106" t="s">
        <v>126</v>
      </c>
      <c r="D94" s="98"/>
      <c r="E94" s="98"/>
      <c r="F94" s="98"/>
      <c r="G94" s="98"/>
      <c r="H94" s="98"/>
      <c r="I94" s="98"/>
      <c r="J94" s="98"/>
      <c r="K94" s="107" t="s">
        <v>127</v>
      </c>
      <c r="L94" s="98"/>
      <c r="M94" s="29"/>
    </row>
    <row r="95" spans="2:48" s="1" customFormat="1" ht="10.35" customHeight="1" x14ac:dyDescent="0.2">
      <c r="B95" s="29"/>
      <c r="M95" s="29"/>
    </row>
    <row r="96" spans="2:48" s="1" customFormat="1" ht="22.9" customHeight="1" x14ac:dyDescent="0.2">
      <c r="B96" s="29"/>
      <c r="C96" s="108" t="s">
        <v>128</v>
      </c>
      <c r="K96" s="66">
        <f>K133</f>
        <v>104248.35941999999</v>
      </c>
      <c r="M96" s="29"/>
      <c r="AV96" s="17" t="s">
        <v>129</v>
      </c>
    </row>
    <row r="97" spans="2:66" s="8" customFormat="1" ht="24.95" customHeight="1" x14ac:dyDescent="0.2">
      <c r="B97" s="109"/>
      <c r="D97" s="110" t="s">
        <v>130</v>
      </c>
      <c r="E97" s="111"/>
      <c r="F97" s="111"/>
      <c r="G97" s="111"/>
      <c r="H97" s="111"/>
      <c r="I97" s="111"/>
      <c r="J97" s="111"/>
      <c r="K97" s="112">
        <f>K134</f>
        <v>101048.33382</v>
      </c>
      <c r="M97" s="109"/>
    </row>
    <row r="98" spans="2:66" s="9" customFormat="1" ht="19.899999999999999" customHeight="1" x14ac:dyDescent="0.2">
      <c r="B98" s="113"/>
      <c r="D98" s="114" t="s">
        <v>131</v>
      </c>
      <c r="E98" s="115"/>
      <c r="F98" s="115"/>
      <c r="G98" s="115"/>
      <c r="H98" s="115"/>
      <c r="I98" s="115"/>
      <c r="J98" s="115"/>
      <c r="K98" s="116">
        <f>K135</f>
        <v>15820.854799999999</v>
      </c>
      <c r="M98" s="113"/>
    </row>
    <row r="99" spans="2:66" s="9" customFormat="1" ht="19.899999999999999" customHeight="1" x14ac:dyDescent="0.2">
      <c r="B99" s="113"/>
      <c r="D99" s="114" t="s">
        <v>132</v>
      </c>
      <c r="E99" s="115"/>
      <c r="F99" s="115"/>
      <c r="G99" s="115"/>
      <c r="H99" s="115"/>
      <c r="I99" s="115"/>
      <c r="J99" s="115"/>
      <c r="K99" s="116">
        <f>K230</f>
        <v>1906.1876900000002</v>
      </c>
      <c r="M99" s="113"/>
    </row>
    <row r="100" spans="2:66" s="9" customFormat="1" ht="19.899999999999999" customHeight="1" x14ac:dyDescent="0.2">
      <c r="B100" s="113"/>
      <c r="D100" s="114" t="s">
        <v>134</v>
      </c>
      <c r="E100" s="115"/>
      <c r="F100" s="115"/>
      <c r="G100" s="115"/>
      <c r="H100" s="115"/>
      <c r="I100" s="115"/>
      <c r="J100" s="115"/>
      <c r="K100" s="116">
        <f>K274</f>
        <v>8248.931889999998</v>
      </c>
      <c r="M100" s="113"/>
    </row>
    <row r="101" spans="2:66" s="9" customFormat="1" ht="19.899999999999999" customHeight="1" x14ac:dyDescent="0.2">
      <c r="B101" s="113"/>
      <c r="D101" s="114" t="s">
        <v>135</v>
      </c>
      <c r="E101" s="115"/>
      <c r="F101" s="115"/>
      <c r="G101" s="115"/>
      <c r="H101" s="115"/>
      <c r="I101" s="115"/>
      <c r="J101" s="115"/>
      <c r="K101" s="116">
        <f>K307</f>
        <v>16396.018599999999</v>
      </c>
      <c r="M101" s="113"/>
    </row>
    <row r="102" spans="2:66" s="9" customFormat="1" ht="19.899999999999999" customHeight="1" x14ac:dyDescent="0.2">
      <c r="B102" s="113"/>
      <c r="D102" s="114" t="s">
        <v>136</v>
      </c>
      <c r="E102" s="115"/>
      <c r="F102" s="115"/>
      <c r="G102" s="115"/>
      <c r="H102" s="115"/>
      <c r="I102" s="115"/>
      <c r="J102" s="115"/>
      <c r="K102" s="116">
        <f>K349</f>
        <v>1264.0605</v>
      </c>
      <c r="M102" s="113"/>
    </row>
    <row r="103" spans="2:66" s="9" customFormat="1" ht="19.899999999999999" customHeight="1" x14ac:dyDescent="0.2">
      <c r="B103" s="113"/>
      <c r="D103" s="114" t="s">
        <v>137</v>
      </c>
      <c r="E103" s="115"/>
      <c r="F103" s="115"/>
      <c r="G103" s="115"/>
      <c r="H103" s="115"/>
      <c r="I103" s="115"/>
      <c r="J103" s="115"/>
      <c r="K103" s="116">
        <f>K355</f>
        <v>0</v>
      </c>
      <c r="M103" s="113"/>
    </row>
    <row r="104" spans="2:66" s="9" customFormat="1" ht="19.899999999999999" customHeight="1" x14ac:dyDescent="0.2">
      <c r="B104" s="113"/>
      <c r="D104" s="114" t="s">
        <v>138</v>
      </c>
      <c r="E104" s="115"/>
      <c r="F104" s="115"/>
      <c r="G104" s="115"/>
      <c r="H104" s="115"/>
      <c r="I104" s="115"/>
      <c r="J104" s="115"/>
      <c r="K104" s="116">
        <f>K370</f>
        <v>41829.948100000001</v>
      </c>
      <c r="M104" s="113"/>
    </row>
    <row r="105" spans="2:66" s="9" customFormat="1" ht="19.899999999999999" customHeight="1" x14ac:dyDescent="0.2">
      <c r="B105" s="113"/>
      <c r="D105" s="114" t="s">
        <v>139</v>
      </c>
      <c r="E105" s="115"/>
      <c r="F105" s="115"/>
      <c r="G105" s="115"/>
      <c r="H105" s="115"/>
      <c r="I105" s="115"/>
      <c r="J105" s="115"/>
      <c r="K105" s="116">
        <f>K462</f>
        <v>15582.33224</v>
      </c>
      <c r="M105" s="113"/>
    </row>
    <row r="106" spans="2:66" s="8" customFormat="1" ht="24.95" customHeight="1" x14ac:dyDescent="0.2">
      <c r="B106" s="109"/>
      <c r="D106" s="110" t="s">
        <v>140</v>
      </c>
      <c r="E106" s="111"/>
      <c r="F106" s="111"/>
      <c r="G106" s="111"/>
      <c r="H106" s="111"/>
      <c r="I106" s="111"/>
      <c r="J106" s="111"/>
      <c r="K106" s="112">
        <f>K464</f>
        <v>3200.0255999999999</v>
      </c>
      <c r="M106" s="109"/>
    </row>
    <row r="107" spans="2:66" s="9" customFormat="1" ht="19.899999999999999" customHeight="1" x14ac:dyDescent="0.2">
      <c r="B107" s="113"/>
      <c r="D107" s="114" t="s">
        <v>141</v>
      </c>
      <c r="E107" s="115"/>
      <c r="F107" s="115"/>
      <c r="G107" s="115"/>
      <c r="H107" s="115"/>
      <c r="I107" s="115"/>
      <c r="J107" s="115"/>
      <c r="K107" s="116">
        <f>K465</f>
        <v>3200.0255999999999</v>
      </c>
      <c r="M107" s="113"/>
    </row>
    <row r="108" spans="2:66" s="1" customFormat="1" ht="21.75" customHeight="1" x14ac:dyDescent="0.2">
      <c r="B108" s="29"/>
      <c r="M108" s="29"/>
    </row>
    <row r="109" spans="2:66" s="1" customFormat="1" ht="6.95" customHeight="1" x14ac:dyDescent="0.2">
      <c r="B109" s="29"/>
      <c r="M109" s="29"/>
    </row>
    <row r="110" spans="2:66" s="1" customFormat="1" ht="29.25" customHeight="1" x14ac:dyDescent="0.2">
      <c r="B110" s="29"/>
      <c r="C110" s="108" t="s">
        <v>144</v>
      </c>
      <c r="K110" s="117">
        <f>ROUND(K111 + K112,2)</f>
        <v>2397.71</v>
      </c>
      <c r="M110" s="29"/>
      <c r="O110" s="118" t="s">
        <v>32</v>
      </c>
    </row>
    <row r="111" spans="2:66" s="1" customFormat="1" ht="18" customHeight="1" x14ac:dyDescent="0.2">
      <c r="B111" s="29"/>
      <c r="D111" s="265" t="s">
        <v>145</v>
      </c>
      <c r="E111" s="265"/>
      <c r="F111" s="265"/>
      <c r="K111" s="186">
        <f>0.023*K96</f>
        <v>2397.7122666599998</v>
      </c>
      <c r="M111" s="29"/>
      <c r="O111" s="187" t="s">
        <v>34</v>
      </c>
      <c r="AK111" s="119"/>
      <c r="AL111" s="119"/>
      <c r="AM111" s="119"/>
      <c r="AN111" s="119"/>
      <c r="AO111" s="119"/>
      <c r="AP111" s="119"/>
      <c r="AQ111" s="119"/>
      <c r="AR111" s="119"/>
      <c r="AS111" s="119"/>
      <c r="AT111" s="119"/>
      <c r="AU111" s="119"/>
      <c r="AV111" s="119"/>
      <c r="AW111" s="119"/>
      <c r="AX111" s="119"/>
      <c r="AY111" s="119"/>
      <c r="AZ111" s="120" t="s">
        <v>146</v>
      </c>
      <c r="BA111" s="119"/>
      <c r="BB111" s="119"/>
      <c r="BC111" s="119"/>
      <c r="BD111" s="119"/>
      <c r="BE111" s="119"/>
      <c r="BF111" s="121">
        <f>IF(O111="základná",K111,0)</f>
        <v>0</v>
      </c>
      <c r="BG111" s="121">
        <f>IF(O111="znížená",K111,0)</f>
        <v>2397.7122666599998</v>
      </c>
      <c r="BH111" s="121">
        <f>IF(O111="zákl. prenesená",K111,0)</f>
        <v>0</v>
      </c>
      <c r="BI111" s="121">
        <f>IF(O111="zníž. prenesená",K111,0)</f>
        <v>0</v>
      </c>
      <c r="BJ111" s="121">
        <f>IF(O111="nulová",K111,0)</f>
        <v>0</v>
      </c>
      <c r="BK111" s="120" t="s">
        <v>147</v>
      </c>
      <c r="BL111" s="119"/>
      <c r="BM111" s="119"/>
      <c r="BN111" s="119"/>
    </row>
    <row r="112" spans="2:66" s="1" customFormat="1" ht="18" customHeight="1" x14ac:dyDescent="0.2">
      <c r="B112" s="29"/>
      <c r="D112" s="265" t="s">
        <v>148</v>
      </c>
      <c r="E112" s="265"/>
      <c r="F112" s="265"/>
      <c r="K112" s="181"/>
      <c r="M112" s="29"/>
      <c r="O112" s="187" t="s">
        <v>34</v>
      </c>
      <c r="AK112" s="119"/>
      <c r="AL112" s="119"/>
      <c r="AM112" s="119"/>
      <c r="AN112" s="119"/>
      <c r="AO112" s="119"/>
      <c r="AP112" s="119"/>
      <c r="AQ112" s="119"/>
      <c r="AR112" s="119"/>
      <c r="AS112" s="119"/>
      <c r="AT112" s="119"/>
      <c r="AU112" s="119"/>
      <c r="AV112" s="119"/>
      <c r="AW112" s="119"/>
      <c r="AX112" s="119"/>
      <c r="AY112" s="119"/>
      <c r="AZ112" s="120" t="s">
        <v>146</v>
      </c>
      <c r="BA112" s="119"/>
      <c r="BB112" s="119"/>
      <c r="BC112" s="119"/>
      <c r="BD112" s="119"/>
      <c r="BE112" s="119"/>
      <c r="BF112" s="121">
        <f>IF(O112="základná",K112,0)</f>
        <v>0</v>
      </c>
      <c r="BG112" s="121">
        <f>IF(O112="znížená",K112,0)</f>
        <v>0</v>
      </c>
      <c r="BH112" s="121">
        <f>IF(O112="zákl. prenesená",K112,0)</f>
        <v>0</v>
      </c>
      <c r="BI112" s="121">
        <f>IF(O112="zníž. prenesená",K112,0)</f>
        <v>0</v>
      </c>
      <c r="BJ112" s="121">
        <f>IF(O112="nulová",K112,0)</f>
        <v>0</v>
      </c>
      <c r="BK112" s="120" t="s">
        <v>147</v>
      </c>
      <c r="BL112" s="119"/>
      <c r="BM112" s="119"/>
      <c r="BN112" s="119"/>
    </row>
    <row r="113" spans="2:13" s="1" customFormat="1" ht="18" customHeight="1" x14ac:dyDescent="0.2">
      <c r="B113" s="29"/>
      <c r="M113" s="29"/>
    </row>
    <row r="114" spans="2:13" s="1" customFormat="1" ht="29.25" customHeight="1" x14ac:dyDescent="0.2">
      <c r="B114" s="29"/>
      <c r="C114" s="122" t="s">
        <v>149</v>
      </c>
      <c r="D114" s="98"/>
      <c r="E114" s="98"/>
      <c r="F114" s="98"/>
      <c r="G114" s="98"/>
      <c r="H114" s="98"/>
      <c r="I114" s="98"/>
      <c r="J114" s="98"/>
      <c r="K114" s="123">
        <f>ROUND(K96+K110,2)</f>
        <v>106646.07</v>
      </c>
      <c r="L114" s="98"/>
      <c r="M114" s="29"/>
    </row>
    <row r="115" spans="2:13" s="1" customFormat="1" ht="6.95" customHeight="1" x14ac:dyDescent="0.2">
      <c r="B115" s="44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29"/>
    </row>
    <row r="119" spans="2:13" s="1" customFormat="1" ht="6.95" customHeight="1" x14ac:dyDescent="0.2">
      <c r="B119" s="46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29"/>
    </row>
    <row r="120" spans="2:13" s="1" customFormat="1" ht="24.95" customHeight="1" x14ac:dyDescent="0.2">
      <c r="B120" s="29"/>
      <c r="C120" s="21" t="s">
        <v>150</v>
      </c>
      <c r="M120" s="29"/>
    </row>
    <row r="121" spans="2:13" s="1" customFormat="1" ht="6.95" customHeight="1" x14ac:dyDescent="0.2">
      <c r="B121" s="29"/>
      <c r="M121" s="29"/>
    </row>
    <row r="122" spans="2:13" s="1" customFormat="1" ht="12" customHeight="1" x14ac:dyDescent="0.2">
      <c r="B122" s="29"/>
      <c r="C122" s="26" t="s">
        <v>13</v>
      </c>
      <c r="M122" s="29"/>
    </row>
    <row r="123" spans="2:13" s="1" customFormat="1" ht="16.5" customHeight="1" x14ac:dyDescent="0.2">
      <c r="B123" s="29"/>
      <c r="E123" s="266" t="str">
        <f>E7</f>
        <v>Revitalizácia verejného priestoru - Dom služieb Dúbravka</v>
      </c>
      <c r="F123" s="267"/>
      <c r="G123" s="267"/>
      <c r="H123" s="267"/>
      <c r="M123" s="29"/>
    </row>
    <row r="124" spans="2:13" s="1" customFormat="1" ht="12" customHeight="1" x14ac:dyDescent="0.2">
      <c r="B124" s="29"/>
      <c r="C124" s="26" t="s">
        <v>121</v>
      </c>
      <c r="M124" s="29"/>
    </row>
    <row r="125" spans="2:13" s="1" customFormat="1" ht="16.5" customHeight="1" x14ac:dyDescent="0.2">
      <c r="B125" s="29"/>
      <c r="E125" s="262" t="str">
        <f>E9</f>
        <v>SO 02 - Revitalizácia spevnených plôch – 2. Etapa</v>
      </c>
      <c r="F125" s="268"/>
      <c r="G125" s="268"/>
      <c r="H125" s="268"/>
      <c r="M125" s="29"/>
    </row>
    <row r="126" spans="2:13" s="1" customFormat="1" ht="6.95" customHeight="1" x14ac:dyDescent="0.2">
      <c r="B126" s="29"/>
      <c r="M126" s="29"/>
    </row>
    <row r="127" spans="2:13" s="1" customFormat="1" ht="12" customHeight="1" x14ac:dyDescent="0.2">
      <c r="B127" s="29"/>
      <c r="C127" s="26" t="s">
        <v>16</v>
      </c>
      <c r="F127" s="24" t="str">
        <f>F12</f>
        <v>k.ú. Dúbravka, Bratislava</v>
      </c>
      <c r="I127" s="26" t="s">
        <v>18</v>
      </c>
      <c r="J127" s="26"/>
      <c r="K127" s="52">
        <f>IF(K12="","",K12)</f>
        <v>0</v>
      </c>
      <c r="M127" s="29"/>
    </row>
    <row r="128" spans="2:13" s="1" customFormat="1" ht="6.95" customHeight="1" x14ac:dyDescent="0.2">
      <c r="B128" s="29"/>
      <c r="M128" s="29"/>
    </row>
    <row r="129" spans="2:66" s="1" customFormat="1" ht="25.7" customHeight="1" x14ac:dyDescent="0.2">
      <c r="B129" s="29"/>
      <c r="C129" s="26" t="s">
        <v>19</v>
      </c>
      <c r="F129" s="24">
        <f>E15</f>
        <v>0</v>
      </c>
      <c r="I129" s="26" t="s">
        <v>23</v>
      </c>
      <c r="J129" s="26"/>
      <c r="K129" s="27">
        <f>E21</f>
        <v>0</v>
      </c>
      <c r="M129" s="29"/>
    </row>
    <row r="130" spans="2:66" s="1" customFormat="1" ht="15.2" customHeight="1" x14ac:dyDescent="0.2">
      <c r="B130" s="29"/>
      <c r="C130" s="26" t="s">
        <v>22</v>
      </c>
      <c r="F130" s="24" t="str">
        <f>IF(E18="","",E18)</f>
        <v/>
      </c>
      <c r="I130" s="26" t="s">
        <v>25</v>
      </c>
      <c r="J130" s="26"/>
      <c r="K130" s="27" t="str">
        <f>E24</f>
        <v xml:space="preserve"> </v>
      </c>
      <c r="M130" s="29"/>
    </row>
    <row r="131" spans="2:66" s="1" customFormat="1" ht="10.35" customHeight="1" x14ac:dyDescent="0.2">
      <c r="B131" s="29"/>
      <c r="M131" s="29"/>
    </row>
    <row r="132" spans="2:66" s="10" customFormat="1" ht="29.25" customHeight="1" x14ac:dyDescent="0.2">
      <c r="B132" s="124"/>
      <c r="C132" s="125" t="s">
        <v>151</v>
      </c>
      <c r="D132" s="126" t="s">
        <v>53</v>
      </c>
      <c r="E132" s="126" t="s">
        <v>49</v>
      </c>
      <c r="F132" s="126" t="s">
        <v>50</v>
      </c>
      <c r="G132" s="126" t="s">
        <v>152</v>
      </c>
      <c r="H132" s="126" t="s">
        <v>153</v>
      </c>
      <c r="I132" s="126" t="s">
        <v>154</v>
      </c>
      <c r="J132" s="126" t="s">
        <v>155</v>
      </c>
      <c r="K132" s="127" t="s">
        <v>127</v>
      </c>
      <c r="L132" s="128" t="s">
        <v>156</v>
      </c>
      <c r="M132" s="124"/>
      <c r="N132" s="59" t="s">
        <v>1</v>
      </c>
      <c r="O132" s="60" t="s">
        <v>32</v>
      </c>
      <c r="P132" s="60" t="s">
        <v>157</v>
      </c>
      <c r="Q132" s="60" t="s">
        <v>158</v>
      </c>
      <c r="R132" s="60" t="s">
        <v>159</v>
      </c>
      <c r="S132" s="60" t="s">
        <v>160</v>
      </c>
      <c r="T132" s="60" t="s">
        <v>161</v>
      </c>
      <c r="U132" s="61" t="s">
        <v>162</v>
      </c>
    </row>
    <row r="133" spans="2:66" s="1" customFormat="1" ht="22.9" customHeight="1" x14ac:dyDescent="0.25">
      <c r="B133" s="29"/>
      <c r="C133" s="64" t="s">
        <v>123</v>
      </c>
      <c r="K133" s="129">
        <f>K134+K464</f>
        <v>104248.35941999999</v>
      </c>
      <c r="M133" s="29"/>
      <c r="N133" s="62"/>
      <c r="O133" s="53"/>
      <c r="P133" s="53"/>
      <c r="Q133" s="130">
        <f>Q134+Q464</f>
        <v>3680.0454140000002</v>
      </c>
      <c r="R133" s="53"/>
      <c r="S133" s="130">
        <f>S134+S464</f>
        <v>335.32307327999996</v>
      </c>
      <c r="T133" s="53"/>
      <c r="U133" s="131">
        <f>U134+U464</f>
        <v>210.16710000000003</v>
      </c>
      <c r="AU133" s="17" t="s">
        <v>67</v>
      </c>
      <c r="AV133" s="17" t="s">
        <v>129</v>
      </c>
      <c r="BL133" s="132">
        <f>BL134+BL464</f>
        <v>104248.37000000001</v>
      </c>
    </row>
    <row r="134" spans="2:66" s="11" customFormat="1" ht="25.9" customHeight="1" x14ac:dyDescent="0.2">
      <c r="B134" s="133"/>
      <c r="D134" s="134" t="s">
        <v>67</v>
      </c>
      <c r="E134" s="135" t="s">
        <v>163</v>
      </c>
      <c r="F134" s="135" t="s">
        <v>164</v>
      </c>
      <c r="K134" s="136">
        <f>K135+K230+K274+K307+K349+K355+K370+K462</f>
        <v>101048.33382</v>
      </c>
      <c r="M134" s="133"/>
      <c r="N134" s="137"/>
      <c r="Q134" s="138">
        <f>Q135+Q230+Q274+Q307+Q349+Q355+Q370+Q462</f>
        <v>3672.6299739999999</v>
      </c>
      <c r="S134" s="138">
        <f>S135+S230+S274+S307+S349+S355+S370+S462</f>
        <v>335.17582127999998</v>
      </c>
      <c r="U134" s="139">
        <f>U135+U230+U274+U307+U349+U355+U370+U462</f>
        <v>210.16710000000003</v>
      </c>
      <c r="AS134" s="134" t="s">
        <v>76</v>
      </c>
      <c r="AU134" s="140" t="s">
        <v>67</v>
      </c>
      <c r="AV134" s="140" t="s">
        <v>68</v>
      </c>
      <c r="AZ134" s="134" t="s">
        <v>165</v>
      </c>
      <c r="BL134" s="141">
        <f>BL135+BL230+BL274+BL307+BL349+BL355+BL370+BL462</f>
        <v>101048.34000000001</v>
      </c>
    </row>
    <row r="135" spans="2:66" s="11" customFormat="1" ht="22.9" customHeight="1" x14ac:dyDescent="0.2">
      <c r="B135" s="133"/>
      <c r="D135" s="134" t="s">
        <v>67</v>
      </c>
      <c r="E135" s="142" t="s">
        <v>76</v>
      </c>
      <c r="F135" s="142" t="s">
        <v>166</v>
      </c>
      <c r="K135" s="143">
        <f>SUM(K136:K225)</f>
        <v>15820.854799999999</v>
      </c>
      <c r="M135" s="133"/>
      <c r="N135" s="137"/>
      <c r="Q135" s="138">
        <f>SUM(Q136:Q229)</f>
        <v>469.11128600000001</v>
      </c>
      <c r="S135" s="138">
        <f>SUM(S136:S229)</f>
        <v>0</v>
      </c>
      <c r="U135" s="139">
        <f>SUM(U136:U229)</f>
        <v>202.77530000000002</v>
      </c>
      <c r="AS135" s="134" t="s">
        <v>76</v>
      </c>
      <c r="AU135" s="140" t="s">
        <v>67</v>
      </c>
      <c r="AV135" s="140" t="s">
        <v>76</v>
      </c>
      <c r="AZ135" s="134" t="s">
        <v>165</v>
      </c>
      <c r="BL135" s="141">
        <f>SUM(BL136:BL229)</f>
        <v>15820.850000000002</v>
      </c>
    </row>
    <row r="136" spans="2:66" s="1" customFormat="1" ht="33" customHeight="1" x14ac:dyDescent="0.2">
      <c r="B136" s="29"/>
      <c r="C136" s="188" t="s">
        <v>76</v>
      </c>
      <c r="D136" s="188" t="s">
        <v>167</v>
      </c>
      <c r="E136" s="189" t="s">
        <v>694</v>
      </c>
      <c r="F136" s="190" t="s">
        <v>695</v>
      </c>
      <c r="G136" s="191" t="s">
        <v>170</v>
      </c>
      <c r="H136" s="192">
        <v>185.36</v>
      </c>
      <c r="I136" s="193">
        <v>5.68</v>
      </c>
      <c r="J136" s="182"/>
      <c r="K136" s="193">
        <f t="shared" ref="K136" si="0">(H136*I136)-(H136*I136*J136)</f>
        <v>1052.8448000000001</v>
      </c>
      <c r="L136" s="194"/>
      <c r="M136" s="29"/>
      <c r="N136" s="145" t="s">
        <v>1</v>
      </c>
      <c r="O136" s="118" t="s">
        <v>34</v>
      </c>
      <c r="P136" s="146">
        <v>0.187</v>
      </c>
      <c r="Q136" s="146">
        <f>P136*H136</f>
        <v>34.662320000000001</v>
      </c>
      <c r="R136" s="146">
        <v>0</v>
      </c>
      <c r="S136" s="146">
        <f>R136*H136</f>
        <v>0</v>
      </c>
      <c r="T136" s="146">
        <v>0.22500000000000001</v>
      </c>
      <c r="U136" s="147">
        <f>T136*H136</f>
        <v>41.706000000000003</v>
      </c>
      <c r="AS136" s="148" t="s">
        <v>171</v>
      </c>
      <c r="AU136" s="148" t="s">
        <v>167</v>
      </c>
      <c r="AV136" s="148" t="s">
        <v>147</v>
      </c>
      <c r="AZ136" s="17" t="s">
        <v>165</v>
      </c>
      <c r="BF136" s="149">
        <f>IF(O136="základná",K136,0)</f>
        <v>0</v>
      </c>
      <c r="BG136" s="149">
        <f>IF(O136="znížená",K136,0)</f>
        <v>1052.8448000000001</v>
      </c>
      <c r="BH136" s="149">
        <f>IF(O136="zákl. prenesená",K136,0)</f>
        <v>0</v>
      </c>
      <c r="BI136" s="149">
        <f>IF(O136="zníž. prenesená",K136,0)</f>
        <v>0</v>
      </c>
      <c r="BJ136" s="149">
        <f>IF(O136="nulová",K136,0)</f>
        <v>0</v>
      </c>
      <c r="BK136" s="17" t="s">
        <v>147</v>
      </c>
      <c r="BL136" s="149">
        <f>ROUND(I136*H136,2)</f>
        <v>1052.8399999999999</v>
      </c>
      <c r="BM136" s="17" t="s">
        <v>171</v>
      </c>
      <c r="BN136" s="148" t="s">
        <v>696</v>
      </c>
    </row>
    <row r="137" spans="2:66" s="12" customFormat="1" x14ac:dyDescent="0.2">
      <c r="B137" s="150"/>
      <c r="D137" s="151" t="s">
        <v>173</v>
      </c>
      <c r="E137" s="152" t="s">
        <v>1</v>
      </c>
      <c r="F137" s="153" t="s">
        <v>697</v>
      </c>
      <c r="H137" s="152" t="s">
        <v>1</v>
      </c>
      <c r="J137" s="198"/>
      <c r="M137" s="150"/>
      <c r="N137" s="154"/>
      <c r="U137" s="155"/>
      <c r="AU137" s="152" t="s">
        <v>173</v>
      </c>
      <c r="AV137" s="152" t="s">
        <v>147</v>
      </c>
      <c r="AW137" s="12" t="s">
        <v>76</v>
      </c>
      <c r="AX137" s="12" t="s">
        <v>24</v>
      </c>
      <c r="AY137" s="12" t="s">
        <v>68</v>
      </c>
      <c r="AZ137" s="152" t="s">
        <v>165</v>
      </c>
    </row>
    <row r="138" spans="2:66" s="13" customFormat="1" x14ac:dyDescent="0.2">
      <c r="B138" s="156"/>
      <c r="D138" s="151" t="s">
        <v>173</v>
      </c>
      <c r="E138" s="157" t="s">
        <v>1</v>
      </c>
      <c r="F138" s="158" t="s">
        <v>698</v>
      </c>
      <c r="H138" s="159">
        <v>146.16</v>
      </c>
      <c r="J138" s="199"/>
      <c r="M138" s="156"/>
      <c r="N138" s="160"/>
      <c r="U138" s="161"/>
      <c r="AU138" s="157" t="s">
        <v>173</v>
      </c>
      <c r="AV138" s="157" t="s">
        <v>147</v>
      </c>
      <c r="AW138" s="13" t="s">
        <v>147</v>
      </c>
      <c r="AX138" s="13" t="s">
        <v>24</v>
      </c>
      <c r="AY138" s="13" t="s">
        <v>68</v>
      </c>
      <c r="AZ138" s="157" t="s">
        <v>165</v>
      </c>
    </row>
    <row r="139" spans="2:66" s="12" customFormat="1" x14ac:dyDescent="0.2">
      <c r="B139" s="150"/>
      <c r="D139" s="151" t="s">
        <v>173</v>
      </c>
      <c r="E139" s="152" t="s">
        <v>1</v>
      </c>
      <c r="F139" s="153" t="s">
        <v>699</v>
      </c>
      <c r="H139" s="152" t="s">
        <v>1</v>
      </c>
      <c r="J139" s="198"/>
      <c r="M139" s="150"/>
      <c r="N139" s="154"/>
      <c r="U139" s="155"/>
      <c r="AU139" s="152" t="s">
        <v>173</v>
      </c>
      <c r="AV139" s="152" t="s">
        <v>147</v>
      </c>
      <c r="AW139" s="12" t="s">
        <v>76</v>
      </c>
      <c r="AX139" s="12" t="s">
        <v>24</v>
      </c>
      <c r="AY139" s="12" t="s">
        <v>68</v>
      </c>
      <c r="AZ139" s="152" t="s">
        <v>165</v>
      </c>
    </row>
    <row r="140" spans="2:66" s="13" customFormat="1" x14ac:dyDescent="0.2">
      <c r="B140" s="156"/>
      <c r="D140" s="151" t="s">
        <v>173</v>
      </c>
      <c r="E140" s="157" t="s">
        <v>1</v>
      </c>
      <c r="F140" s="158" t="s">
        <v>700</v>
      </c>
      <c r="H140" s="159">
        <v>38.299999999999997</v>
      </c>
      <c r="J140" s="199"/>
      <c r="M140" s="156"/>
      <c r="N140" s="160"/>
      <c r="U140" s="161"/>
      <c r="AU140" s="157" t="s">
        <v>173</v>
      </c>
      <c r="AV140" s="157" t="s">
        <v>147</v>
      </c>
      <c r="AW140" s="13" t="s">
        <v>147</v>
      </c>
      <c r="AX140" s="13" t="s">
        <v>24</v>
      </c>
      <c r="AY140" s="13" t="s">
        <v>68</v>
      </c>
      <c r="AZ140" s="157" t="s">
        <v>165</v>
      </c>
    </row>
    <row r="141" spans="2:66" s="12" customFormat="1" x14ac:dyDescent="0.2">
      <c r="B141" s="150"/>
      <c r="D141" s="151" t="s">
        <v>173</v>
      </c>
      <c r="E141" s="152" t="s">
        <v>1</v>
      </c>
      <c r="F141" s="153" t="s">
        <v>701</v>
      </c>
      <c r="H141" s="152" t="s">
        <v>1</v>
      </c>
      <c r="J141" s="198"/>
      <c r="M141" s="150"/>
      <c r="N141" s="154"/>
      <c r="U141" s="155"/>
      <c r="AU141" s="152" t="s">
        <v>173</v>
      </c>
      <c r="AV141" s="152" t="s">
        <v>147</v>
      </c>
      <c r="AW141" s="12" t="s">
        <v>76</v>
      </c>
      <c r="AX141" s="12" t="s">
        <v>24</v>
      </c>
      <c r="AY141" s="12" t="s">
        <v>68</v>
      </c>
      <c r="AZ141" s="152" t="s">
        <v>165</v>
      </c>
    </row>
    <row r="142" spans="2:66" s="13" customFormat="1" x14ac:dyDescent="0.2">
      <c r="B142" s="156"/>
      <c r="D142" s="151" t="s">
        <v>173</v>
      </c>
      <c r="E142" s="157" t="s">
        <v>1</v>
      </c>
      <c r="F142" s="158" t="s">
        <v>375</v>
      </c>
      <c r="H142" s="159">
        <v>0.9</v>
      </c>
      <c r="J142" s="199"/>
      <c r="M142" s="156"/>
      <c r="N142" s="160"/>
      <c r="U142" s="161"/>
      <c r="AU142" s="157" t="s">
        <v>173</v>
      </c>
      <c r="AV142" s="157" t="s">
        <v>147</v>
      </c>
      <c r="AW142" s="13" t="s">
        <v>147</v>
      </c>
      <c r="AX142" s="13" t="s">
        <v>24</v>
      </c>
      <c r="AY142" s="13" t="s">
        <v>68</v>
      </c>
      <c r="AZ142" s="157" t="s">
        <v>165</v>
      </c>
    </row>
    <row r="143" spans="2:66" s="14" customFormat="1" x14ac:dyDescent="0.2">
      <c r="B143" s="162"/>
      <c r="D143" s="151" t="s">
        <v>173</v>
      </c>
      <c r="E143" s="163" t="s">
        <v>1</v>
      </c>
      <c r="F143" s="164" t="s">
        <v>176</v>
      </c>
      <c r="H143" s="165">
        <v>185.35999999999999</v>
      </c>
      <c r="J143" s="200"/>
      <c r="M143" s="162"/>
      <c r="N143" s="166"/>
      <c r="U143" s="167"/>
      <c r="AU143" s="163" t="s">
        <v>173</v>
      </c>
      <c r="AV143" s="163" t="s">
        <v>147</v>
      </c>
      <c r="AW143" s="14" t="s">
        <v>171</v>
      </c>
      <c r="AX143" s="14" t="s">
        <v>24</v>
      </c>
      <c r="AY143" s="14" t="s">
        <v>76</v>
      </c>
      <c r="AZ143" s="163" t="s">
        <v>165</v>
      </c>
    </row>
    <row r="144" spans="2:66" s="1" customFormat="1" ht="24.2" customHeight="1" x14ac:dyDescent="0.2">
      <c r="B144" s="29"/>
      <c r="C144" s="188" t="s">
        <v>147</v>
      </c>
      <c r="D144" s="188" t="s">
        <v>167</v>
      </c>
      <c r="E144" s="189" t="s">
        <v>168</v>
      </c>
      <c r="F144" s="190" t="s">
        <v>169</v>
      </c>
      <c r="G144" s="191" t="s">
        <v>170</v>
      </c>
      <c r="H144" s="192">
        <v>391.35</v>
      </c>
      <c r="I144" s="193">
        <v>1.36</v>
      </c>
      <c r="J144" s="182"/>
      <c r="K144" s="193">
        <f t="shared" ref="K144" si="1">(H144*I144)-(H144*I144*J144)</f>
        <v>532.2360000000001</v>
      </c>
      <c r="L144" s="194"/>
      <c r="M144" s="29"/>
      <c r="N144" s="145" t="s">
        <v>1</v>
      </c>
      <c r="O144" s="118" t="s">
        <v>34</v>
      </c>
      <c r="P144" s="146">
        <v>5.5E-2</v>
      </c>
      <c r="Q144" s="146">
        <f>P144*H144</f>
        <v>21.524250000000002</v>
      </c>
      <c r="R144" s="146">
        <v>0</v>
      </c>
      <c r="S144" s="146">
        <f>R144*H144</f>
        <v>0</v>
      </c>
      <c r="T144" s="146">
        <v>0.125</v>
      </c>
      <c r="U144" s="147">
        <f>T144*H144</f>
        <v>48.918750000000003</v>
      </c>
      <c r="AS144" s="148" t="s">
        <v>171</v>
      </c>
      <c r="AU144" s="148" t="s">
        <v>167</v>
      </c>
      <c r="AV144" s="148" t="s">
        <v>147</v>
      </c>
      <c r="AZ144" s="17" t="s">
        <v>165</v>
      </c>
      <c r="BF144" s="149">
        <f>IF(O144="základná",K144,0)</f>
        <v>0</v>
      </c>
      <c r="BG144" s="149">
        <f>IF(O144="znížená",K144,0)</f>
        <v>532.2360000000001</v>
      </c>
      <c r="BH144" s="149">
        <f>IF(O144="zákl. prenesená",K144,0)</f>
        <v>0</v>
      </c>
      <c r="BI144" s="149">
        <f>IF(O144="zníž. prenesená",K144,0)</f>
        <v>0</v>
      </c>
      <c r="BJ144" s="149">
        <f>IF(O144="nulová",K144,0)</f>
        <v>0</v>
      </c>
      <c r="BK144" s="17" t="s">
        <v>147</v>
      </c>
      <c r="BL144" s="149">
        <f>ROUND(I144*H144,2)</f>
        <v>532.24</v>
      </c>
      <c r="BM144" s="17" t="s">
        <v>171</v>
      </c>
      <c r="BN144" s="148" t="s">
        <v>702</v>
      </c>
    </row>
    <row r="145" spans="2:66" s="12" customFormat="1" x14ac:dyDescent="0.2">
      <c r="B145" s="150"/>
      <c r="D145" s="151" t="s">
        <v>173</v>
      </c>
      <c r="E145" s="152" t="s">
        <v>1</v>
      </c>
      <c r="F145" s="153" t="s">
        <v>703</v>
      </c>
      <c r="H145" s="152" t="s">
        <v>1</v>
      </c>
      <c r="J145" s="198"/>
      <c r="M145" s="150"/>
      <c r="N145" s="154"/>
      <c r="U145" s="155"/>
      <c r="AU145" s="152" t="s">
        <v>173</v>
      </c>
      <c r="AV145" s="152" t="s">
        <v>147</v>
      </c>
      <c r="AW145" s="12" t="s">
        <v>76</v>
      </c>
      <c r="AX145" s="12" t="s">
        <v>24</v>
      </c>
      <c r="AY145" s="12" t="s">
        <v>68</v>
      </c>
      <c r="AZ145" s="152" t="s">
        <v>165</v>
      </c>
    </row>
    <row r="146" spans="2:66" s="13" customFormat="1" x14ac:dyDescent="0.2">
      <c r="B146" s="156"/>
      <c r="D146" s="151" t="s">
        <v>173</v>
      </c>
      <c r="E146" s="157" t="s">
        <v>1</v>
      </c>
      <c r="F146" s="158" t="s">
        <v>704</v>
      </c>
      <c r="H146" s="159">
        <v>391.35</v>
      </c>
      <c r="J146" s="199"/>
      <c r="M146" s="156"/>
      <c r="N146" s="160"/>
      <c r="U146" s="161"/>
      <c r="AU146" s="157" t="s">
        <v>173</v>
      </c>
      <c r="AV146" s="157" t="s">
        <v>147</v>
      </c>
      <c r="AW146" s="13" t="s">
        <v>147</v>
      </c>
      <c r="AX146" s="13" t="s">
        <v>24</v>
      </c>
      <c r="AY146" s="13" t="s">
        <v>68</v>
      </c>
      <c r="AZ146" s="157" t="s">
        <v>165</v>
      </c>
    </row>
    <row r="147" spans="2:66" s="14" customFormat="1" x14ac:dyDescent="0.2">
      <c r="B147" s="162"/>
      <c r="D147" s="151" t="s">
        <v>173</v>
      </c>
      <c r="E147" s="163" t="s">
        <v>1</v>
      </c>
      <c r="F147" s="164" t="s">
        <v>176</v>
      </c>
      <c r="H147" s="165">
        <v>391.35</v>
      </c>
      <c r="J147" s="200"/>
      <c r="M147" s="162"/>
      <c r="N147" s="166"/>
      <c r="U147" s="167"/>
      <c r="AU147" s="163" t="s">
        <v>173</v>
      </c>
      <c r="AV147" s="163" t="s">
        <v>147</v>
      </c>
      <c r="AW147" s="14" t="s">
        <v>171</v>
      </c>
      <c r="AX147" s="14" t="s">
        <v>24</v>
      </c>
      <c r="AY147" s="14" t="s">
        <v>76</v>
      </c>
      <c r="AZ147" s="163" t="s">
        <v>165</v>
      </c>
    </row>
    <row r="148" spans="2:66" s="1" customFormat="1" ht="37.9" customHeight="1" x14ac:dyDescent="0.2">
      <c r="B148" s="29"/>
      <c r="C148" s="188" t="s">
        <v>181</v>
      </c>
      <c r="D148" s="188" t="s">
        <v>167</v>
      </c>
      <c r="E148" s="189" t="s">
        <v>705</v>
      </c>
      <c r="F148" s="190" t="s">
        <v>706</v>
      </c>
      <c r="G148" s="191" t="s">
        <v>170</v>
      </c>
      <c r="H148" s="192">
        <v>185.36</v>
      </c>
      <c r="I148" s="193">
        <v>1.17</v>
      </c>
      <c r="J148" s="182"/>
      <c r="K148" s="193">
        <f t="shared" ref="K148" si="2">(H148*I148)-(H148*I148*J148)</f>
        <v>216.87120000000002</v>
      </c>
      <c r="L148" s="194"/>
      <c r="M148" s="29"/>
      <c r="N148" s="145" t="s">
        <v>1</v>
      </c>
      <c r="O148" s="118" t="s">
        <v>34</v>
      </c>
      <c r="P148" s="146">
        <v>4.8000000000000001E-2</v>
      </c>
      <c r="Q148" s="146">
        <f>P148*H148</f>
        <v>8.8972800000000003</v>
      </c>
      <c r="R148" s="146">
        <v>0</v>
      </c>
      <c r="S148" s="146">
        <f>R148*H148</f>
        <v>0</v>
      </c>
      <c r="T148" s="146">
        <v>0.13</v>
      </c>
      <c r="U148" s="147">
        <f>T148*H148</f>
        <v>24.096800000000002</v>
      </c>
      <c r="AS148" s="148" t="s">
        <v>171</v>
      </c>
      <c r="AU148" s="148" t="s">
        <v>167</v>
      </c>
      <c r="AV148" s="148" t="s">
        <v>147</v>
      </c>
      <c r="AZ148" s="17" t="s">
        <v>165</v>
      </c>
      <c r="BF148" s="149">
        <f>IF(O148="základná",K148,0)</f>
        <v>0</v>
      </c>
      <c r="BG148" s="149">
        <f>IF(O148="znížená",K148,0)</f>
        <v>216.87120000000002</v>
      </c>
      <c r="BH148" s="149">
        <f>IF(O148="zákl. prenesená",K148,0)</f>
        <v>0</v>
      </c>
      <c r="BI148" s="149">
        <f>IF(O148="zníž. prenesená",K148,0)</f>
        <v>0</v>
      </c>
      <c r="BJ148" s="149">
        <f>IF(O148="nulová",K148,0)</f>
        <v>0</v>
      </c>
      <c r="BK148" s="17" t="s">
        <v>147</v>
      </c>
      <c r="BL148" s="149">
        <f>ROUND(I148*H148,2)</f>
        <v>216.87</v>
      </c>
      <c r="BM148" s="17" t="s">
        <v>171</v>
      </c>
      <c r="BN148" s="148" t="s">
        <v>707</v>
      </c>
    </row>
    <row r="149" spans="2:66" s="12" customFormat="1" x14ac:dyDescent="0.2">
      <c r="B149" s="150"/>
      <c r="D149" s="151" t="s">
        <v>173</v>
      </c>
      <c r="E149" s="152" t="s">
        <v>1</v>
      </c>
      <c r="F149" s="153" t="s">
        <v>697</v>
      </c>
      <c r="H149" s="152" t="s">
        <v>1</v>
      </c>
      <c r="J149" s="198"/>
      <c r="M149" s="150"/>
      <c r="N149" s="154"/>
      <c r="U149" s="155"/>
      <c r="AU149" s="152" t="s">
        <v>173</v>
      </c>
      <c r="AV149" s="152" t="s">
        <v>147</v>
      </c>
      <c r="AW149" s="12" t="s">
        <v>76</v>
      </c>
      <c r="AX149" s="12" t="s">
        <v>24</v>
      </c>
      <c r="AY149" s="12" t="s">
        <v>68</v>
      </c>
      <c r="AZ149" s="152" t="s">
        <v>165</v>
      </c>
    </row>
    <row r="150" spans="2:66" s="13" customFormat="1" x14ac:dyDescent="0.2">
      <c r="B150" s="156"/>
      <c r="D150" s="151" t="s">
        <v>173</v>
      </c>
      <c r="E150" s="157" t="s">
        <v>1</v>
      </c>
      <c r="F150" s="158" t="s">
        <v>698</v>
      </c>
      <c r="H150" s="159">
        <v>146.16</v>
      </c>
      <c r="J150" s="199"/>
      <c r="M150" s="156"/>
      <c r="N150" s="160"/>
      <c r="U150" s="161"/>
      <c r="AU150" s="157" t="s">
        <v>173</v>
      </c>
      <c r="AV150" s="157" t="s">
        <v>147</v>
      </c>
      <c r="AW150" s="13" t="s">
        <v>147</v>
      </c>
      <c r="AX150" s="13" t="s">
        <v>24</v>
      </c>
      <c r="AY150" s="13" t="s">
        <v>68</v>
      </c>
      <c r="AZ150" s="157" t="s">
        <v>165</v>
      </c>
    </row>
    <row r="151" spans="2:66" s="12" customFormat="1" x14ac:dyDescent="0.2">
      <c r="B151" s="150"/>
      <c r="D151" s="151" t="s">
        <v>173</v>
      </c>
      <c r="E151" s="152" t="s">
        <v>1</v>
      </c>
      <c r="F151" s="153" t="s">
        <v>699</v>
      </c>
      <c r="H151" s="152" t="s">
        <v>1</v>
      </c>
      <c r="J151" s="198"/>
      <c r="M151" s="150"/>
      <c r="N151" s="154"/>
      <c r="U151" s="155"/>
      <c r="AU151" s="152" t="s">
        <v>173</v>
      </c>
      <c r="AV151" s="152" t="s">
        <v>147</v>
      </c>
      <c r="AW151" s="12" t="s">
        <v>76</v>
      </c>
      <c r="AX151" s="12" t="s">
        <v>24</v>
      </c>
      <c r="AY151" s="12" t="s">
        <v>68</v>
      </c>
      <c r="AZ151" s="152" t="s">
        <v>165</v>
      </c>
    </row>
    <row r="152" spans="2:66" s="13" customFormat="1" x14ac:dyDescent="0.2">
      <c r="B152" s="156"/>
      <c r="D152" s="151" t="s">
        <v>173</v>
      </c>
      <c r="E152" s="157" t="s">
        <v>1</v>
      </c>
      <c r="F152" s="158" t="s">
        <v>700</v>
      </c>
      <c r="H152" s="159">
        <v>38.299999999999997</v>
      </c>
      <c r="J152" s="199"/>
      <c r="M152" s="156"/>
      <c r="N152" s="160"/>
      <c r="U152" s="161"/>
      <c r="AU152" s="157" t="s">
        <v>173</v>
      </c>
      <c r="AV152" s="157" t="s">
        <v>147</v>
      </c>
      <c r="AW152" s="13" t="s">
        <v>147</v>
      </c>
      <c r="AX152" s="13" t="s">
        <v>24</v>
      </c>
      <c r="AY152" s="13" t="s">
        <v>68</v>
      </c>
      <c r="AZ152" s="157" t="s">
        <v>165</v>
      </c>
    </row>
    <row r="153" spans="2:66" s="12" customFormat="1" x14ac:dyDescent="0.2">
      <c r="B153" s="150"/>
      <c r="D153" s="151" t="s">
        <v>173</v>
      </c>
      <c r="E153" s="152" t="s">
        <v>1</v>
      </c>
      <c r="F153" s="153" t="s">
        <v>701</v>
      </c>
      <c r="H153" s="152" t="s">
        <v>1</v>
      </c>
      <c r="J153" s="198"/>
      <c r="M153" s="150"/>
      <c r="N153" s="154"/>
      <c r="U153" s="155"/>
      <c r="AU153" s="152" t="s">
        <v>173</v>
      </c>
      <c r="AV153" s="152" t="s">
        <v>147</v>
      </c>
      <c r="AW153" s="12" t="s">
        <v>76</v>
      </c>
      <c r="AX153" s="12" t="s">
        <v>24</v>
      </c>
      <c r="AY153" s="12" t="s">
        <v>68</v>
      </c>
      <c r="AZ153" s="152" t="s">
        <v>165</v>
      </c>
    </row>
    <row r="154" spans="2:66" s="13" customFormat="1" x14ac:dyDescent="0.2">
      <c r="B154" s="156"/>
      <c r="D154" s="151" t="s">
        <v>173</v>
      </c>
      <c r="E154" s="157" t="s">
        <v>1</v>
      </c>
      <c r="F154" s="158" t="s">
        <v>375</v>
      </c>
      <c r="H154" s="159">
        <v>0.9</v>
      </c>
      <c r="J154" s="199"/>
      <c r="M154" s="156"/>
      <c r="N154" s="160"/>
      <c r="U154" s="161"/>
      <c r="AU154" s="157" t="s">
        <v>173</v>
      </c>
      <c r="AV154" s="157" t="s">
        <v>147</v>
      </c>
      <c r="AW154" s="13" t="s">
        <v>147</v>
      </c>
      <c r="AX154" s="13" t="s">
        <v>24</v>
      </c>
      <c r="AY154" s="13" t="s">
        <v>68</v>
      </c>
      <c r="AZ154" s="157" t="s">
        <v>165</v>
      </c>
    </row>
    <row r="155" spans="2:66" s="14" customFormat="1" x14ac:dyDescent="0.2">
      <c r="B155" s="162"/>
      <c r="D155" s="151" t="s">
        <v>173</v>
      </c>
      <c r="E155" s="163" t="s">
        <v>1</v>
      </c>
      <c r="F155" s="164" t="s">
        <v>176</v>
      </c>
      <c r="H155" s="165">
        <v>185.35999999999999</v>
      </c>
      <c r="J155" s="200"/>
      <c r="M155" s="162"/>
      <c r="N155" s="166"/>
      <c r="U155" s="167"/>
      <c r="AU155" s="163" t="s">
        <v>173</v>
      </c>
      <c r="AV155" s="163" t="s">
        <v>147</v>
      </c>
      <c r="AW155" s="14" t="s">
        <v>171</v>
      </c>
      <c r="AX155" s="14" t="s">
        <v>24</v>
      </c>
      <c r="AY155" s="14" t="s">
        <v>76</v>
      </c>
      <c r="AZ155" s="163" t="s">
        <v>165</v>
      </c>
    </row>
    <row r="156" spans="2:66" s="1" customFormat="1" ht="33" customHeight="1" x14ac:dyDescent="0.2">
      <c r="B156" s="29"/>
      <c r="C156" s="188" t="s">
        <v>171</v>
      </c>
      <c r="D156" s="188" t="s">
        <v>167</v>
      </c>
      <c r="E156" s="189" t="s">
        <v>177</v>
      </c>
      <c r="F156" s="190" t="s">
        <v>178</v>
      </c>
      <c r="G156" s="191" t="s">
        <v>170</v>
      </c>
      <c r="H156" s="192">
        <v>391.35</v>
      </c>
      <c r="I156" s="193">
        <v>5.68</v>
      </c>
      <c r="J156" s="182"/>
      <c r="K156" s="193">
        <f t="shared" ref="K156" si="3">(H156*I156)-(H156*I156*J156)</f>
        <v>2222.8679999999999</v>
      </c>
      <c r="L156" s="194"/>
      <c r="M156" s="29"/>
      <c r="N156" s="145" t="s">
        <v>1</v>
      </c>
      <c r="O156" s="118" t="s">
        <v>34</v>
      </c>
      <c r="P156" s="146">
        <v>0.187</v>
      </c>
      <c r="Q156" s="146">
        <f>P156*H156</f>
        <v>73.182450000000003</v>
      </c>
      <c r="R156" s="146">
        <v>0</v>
      </c>
      <c r="S156" s="146">
        <f>R156*H156</f>
        <v>0</v>
      </c>
      <c r="T156" s="146">
        <v>0.22500000000000001</v>
      </c>
      <c r="U156" s="147">
        <f>T156*H156</f>
        <v>88.053750000000008</v>
      </c>
      <c r="AS156" s="148" t="s">
        <v>171</v>
      </c>
      <c r="AU156" s="148" t="s">
        <v>167</v>
      </c>
      <c r="AV156" s="148" t="s">
        <v>147</v>
      </c>
      <c r="AZ156" s="17" t="s">
        <v>165</v>
      </c>
      <c r="BF156" s="149">
        <f>IF(O156="základná",K156,0)</f>
        <v>0</v>
      </c>
      <c r="BG156" s="149">
        <f>IF(O156="znížená",K156,0)</f>
        <v>2222.8679999999999</v>
      </c>
      <c r="BH156" s="149">
        <f>IF(O156="zákl. prenesená",K156,0)</f>
        <v>0</v>
      </c>
      <c r="BI156" s="149">
        <f>IF(O156="zníž. prenesená",K156,0)</f>
        <v>0</v>
      </c>
      <c r="BJ156" s="149">
        <f>IF(O156="nulová",K156,0)</f>
        <v>0</v>
      </c>
      <c r="BK156" s="17" t="s">
        <v>147</v>
      </c>
      <c r="BL156" s="149">
        <f>ROUND(I156*H156,2)</f>
        <v>2222.87</v>
      </c>
      <c r="BM156" s="17" t="s">
        <v>171</v>
      </c>
      <c r="BN156" s="148" t="s">
        <v>708</v>
      </c>
    </row>
    <row r="157" spans="2:66" s="12" customFormat="1" x14ac:dyDescent="0.2">
      <c r="B157" s="150"/>
      <c r="D157" s="151" t="s">
        <v>173</v>
      </c>
      <c r="E157" s="152" t="s">
        <v>1</v>
      </c>
      <c r="F157" s="153" t="s">
        <v>709</v>
      </c>
      <c r="H157" s="152" t="s">
        <v>1</v>
      </c>
      <c r="J157" s="198"/>
      <c r="M157" s="150"/>
      <c r="N157" s="154"/>
      <c r="U157" s="155"/>
      <c r="AU157" s="152" t="s">
        <v>173</v>
      </c>
      <c r="AV157" s="152" t="s">
        <v>147</v>
      </c>
      <c r="AW157" s="12" t="s">
        <v>76</v>
      </c>
      <c r="AX157" s="12" t="s">
        <v>24</v>
      </c>
      <c r="AY157" s="12" t="s">
        <v>68</v>
      </c>
      <c r="AZ157" s="152" t="s">
        <v>165</v>
      </c>
    </row>
    <row r="158" spans="2:66" s="13" customFormat="1" x14ac:dyDescent="0.2">
      <c r="B158" s="156"/>
      <c r="D158" s="151" t="s">
        <v>173</v>
      </c>
      <c r="E158" s="157" t="s">
        <v>1</v>
      </c>
      <c r="F158" s="158" t="s">
        <v>704</v>
      </c>
      <c r="H158" s="159">
        <v>391.35</v>
      </c>
      <c r="J158" s="199"/>
      <c r="M158" s="156"/>
      <c r="N158" s="160"/>
      <c r="U158" s="161"/>
      <c r="AU158" s="157" t="s">
        <v>173</v>
      </c>
      <c r="AV158" s="157" t="s">
        <v>147</v>
      </c>
      <c r="AW158" s="13" t="s">
        <v>147</v>
      </c>
      <c r="AX158" s="13" t="s">
        <v>24</v>
      </c>
      <c r="AY158" s="13" t="s">
        <v>68</v>
      </c>
      <c r="AZ158" s="157" t="s">
        <v>165</v>
      </c>
    </row>
    <row r="159" spans="2:66" s="14" customFormat="1" x14ac:dyDescent="0.2">
      <c r="B159" s="162"/>
      <c r="D159" s="151" t="s">
        <v>173</v>
      </c>
      <c r="E159" s="163" t="s">
        <v>1</v>
      </c>
      <c r="F159" s="164" t="s">
        <v>176</v>
      </c>
      <c r="H159" s="165">
        <v>391.35</v>
      </c>
      <c r="J159" s="200"/>
      <c r="M159" s="162"/>
      <c r="N159" s="166"/>
      <c r="U159" s="167"/>
      <c r="AU159" s="163" t="s">
        <v>173</v>
      </c>
      <c r="AV159" s="163" t="s">
        <v>147</v>
      </c>
      <c r="AW159" s="14" t="s">
        <v>171</v>
      </c>
      <c r="AX159" s="14" t="s">
        <v>24</v>
      </c>
      <c r="AY159" s="14" t="s">
        <v>76</v>
      </c>
      <c r="AZ159" s="163" t="s">
        <v>165</v>
      </c>
    </row>
    <row r="160" spans="2:66" s="1" customFormat="1" ht="24.2" customHeight="1" x14ac:dyDescent="0.2">
      <c r="B160" s="29"/>
      <c r="C160" s="188" t="s">
        <v>201</v>
      </c>
      <c r="D160" s="188" t="s">
        <v>167</v>
      </c>
      <c r="E160" s="189" t="s">
        <v>182</v>
      </c>
      <c r="F160" s="190" t="s">
        <v>183</v>
      </c>
      <c r="G160" s="191" t="s">
        <v>184</v>
      </c>
      <c r="H160" s="192">
        <v>94.176000000000002</v>
      </c>
      <c r="I160" s="193">
        <v>22.72</v>
      </c>
      <c r="J160" s="182"/>
      <c r="K160" s="193">
        <f t="shared" ref="K160" si="4">(H160*I160)-(H160*I160*J160)</f>
        <v>2139.6787199999999</v>
      </c>
      <c r="L160" s="194"/>
      <c r="M160" s="29"/>
      <c r="N160" s="145" t="s">
        <v>1</v>
      </c>
      <c r="O160" s="118" t="s">
        <v>34</v>
      </c>
      <c r="P160" s="146">
        <v>1.464</v>
      </c>
      <c r="Q160" s="146">
        <f>P160*H160</f>
        <v>137.87366399999999</v>
      </c>
      <c r="R160" s="146">
        <v>0</v>
      </c>
      <c r="S160" s="146">
        <f>R160*H160</f>
        <v>0</v>
      </c>
      <c r="T160" s="146">
        <v>0</v>
      </c>
      <c r="U160" s="147">
        <f>T160*H160</f>
        <v>0</v>
      </c>
      <c r="AS160" s="148" t="s">
        <v>171</v>
      </c>
      <c r="AU160" s="148" t="s">
        <v>167</v>
      </c>
      <c r="AV160" s="148" t="s">
        <v>147</v>
      </c>
      <c r="AZ160" s="17" t="s">
        <v>165</v>
      </c>
      <c r="BF160" s="149">
        <f>IF(O160="základná",K160,0)</f>
        <v>0</v>
      </c>
      <c r="BG160" s="149">
        <f>IF(O160="znížená",K160,0)</f>
        <v>2139.6787199999999</v>
      </c>
      <c r="BH160" s="149">
        <f>IF(O160="zákl. prenesená",K160,0)</f>
        <v>0</v>
      </c>
      <c r="BI160" s="149">
        <f>IF(O160="zníž. prenesená",K160,0)</f>
        <v>0</v>
      </c>
      <c r="BJ160" s="149">
        <f>IF(O160="nulová",K160,0)</f>
        <v>0</v>
      </c>
      <c r="BK160" s="17" t="s">
        <v>147</v>
      </c>
      <c r="BL160" s="149">
        <f>ROUND(I160*H160,2)</f>
        <v>2139.6799999999998</v>
      </c>
      <c r="BM160" s="17" t="s">
        <v>171</v>
      </c>
      <c r="BN160" s="148" t="s">
        <v>710</v>
      </c>
    </row>
    <row r="161" spans="2:66" s="12" customFormat="1" x14ac:dyDescent="0.2">
      <c r="B161" s="150"/>
      <c r="D161" s="151" t="s">
        <v>173</v>
      </c>
      <c r="E161" s="152" t="s">
        <v>1</v>
      </c>
      <c r="F161" s="153" t="s">
        <v>711</v>
      </c>
      <c r="H161" s="152" t="s">
        <v>1</v>
      </c>
      <c r="J161" s="198"/>
      <c r="M161" s="150"/>
      <c r="N161" s="154"/>
      <c r="U161" s="155"/>
      <c r="AU161" s="152" t="s">
        <v>173</v>
      </c>
      <c r="AV161" s="152" t="s">
        <v>147</v>
      </c>
      <c r="AW161" s="12" t="s">
        <v>76</v>
      </c>
      <c r="AX161" s="12" t="s">
        <v>24</v>
      </c>
      <c r="AY161" s="12" t="s">
        <v>68</v>
      </c>
      <c r="AZ161" s="152" t="s">
        <v>165</v>
      </c>
    </row>
    <row r="162" spans="2:66" s="13" customFormat="1" x14ac:dyDescent="0.2">
      <c r="B162" s="156"/>
      <c r="D162" s="151" t="s">
        <v>173</v>
      </c>
      <c r="E162" s="157" t="s">
        <v>1</v>
      </c>
      <c r="F162" s="158" t="s">
        <v>712</v>
      </c>
      <c r="H162" s="159">
        <v>94.176000000000002</v>
      </c>
      <c r="J162" s="199"/>
      <c r="M162" s="156"/>
      <c r="N162" s="160"/>
      <c r="U162" s="161"/>
      <c r="AU162" s="157" t="s">
        <v>173</v>
      </c>
      <c r="AV162" s="157" t="s">
        <v>147</v>
      </c>
      <c r="AW162" s="13" t="s">
        <v>147</v>
      </c>
      <c r="AX162" s="13" t="s">
        <v>24</v>
      </c>
      <c r="AY162" s="13" t="s">
        <v>68</v>
      </c>
      <c r="AZ162" s="157" t="s">
        <v>165</v>
      </c>
    </row>
    <row r="163" spans="2:66" s="14" customFormat="1" x14ac:dyDescent="0.2">
      <c r="B163" s="162"/>
      <c r="D163" s="151" t="s">
        <v>173</v>
      </c>
      <c r="E163" s="163" t="s">
        <v>1</v>
      </c>
      <c r="F163" s="164" t="s">
        <v>176</v>
      </c>
      <c r="H163" s="165">
        <v>94.176000000000002</v>
      </c>
      <c r="J163" s="200"/>
      <c r="M163" s="162"/>
      <c r="N163" s="166"/>
      <c r="U163" s="167"/>
      <c r="AU163" s="163" t="s">
        <v>173</v>
      </c>
      <c r="AV163" s="163" t="s">
        <v>147</v>
      </c>
      <c r="AW163" s="14" t="s">
        <v>171</v>
      </c>
      <c r="AX163" s="14" t="s">
        <v>24</v>
      </c>
      <c r="AY163" s="14" t="s">
        <v>76</v>
      </c>
      <c r="AZ163" s="163" t="s">
        <v>165</v>
      </c>
    </row>
    <row r="164" spans="2:66" s="1" customFormat="1" ht="21.75" customHeight="1" x14ac:dyDescent="0.2">
      <c r="B164" s="29"/>
      <c r="C164" s="188" t="s">
        <v>205</v>
      </c>
      <c r="D164" s="188" t="s">
        <v>167</v>
      </c>
      <c r="E164" s="189" t="s">
        <v>713</v>
      </c>
      <c r="F164" s="190" t="s">
        <v>714</v>
      </c>
      <c r="G164" s="191" t="s">
        <v>184</v>
      </c>
      <c r="H164" s="192">
        <v>84.617999999999995</v>
      </c>
      <c r="I164" s="193">
        <v>15.69</v>
      </c>
      <c r="J164" s="182"/>
      <c r="K164" s="193">
        <f t="shared" ref="K164" si="5">(H164*I164)-(H164*I164*J164)</f>
        <v>1327.6564199999998</v>
      </c>
      <c r="L164" s="194"/>
      <c r="M164" s="29"/>
      <c r="N164" s="145" t="s">
        <v>1</v>
      </c>
      <c r="O164" s="118" t="s">
        <v>34</v>
      </c>
      <c r="P164" s="146">
        <v>0.83799999999999997</v>
      </c>
      <c r="Q164" s="146">
        <f>P164*H164</f>
        <v>70.909883999999991</v>
      </c>
      <c r="R164" s="146">
        <v>0</v>
      </c>
      <c r="S164" s="146">
        <f>R164*H164</f>
        <v>0</v>
      </c>
      <c r="T164" s="146">
        <v>0</v>
      </c>
      <c r="U164" s="147">
        <f>T164*H164</f>
        <v>0</v>
      </c>
      <c r="AS164" s="148" t="s">
        <v>171</v>
      </c>
      <c r="AU164" s="148" t="s">
        <v>167</v>
      </c>
      <c r="AV164" s="148" t="s">
        <v>147</v>
      </c>
      <c r="AZ164" s="17" t="s">
        <v>165</v>
      </c>
      <c r="BF164" s="149">
        <f>IF(O164="základná",K164,0)</f>
        <v>0</v>
      </c>
      <c r="BG164" s="149">
        <f>IF(O164="znížená",K164,0)</f>
        <v>1327.6564199999998</v>
      </c>
      <c r="BH164" s="149">
        <f>IF(O164="zákl. prenesená",K164,0)</f>
        <v>0</v>
      </c>
      <c r="BI164" s="149">
        <f>IF(O164="zníž. prenesená",K164,0)</f>
        <v>0</v>
      </c>
      <c r="BJ164" s="149">
        <f>IF(O164="nulová",K164,0)</f>
        <v>0</v>
      </c>
      <c r="BK164" s="17" t="s">
        <v>147</v>
      </c>
      <c r="BL164" s="149">
        <f>ROUND(I164*H164,2)</f>
        <v>1327.66</v>
      </c>
      <c r="BM164" s="17" t="s">
        <v>171</v>
      </c>
      <c r="BN164" s="148" t="s">
        <v>715</v>
      </c>
    </row>
    <row r="165" spans="2:66" s="12" customFormat="1" x14ac:dyDescent="0.2">
      <c r="B165" s="150"/>
      <c r="D165" s="151" t="s">
        <v>173</v>
      </c>
      <c r="E165" s="152" t="s">
        <v>1</v>
      </c>
      <c r="F165" s="153" t="s">
        <v>716</v>
      </c>
      <c r="H165" s="152" t="s">
        <v>1</v>
      </c>
      <c r="J165" s="198"/>
      <c r="M165" s="150"/>
      <c r="N165" s="154"/>
      <c r="U165" s="155"/>
      <c r="AU165" s="152" t="s">
        <v>173</v>
      </c>
      <c r="AV165" s="152" t="s">
        <v>147</v>
      </c>
      <c r="AW165" s="12" t="s">
        <v>76</v>
      </c>
      <c r="AX165" s="12" t="s">
        <v>24</v>
      </c>
      <c r="AY165" s="12" t="s">
        <v>68</v>
      </c>
      <c r="AZ165" s="152" t="s">
        <v>165</v>
      </c>
    </row>
    <row r="166" spans="2:66" s="13" customFormat="1" x14ac:dyDescent="0.2">
      <c r="B166" s="156"/>
      <c r="D166" s="151" t="s">
        <v>173</v>
      </c>
      <c r="E166" s="157" t="s">
        <v>1</v>
      </c>
      <c r="F166" s="158" t="s">
        <v>717</v>
      </c>
      <c r="H166" s="159">
        <v>24.006</v>
      </c>
      <c r="J166" s="199"/>
      <c r="M166" s="156"/>
      <c r="N166" s="160"/>
      <c r="U166" s="161"/>
      <c r="AU166" s="157" t="s">
        <v>173</v>
      </c>
      <c r="AV166" s="157" t="s">
        <v>147</v>
      </c>
      <c r="AW166" s="13" t="s">
        <v>147</v>
      </c>
      <c r="AX166" s="13" t="s">
        <v>24</v>
      </c>
      <c r="AY166" s="13" t="s">
        <v>68</v>
      </c>
      <c r="AZ166" s="157" t="s">
        <v>165</v>
      </c>
    </row>
    <row r="167" spans="2:66" s="12" customFormat="1" x14ac:dyDescent="0.2">
      <c r="B167" s="150"/>
      <c r="D167" s="151" t="s">
        <v>173</v>
      </c>
      <c r="E167" s="152" t="s">
        <v>1</v>
      </c>
      <c r="F167" s="153" t="s">
        <v>718</v>
      </c>
      <c r="H167" s="152" t="s">
        <v>1</v>
      </c>
      <c r="J167" s="198"/>
      <c r="M167" s="150"/>
      <c r="N167" s="154"/>
      <c r="U167" s="155"/>
      <c r="AU167" s="152" t="s">
        <v>173</v>
      </c>
      <c r="AV167" s="152" t="s">
        <v>147</v>
      </c>
      <c r="AW167" s="12" t="s">
        <v>76</v>
      </c>
      <c r="AX167" s="12" t="s">
        <v>24</v>
      </c>
      <c r="AY167" s="12" t="s">
        <v>68</v>
      </c>
      <c r="AZ167" s="152" t="s">
        <v>165</v>
      </c>
    </row>
    <row r="168" spans="2:66" s="13" customFormat="1" x14ac:dyDescent="0.2">
      <c r="B168" s="156"/>
      <c r="D168" s="151" t="s">
        <v>173</v>
      </c>
      <c r="E168" s="157" t="s">
        <v>1</v>
      </c>
      <c r="F168" s="158" t="s">
        <v>719</v>
      </c>
      <c r="H168" s="159">
        <v>22.1</v>
      </c>
      <c r="J168" s="199"/>
      <c r="M168" s="156"/>
      <c r="N168" s="160"/>
      <c r="U168" s="161"/>
      <c r="AU168" s="157" t="s">
        <v>173</v>
      </c>
      <c r="AV168" s="157" t="s">
        <v>147</v>
      </c>
      <c r="AW168" s="13" t="s">
        <v>147</v>
      </c>
      <c r="AX168" s="13" t="s">
        <v>24</v>
      </c>
      <c r="AY168" s="13" t="s">
        <v>68</v>
      </c>
      <c r="AZ168" s="157" t="s">
        <v>165</v>
      </c>
    </row>
    <row r="169" spans="2:66" s="12" customFormat="1" x14ac:dyDescent="0.2">
      <c r="B169" s="150"/>
      <c r="D169" s="151" t="s">
        <v>173</v>
      </c>
      <c r="E169" s="152" t="s">
        <v>1</v>
      </c>
      <c r="F169" s="153" t="s">
        <v>720</v>
      </c>
      <c r="H169" s="152" t="s">
        <v>1</v>
      </c>
      <c r="J169" s="198"/>
      <c r="M169" s="150"/>
      <c r="N169" s="154"/>
      <c r="U169" s="155"/>
      <c r="AU169" s="152" t="s">
        <v>173</v>
      </c>
      <c r="AV169" s="152" t="s">
        <v>147</v>
      </c>
      <c r="AW169" s="12" t="s">
        <v>76</v>
      </c>
      <c r="AX169" s="12" t="s">
        <v>24</v>
      </c>
      <c r="AY169" s="12" t="s">
        <v>68</v>
      </c>
      <c r="AZ169" s="152" t="s">
        <v>165</v>
      </c>
    </row>
    <row r="170" spans="2:66" s="13" customFormat="1" x14ac:dyDescent="0.2">
      <c r="B170" s="156"/>
      <c r="D170" s="151" t="s">
        <v>173</v>
      </c>
      <c r="E170" s="157" t="s">
        <v>1</v>
      </c>
      <c r="F170" s="158" t="s">
        <v>721</v>
      </c>
      <c r="H170" s="159">
        <v>15.47</v>
      </c>
      <c r="J170" s="199"/>
      <c r="M170" s="156"/>
      <c r="N170" s="160"/>
      <c r="U170" s="161"/>
      <c r="AU170" s="157" t="s">
        <v>173</v>
      </c>
      <c r="AV170" s="157" t="s">
        <v>147</v>
      </c>
      <c r="AW170" s="13" t="s">
        <v>147</v>
      </c>
      <c r="AX170" s="13" t="s">
        <v>24</v>
      </c>
      <c r="AY170" s="13" t="s">
        <v>68</v>
      </c>
      <c r="AZ170" s="157" t="s">
        <v>165</v>
      </c>
    </row>
    <row r="171" spans="2:66" s="12" customFormat="1" x14ac:dyDescent="0.2">
      <c r="B171" s="150"/>
      <c r="D171" s="151" t="s">
        <v>173</v>
      </c>
      <c r="E171" s="152" t="s">
        <v>1</v>
      </c>
      <c r="F171" s="153" t="s">
        <v>722</v>
      </c>
      <c r="H171" s="152" t="s">
        <v>1</v>
      </c>
      <c r="J171" s="198"/>
      <c r="M171" s="150"/>
      <c r="N171" s="154"/>
      <c r="U171" s="155"/>
      <c r="AU171" s="152" t="s">
        <v>173</v>
      </c>
      <c r="AV171" s="152" t="s">
        <v>147</v>
      </c>
      <c r="AW171" s="12" t="s">
        <v>76</v>
      </c>
      <c r="AX171" s="12" t="s">
        <v>24</v>
      </c>
      <c r="AY171" s="12" t="s">
        <v>68</v>
      </c>
      <c r="AZ171" s="152" t="s">
        <v>165</v>
      </c>
    </row>
    <row r="172" spans="2:66" s="13" customFormat="1" x14ac:dyDescent="0.2">
      <c r="B172" s="156"/>
      <c r="D172" s="151" t="s">
        <v>173</v>
      </c>
      <c r="E172" s="157" t="s">
        <v>1</v>
      </c>
      <c r="F172" s="158" t="s">
        <v>723</v>
      </c>
      <c r="H172" s="159">
        <v>16.82</v>
      </c>
      <c r="J172" s="199"/>
      <c r="M172" s="156"/>
      <c r="N172" s="160"/>
      <c r="U172" s="161"/>
      <c r="AU172" s="157" t="s">
        <v>173</v>
      </c>
      <c r="AV172" s="157" t="s">
        <v>147</v>
      </c>
      <c r="AW172" s="13" t="s">
        <v>147</v>
      </c>
      <c r="AX172" s="13" t="s">
        <v>24</v>
      </c>
      <c r="AY172" s="13" t="s">
        <v>68</v>
      </c>
      <c r="AZ172" s="157" t="s">
        <v>165</v>
      </c>
    </row>
    <row r="173" spans="2:66" s="12" customFormat="1" x14ac:dyDescent="0.2">
      <c r="B173" s="150"/>
      <c r="D173" s="151" t="s">
        <v>173</v>
      </c>
      <c r="E173" s="152" t="s">
        <v>1</v>
      </c>
      <c r="F173" s="153" t="s">
        <v>724</v>
      </c>
      <c r="H173" s="152" t="s">
        <v>1</v>
      </c>
      <c r="J173" s="198"/>
      <c r="M173" s="150"/>
      <c r="N173" s="154"/>
      <c r="U173" s="155"/>
      <c r="AU173" s="152" t="s">
        <v>173</v>
      </c>
      <c r="AV173" s="152" t="s">
        <v>147</v>
      </c>
      <c r="AW173" s="12" t="s">
        <v>76</v>
      </c>
      <c r="AX173" s="12" t="s">
        <v>24</v>
      </c>
      <c r="AY173" s="12" t="s">
        <v>68</v>
      </c>
      <c r="AZ173" s="152" t="s">
        <v>165</v>
      </c>
    </row>
    <row r="174" spans="2:66" s="13" customFormat="1" x14ac:dyDescent="0.2">
      <c r="B174" s="156"/>
      <c r="D174" s="151" t="s">
        <v>173</v>
      </c>
      <c r="E174" s="157" t="s">
        <v>1</v>
      </c>
      <c r="F174" s="158" t="s">
        <v>725</v>
      </c>
      <c r="H174" s="159">
        <v>6.2220000000000004</v>
      </c>
      <c r="J174" s="199"/>
      <c r="M174" s="156"/>
      <c r="N174" s="160"/>
      <c r="U174" s="161"/>
      <c r="AU174" s="157" t="s">
        <v>173</v>
      </c>
      <c r="AV174" s="157" t="s">
        <v>147</v>
      </c>
      <c r="AW174" s="13" t="s">
        <v>147</v>
      </c>
      <c r="AX174" s="13" t="s">
        <v>24</v>
      </c>
      <c r="AY174" s="13" t="s">
        <v>68</v>
      </c>
      <c r="AZ174" s="157" t="s">
        <v>165</v>
      </c>
    </row>
    <row r="175" spans="2:66" s="14" customFormat="1" x14ac:dyDescent="0.2">
      <c r="B175" s="162"/>
      <c r="D175" s="151" t="s">
        <v>173</v>
      </c>
      <c r="E175" s="163" t="s">
        <v>1</v>
      </c>
      <c r="F175" s="164" t="s">
        <v>176</v>
      </c>
      <c r="H175" s="165">
        <v>84.617999999999995</v>
      </c>
      <c r="J175" s="200"/>
      <c r="M175" s="162"/>
      <c r="N175" s="166"/>
      <c r="U175" s="167"/>
      <c r="AU175" s="163" t="s">
        <v>173</v>
      </c>
      <c r="AV175" s="163" t="s">
        <v>147</v>
      </c>
      <c r="AW175" s="14" t="s">
        <v>171</v>
      </c>
      <c r="AX175" s="14" t="s">
        <v>24</v>
      </c>
      <c r="AY175" s="14" t="s">
        <v>76</v>
      </c>
      <c r="AZ175" s="163" t="s">
        <v>165</v>
      </c>
    </row>
    <row r="176" spans="2:66" s="1" customFormat="1" ht="24.2" customHeight="1" x14ac:dyDescent="0.2">
      <c r="B176" s="29"/>
      <c r="C176" s="188" t="s">
        <v>209</v>
      </c>
      <c r="D176" s="188" t="s">
        <v>167</v>
      </c>
      <c r="E176" s="189" t="s">
        <v>202</v>
      </c>
      <c r="F176" s="190" t="s">
        <v>203</v>
      </c>
      <c r="G176" s="191" t="s">
        <v>184</v>
      </c>
      <c r="H176" s="192">
        <v>84.617999999999995</v>
      </c>
      <c r="I176" s="193">
        <v>1.17</v>
      </c>
      <c r="J176" s="182"/>
      <c r="K176" s="193">
        <f t="shared" ref="K176" si="6">(H176*I176)-(H176*I176*J176)</f>
        <v>99.003059999999991</v>
      </c>
      <c r="L176" s="194"/>
      <c r="M176" s="29"/>
      <c r="N176" s="145" t="s">
        <v>1</v>
      </c>
      <c r="O176" s="118" t="s">
        <v>34</v>
      </c>
      <c r="P176" s="146">
        <v>4.2000000000000003E-2</v>
      </c>
      <c r="Q176" s="146">
        <f>P176*H176</f>
        <v>3.5539559999999999</v>
      </c>
      <c r="R176" s="146">
        <v>0</v>
      </c>
      <c r="S176" s="146">
        <f>R176*H176</f>
        <v>0</v>
      </c>
      <c r="T176" s="146">
        <v>0</v>
      </c>
      <c r="U176" s="147">
        <f>T176*H176</f>
        <v>0</v>
      </c>
      <c r="AS176" s="148" t="s">
        <v>171</v>
      </c>
      <c r="AU176" s="148" t="s">
        <v>167</v>
      </c>
      <c r="AV176" s="148" t="s">
        <v>147</v>
      </c>
      <c r="AZ176" s="17" t="s">
        <v>165</v>
      </c>
      <c r="BF176" s="149">
        <f>IF(O176="základná",K176,0)</f>
        <v>0</v>
      </c>
      <c r="BG176" s="149">
        <f>IF(O176="znížená",K176,0)</f>
        <v>99.003059999999991</v>
      </c>
      <c r="BH176" s="149">
        <f>IF(O176="zákl. prenesená",K176,0)</f>
        <v>0</v>
      </c>
      <c r="BI176" s="149">
        <f>IF(O176="zníž. prenesená",K176,0)</f>
        <v>0</v>
      </c>
      <c r="BJ176" s="149">
        <f>IF(O176="nulová",K176,0)</f>
        <v>0</v>
      </c>
      <c r="BK176" s="17" t="s">
        <v>147</v>
      </c>
      <c r="BL176" s="149">
        <f>ROUND(I176*H176,2)</f>
        <v>99</v>
      </c>
      <c r="BM176" s="17" t="s">
        <v>171</v>
      </c>
      <c r="BN176" s="148" t="s">
        <v>726</v>
      </c>
    </row>
    <row r="177" spans="2:66" s="12" customFormat="1" x14ac:dyDescent="0.2">
      <c r="B177" s="150"/>
      <c r="D177" s="151" t="s">
        <v>173</v>
      </c>
      <c r="E177" s="152" t="s">
        <v>1</v>
      </c>
      <c r="F177" s="153" t="s">
        <v>716</v>
      </c>
      <c r="H177" s="152" t="s">
        <v>1</v>
      </c>
      <c r="J177" s="198"/>
      <c r="M177" s="150"/>
      <c r="N177" s="154"/>
      <c r="U177" s="155"/>
      <c r="AU177" s="152" t="s">
        <v>173</v>
      </c>
      <c r="AV177" s="152" t="s">
        <v>147</v>
      </c>
      <c r="AW177" s="12" t="s">
        <v>76</v>
      </c>
      <c r="AX177" s="12" t="s">
        <v>24</v>
      </c>
      <c r="AY177" s="12" t="s">
        <v>68</v>
      </c>
      <c r="AZ177" s="152" t="s">
        <v>165</v>
      </c>
    </row>
    <row r="178" spans="2:66" s="13" customFormat="1" x14ac:dyDescent="0.2">
      <c r="B178" s="156"/>
      <c r="D178" s="151" t="s">
        <v>173</v>
      </c>
      <c r="E178" s="157" t="s">
        <v>1</v>
      </c>
      <c r="F178" s="158" t="s">
        <v>717</v>
      </c>
      <c r="H178" s="159">
        <v>24.006</v>
      </c>
      <c r="J178" s="199"/>
      <c r="M178" s="156"/>
      <c r="N178" s="160"/>
      <c r="U178" s="161"/>
      <c r="AU178" s="157" t="s">
        <v>173</v>
      </c>
      <c r="AV178" s="157" t="s">
        <v>147</v>
      </c>
      <c r="AW178" s="13" t="s">
        <v>147</v>
      </c>
      <c r="AX178" s="13" t="s">
        <v>24</v>
      </c>
      <c r="AY178" s="13" t="s">
        <v>68</v>
      </c>
      <c r="AZ178" s="157" t="s">
        <v>165</v>
      </c>
    </row>
    <row r="179" spans="2:66" s="12" customFormat="1" x14ac:dyDescent="0.2">
      <c r="B179" s="150"/>
      <c r="D179" s="151" t="s">
        <v>173</v>
      </c>
      <c r="E179" s="152" t="s">
        <v>1</v>
      </c>
      <c r="F179" s="153" t="s">
        <v>718</v>
      </c>
      <c r="H179" s="152" t="s">
        <v>1</v>
      </c>
      <c r="J179" s="198"/>
      <c r="M179" s="150"/>
      <c r="N179" s="154"/>
      <c r="U179" s="155"/>
      <c r="AU179" s="152" t="s">
        <v>173</v>
      </c>
      <c r="AV179" s="152" t="s">
        <v>147</v>
      </c>
      <c r="AW179" s="12" t="s">
        <v>76</v>
      </c>
      <c r="AX179" s="12" t="s">
        <v>24</v>
      </c>
      <c r="AY179" s="12" t="s">
        <v>68</v>
      </c>
      <c r="AZ179" s="152" t="s">
        <v>165</v>
      </c>
    </row>
    <row r="180" spans="2:66" s="13" customFormat="1" x14ac:dyDescent="0.2">
      <c r="B180" s="156"/>
      <c r="D180" s="151" t="s">
        <v>173</v>
      </c>
      <c r="E180" s="157" t="s">
        <v>1</v>
      </c>
      <c r="F180" s="158" t="s">
        <v>719</v>
      </c>
      <c r="H180" s="159">
        <v>22.1</v>
      </c>
      <c r="J180" s="199"/>
      <c r="M180" s="156"/>
      <c r="N180" s="160"/>
      <c r="U180" s="161"/>
      <c r="AU180" s="157" t="s">
        <v>173</v>
      </c>
      <c r="AV180" s="157" t="s">
        <v>147</v>
      </c>
      <c r="AW180" s="13" t="s">
        <v>147</v>
      </c>
      <c r="AX180" s="13" t="s">
        <v>24</v>
      </c>
      <c r="AY180" s="13" t="s">
        <v>68</v>
      </c>
      <c r="AZ180" s="157" t="s">
        <v>165</v>
      </c>
    </row>
    <row r="181" spans="2:66" s="12" customFormat="1" x14ac:dyDescent="0.2">
      <c r="B181" s="150"/>
      <c r="D181" s="151" t="s">
        <v>173</v>
      </c>
      <c r="E181" s="152" t="s">
        <v>1</v>
      </c>
      <c r="F181" s="153" t="s">
        <v>720</v>
      </c>
      <c r="H181" s="152" t="s">
        <v>1</v>
      </c>
      <c r="J181" s="198"/>
      <c r="M181" s="150"/>
      <c r="N181" s="154"/>
      <c r="U181" s="155"/>
      <c r="AU181" s="152" t="s">
        <v>173</v>
      </c>
      <c r="AV181" s="152" t="s">
        <v>147</v>
      </c>
      <c r="AW181" s="12" t="s">
        <v>76</v>
      </c>
      <c r="AX181" s="12" t="s">
        <v>24</v>
      </c>
      <c r="AY181" s="12" t="s">
        <v>68</v>
      </c>
      <c r="AZ181" s="152" t="s">
        <v>165</v>
      </c>
    </row>
    <row r="182" spans="2:66" s="13" customFormat="1" x14ac:dyDescent="0.2">
      <c r="B182" s="156"/>
      <c r="D182" s="151" t="s">
        <v>173</v>
      </c>
      <c r="E182" s="157" t="s">
        <v>1</v>
      </c>
      <c r="F182" s="158" t="s">
        <v>721</v>
      </c>
      <c r="H182" s="159">
        <v>15.47</v>
      </c>
      <c r="J182" s="199"/>
      <c r="M182" s="156"/>
      <c r="N182" s="160"/>
      <c r="U182" s="161"/>
      <c r="AU182" s="157" t="s">
        <v>173</v>
      </c>
      <c r="AV182" s="157" t="s">
        <v>147</v>
      </c>
      <c r="AW182" s="13" t="s">
        <v>147</v>
      </c>
      <c r="AX182" s="13" t="s">
        <v>24</v>
      </c>
      <c r="AY182" s="13" t="s">
        <v>68</v>
      </c>
      <c r="AZ182" s="157" t="s">
        <v>165</v>
      </c>
    </row>
    <row r="183" spans="2:66" s="12" customFormat="1" x14ac:dyDescent="0.2">
      <c r="B183" s="150"/>
      <c r="D183" s="151" t="s">
        <v>173</v>
      </c>
      <c r="E183" s="152" t="s">
        <v>1</v>
      </c>
      <c r="F183" s="153" t="s">
        <v>722</v>
      </c>
      <c r="H183" s="152" t="s">
        <v>1</v>
      </c>
      <c r="J183" s="198"/>
      <c r="M183" s="150"/>
      <c r="N183" s="154"/>
      <c r="U183" s="155"/>
      <c r="AU183" s="152" t="s">
        <v>173</v>
      </c>
      <c r="AV183" s="152" t="s">
        <v>147</v>
      </c>
      <c r="AW183" s="12" t="s">
        <v>76</v>
      </c>
      <c r="AX183" s="12" t="s">
        <v>24</v>
      </c>
      <c r="AY183" s="12" t="s">
        <v>68</v>
      </c>
      <c r="AZ183" s="152" t="s">
        <v>165</v>
      </c>
    </row>
    <row r="184" spans="2:66" s="13" customFormat="1" x14ac:dyDescent="0.2">
      <c r="B184" s="156"/>
      <c r="D184" s="151" t="s">
        <v>173</v>
      </c>
      <c r="E184" s="157" t="s">
        <v>1</v>
      </c>
      <c r="F184" s="158" t="s">
        <v>723</v>
      </c>
      <c r="H184" s="159">
        <v>16.82</v>
      </c>
      <c r="J184" s="199"/>
      <c r="M184" s="156"/>
      <c r="N184" s="160"/>
      <c r="U184" s="161"/>
      <c r="AU184" s="157" t="s">
        <v>173</v>
      </c>
      <c r="AV184" s="157" t="s">
        <v>147</v>
      </c>
      <c r="AW184" s="13" t="s">
        <v>147</v>
      </c>
      <c r="AX184" s="13" t="s">
        <v>24</v>
      </c>
      <c r="AY184" s="13" t="s">
        <v>68</v>
      </c>
      <c r="AZ184" s="157" t="s">
        <v>165</v>
      </c>
    </row>
    <row r="185" spans="2:66" s="12" customFormat="1" x14ac:dyDescent="0.2">
      <c r="B185" s="150"/>
      <c r="D185" s="151" t="s">
        <v>173</v>
      </c>
      <c r="E185" s="152" t="s">
        <v>1</v>
      </c>
      <c r="F185" s="153" t="s">
        <v>724</v>
      </c>
      <c r="H185" s="152" t="s">
        <v>1</v>
      </c>
      <c r="J185" s="198"/>
      <c r="M185" s="150"/>
      <c r="N185" s="154"/>
      <c r="U185" s="155"/>
      <c r="AU185" s="152" t="s">
        <v>173</v>
      </c>
      <c r="AV185" s="152" t="s">
        <v>147</v>
      </c>
      <c r="AW185" s="12" t="s">
        <v>76</v>
      </c>
      <c r="AX185" s="12" t="s">
        <v>24</v>
      </c>
      <c r="AY185" s="12" t="s">
        <v>68</v>
      </c>
      <c r="AZ185" s="152" t="s">
        <v>165</v>
      </c>
    </row>
    <row r="186" spans="2:66" s="13" customFormat="1" x14ac:dyDescent="0.2">
      <c r="B186" s="156"/>
      <c r="D186" s="151" t="s">
        <v>173</v>
      </c>
      <c r="E186" s="157" t="s">
        <v>1</v>
      </c>
      <c r="F186" s="158" t="s">
        <v>725</v>
      </c>
      <c r="H186" s="159">
        <v>6.2220000000000004</v>
      </c>
      <c r="J186" s="199"/>
      <c r="M186" s="156"/>
      <c r="N186" s="160"/>
      <c r="U186" s="161"/>
      <c r="AU186" s="157" t="s">
        <v>173</v>
      </c>
      <c r="AV186" s="157" t="s">
        <v>147</v>
      </c>
      <c r="AW186" s="13" t="s">
        <v>147</v>
      </c>
      <c r="AX186" s="13" t="s">
        <v>24</v>
      </c>
      <c r="AY186" s="13" t="s">
        <v>68</v>
      </c>
      <c r="AZ186" s="157" t="s">
        <v>165</v>
      </c>
    </row>
    <row r="187" spans="2:66" s="14" customFormat="1" x14ac:dyDescent="0.2">
      <c r="B187" s="162"/>
      <c r="D187" s="151" t="s">
        <v>173</v>
      </c>
      <c r="E187" s="163" t="s">
        <v>1</v>
      </c>
      <c r="F187" s="164" t="s">
        <v>176</v>
      </c>
      <c r="H187" s="165">
        <v>84.617999999999995</v>
      </c>
      <c r="J187" s="200"/>
      <c r="M187" s="162"/>
      <c r="N187" s="166"/>
      <c r="U187" s="167"/>
      <c r="AU187" s="163" t="s">
        <v>173</v>
      </c>
      <c r="AV187" s="163" t="s">
        <v>147</v>
      </c>
      <c r="AW187" s="14" t="s">
        <v>171</v>
      </c>
      <c r="AX187" s="14" t="s">
        <v>24</v>
      </c>
      <c r="AY187" s="14" t="s">
        <v>76</v>
      </c>
      <c r="AZ187" s="163" t="s">
        <v>165</v>
      </c>
    </row>
    <row r="188" spans="2:66" s="1" customFormat="1" ht="21.75" customHeight="1" x14ac:dyDescent="0.2">
      <c r="B188" s="29"/>
      <c r="C188" s="188" t="s">
        <v>213</v>
      </c>
      <c r="D188" s="188" t="s">
        <v>167</v>
      </c>
      <c r="E188" s="189" t="s">
        <v>206</v>
      </c>
      <c r="F188" s="190" t="s">
        <v>207</v>
      </c>
      <c r="G188" s="191" t="s">
        <v>184</v>
      </c>
      <c r="H188" s="192">
        <v>9.5579999999999998</v>
      </c>
      <c r="I188" s="193">
        <v>44.14</v>
      </c>
      <c r="J188" s="182"/>
      <c r="K188" s="193">
        <f t="shared" ref="K188" si="7">(H188*I188)-(H188*I188*J188)</f>
        <v>421.89012000000002</v>
      </c>
      <c r="L188" s="194"/>
      <c r="M188" s="29"/>
      <c r="N188" s="145" t="s">
        <v>1</v>
      </c>
      <c r="O188" s="118" t="s">
        <v>34</v>
      </c>
      <c r="P188" s="146">
        <v>2.5139999999999998</v>
      </c>
      <c r="Q188" s="146">
        <f>P188*H188</f>
        <v>24.028811999999999</v>
      </c>
      <c r="R188" s="146">
        <v>0</v>
      </c>
      <c r="S188" s="146">
        <f>R188*H188</f>
        <v>0</v>
      </c>
      <c r="T188" s="146">
        <v>0</v>
      </c>
      <c r="U188" s="147">
        <f>T188*H188</f>
        <v>0</v>
      </c>
      <c r="AS188" s="148" t="s">
        <v>171</v>
      </c>
      <c r="AU188" s="148" t="s">
        <v>167</v>
      </c>
      <c r="AV188" s="148" t="s">
        <v>147</v>
      </c>
      <c r="AZ188" s="17" t="s">
        <v>165</v>
      </c>
      <c r="BF188" s="149">
        <f>IF(O188="základná",K188,0)</f>
        <v>0</v>
      </c>
      <c r="BG188" s="149">
        <f>IF(O188="znížená",K188,0)</f>
        <v>421.89012000000002</v>
      </c>
      <c r="BH188" s="149">
        <f>IF(O188="zákl. prenesená",K188,0)</f>
        <v>0</v>
      </c>
      <c r="BI188" s="149">
        <f>IF(O188="zníž. prenesená",K188,0)</f>
        <v>0</v>
      </c>
      <c r="BJ188" s="149">
        <f>IF(O188="nulová",K188,0)</f>
        <v>0</v>
      </c>
      <c r="BK188" s="17" t="s">
        <v>147</v>
      </c>
      <c r="BL188" s="149">
        <f>ROUND(I188*H188,2)</f>
        <v>421.89</v>
      </c>
      <c r="BM188" s="17" t="s">
        <v>171</v>
      </c>
      <c r="BN188" s="148" t="s">
        <v>727</v>
      </c>
    </row>
    <row r="189" spans="2:66" s="12" customFormat="1" x14ac:dyDescent="0.2">
      <c r="B189" s="150"/>
      <c r="D189" s="151" t="s">
        <v>173</v>
      </c>
      <c r="E189" s="152" t="s">
        <v>1</v>
      </c>
      <c r="F189" s="153" t="s">
        <v>728</v>
      </c>
      <c r="H189" s="152" t="s">
        <v>1</v>
      </c>
      <c r="J189" s="198"/>
      <c r="M189" s="150"/>
      <c r="N189" s="154"/>
      <c r="U189" s="155"/>
      <c r="AU189" s="152" t="s">
        <v>173</v>
      </c>
      <c r="AV189" s="152" t="s">
        <v>147</v>
      </c>
      <c r="AW189" s="12" t="s">
        <v>76</v>
      </c>
      <c r="AX189" s="12" t="s">
        <v>24</v>
      </c>
      <c r="AY189" s="12" t="s">
        <v>68</v>
      </c>
      <c r="AZ189" s="152" t="s">
        <v>165</v>
      </c>
    </row>
    <row r="190" spans="2:66" s="13" customFormat="1" x14ac:dyDescent="0.2">
      <c r="B190" s="156"/>
      <c r="D190" s="151" t="s">
        <v>173</v>
      </c>
      <c r="E190" s="157" t="s">
        <v>1</v>
      </c>
      <c r="F190" s="158" t="s">
        <v>729</v>
      </c>
      <c r="H190" s="159">
        <v>4.5999999999999996</v>
      </c>
      <c r="J190" s="199"/>
      <c r="M190" s="156"/>
      <c r="N190" s="160"/>
      <c r="U190" s="161"/>
      <c r="AU190" s="157" t="s">
        <v>173</v>
      </c>
      <c r="AV190" s="157" t="s">
        <v>147</v>
      </c>
      <c r="AW190" s="13" t="s">
        <v>147</v>
      </c>
      <c r="AX190" s="13" t="s">
        <v>24</v>
      </c>
      <c r="AY190" s="13" t="s">
        <v>68</v>
      </c>
      <c r="AZ190" s="157" t="s">
        <v>165</v>
      </c>
    </row>
    <row r="191" spans="2:66" s="13" customFormat="1" x14ac:dyDescent="0.2">
      <c r="B191" s="156"/>
      <c r="D191" s="151" t="s">
        <v>173</v>
      </c>
      <c r="E191" s="157" t="s">
        <v>1</v>
      </c>
      <c r="F191" s="158" t="s">
        <v>730</v>
      </c>
      <c r="H191" s="159">
        <v>2.48</v>
      </c>
      <c r="J191" s="199"/>
      <c r="M191" s="156"/>
      <c r="N191" s="160"/>
      <c r="U191" s="161"/>
      <c r="AU191" s="157" t="s">
        <v>173</v>
      </c>
      <c r="AV191" s="157" t="s">
        <v>147</v>
      </c>
      <c r="AW191" s="13" t="s">
        <v>147</v>
      </c>
      <c r="AX191" s="13" t="s">
        <v>24</v>
      </c>
      <c r="AY191" s="13" t="s">
        <v>68</v>
      </c>
      <c r="AZ191" s="157" t="s">
        <v>165</v>
      </c>
    </row>
    <row r="192" spans="2:66" s="12" customFormat="1" x14ac:dyDescent="0.2">
      <c r="B192" s="150"/>
      <c r="D192" s="151" t="s">
        <v>173</v>
      </c>
      <c r="E192" s="152" t="s">
        <v>1</v>
      </c>
      <c r="F192" s="153" t="s">
        <v>731</v>
      </c>
      <c r="H192" s="152" t="s">
        <v>1</v>
      </c>
      <c r="J192" s="198"/>
      <c r="M192" s="150"/>
      <c r="N192" s="154"/>
      <c r="U192" s="155"/>
      <c r="AU192" s="152" t="s">
        <v>173</v>
      </c>
      <c r="AV192" s="152" t="s">
        <v>147</v>
      </c>
      <c r="AW192" s="12" t="s">
        <v>76</v>
      </c>
      <c r="AX192" s="12" t="s">
        <v>24</v>
      </c>
      <c r="AY192" s="12" t="s">
        <v>68</v>
      </c>
      <c r="AZ192" s="152" t="s">
        <v>165</v>
      </c>
    </row>
    <row r="193" spans="2:66" s="13" customFormat="1" x14ac:dyDescent="0.2">
      <c r="B193" s="156"/>
      <c r="D193" s="151" t="s">
        <v>173</v>
      </c>
      <c r="E193" s="157" t="s">
        <v>1</v>
      </c>
      <c r="F193" s="158" t="s">
        <v>732</v>
      </c>
      <c r="H193" s="159">
        <v>1.61</v>
      </c>
      <c r="J193" s="199"/>
      <c r="M193" s="156"/>
      <c r="N193" s="160"/>
      <c r="U193" s="161"/>
      <c r="AU193" s="157" t="s">
        <v>173</v>
      </c>
      <c r="AV193" s="157" t="s">
        <v>147</v>
      </c>
      <c r="AW193" s="13" t="s">
        <v>147</v>
      </c>
      <c r="AX193" s="13" t="s">
        <v>24</v>
      </c>
      <c r="AY193" s="13" t="s">
        <v>68</v>
      </c>
      <c r="AZ193" s="157" t="s">
        <v>165</v>
      </c>
    </row>
    <row r="194" spans="2:66" s="13" customFormat="1" x14ac:dyDescent="0.2">
      <c r="B194" s="156"/>
      <c r="D194" s="151" t="s">
        <v>173</v>
      </c>
      <c r="E194" s="157" t="s">
        <v>1</v>
      </c>
      <c r="F194" s="158" t="s">
        <v>733</v>
      </c>
      <c r="H194" s="159">
        <v>0.86799999999999999</v>
      </c>
      <c r="J194" s="199"/>
      <c r="M194" s="156"/>
      <c r="N194" s="160"/>
      <c r="U194" s="161"/>
      <c r="AU194" s="157" t="s">
        <v>173</v>
      </c>
      <c r="AV194" s="157" t="s">
        <v>147</v>
      </c>
      <c r="AW194" s="13" t="s">
        <v>147</v>
      </c>
      <c r="AX194" s="13" t="s">
        <v>24</v>
      </c>
      <c r="AY194" s="13" t="s">
        <v>68</v>
      </c>
      <c r="AZ194" s="157" t="s">
        <v>165</v>
      </c>
    </row>
    <row r="195" spans="2:66" s="14" customFormat="1" x14ac:dyDescent="0.2">
      <c r="B195" s="162"/>
      <c r="D195" s="151" t="s">
        <v>173</v>
      </c>
      <c r="E195" s="163" t="s">
        <v>1</v>
      </c>
      <c r="F195" s="164" t="s">
        <v>176</v>
      </c>
      <c r="H195" s="165">
        <v>9.5579999999999998</v>
      </c>
      <c r="J195" s="200"/>
      <c r="M195" s="162"/>
      <c r="N195" s="166"/>
      <c r="U195" s="167"/>
      <c r="AU195" s="163" t="s">
        <v>173</v>
      </c>
      <c r="AV195" s="163" t="s">
        <v>147</v>
      </c>
      <c r="AW195" s="14" t="s">
        <v>171</v>
      </c>
      <c r="AX195" s="14" t="s">
        <v>24</v>
      </c>
      <c r="AY195" s="14" t="s">
        <v>76</v>
      </c>
      <c r="AZ195" s="163" t="s">
        <v>165</v>
      </c>
    </row>
    <row r="196" spans="2:66" s="1" customFormat="1" ht="37.9" customHeight="1" x14ac:dyDescent="0.2">
      <c r="B196" s="29"/>
      <c r="C196" s="188" t="s">
        <v>219</v>
      </c>
      <c r="D196" s="188" t="s">
        <v>167</v>
      </c>
      <c r="E196" s="189" t="s">
        <v>210</v>
      </c>
      <c r="F196" s="190" t="s">
        <v>211</v>
      </c>
      <c r="G196" s="191" t="s">
        <v>184</v>
      </c>
      <c r="H196" s="192">
        <v>9.5579999999999998</v>
      </c>
      <c r="I196" s="193">
        <v>12.48</v>
      </c>
      <c r="J196" s="182"/>
      <c r="K196" s="193">
        <f t="shared" ref="K196" si="8">(H196*I196)-(H196*I196*J196)</f>
        <v>119.28384</v>
      </c>
      <c r="L196" s="194"/>
      <c r="M196" s="29"/>
      <c r="N196" s="145" t="s">
        <v>1</v>
      </c>
      <c r="O196" s="118" t="s">
        <v>34</v>
      </c>
      <c r="P196" s="146">
        <v>0.61299999999999999</v>
      </c>
      <c r="Q196" s="146">
        <f>P196*H196</f>
        <v>5.8590539999999995</v>
      </c>
      <c r="R196" s="146">
        <v>0</v>
      </c>
      <c r="S196" s="146">
        <f>R196*H196</f>
        <v>0</v>
      </c>
      <c r="T196" s="146">
        <v>0</v>
      </c>
      <c r="U196" s="147">
        <f>T196*H196</f>
        <v>0</v>
      </c>
      <c r="AS196" s="148" t="s">
        <v>171</v>
      </c>
      <c r="AU196" s="148" t="s">
        <v>167</v>
      </c>
      <c r="AV196" s="148" t="s">
        <v>147</v>
      </c>
      <c r="AZ196" s="17" t="s">
        <v>165</v>
      </c>
      <c r="BF196" s="149">
        <f>IF(O196="základná",K196,0)</f>
        <v>0</v>
      </c>
      <c r="BG196" s="149">
        <f>IF(O196="znížená",K196,0)</f>
        <v>119.28384</v>
      </c>
      <c r="BH196" s="149">
        <f>IF(O196="zákl. prenesená",K196,0)</f>
        <v>0</v>
      </c>
      <c r="BI196" s="149">
        <f>IF(O196="zníž. prenesená",K196,0)</f>
        <v>0</v>
      </c>
      <c r="BJ196" s="149">
        <f>IF(O196="nulová",K196,0)</f>
        <v>0</v>
      </c>
      <c r="BK196" s="17" t="s">
        <v>147</v>
      </c>
      <c r="BL196" s="149">
        <f>ROUND(I196*H196,2)</f>
        <v>119.28</v>
      </c>
      <c r="BM196" s="17" t="s">
        <v>171</v>
      </c>
      <c r="BN196" s="148" t="s">
        <v>734</v>
      </c>
    </row>
    <row r="197" spans="2:66" s="12" customFormat="1" x14ac:dyDescent="0.2">
      <c r="B197" s="150"/>
      <c r="D197" s="151" t="s">
        <v>173</v>
      </c>
      <c r="E197" s="152" t="s">
        <v>1</v>
      </c>
      <c r="F197" s="153" t="s">
        <v>728</v>
      </c>
      <c r="H197" s="152" t="s">
        <v>1</v>
      </c>
      <c r="J197" s="198"/>
      <c r="M197" s="150"/>
      <c r="N197" s="154"/>
      <c r="U197" s="155"/>
      <c r="AU197" s="152" t="s">
        <v>173</v>
      </c>
      <c r="AV197" s="152" t="s">
        <v>147</v>
      </c>
      <c r="AW197" s="12" t="s">
        <v>76</v>
      </c>
      <c r="AX197" s="12" t="s">
        <v>24</v>
      </c>
      <c r="AY197" s="12" t="s">
        <v>68</v>
      </c>
      <c r="AZ197" s="152" t="s">
        <v>165</v>
      </c>
    </row>
    <row r="198" spans="2:66" s="13" customFormat="1" x14ac:dyDescent="0.2">
      <c r="B198" s="156"/>
      <c r="D198" s="151" t="s">
        <v>173</v>
      </c>
      <c r="E198" s="157" t="s">
        <v>1</v>
      </c>
      <c r="F198" s="158" t="s">
        <v>729</v>
      </c>
      <c r="H198" s="159">
        <v>4.5999999999999996</v>
      </c>
      <c r="J198" s="199"/>
      <c r="M198" s="156"/>
      <c r="N198" s="160"/>
      <c r="U198" s="161"/>
      <c r="AU198" s="157" t="s">
        <v>173</v>
      </c>
      <c r="AV198" s="157" t="s">
        <v>147</v>
      </c>
      <c r="AW198" s="13" t="s">
        <v>147</v>
      </c>
      <c r="AX198" s="13" t="s">
        <v>24</v>
      </c>
      <c r="AY198" s="13" t="s">
        <v>68</v>
      </c>
      <c r="AZ198" s="157" t="s">
        <v>165</v>
      </c>
    </row>
    <row r="199" spans="2:66" s="13" customFormat="1" x14ac:dyDescent="0.2">
      <c r="B199" s="156"/>
      <c r="D199" s="151" t="s">
        <v>173</v>
      </c>
      <c r="E199" s="157" t="s">
        <v>1</v>
      </c>
      <c r="F199" s="158" t="s">
        <v>730</v>
      </c>
      <c r="H199" s="159">
        <v>2.48</v>
      </c>
      <c r="J199" s="199"/>
      <c r="M199" s="156"/>
      <c r="N199" s="160"/>
      <c r="U199" s="161"/>
      <c r="AU199" s="157" t="s">
        <v>173</v>
      </c>
      <c r="AV199" s="157" t="s">
        <v>147</v>
      </c>
      <c r="AW199" s="13" t="s">
        <v>147</v>
      </c>
      <c r="AX199" s="13" t="s">
        <v>24</v>
      </c>
      <c r="AY199" s="13" t="s">
        <v>68</v>
      </c>
      <c r="AZ199" s="157" t="s">
        <v>165</v>
      </c>
    </row>
    <row r="200" spans="2:66" s="12" customFormat="1" x14ac:dyDescent="0.2">
      <c r="B200" s="150"/>
      <c r="D200" s="151" t="s">
        <v>173</v>
      </c>
      <c r="E200" s="152" t="s">
        <v>1</v>
      </c>
      <c r="F200" s="153" t="s">
        <v>731</v>
      </c>
      <c r="H200" s="152" t="s">
        <v>1</v>
      </c>
      <c r="J200" s="198"/>
      <c r="M200" s="150"/>
      <c r="N200" s="154"/>
      <c r="U200" s="155"/>
      <c r="AU200" s="152" t="s">
        <v>173</v>
      </c>
      <c r="AV200" s="152" t="s">
        <v>147</v>
      </c>
      <c r="AW200" s="12" t="s">
        <v>76</v>
      </c>
      <c r="AX200" s="12" t="s">
        <v>24</v>
      </c>
      <c r="AY200" s="12" t="s">
        <v>68</v>
      </c>
      <c r="AZ200" s="152" t="s">
        <v>165</v>
      </c>
    </row>
    <row r="201" spans="2:66" s="13" customFormat="1" x14ac:dyDescent="0.2">
      <c r="B201" s="156"/>
      <c r="D201" s="151" t="s">
        <v>173</v>
      </c>
      <c r="E201" s="157" t="s">
        <v>1</v>
      </c>
      <c r="F201" s="158" t="s">
        <v>732</v>
      </c>
      <c r="H201" s="159">
        <v>1.61</v>
      </c>
      <c r="J201" s="199"/>
      <c r="M201" s="156"/>
      <c r="N201" s="160"/>
      <c r="U201" s="161"/>
      <c r="AU201" s="157" t="s">
        <v>173</v>
      </c>
      <c r="AV201" s="157" t="s">
        <v>147</v>
      </c>
      <c r="AW201" s="13" t="s">
        <v>147</v>
      </c>
      <c r="AX201" s="13" t="s">
        <v>24</v>
      </c>
      <c r="AY201" s="13" t="s">
        <v>68</v>
      </c>
      <c r="AZ201" s="157" t="s">
        <v>165</v>
      </c>
    </row>
    <row r="202" spans="2:66" s="13" customFormat="1" x14ac:dyDescent="0.2">
      <c r="B202" s="156"/>
      <c r="D202" s="151" t="s">
        <v>173</v>
      </c>
      <c r="E202" s="157" t="s">
        <v>1</v>
      </c>
      <c r="F202" s="158" t="s">
        <v>733</v>
      </c>
      <c r="H202" s="159">
        <v>0.86799999999999999</v>
      </c>
      <c r="J202" s="199"/>
      <c r="M202" s="156"/>
      <c r="N202" s="160"/>
      <c r="U202" s="161"/>
      <c r="AU202" s="157" t="s">
        <v>173</v>
      </c>
      <c r="AV202" s="157" t="s">
        <v>147</v>
      </c>
      <c r="AW202" s="13" t="s">
        <v>147</v>
      </c>
      <c r="AX202" s="13" t="s">
        <v>24</v>
      </c>
      <c r="AY202" s="13" t="s">
        <v>68</v>
      </c>
      <c r="AZ202" s="157" t="s">
        <v>165</v>
      </c>
    </row>
    <row r="203" spans="2:66" s="14" customFormat="1" x14ac:dyDescent="0.2">
      <c r="B203" s="162"/>
      <c r="D203" s="151" t="s">
        <v>173</v>
      </c>
      <c r="E203" s="163" t="s">
        <v>1</v>
      </c>
      <c r="F203" s="164" t="s">
        <v>176</v>
      </c>
      <c r="H203" s="165">
        <v>9.5579999999999998</v>
      </c>
      <c r="J203" s="200"/>
      <c r="M203" s="162"/>
      <c r="N203" s="166"/>
      <c r="U203" s="167"/>
      <c r="AU203" s="163" t="s">
        <v>173</v>
      </c>
      <c r="AV203" s="163" t="s">
        <v>147</v>
      </c>
      <c r="AW203" s="14" t="s">
        <v>171</v>
      </c>
      <c r="AX203" s="14" t="s">
        <v>24</v>
      </c>
      <c r="AY203" s="14" t="s">
        <v>76</v>
      </c>
      <c r="AZ203" s="163" t="s">
        <v>165</v>
      </c>
    </row>
    <row r="204" spans="2:66" s="1" customFormat="1" ht="24.2" customHeight="1" x14ac:dyDescent="0.2">
      <c r="B204" s="29"/>
      <c r="C204" s="188" t="s">
        <v>224</v>
      </c>
      <c r="D204" s="188" t="s">
        <v>167</v>
      </c>
      <c r="E204" s="189" t="s">
        <v>214</v>
      </c>
      <c r="F204" s="190" t="s">
        <v>215</v>
      </c>
      <c r="G204" s="191" t="s">
        <v>184</v>
      </c>
      <c r="H204" s="192">
        <v>94.176000000000002</v>
      </c>
      <c r="I204" s="193">
        <v>2.04</v>
      </c>
      <c r="J204" s="182"/>
      <c r="K204" s="193">
        <f t="shared" ref="K204" si="9">(H204*I204)-(H204*I204*J204)</f>
        <v>192.11904000000001</v>
      </c>
      <c r="L204" s="194"/>
      <c r="M204" s="29"/>
      <c r="N204" s="145" t="s">
        <v>1</v>
      </c>
      <c r="O204" s="118" t="s">
        <v>34</v>
      </c>
      <c r="P204" s="146">
        <v>6.9000000000000006E-2</v>
      </c>
      <c r="Q204" s="146">
        <f>P204*H204</f>
        <v>6.4981440000000008</v>
      </c>
      <c r="R204" s="146">
        <v>0</v>
      </c>
      <c r="S204" s="146">
        <f>R204*H204</f>
        <v>0</v>
      </c>
      <c r="T204" s="146">
        <v>0</v>
      </c>
      <c r="U204" s="147">
        <f>T204*H204</f>
        <v>0</v>
      </c>
      <c r="AS204" s="148" t="s">
        <v>171</v>
      </c>
      <c r="AU204" s="148" t="s">
        <v>167</v>
      </c>
      <c r="AV204" s="148" t="s">
        <v>147</v>
      </c>
      <c r="AZ204" s="17" t="s">
        <v>165</v>
      </c>
      <c r="BF204" s="149">
        <f>IF(O204="základná",K204,0)</f>
        <v>0</v>
      </c>
      <c r="BG204" s="149">
        <f>IF(O204="znížená",K204,0)</f>
        <v>192.11904000000001</v>
      </c>
      <c r="BH204" s="149">
        <f>IF(O204="zákl. prenesená",K204,0)</f>
        <v>0</v>
      </c>
      <c r="BI204" s="149">
        <f>IF(O204="zníž. prenesená",K204,0)</f>
        <v>0</v>
      </c>
      <c r="BJ204" s="149">
        <f>IF(O204="nulová",K204,0)</f>
        <v>0</v>
      </c>
      <c r="BK204" s="17" t="s">
        <v>147</v>
      </c>
      <c r="BL204" s="149">
        <f>ROUND(I204*H204,2)</f>
        <v>192.12</v>
      </c>
      <c r="BM204" s="17" t="s">
        <v>171</v>
      </c>
      <c r="BN204" s="148" t="s">
        <v>735</v>
      </c>
    </row>
    <row r="205" spans="2:66" s="12" customFormat="1" x14ac:dyDescent="0.2">
      <c r="B205" s="150"/>
      <c r="D205" s="151" t="s">
        <v>173</v>
      </c>
      <c r="E205" s="152" t="s">
        <v>1</v>
      </c>
      <c r="F205" s="153" t="s">
        <v>217</v>
      </c>
      <c r="H205" s="152" t="s">
        <v>1</v>
      </c>
      <c r="J205" s="198"/>
      <c r="M205" s="150"/>
      <c r="N205" s="154"/>
      <c r="U205" s="155"/>
      <c r="AU205" s="152" t="s">
        <v>173</v>
      </c>
      <c r="AV205" s="152" t="s">
        <v>147</v>
      </c>
      <c r="AW205" s="12" t="s">
        <v>76</v>
      </c>
      <c r="AX205" s="12" t="s">
        <v>24</v>
      </c>
      <c r="AY205" s="12" t="s">
        <v>68</v>
      </c>
      <c r="AZ205" s="152" t="s">
        <v>165</v>
      </c>
    </row>
    <row r="206" spans="2:66" s="13" customFormat="1" x14ac:dyDescent="0.2">
      <c r="B206" s="156"/>
      <c r="D206" s="151" t="s">
        <v>173</v>
      </c>
      <c r="E206" s="157" t="s">
        <v>1</v>
      </c>
      <c r="F206" s="158" t="s">
        <v>712</v>
      </c>
      <c r="H206" s="159">
        <v>94.176000000000002</v>
      </c>
      <c r="J206" s="199"/>
      <c r="M206" s="156"/>
      <c r="N206" s="160"/>
      <c r="U206" s="161"/>
      <c r="AU206" s="157" t="s">
        <v>173</v>
      </c>
      <c r="AV206" s="157" t="s">
        <v>147</v>
      </c>
      <c r="AW206" s="13" t="s">
        <v>147</v>
      </c>
      <c r="AX206" s="13" t="s">
        <v>24</v>
      </c>
      <c r="AY206" s="13" t="s">
        <v>68</v>
      </c>
      <c r="AZ206" s="157" t="s">
        <v>165</v>
      </c>
    </row>
    <row r="207" spans="2:66" s="14" customFormat="1" x14ac:dyDescent="0.2">
      <c r="B207" s="162"/>
      <c r="D207" s="151" t="s">
        <v>173</v>
      </c>
      <c r="E207" s="163" t="s">
        <v>1</v>
      </c>
      <c r="F207" s="164" t="s">
        <v>176</v>
      </c>
      <c r="H207" s="165">
        <v>94.176000000000002</v>
      </c>
      <c r="J207" s="200"/>
      <c r="M207" s="162"/>
      <c r="N207" s="166"/>
      <c r="U207" s="167"/>
      <c r="AU207" s="163" t="s">
        <v>173</v>
      </c>
      <c r="AV207" s="163" t="s">
        <v>147</v>
      </c>
      <c r="AW207" s="14" t="s">
        <v>171</v>
      </c>
      <c r="AX207" s="14" t="s">
        <v>24</v>
      </c>
      <c r="AY207" s="14" t="s">
        <v>76</v>
      </c>
      <c r="AZ207" s="163" t="s">
        <v>165</v>
      </c>
    </row>
    <row r="208" spans="2:66" s="1" customFormat="1" ht="37.9" customHeight="1" x14ac:dyDescent="0.2">
      <c r="B208" s="29"/>
      <c r="C208" s="188" t="s">
        <v>229</v>
      </c>
      <c r="D208" s="188" t="s">
        <v>167</v>
      </c>
      <c r="E208" s="189" t="s">
        <v>736</v>
      </c>
      <c r="F208" s="190" t="s">
        <v>737</v>
      </c>
      <c r="G208" s="191" t="s">
        <v>184</v>
      </c>
      <c r="H208" s="192">
        <v>94.176000000000002</v>
      </c>
      <c r="I208" s="193">
        <v>4.67</v>
      </c>
      <c r="J208" s="182"/>
      <c r="K208" s="193">
        <f t="shared" ref="K208" si="10">(H208*I208)-(H208*I208*J208)</f>
        <v>439.80192</v>
      </c>
      <c r="L208" s="194"/>
      <c r="M208" s="29"/>
      <c r="N208" s="145" t="s">
        <v>1</v>
      </c>
      <c r="O208" s="118" t="s">
        <v>34</v>
      </c>
      <c r="P208" s="146">
        <v>6.6000000000000003E-2</v>
      </c>
      <c r="Q208" s="146">
        <f>P208*H208</f>
        <v>6.2156160000000007</v>
      </c>
      <c r="R208" s="146">
        <v>0</v>
      </c>
      <c r="S208" s="146">
        <f>R208*H208</f>
        <v>0</v>
      </c>
      <c r="T208" s="146">
        <v>0</v>
      </c>
      <c r="U208" s="147">
        <f>T208*H208</f>
        <v>0</v>
      </c>
      <c r="AS208" s="148" t="s">
        <v>171</v>
      </c>
      <c r="AU208" s="148" t="s">
        <v>167</v>
      </c>
      <c r="AV208" s="148" t="s">
        <v>147</v>
      </c>
      <c r="AZ208" s="17" t="s">
        <v>165</v>
      </c>
      <c r="BF208" s="149">
        <f>IF(O208="základná",K208,0)</f>
        <v>0</v>
      </c>
      <c r="BG208" s="149">
        <f>IF(O208="znížená",K208,0)</f>
        <v>439.80192</v>
      </c>
      <c r="BH208" s="149">
        <f>IF(O208="zákl. prenesená",K208,0)</f>
        <v>0</v>
      </c>
      <c r="BI208" s="149">
        <f>IF(O208="zníž. prenesená",K208,0)</f>
        <v>0</v>
      </c>
      <c r="BJ208" s="149">
        <f>IF(O208="nulová",K208,0)</f>
        <v>0</v>
      </c>
      <c r="BK208" s="17" t="s">
        <v>147</v>
      </c>
      <c r="BL208" s="149">
        <f>ROUND(I208*H208,2)</f>
        <v>439.8</v>
      </c>
      <c r="BM208" s="17" t="s">
        <v>171</v>
      </c>
      <c r="BN208" s="148" t="s">
        <v>738</v>
      </c>
    </row>
    <row r="209" spans="2:66" s="12" customFormat="1" x14ac:dyDescent="0.2">
      <c r="B209" s="150"/>
      <c r="D209" s="151" t="s">
        <v>173</v>
      </c>
      <c r="E209" s="152" t="s">
        <v>1</v>
      </c>
      <c r="F209" s="153" t="s">
        <v>223</v>
      </c>
      <c r="H209" s="152" t="s">
        <v>1</v>
      </c>
      <c r="J209" s="198"/>
      <c r="M209" s="150"/>
      <c r="N209" s="154"/>
      <c r="U209" s="155"/>
      <c r="AU209" s="152" t="s">
        <v>173</v>
      </c>
      <c r="AV209" s="152" t="s">
        <v>147</v>
      </c>
      <c r="AW209" s="12" t="s">
        <v>76</v>
      </c>
      <c r="AX209" s="12" t="s">
        <v>24</v>
      </c>
      <c r="AY209" s="12" t="s">
        <v>68</v>
      </c>
      <c r="AZ209" s="152" t="s">
        <v>165</v>
      </c>
    </row>
    <row r="210" spans="2:66" s="13" customFormat="1" x14ac:dyDescent="0.2">
      <c r="B210" s="156"/>
      <c r="D210" s="151" t="s">
        <v>173</v>
      </c>
      <c r="E210" s="157" t="s">
        <v>1</v>
      </c>
      <c r="F210" s="158" t="s">
        <v>712</v>
      </c>
      <c r="H210" s="159">
        <v>94.176000000000002</v>
      </c>
      <c r="J210" s="199"/>
      <c r="M210" s="156"/>
      <c r="N210" s="160"/>
      <c r="U210" s="161"/>
      <c r="AU210" s="157" t="s">
        <v>173</v>
      </c>
      <c r="AV210" s="157" t="s">
        <v>147</v>
      </c>
      <c r="AW210" s="13" t="s">
        <v>147</v>
      </c>
      <c r="AX210" s="13" t="s">
        <v>24</v>
      </c>
      <c r="AY210" s="13" t="s">
        <v>68</v>
      </c>
      <c r="AZ210" s="157" t="s">
        <v>165</v>
      </c>
    </row>
    <row r="211" spans="2:66" s="14" customFormat="1" x14ac:dyDescent="0.2">
      <c r="B211" s="162"/>
      <c r="D211" s="151" t="s">
        <v>173</v>
      </c>
      <c r="E211" s="163" t="s">
        <v>1</v>
      </c>
      <c r="F211" s="164" t="s">
        <v>176</v>
      </c>
      <c r="H211" s="165">
        <v>94.176000000000002</v>
      </c>
      <c r="J211" s="200"/>
      <c r="M211" s="162"/>
      <c r="N211" s="166"/>
      <c r="U211" s="167"/>
      <c r="AU211" s="163" t="s">
        <v>173</v>
      </c>
      <c r="AV211" s="163" t="s">
        <v>147</v>
      </c>
      <c r="AW211" s="14" t="s">
        <v>171</v>
      </c>
      <c r="AX211" s="14" t="s">
        <v>24</v>
      </c>
      <c r="AY211" s="14" t="s">
        <v>76</v>
      </c>
      <c r="AZ211" s="163" t="s">
        <v>165</v>
      </c>
    </row>
    <row r="212" spans="2:66" s="1" customFormat="1" ht="44.25" customHeight="1" x14ac:dyDescent="0.2">
      <c r="B212" s="29"/>
      <c r="C212" s="188" t="s">
        <v>234</v>
      </c>
      <c r="D212" s="188" t="s">
        <v>167</v>
      </c>
      <c r="E212" s="189" t="s">
        <v>739</v>
      </c>
      <c r="F212" s="190" t="s">
        <v>740</v>
      </c>
      <c r="G212" s="191" t="s">
        <v>184</v>
      </c>
      <c r="H212" s="192">
        <v>1883.52</v>
      </c>
      <c r="I212" s="193">
        <v>0.64</v>
      </c>
      <c r="J212" s="182"/>
      <c r="K212" s="193">
        <f t="shared" ref="K212" si="11">(H212*I212)-(H212*I212*J212)</f>
        <v>1205.4528</v>
      </c>
      <c r="L212" s="194"/>
      <c r="M212" s="29"/>
      <c r="N212" s="145" t="s">
        <v>1</v>
      </c>
      <c r="O212" s="118" t="s">
        <v>34</v>
      </c>
      <c r="P212" s="146">
        <v>8.9999999999999993E-3</v>
      </c>
      <c r="Q212" s="146">
        <f>P212*H212</f>
        <v>16.95168</v>
      </c>
      <c r="R212" s="146">
        <v>0</v>
      </c>
      <c r="S212" s="146">
        <f>R212*H212</f>
        <v>0</v>
      </c>
      <c r="T212" s="146">
        <v>0</v>
      </c>
      <c r="U212" s="147">
        <f>T212*H212</f>
        <v>0</v>
      </c>
      <c r="AS212" s="148" t="s">
        <v>171</v>
      </c>
      <c r="AU212" s="148" t="s">
        <v>167</v>
      </c>
      <c r="AV212" s="148" t="s">
        <v>147</v>
      </c>
      <c r="AZ212" s="17" t="s">
        <v>165</v>
      </c>
      <c r="BF212" s="149">
        <f>IF(O212="základná",K212,0)</f>
        <v>0</v>
      </c>
      <c r="BG212" s="149">
        <f>IF(O212="znížená",K212,0)</f>
        <v>1205.4528</v>
      </c>
      <c r="BH212" s="149">
        <f>IF(O212="zákl. prenesená",K212,0)</f>
        <v>0</v>
      </c>
      <c r="BI212" s="149">
        <f>IF(O212="zníž. prenesená",K212,0)</f>
        <v>0</v>
      </c>
      <c r="BJ212" s="149">
        <f>IF(O212="nulová",K212,0)</f>
        <v>0</v>
      </c>
      <c r="BK212" s="17" t="s">
        <v>147</v>
      </c>
      <c r="BL212" s="149">
        <f>ROUND(I212*H212,2)</f>
        <v>1205.45</v>
      </c>
      <c r="BM212" s="17" t="s">
        <v>171</v>
      </c>
      <c r="BN212" s="148" t="s">
        <v>741</v>
      </c>
    </row>
    <row r="213" spans="2:66" s="12" customFormat="1" x14ac:dyDescent="0.2">
      <c r="B213" s="150"/>
      <c r="D213" s="151" t="s">
        <v>173</v>
      </c>
      <c r="E213" s="152" t="s">
        <v>1</v>
      </c>
      <c r="F213" s="153" t="s">
        <v>223</v>
      </c>
      <c r="H213" s="152" t="s">
        <v>1</v>
      </c>
      <c r="J213" s="198"/>
      <c r="M213" s="150"/>
      <c r="N213" s="154"/>
      <c r="U213" s="155"/>
      <c r="AU213" s="152" t="s">
        <v>173</v>
      </c>
      <c r="AV213" s="152" t="s">
        <v>147</v>
      </c>
      <c r="AW213" s="12" t="s">
        <v>76</v>
      </c>
      <c r="AX213" s="12" t="s">
        <v>24</v>
      </c>
      <c r="AY213" s="12" t="s">
        <v>68</v>
      </c>
      <c r="AZ213" s="152" t="s">
        <v>165</v>
      </c>
    </row>
    <row r="214" spans="2:66" s="13" customFormat="1" x14ac:dyDescent="0.2">
      <c r="B214" s="156"/>
      <c r="D214" s="151" t="s">
        <v>173</v>
      </c>
      <c r="E214" s="157" t="s">
        <v>1</v>
      </c>
      <c r="F214" s="158" t="s">
        <v>712</v>
      </c>
      <c r="H214" s="159">
        <v>94.176000000000002</v>
      </c>
      <c r="J214" s="199"/>
      <c r="M214" s="156"/>
      <c r="N214" s="160"/>
      <c r="U214" s="161"/>
      <c r="AU214" s="157" t="s">
        <v>173</v>
      </c>
      <c r="AV214" s="157" t="s">
        <v>147</v>
      </c>
      <c r="AW214" s="13" t="s">
        <v>147</v>
      </c>
      <c r="AX214" s="13" t="s">
        <v>24</v>
      </c>
      <c r="AY214" s="13" t="s">
        <v>68</v>
      </c>
      <c r="AZ214" s="157" t="s">
        <v>165</v>
      </c>
    </row>
    <row r="215" spans="2:66" s="14" customFormat="1" x14ac:dyDescent="0.2">
      <c r="B215" s="162"/>
      <c r="D215" s="151" t="s">
        <v>173</v>
      </c>
      <c r="E215" s="163" t="s">
        <v>1</v>
      </c>
      <c r="F215" s="164" t="s">
        <v>176</v>
      </c>
      <c r="H215" s="165">
        <v>94.176000000000002</v>
      </c>
      <c r="J215" s="200"/>
      <c r="M215" s="162"/>
      <c r="N215" s="166"/>
      <c r="U215" s="167"/>
      <c r="AU215" s="163" t="s">
        <v>173</v>
      </c>
      <c r="AV215" s="163" t="s">
        <v>147</v>
      </c>
      <c r="AW215" s="14" t="s">
        <v>171</v>
      </c>
      <c r="AX215" s="14" t="s">
        <v>24</v>
      </c>
      <c r="AY215" s="14" t="s">
        <v>76</v>
      </c>
      <c r="AZ215" s="163" t="s">
        <v>165</v>
      </c>
    </row>
    <row r="216" spans="2:66" s="13" customFormat="1" x14ac:dyDescent="0.2">
      <c r="B216" s="156"/>
      <c r="D216" s="151" t="s">
        <v>173</v>
      </c>
      <c r="F216" s="158" t="s">
        <v>742</v>
      </c>
      <c r="H216" s="159">
        <v>1883.52</v>
      </c>
      <c r="J216" s="199"/>
      <c r="M216" s="156"/>
      <c r="N216" s="160"/>
      <c r="U216" s="161"/>
      <c r="AU216" s="157" t="s">
        <v>173</v>
      </c>
      <c r="AV216" s="157" t="s">
        <v>147</v>
      </c>
      <c r="AW216" s="13" t="s">
        <v>147</v>
      </c>
      <c r="AX216" s="13" t="s">
        <v>3</v>
      </c>
      <c r="AY216" s="13" t="s">
        <v>76</v>
      </c>
      <c r="AZ216" s="157" t="s">
        <v>165</v>
      </c>
    </row>
    <row r="217" spans="2:66" s="1" customFormat="1" ht="24.2" customHeight="1" x14ac:dyDescent="0.2">
      <c r="B217" s="29"/>
      <c r="C217" s="188" t="s">
        <v>239</v>
      </c>
      <c r="D217" s="188" t="s">
        <v>167</v>
      </c>
      <c r="E217" s="189" t="s">
        <v>743</v>
      </c>
      <c r="F217" s="190" t="s">
        <v>744</v>
      </c>
      <c r="G217" s="191" t="s">
        <v>184</v>
      </c>
      <c r="H217" s="192">
        <v>94.176000000000002</v>
      </c>
      <c r="I217" s="193">
        <v>10.27</v>
      </c>
      <c r="J217" s="182"/>
      <c r="K217" s="193">
        <f t="shared" ref="K217" si="12">(H217*I217)-(H217*I217*J217)</f>
        <v>967.18751999999995</v>
      </c>
      <c r="L217" s="194"/>
      <c r="M217" s="29"/>
      <c r="N217" s="145" t="s">
        <v>1</v>
      </c>
      <c r="O217" s="118" t="s">
        <v>34</v>
      </c>
      <c r="P217" s="146">
        <v>0.61699999999999999</v>
      </c>
      <c r="Q217" s="146">
        <f>P217*H217</f>
        <v>58.106591999999999</v>
      </c>
      <c r="R217" s="146">
        <v>0</v>
      </c>
      <c r="S217" s="146">
        <f>R217*H217</f>
        <v>0</v>
      </c>
      <c r="T217" s="146">
        <v>0</v>
      </c>
      <c r="U217" s="147">
        <f>T217*H217</f>
        <v>0</v>
      </c>
      <c r="AS217" s="148" t="s">
        <v>171</v>
      </c>
      <c r="AU217" s="148" t="s">
        <v>167</v>
      </c>
      <c r="AV217" s="148" t="s">
        <v>147</v>
      </c>
      <c r="AZ217" s="17" t="s">
        <v>165</v>
      </c>
      <c r="BF217" s="149">
        <f>IF(O217="základná",K217,0)</f>
        <v>0</v>
      </c>
      <c r="BG217" s="149">
        <f>IF(O217="znížená",K217,0)</f>
        <v>967.18751999999995</v>
      </c>
      <c r="BH217" s="149">
        <f>IF(O217="zákl. prenesená",K217,0)</f>
        <v>0</v>
      </c>
      <c r="BI217" s="149">
        <f>IF(O217="zníž. prenesená",K217,0)</f>
        <v>0</v>
      </c>
      <c r="BJ217" s="149">
        <f>IF(O217="nulová",K217,0)</f>
        <v>0</v>
      </c>
      <c r="BK217" s="17" t="s">
        <v>147</v>
      </c>
      <c r="BL217" s="149">
        <f>ROUND(I217*H217,2)</f>
        <v>967.19</v>
      </c>
      <c r="BM217" s="17" t="s">
        <v>171</v>
      </c>
      <c r="BN217" s="148" t="s">
        <v>745</v>
      </c>
    </row>
    <row r="218" spans="2:66" s="12" customFormat="1" x14ac:dyDescent="0.2">
      <c r="B218" s="150"/>
      <c r="D218" s="151" t="s">
        <v>173</v>
      </c>
      <c r="E218" s="152" t="s">
        <v>1</v>
      </c>
      <c r="F218" s="153" t="s">
        <v>233</v>
      </c>
      <c r="H218" s="152" t="s">
        <v>1</v>
      </c>
      <c r="J218" s="198"/>
      <c r="M218" s="150"/>
      <c r="N218" s="154"/>
      <c r="U218" s="155"/>
      <c r="AU218" s="152" t="s">
        <v>173</v>
      </c>
      <c r="AV218" s="152" t="s">
        <v>147</v>
      </c>
      <c r="AW218" s="12" t="s">
        <v>76</v>
      </c>
      <c r="AX218" s="12" t="s">
        <v>24</v>
      </c>
      <c r="AY218" s="12" t="s">
        <v>68</v>
      </c>
      <c r="AZ218" s="152" t="s">
        <v>165</v>
      </c>
    </row>
    <row r="219" spans="2:66" s="13" customFormat="1" x14ac:dyDescent="0.2">
      <c r="B219" s="156"/>
      <c r="D219" s="151" t="s">
        <v>173</v>
      </c>
      <c r="E219" s="157" t="s">
        <v>1</v>
      </c>
      <c r="F219" s="158" t="s">
        <v>712</v>
      </c>
      <c r="H219" s="159">
        <v>94.176000000000002</v>
      </c>
      <c r="J219" s="199"/>
      <c r="M219" s="156"/>
      <c r="N219" s="160"/>
      <c r="U219" s="161"/>
      <c r="AU219" s="157" t="s">
        <v>173</v>
      </c>
      <c r="AV219" s="157" t="s">
        <v>147</v>
      </c>
      <c r="AW219" s="13" t="s">
        <v>147</v>
      </c>
      <c r="AX219" s="13" t="s">
        <v>24</v>
      </c>
      <c r="AY219" s="13" t="s">
        <v>68</v>
      </c>
      <c r="AZ219" s="157" t="s">
        <v>165</v>
      </c>
    </row>
    <row r="220" spans="2:66" s="14" customFormat="1" x14ac:dyDescent="0.2">
      <c r="B220" s="162"/>
      <c r="D220" s="151" t="s">
        <v>173</v>
      </c>
      <c r="E220" s="163" t="s">
        <v>1</v>
      </c>
      <c r="F220" s="164" t="s">
        <v>176</v>
      </c>
      <c r="H220" s="165">
        <v>94.176000000000002</v>
      </c>
      <c r="J220" s="200"/>
      <c r="M220" s="162"/>
      <c r="N220" s="166"/>
      <c r="U220" s="167"/>
      <c r="AU220" s="163" t="s">
        <v>173</v>
      </c>
      <c r="AV220" s="163" t="s">
        <v>147</v>
      </c>
      <c r="AW220" s="14" t="s">
        <v>171</v>
      </c>
      <c r="AX220" s="14" t="s">
        <v>24</v>
      </c>
      <c r="AY220" s="14" t="s">
        <v>76</v>
      </c>
      <c r="AZ220" s="163" t="s">
        <v>165</v>
      </c>
    </row>
    <row r="221" spans="2:66" s="1" customFormat="1" ht="16.5" customHeight="1" x14ac:dyDescent="0.2">
      <c r="B221" s="29"/>
      <c r="C221" s="188" t="s">
        <v>246</v>
      </c>
      <c r="D221" s="188" t="s">
        <v>167</v>
      </c>
      <c r="E221" s="189" t="s">
        <v>746</v>
      </c>
      <c r="F221" s="190" t="s">
        <v>747</v>
      </c>
      <c r="G221" s="191" t="s">
        <v>184</v>
      </c>
      <c r="H221" s="192">
        <v>94.176000000000002</v>
      </c>
      <c r="I221" s="193">
        <v>0.86</v>
      </c>
      <c r="J221" s="182"/>
      <c r="K221" s="193">
        <f t="shared" ref="K221" si="13">(H221*I221)-(H221*I221*J221)</f>
        <v>80.99136</v>
      </c>
      <c r="L221" s="194"/>
      <c r="M221" s="29"/>
      <c r="N221" s="145" t="s">
        <v>1</v>
      </c>
      <c r="O221" s="118" t="s">
        <v>34</v>
      </c>
      <c r="P221" s="146">
        <v>8.9999999999999993E-3</v>
      </c>
      <c r="Q221" s="146">
        <f>P221*H221</f>
        <v>0.847584</v>
      </c>
      <c r="R221" s="146">
        <v>0</v>
      </c>
      <c r="S221" s="146">
        <f>R221*H221</f>
        <v>0</v>
      </c>
      <c r="T221" s="146">
        <v>0</v>
      </c>
      <c r="U221" s="147">
        <f>T221*H221</f>
        <v>0</v>
      </c>
      <c r="AS221" s="148" t="s">
        <v>171</v>
      </c>
      <c r="AU221" s="148" t="s">
        <v>167</v>
      </c>
      <c r="AV221" s="148" t="s">
        <v>147</v>
      </c>
      <c r="AZ221" s="17" t="s">
        <v>165</v>
      </c>
      <c r="BF221" s="149">
        <f>IF(O221="základná",K221,0)</f>
        <v>0</v>
      </c>
      <c r="BG221" s="149">
        <f>IF(O221="znížená",K221,0)</f>
        <v>80.99136</v>
      </c>
      <c r="BH221" s="149">
        <f>IF(O221="zákl. prenesená",K221,0)</f>
        <v>0</v>
      </c>
      <c r="BI221" s="149">
        <f>IF(O221="zníž. prenesená",K221,0)</f>
        <v>0</v>
      </c>
      <c r="BJ221" s="149">
        <f>IF(O221="nulová",K221,0)</f>
        <v>0</v>
      </c>
      <c r="BK221" s="17" t="s">
        <v>147</v>
      </c>
      <c r="BL221" s="149">
        <f>ROUND(I221*H221,2)</f>
        <v>80.989999999999995</v>
      </c>
      <c r="BM221" s="17" t="s">
        <v>171</v>
      </c>
      <c r="BN221" s="148" t="s">
        <v>748</v>
      </c>
    </row>
    <row r="222" spans="2:66" s="12" customFormat="1" x14ac:dyDescent="0.2">
      <c r="B222" s="150"/>
      <c r="D222" s="151" t="s">
        <v>173</v>
      </c>
      <c r="E222" s="152" t="s">
        <v>1</v>
      </c>
      <c r="F222" s="153" t="s">
        <v>238</v>
      </c>
      <c r="H222" s="152" t="s">
        <v>1</v>
      </c>
      <c r="J222" s="198"/>
      <c r="M222" s="150"/>
      <c r="N222" s="154"/>
      <c r="U222" s="155"/>
      <c r="AU222" s="152" t="s">
        <v>173</v>
      </c>
      <c r="AV222" s="152" t="s">
        <v>147</v>
      </c>
      <c r="AW222" s="12" t="s">
        <v>76</v>
      </c>
      <c r="AX222" s="12" t="s">
        <v>24</v>
      </c>
      <c r="AY222" s="12" t="s">
        <v>68</v>
      </c>
      <c r="AZ222" s="152" t="s">
        <v>165</v>
      </c>
    </row>
    <row r="223" spans="2:66" s="13" customFormat="1" x14ac:dyDescent="0.2">
      <c r="B223" s="156"/>
      <c r="D223" s="151" t="s">
        <v>173</v>
      </c>
      <c r="E223" s="157" t="s">
        <v>1</v>
      </c>
      <c r="F223" s="158" t="s">
        <v>712</v>
      </c>
      <c r="H223" s="159">
        <v>94.176000000000002</v>
      </c>
      <c r="J223" s="199"/>
      <c r="M223" s="156"/>
      <c r="N223" s="160"/>
      <c r="U223" s="161"/>
      <c r="AU223" s="157" t="s">
        <v>173</v>
      </c>
      <c r="AV223" s="157" t="s">
        <v>147</v>
      </c>
      <c r="AW223" s="13" t="s">
        <v>147</v>
      </c>
      <c r="AX223" s="13" t="s">
        <v>24</v>
      </c>
      <c r="AY223" s="13" t="s">
        <v>68</v>
      </c>
      <c r="AZ223" s="157" t="s">
        <v>165</v>
      </c>
    </row>
    <row r="224" spans="2:66" s="14" customFormat="1" x14ac:dyDescent="0.2">
      <c r="B224" s="162"/>
      <c r="D224" s="151" t="s">
        <v>173</v>
      </c>
      <c r="E224" s="163" t="s">
        <v>1</v>
      </c>
      <c r="F224" s="164" t="s">
        <v>176</v>
      </c>
      <c r="H224" s="165">
        <v>94.176000000000002</v>
      </c>
      <c r="J224" s="200"/>
      <c r="M224" s="162"/>
      <c r="N224" s="166"/>
      <c r="U224" s="167"/>
      <c r="AU224" s="163" t="s">
        <v>173</v>
      </c>
      <c r="AV224" s="163" t="s">
        <v>147</v>
      </c>
      <c r="AW224" s="14" t="s">
        <v>171</v>
      </c>
      <c r="AX224" s="14" t="s">
        <v>24</v>
      </c>
      <c r="AY224" s="14" t="s">
        <v>76</v>
      </c>
      <c r="AZ224" s="163" t="s">
        <v>165</v>
      </c>
    </row>
    <row r="225" spans="2:66" s="1" customFormat="1" ht="24.2" customHeight="1" x14ac:dyDescent="0.2">
      <c r="B225" s="29"/>
      <c r="C225" s="188" t="s">
        <v>256</v>
      </c>
      <c r="D225" s="188" t="s">
        <v>167</v>
      </c>
      <c r="E225" s="189" t="s">
        <v>240</v>
      </c>
      <c r="F225" s="190" t="s">
        <v>241</v>
      </c>
      <c r="G225" s="191" t="s">
        <v>242</v>
      </c>
      <c r="H225" s="192">
        <v>160.09899999999999</v>
      </c>
      <c r="I225" s="193">
        <v>30</v>
      </c>
      <c r="J225" s="182"/>
      <c r="K225" s="193">
        <f t="shared" ref="K225" si="14">(H225*I225)-(H225*I225*J225)</f>
        <v>4802.9699999999993</v>
      </c>
      <c r="L225" s="194"/>
      <c r="M225" s="29"/>
      <c r="N225" s="145" t="s">
        <v>1</v>
      </c>
      <c r="O225" s="118" t="s">
        <v>34</v>
      </c>
      <c r="P225" s="146">
        <v>0</v>
      </c>
      <c r="Q225" s="146">
        <f>P225*H225</f>
        <v>0</v>
      </c>
      <c r="R225" s="146">
        <v>0</v>
      </c>
      <c r="S225" s="146">
        <f>R225*H225</f>
        <v>0</v>
      </c>
      <c r="T225" s="146">
        <v>0</v>
      </c>
      <c r="U225" s="147">
        <f>T225*H225</f>
        <v>0</v>
      </c>
      <c r="AS225" s="148" t="s">
        <v>171</v>
      </c>
      <c r="AU225" s="148" t="s">
        <v>167</v>
      </c>
      <c r="AV225" s="148" t="s">
        <v>147</v>
      </c>
      <c r="AZ225" s="17" t="s">
        <v>165</v>
      </c>
      <c r="BF225" s="149">
        <f>IF(O225="základná",K225,0)</f>
        <v>0</v>
      </c>
      <c r="BG225" s="149">
        <f>IF(O225="znížená",K225,0)</f>
        <v>4802.9699999999993</v>
      </c>
      <c r="BH225" s="149">
        <f>IF(O225="zákl. prenesená",K225,0)</f>
        <v>0</v>
      </c>
      <c r="BI225" s="149">
        <f>IF(O225="zníž. prenesená",K225,0)</f>
        <v>0</v>
      </c>
      <c r="BJ225" s="149">
        <f>IF(O225="nulová",K225,0)</f>
        <v>0</v>
      </c>
      <c r="BK225" s="17" t="s">
        <v>147</v>
      </c>
      <c r="BL225" s="149">
        <f>ROUND(I225*H225,2)</f>
        <v>4802.97</v>
      </c>
      <c r="BM225" s="17" t="s">
        <v>171</v>
      </c>
      <c r="BN225" s="148" t="s">
        <v>749</v>
      </c>
    </row>
    <row r="226" spans="2:66" s="12" customFormat="1" x14ac:dyDescent="0.2">
      <c r="B226" s="150"/>
      <c r="D226" s="151" t="s">
        <v>173</v>
      </c>
      <c r="E226" s="152" t="s">
        <v>1</v>
      </c>
      <c r="F226" s="153" t="s">
        <v>238</v>
      </c>
      <c r="H226" s="152" t="s">
        <v>1</v>
      </c>
      <c r="J226" s="198"/>
      <c r="M226" s="150"/>
      <c r="N226" s="154"/>
      <c r="U226" s="155"/>
      <c r="AU226" s="152" t="s">
        <v>173</v>
      </c>
      <c r="AV226" s="152" t="s">
        <v>147</v>
      </c>
      <c r="AW226" s="12" t="s">
        <v>76</v>
      </c>
      <c r="AX226" s="12" t="s">
        <v>24</v>
      </c>
      <c r="AY226" s="12" t="s">
        <v>68</v>
      </c>
      <c r="AZ226" s="152" t="s">
        <v>165</v>
      </c>
    </row>
    <row r="227" spans="2:66" s="13" customFormat="1" x14ac:dyDescent="0.2">
      <c r="B227" s="156"/>
      <c r="D227" s="151" t="s">
        <v>173</v>
      </c>
      <c r="E227" s="157" t="s">
        <v>1</v>
      </c>
      <c r="F227" s="158" t="s">
        <v>712</v>
      </c>
      <c r="H227" s="159">
        <v>94.176000000000002</v>
      </c>
      <c r="J227" s="199"/>
      <c r="M227" s="156"/>
      <c r="N227" s="160"/>
      <c r="U227" s="161"/>
      <c r="AU227" s="157" t="s">
        <v>173</v>
      </c>
      <c r="AV227" s="157" t="s">
        <v>147</v>
      </c>
      <c r="AW227" s="13" t="s">
        <v>147</v>
      </c>
      <c r="AX227" s="13" t="s">
        <v>24</v>
      </c>
      <c r="AY227" s="13" t="s">
        <v>68</v>
      </c>
      <c r="AZ227" s="157" t="s">
        <v>165</v>
      </c>
    </row>
    <row r="228" spans="2:66" s="14" customFormat="1" x14ac:dyDescent="0.2">
      <c r="B228" s="162"/>
      <c r="D228" s="151" t="s">
        <v>173</v>
      </c>
      <c r="E228" s="163" t="s">
        <v>1</v>
      </c>
      <c r="F228" s="164" t="s">
        <v>176</v>
      </c>
      <c r="H228" s="165">
        <v>94.176000000000002</v>
      </c>
      <c r="J228" s="200"/>
      <c r="M228" s="162"/>
      <c r="N228" s="166"/>
      <c r="U228" s="167"/>
      <c r="AU228" s="163" t="s">
        <v>173</v>
      </c>
      <c r="AV228" s="163" t="s">
        <v>147</v>
      </c>
      <c r="AW228" s="14" t="s">
        <v>171</v>
      </c>
      <c r="AX228" s="14" t="s">
        <v>24</v>
      </c>
      <c r="AY228" s="14" t="s">
        <v>76</v>
      </c>
      <c r="AZ228" s="163" t="s">
        <v>165</v>
      </c>
    </row>
    <row r="229" spans="2:66" s="13" customFormat="1" x14ac:dyDescent="0.2">
      <c r="B229" s="156"/>
      <c r="D229" s="151" t="s">
        <v>173</v>
      </c>
      <c r="F229" s="158" t="s">
        <v>750</v>
      </c>
      <c r="H229" s="159">
        <v>160.09899999999999</v>
      </c>
      <c r="J229" s="199"/>
      <c r="M229" s="156"/>
      <c r="N229" s="160"/>
      <c r="U229" s="161"/>
      <c r="AU229" s="157" t="s">
        <v>173</v>
      </c>
      <c r="AV229" s="157" t="s">
        <v>147</v>
      </c>
      <c r="AW229" s="13" t="s">
        <v>147</v>
      </c>
      <c r="AX229" s="13" t="s">
        <v>3</v>
      </c>
      <c r="AY229" s="13" t="s">
        <v>76</v>
      </c>
      <c r="AZ229" s="157" t="s">
        <v>165</v>
      </c>
    </row>
    <row r="230" spans="2:66" s="11" customFormat="1" ht="22.9" customHeight="1" x14ac:dyDescent="0.2">
      <c r="B230" s="133"/>
      <c r="D230" s="134" t="s">
        <v>67</v>
      </c>
      <c r="E230" s="142" t="s">
        <v>147</v>
      </c>
      <c r="F230" s="142" t="s">
        <v>245</v>
      </c>
      <c r="J230" s="201"/>
      <c r="K230" s="143">
        <f>SUM(K231:K267)</f>
        <v>1906.1876900000002</v>
      </c>
      <c r="M230" s="133"/>
      <c r="N230" s="137"/>
      <c r="Q230" s="138">
        <f>SUM(Q231:Q273)</f>
        <v>34.222777000000001</v>
      </c>
      <c r="S230" s="138">
        <f>SUM(S231:S273)</f>
        <v>17.821546730000001</v>
      </c>
      <c r="U230" s="139">
        <f>SUM(U231:U273)</f>
        <v>0</v>
      </c>
      <c r="AS230" s="134" t="s">
        <v>76</v>
      </c>
      <c r="AU230" s="140" t="s">
        <v>67</v>
      </c>
      <c r="AV230" s="140" t="s">
        <v>76</v>
      </c>
      <c r="AZ230" s="134" t="s">
        <v>165</v>
      </c>
      <c r="BL230" s="141">
        <f>SUM(BL231:BL273)</f>
        <v>1906.1799999999998</v>
      </c>
    </row>
    <row r="231" spans="2:66" s="1" customFormat="1" ht="16.5" customHeight="1" x14ac:dyDescent="0.2">
      <c r="B231" s="29"/>
      <c r="C231" s="188" t="s">
        <v>265</v>
      </c>
      <c r="D231" s="188" t="s">
        <v>167</v>
      </c>
      <c r="E231" s="189" t="s">
        <v>247</v>
      </c>
      <c r="F231" s="190" t="s">
        <v>248</v>
      </c>
      <c r="G231" s="191" t="s">
        <v>184</v>
      </c>
      <c r="H231" s="192">
        <v>1.02</v>
      </c>
      <c r="I231" s="193">
        <v>148.72</v>
      </c>
      <c r="J231" s="182"/>
      <c r="K231" s="193">
        <f t="shared" ref="K231" si="15">(H231*I231)-(H231*I231*J231)</f>
        <v>151.6944</v>
      </c>
      <c r="L231" s="194"/>
      <c r="M231" s="29"/>
      <c r="N231" s="145" t="s">
        <v>1</v>
      </c>
      <c r="O231" s="118" t="s">
        <v>34</v>
      </c>
      <c r="P231" s="146">
        <v>0.58099999999999996</v>
      </c>
      <c r="Q231" s="146">
        <f>P231*H231</f>
        <v>0.59261999999999992</v>
      </c>
      <c r="R231" s="146">
        <v>2.3223500000000001</v>
      </c>
      <c r="S231" s="146">
        <f>R231*H231</f>
        <v>2.3687970000000003</v>
      </c>
      <c r="T231" s="146">
        <v>0</v>
      </c>
      <c r="U231" s="147">
        <f>T231*H231</f>
        <v>0</v>
      </c>
      <c r="AS231" s="148" t="s">
        <v>171</v>
      </c>
      <c r="AU231" s="148" t="s">
        <v>167</v>
      </c>
      <c r="AV231" s="148" t="s">
        <v>147</v>
      </c>
      <c r="AZ231" s="17" t="s">
        <v>165</v>
      </c>
      <c r="BF231" s="149">
        <f>IF(O231="základná",K231,0)</f>
        <v>0</v>
      </c>
      <c r="BG231" s="149">
        <f>IF(O231="znížená",K231,0)</f>
        <v>151.6944</v>
      </c>
      <c r="BH231" s="149">
        <f>IF(O231="zákl. prenesená",K231,0)</f>
        <v>0</v>
      </c>
      <c r="BI231" s="149">
        <f>IF(O231="zníž. prenesená",K231,0)</f>
        <v>0</v>
      </c>
      <c r="BJ231" s="149">
        <f>IF(O231="nulová",K231,0)</f>
        <v>0</v>
      </c>
      <c r="BK231" s="17" t="s">
        <v>147</v>
      </c>
      <c r="BL231" s="149">
        <f>ROUND(I231*H231,2)</f>
        <v>151.69</v>
      </c>
      <c r="BM231" s="17" t="s">
        <v>171</v>
      </c>
      <c r="BN231" s="148" t="s">
        <v>751</v>
      </c>
    </row>
    <row r="232" spans="2:66" s="12" customFormat="1" x14ac:dyDescent="0.2">
      <c r="B232" s="150"/>
      <c r="D232" s="151" t="s">
        <v>173</v>
      </c>
      <c r="E232" s="152" t="s">
        <v>1</v>
      </c>
      <c r="F232" s="153" t="s">
        <v>752</v>
      </c>
      <c r="H232" s="152" t="s">
        <v>1</v>
      </c>
      <c r="J232" s="198"/>
      <c r="M232" s="150"/>
      <c r="N232" s="154"/>
      <c r="U232" s="155"/>
      <c r="AU232" s="152" t="s">
        <v>173</v>
      </c>
      <c r="AV232" s="152" t="s">
        <v>147</v>
      </c>
      <c r="AW232" s="12" t="s">
        <v>76</v>
      </c>
      <c r="AX232" s="12" t="s">
        <v>24</v>
      </c>
      <c r="AY232" s="12" t="s">
        <v>68</v>
      </c>
      <c r="AZ232" s="152" t="s">
        <v>165</v>
      </c>
    </row>
    <row r="233" spans="2:66" s="12" customFormat="1" x14ac:dyDescent="0.2">
      <c r="B233" s="150"/>
      <c r="D233" s="151" t="s">
        <v>173</v>
      </c>
      <c r="E233" s="152" t="s">
        <v>1</v>
      </c>
      <c r="F233" s="153" t="s">
        <v>251</v>
      </c>
      <c r="H233" s="152" t="s">
        <v>1</v>
      </c>
      <c r="J233" s="198"/>
      <c r="M233" s="150"/>
      <c r="N233" s="154"/>
      <c r="U233" s="155"/>
      <c r="AU233" s="152" t="s">
        <v>173</v>
      </c>
      <c r="AV233" s="152" t="s">
        <v>147</v>
      </c>
      <c r="AW233" s="12" t="s">
        <v>76</v>
      </c>
      <c r="AX233" s="12" t="s">
        <v>24</v>
      </c>
      <c r="AY233" s="12" t="s">
        <v>68</v>
      </c>
      <c r="AZ233" s="152" t="s">
        <v>165</v>
      </c>
    </row>
    <row r="234" spans="2:66" s="13" customFormat="1" x14ac:dyDescent="0.2">
      <c r="B234" s="156"/>
      <c r="D234" s="151" t="s">
        <v>173</v>
      </c>
      <c r="E234" s="157" t="s">
        <v>1</v>
      </c>
      <c r="F234" s="158" t="s">
        <v>753</v>
      </c>
      <c r="H234" s="159">
        <v>0.6</v>
      </c>
      <c r="J234" s="199"/>
      <c r="M234" s="156"/>
      <c r="N234" s="160"/>
      <c r="U234" s="161"/>
      <c r="AU234" s="157" t="s">
        <v>173</v>
      </c>
      <c r="AV234" s="157" t="s">
        <v>147</v>
      </c>
      <c r="AW234" s="13" t="s">
        <v>147</v>
      </c>
      <c r="AX234" s="13" t="s">
        <v>24</v>
      </c>
      <c r="AY234" s="13" t="s">
        <v>68</v>
      </c>
      <c r="AZ234" s="157" t="s">
        <v>165</v>
      </c>
    </row>
    <row r="235" spans="2:66" s="13" customFormat="1" x14ac:dyDescent="0.2">
      <c r="B235" s="156"/>
      <c r="D235" s="151" t="s">
        <v>173</v>
      </c>
      <c r="E235" s="157" t="s">
        <v>1</v>
      </c>
      <c r="F235" s="158" t="s">
        <v>754</v>
      </c>
      <c r="H235" s="159">
        <v>0.42</v>
      </c>
      <c r="J235" s="199"/>
      <c r="M235" s="156"/>
      <c r="N235" s="160"/>
      <c r="U235" s="161"/>
      <c r="AU235" s="157" t="s">
        <v>173</v>
      </c>
      <c r="AV235" s="157" t="s">
        <v>147</v>
      </c>
      <c r="AW235" s="13" t="s">
        <v>147</v>
      </c>
      <c r="AX235" s="13" t="s">
        <v>24</v>
      </c>
      <c r="AY235" s="13" t="s">
        <v>68</v>
      </c>
      <c r="AZ235" s="157" t="s">
        <v>165</v>
      </c>
    </row>
    <row r="236" spans="2:66" s="14" customFormat="1" x14ac:dyDescent="0.2">
      <c r="B236" s="162"/>
      <c r="D236" s="151" t="s">
        <v>173</v>
      </c>
      <c r="E236" s="163" t="s">
        <v>1</v>
      </c>
      <c r="F236" s="164" t="s">
        <v>176</v>
      </c>
      <c r="H236" s="165">
        <v>1.02</v>
      </c>
      <c r="J236" s="200"/>
      <c r="M236" s="162"/>
      <c r="N236" s="166"/>
      <c r="U236" s="167"/>
      <c r="AU236" s="163" t="s">
        <v>173</v>
      </c>
      <c r="AV236" s="163" t="s">
        <v>147</v>
      </c>
      <c r="AW236" s="14" t="s">
        <v>171</v>
      </c>
      <c r="AX236" s="14" t="s">
        <v>24</v>
      </c>
      <c r="AY236" s="14" t="s">
        <v>76</v>
      </c>
      <c r="AZ236" s="163" t="s">
        <v>165</v>
      </c>
    </row>
    <row r="237" spans="2:66" s="1" customFormat="1" ht="24.2" customHeight="1" x14ac:dyDescent="0.2">
      <c r="B237" s="29"/>
      <c r="C237" s="188" t="s">
        <v>272</v>
      </c>
      <c r="D237" s="188" t="s">
        <v>167</v>
      </c>
      <c r="E237" s="189" t="s">
        <v>257</v>
      </c>
      <c r="F237" s="190" t="s">
        <v>258</v>
      </c>
      <c r="G237" s="191" t="s">
        <v>184</v>
      </c>
      <c r="H237" s="192">
        <v>6.6109999999999998</v>
      </c>
      <c r="I237" s="193">
        <v>148.94999999999999</v>
      </c>
      <c r="J237" s="182"/>
      <c r="K237" s="193">
        <f t="shared" ref="K237" si="16">(H237*I237)-(H237*I237*J237)</f>
        <v>984.70844999999986</v>
      </c>
      <c r="L237" s="194"/>
      <c r="M237" s="29"/>
      <c r="N237" s="145" t="s">
        <v>1</v>
      </c>
      <c r="O237" s="118" t="s">
        <v>34</v>
      </c>
      <c r="P237" s="146">
        <v>0.58299999999999996</v>
      </c>
      <c r="Q237" s="146">
        <f>P237*H237</f>
        <v>3.8542129999999997</v>
      </c>
      <c r="R237" s="146">
        <v>2.3223500000000001</v>
      </c>
      <c r="S237" s="146">
        <f>R237*H237</f>
        <v>15.353055850000001</v>
      </c>
      <c r="T237" s="146">
        <v>0</v>
      </c>
      <c r="U237" s="147">
        <f>T237*H237</f>
        <v>0</v>
      </c>
      <c r="AS237" s="148" t="s">
        <v>171</v>
      </c>
      <c r="AU237" s="148" t="s">
        <v>167</v>
      </c>
      <c r="AV237" s="148" t="s">
        <v>147</v>
      </c>
      <c r="AZ237" s="17" t="s">
        <v>165</v>
      </c>
      <c r="BF237" s="149">
        <f>IF(O237="základná",K237,0)</f>
        <v>0</v>
      </c>
      <c r="BG237" s="149">
        <f>IF(O237="znížená",K237,0)</f>
        <v>984.70844999999986</v>
      </c>
      <c r="BH237" s="149">
        <f>IF(O237="zákl. prenesená",K237,0)</f>
        <v>0</v>
      </c>
      <c r="BI237" s="149">
        <f>IF(O237="zníž. prenesená",K237,0)</f>
        <v>0</v>
      </c>
      <c r="BJ237" s="149">
        <f>IF(O237="nulová",K237,0)</f>
        <v>0</v>
      </c>
      <c r="BK237" s="17" t="s">
        <v>147</v>
      </c>
      <c r="BL237" s="149">
        <f>ROUND(I237*H237,2)</f>
        <v>984.71</v>
      </c>
      <c r="BM237" s="17" t="s">
        <v>171</v>
      </c>
      <c r="BN237" s="148" t="s">
        <v>755</v>
      </c>
    </row>
    <row r="238" spans="2:66" s="12" customFormat="1" x14ac:dyDescent="0.2">
      <c r="B238" s="150"/>
      <c r="D238" s="151" t="s">
        <v>173</v>
      </c>
      <c r="E238" s="152" t="s">
        <v>1</v>
      </c>
      <c r="F238" s="153" t="s">
        <v>752</v>
      </c>
      <c r="H238" s="152" t="s">
        <v>1</v>
      </c>
      <c r="J238" s="198"/>
      <c r="M238" s="150"/>
      <c r="N238" s="154"/>
      <c r="U238" s="155"/>
      <c r="AU238" s="152" t="s">
        <v>173</v>
      </c>
      <c r="AV238" s="152" t="s">
        <v>147</v>
      </c>
      <c r="AW238" s="12" t="s">
        <v>76</v>
      </c>
      <c r="AX238" s="12" t="s">
        <v>24</v>
      </c>
      <c r="AY238" s="12" t="s">
        <v>68</v>
      </c>
      <c r="AZ238" s="152" t="s">
        <v>165</v>
      </c>
    </row>
    <row r="239" spans="2:66" s="12" customFormat="1" x14ac:dyDescent="0.2">
      <c r="B239" s="150"/>
      <c r="D239" s="151" t="s">
        <v>173</v>
      </c>
      <c r="E239" s="152" t="s">
        <v>1</v>
      </c>
      <c r="F239" s="153" t="s">
        <v>260</v>
      </c>
      <c r="H239" s="152" t="s">
        <v>1</v>
      </c>
      <c r="J239" s="198"/>
      <c r="M239" s="150"/>
      <c r="N239" s="154"/>
      <c r="U239" s="155"/>
      <c r="AU239" s="152" t="s">
        <v>173</v>
      </c>
      <c r="AV239" s="152" t="s">
        <v>147</v>
      </c>
      <c r="AW239" s="12" t="s">
        <v>76</v>
      </c>
      <c r="AX239" s="12" t="s">
        <v>24</v>
      </c>
      <c r="AY239" s="12" t="s">
        <v>68</v>
      </c>
      <c r="AZ239" s="152" t="s">
        <v>165</v>
      </c>
    </row>
    <row r="240" spans="2:66" s="13" customFormat="1" x14ac:dyDescent="0.2">
      <c r="B240" s="156"/>
      <c r="D240" s="151" t="s">
        <v>173</v>
      </c>
      <c r="E240" s="157" t="s">
        <v>1</v>
      </c>
      <c r="F240" s="158" t="s">
        <v>756</v>
      </c>
      <c r="H240" s="159">
        <v>2.44</v>
      </c>
      <c r="J240" s="199"/>
      <c r="M240" s="156"/>
      <c r="N240" s="160"/>
      <c r="U240" s="161"/>
      <c r="AU240" s="157" t="s">
        <v>173</v>
      </c>
      <c r="AV240" s="157" t="s">
        <v>147</v>
      </c>
      <c r="AW240" s="13" t="s">
        <v>147</v>
      </c>
      <c r="AX240" s="13" t="s">
        <v>24</v>
      </c>
      <c r="AY240" s="13" t="s">
        <v>68</v>
      </c>
      <c r="AZ240" s="157" t="s">
        <v>165</v>
      </c>
    </row>
    <row r="241" spans="2:66" s="13" customFormat="1" x14ac:dyDescent="0.2">
      <c r="B241" s="156"/>
      <c r="D241" s="151" t="s">
        <v>173</v>
      </c>
      <c r="E241" s="157" t="s">
        <v>1</v>
      </c>
      <c r="F241" s="158" t="s">
        <v>757</v>
      </c>
      <c r="H241" s="159">
        <v>1.28</v>
      </c>
      <c r="J241" s="199"/>
      <c r="M241" s="156"/>
      <c r="N241" s="160"/>
      <c r="U241" s="161"/>
      <c r="AU241" s="157" t="s">
        <v>173</v>
      </c>
      <c r="AV241" s="157" t="s">
        <v>147</v>
      </c>
      <c r="AW241" s="13" t="s">
        <v>147</v>
      </c>
      <c r="AX241" s="13" t="s">
        <v>24</v>
      </c>
      <c r="AY241" s="13" t="s">
        <v>68</v>
      </c>
      <c r="AZ241" s="157" t="s">
        <v>165</v>
      </c>
    </row>
    <row r="242" spans="2:66" s="15" customFormat="1" x14ac:dyDescent="0.2">
      <c r="B242" s="213"/>
      <c r="D242" s="151" t="s">
        <v>173</v>
      </c>
      <c r="E242" s="168" t="s">
        <v>1</v>
      </c>
      <c r="F242" s="214" t="s">
        <v>190</v>
      </c>
      <c r="H242" s="215">
        <v>3.72</v>
      </c>
      <c r="J242" s="223"/>
      <c r="M242" s="213"/>
      <c r="N242" s="217"/>
      <c r="U242" s="218"/>
      <c r="AU242" s="168" t="s">
        <v>173</v>
      </c>
      <c r="AV242" s="168" t="s">
        <v>147</v>
      </c>
      <c r="AW242" s="15" t="s">
        <v>181</v>
      </c>
      <c r="AX242" s="15" t="s">
        <v>24</v>
      </c>
      <c r="AY242" s="15" t="s">
        <v>68</v>
      </c>
      <c r="AZ242" s="168" t="s">
        <v>165</v>
      </c>
    </row>
    <row r="243" spans="2:66" s="13" customFormat="1" x14ac:dyDescent="0.2">
      <c r="B243" s="156"/>
      <c r="D243" s="151" t="s">
        <v>173</v>
      </c>
      <c r="E243" s="157" t="s">
        <v>1</v>
      </c>
      <c r="F243" s="158" t="s">
        <v>758</v>
      </c>
      <c r="H243" s="159">
        <v>1.75</v>
      </c>
      <c r="J243" s="199"/>
      <c r="M243" s="156"/>
      <c r="N243" s="160"/>
      <c r="U243" s="161"/>
      <c r="AU243" s="157" t="s">
        <v>173</v>
      </c>
      <c r="AV243" s="157" t="s">
        <v>147</v>
      </c>
      <c r="AW243" s="13" t="s">
        <v>147</v>
      </c>
      <c r="AX243" s="13" t="s">
        <v>24</v>
      </c>
      <c r="AY243" s="13" t="s">
        <v>68</v>
      </c>
      <c r="AZ243" s="157" t="s">
        <v>165</v>
      </c>
    </row>
    <row r="244" spans="2:66" s="13" customFormat="1" x14ac:dyDescent="0.2">
      <c r="B244" s="156"/>
      <c r="D244" s="151" t="s">
        <v>173</v>
      </c>
      <c r="E244" s="157" t="s">
        <v>1</v>
      </c>
      <c r="F244" s="158" t="s">
        <v>759</v>
      </c>
      <c r="H244" s="159">
        <v>1.141</v>
      </c>
      <c r="J244" s="199"/>
      <c r="M244" s="156"/>
      <c r="N244" s="160"/>
      <c r="U244" s="161"/>
      <c r="AU244" s="157" t="s">
        <v>173</v>
      </c>
      <c r="AV244" s="157" t="s">
        <v>147</v>
      </c>
      <c r="AW244" s="13" t="s">
        <v>147</v>
      </c>
      <c r="AX244" s="13" t="s">
        <v>24</v>
      </c>
      <c r="AY244" s="13" t="s">
        <v>68</v>
      </c>
      <c r="AZ244" s="157" t="s">
        <v>165</v>
      </c>
    </row>
    <row r="245" spans="2:66" s="15" customFormat="1" x14ac:dyDescent="0.2">
      <c r="B245" s="213"/>
      <c r="D245" s="151" t="s">
        <v>173</v>
      </c>
      <c r="E245" s="168" t="s">
        <v>1</v>
      </c>
      <c r="F245" s="214" t="s">
        <v>190</v>
      </c>
      <c r="H245" s="215">
        <v>2.891</v>
      </c>
      <c r="J245" s="223"/>
      <c r="M245" s="213"/>
      <c r="N245" s="217"/>
      <c r="U245" s="218"/>
      <c r="AU245" s="168" t="s">
        <v>173</v>
      </c>
      <c r="AV245" s="168" t="s">
        <v>147</v>
      </c>
      <c r="AW245" s="15" t="s">
        <v>181</v>
      </c>
      <c r="AX245" s="15" t="s">
        <v>24</v>
      </c>
      <c r="AY245" s="15" t="s">
        <v>68</v>
      </c>
      <c r="AZ245" s="168" t="s">
        <v>165</v>
      </c>
    </row>
    <row r="246" spans="2:66" s="14" customFormat="1" x14ac:dyDescent="0.2">
      <c r="B246" s="162"/>
      <c r="D246" s="151" t="s">
        <v>173</v>
      </c>
      <c r="E246" s="163" t="s">
        <v>1</v>
      </c>
      <c r="F246" s="164" t="s">
        <v>176</v>
      </c>
      <c r="H246" s="165">
        <v>6.6109999999999998</v>
      </c>
      <c r="J246" s="200"/>
      <c r="M246" s="162"/>
      <c r="N246" s="166"/>
      <c r="U246" s="167"/>
      <c r="AU246" s="163" t="s">
        <v>173</v>
      </c>
      <c r="AV246" s="163" t="s">
        <v>147</v>
      </c>
      <c r="AW246" s="14" t="s">
        <v>171</v>
      </c>
      <c r="AX246" s="14" t="s">
        <v>24</v>
      </c>
      <c r="AY246" s="14" t="s">
        <v>76</v>
      </c>
      <c r="AZ246" s="163" t="s">
        <v>165</v>
      </c>
    </row>
    <row r="247" spans="2:66" s="1" customFormat="1" ht="21.75" customHeight="1" x14ac:dyDescent="0.2">
      <c r="B247" s="29"/>
      <c r="C247" s="188" t="s">
        <v>276</v>
      </c>
      <c r="D247" s="188" t="s">
        <v>167</v>
      </c>
      <c r="E247" s="189" t="s">
        <v>266</v>
      </c>
      <c r="F247" s="190" t="s">
        <v>267</v>
      </c>
      <c r="G247" s="191" t="s">
        <v>170</v>
      </c>
      <c r="H247" s="192">
        <v>26.443999999999999</v>
      </c>
      <c r="I247" s="193">
        <v>22.1</v>
      </c>
      <c r="J247" s="182"/>
      <c r="K247" s="193">
        <f t="shared" ref="K247" si="17">(H247*I247)-(H247*I247*J247)</f>
        <v>584.41240000000005</v>
      </c>
      <c r="L247" s="194"/>
      <c r="M247" s="29"/>
      <c r="N247" s="145" t="s">
        <v>1</v>
      </c>
      <c r="O247" s="118" t="s">
        <v>34</v>
      </c>
      <c r="P247" s="146">
        <v>0.79900000000000004</v>
      </c>
      <c r="Q247" s="146">
        <f>P247*H247</f>
        <v>21.128755999999999</v>
      </c>
      <c r="R247" s="146">
        <v>3.7699999999999999E-3</v>
      </c>
      <c r="S247" s="146">
        <f>R247*H247</f>
        <v>9.9693879999999999E-2</v>
      </c>
      <c r="T247" s="146">
        <v>0</v>
      </c>
      <c r="U247" s="147">
        <f>T247*H247</f>
        <v>0</v>
      </c>
      <c r="AS247" s="148" t="s">
        <v>171</v>
      </c>
      <c r="AU247" s="148" t="s">
        <v>167</v>
      </c>
      <c r="AV247" s="148" t="s">
        <v>147</v>
      </c>
      <c r="AZ247" s="17" t="s">
        <v>165</v>
      </c>
      <c r="BF247" s="149">
        <f>IF(O247="základná",K247,0)</f>
        <v>0</v>
      </c>
      <c r="BG247" s="149">
        <f>IF(O247="znížená",K247,0)</f>
        <v>584.41240000000005</v>
      </c>
      <c r="BH247" s="149">
        <f>IF(O247="zákl. prenesená",K247,0)</f>
        <v>0</v>
      </c>
      <c r="BI247" s="149">
        <f>IF(O247="zníž. prenesená",K247,0)</f>
        <v>0</v>
      </c>
      <c r="BJ247" s="149">
        <f>IF(O247="nulová",K247,0)</f>
        <v>0</v>
      </c>
      <c r="BK247" s="17" t="s">
        <v>147</v>
      </c>
      <c r="BL247" s="149">
        <f>ROUND(I247*H247,2)</f>
        <v>584.41</v>
      </c>
      <c r="BM247" s="17" t="s">
        <v>171</v>
      </c>
      <c r="BN247" s="148" t="s">
        <v>760</v>
      </c>
    </row>
    <row r="248" spans="2:66" s="12" customFormat="1" x14ac:dyDescent="0.2">
      <c r="B248" s="150"/>
      <c r="D248" s="151" t="s">
        <v>173</v>
      </c>
      <c r="E248" s="152" t="s">
        <v>1</v>
      </c>
      <c r="F248" s="153" t="s">
        <v>752</v>
      </c>
      <c r="H248" s="152" t="s">
        <v>1</v>
      </c>
      <c r="J248" s="176"/>
      <c r="M248" s="150"/>
      <c r="N248" s="154"/>
      <c r="U248" s="155"/>
      <c r="AU248" s="152" t="s">
        <v>173</v>
      </c>
      <c r="AV248" s="152" t="s">
        <v>147</v>
      </c>
      <c r="AW248" s="12" t="s">
        <v>76</v>
      </c>
      <c r="AX248" s="12" t="s">
        <v>24</v>
      </c>
      <c r="AY248" s="12" t="s">
        <v>68</v>
      </c>
      <c r="AZ248" s="152" t="s">
        <v>165</v>
      </c>
    </row>
    <row r="249" spans="2:66" s="12" customFormat="1" x14ac:dyDescent="0.2">
      <c r="B249" s="150"/>
      <c r="D249" s="151" t="s">
        <v>173</v>
      </c>
      <c r="E249" s="152" t="s">
        <v>1</v>
      </c>
      <c r="F249" s="153" t="s">
        <v>260</v>
      </c>
      <c r="H249" s="152" t="s">
        <v>1</v>
      </c>
      <c r="J249" s="176"/>
      <c r="M249" s="150"/>
      <c r="N249" s="154"/>
      <c r="U249" s="155"/>
      <c r="AU249" s="152" t="s">
        <v>173</v>
      </c>
      <c r="AV249" s="152" t="s">
        <v>147</v>
      </c>
      <c r="AW249" s="12" t="s">
        <v>76</v>
      </c>
      <c r="AX249" s="12" t="s">
        <v>24</v>
      </c>
      <c r="AY249" s="12" t="s">
        <v>68</v>
      </c>
      <c r="AZ249" s="152" t="s">
        <v>165</v>
      </c>
    </row>
    <row r="250" spans="2:66" s="13" customFormat="1" x14ac:dyDescent="0.2">
      <c r="B250" s="156"/>
      <c r="D250" s="151" t="s">
        <v>173</v>
      </c>
      <c r="E250" s="157" t="s">
        <v>1</v>
      </c>
      <c r="F250" s="158" t="s">
        <v>761</v>
      </c>
      <c r="H250" s="159">
        <v>9.76</v>
      </c>
      <c r="J250" s="177"/>
      <c r="M250" s="156"/>
      <c r="N250" s="160"/>
      <c r="U250" s="161"/>
      <c r="AU250" s="157" t="s">
        <v>173</v>
      </c>
      <c r="AV250" s="157" t="s">
        <v>147</v>
      </c>
      <c r="AW250" s="13" t="s">
        <v>147</v>
      </c>
      <c r="AX250" s="13" t="s">
        <v>24</v>
      </c>
      <c r="AY250" s="13" t="s">
        <v>68</v>
      </c>
      <c r="AZ250" s="157" t="s">
        <v>165</v>
      </c>
    </row>
    <row r="251" spans="2:66" s="13" customFormat="1" x14ac:dyDescent="0.2">
      <c r="B251" s="156"/>
      <c r="D251" s="151" t="s">
        <v>173</v>
      </c>
      <c r="E251" s="157" t="s">
        <v>1</v>
      </c>
      <c r="F251" s="158" t="s">
        <v>762</v>
      </c>
      <c r="H251" s="159">
        <v>5.12</v>
      </c>
      <c r="J251" s="177"/>
      <c r="M251" s="156"/>
      <c r="N251" s="160"/>
      <c r="U251" s="161"/>
      <c r="AU251" s="157" t="s">
        <v>173</v>
      </c>
      <c r="AV251" s="157" t="s">
        <v>147</v>
      </c>
      <c r="AW251" s="13" t="s">
        <v>147</v>
      </c>
      <c r="AX251" s="13" t="s">
        <v>24</v>
      </c>
      <c r="AY251" s="13" t="s">
        <v>68</v>
      </c>
      <c r="AZ251" s="157" t="s">
        <v>165</v>
      </c>
    </row>
    <row r="252" spans="2:66" s="15" customFormat="1" x14ac:dyDescent="0.2">
      <c r="B252" s="213"/>
      <c r="D252" s="151" t="s">
        <v>173</v>
      </c>
      <c r="E252" s="168" t="s">
        <v>1</v>
      </c>
      <c r="F252" s="214" t="s">
        <v>190</v>
      </c>
      <c r="H252" s="215">
        <v>14.88</v>
      </c>
      <c r="J252" s="216"/>
      <c r="M252" s="213"/>
      <c r="N252" s="217"/>
      <c r="U252" s="218"/>
      <c r="AU252" s="168" t="s">
        <v>173</v>
      </c>
      <c r="AV252" s="168" t="s">
        <v>147</v>
      </c>
      <c r="AW252" s="15" t="s">
        <v>181</v>
      </c>
      <c r="AX252" s="15" t="s">
        <v>24</v>
      </c>
      <c r="AY252" s="15" t="s">
        <v>68</v>
      </c>
      <c r="AZ252" s="168" t="s">
        <v>165</v>
      </c>
    </row>
    <row r="253" spans="2:66" s="13" customFormat="1" x14ac:dyDescent="0.2">
      <c r="B253" s="156"/>
      <c r="D253" s="151" t="s">
        <v>173</v>
      </c>
      <c r="E253" s="157" t="s">
        <v>1</v>
      </c>
      <c r="F253" s="158" t="s">
        <v>763</v>
      </c>
      <c r="H253" s="159">
        <v>7</v>
      </c>
      <c r="J253" s="177"/>
      <c r="M253" s="156"/>
      <c r="N253" s="160"/>
      <c r="U253" s="161"/>
      <c r="AU253" s="157" t="s">
        <v>173</v>
      </c>
      <c r="AV253" s="157" t="s">
        <v>147</v>
      </c>
      <c r="AW253" s="13" t="s">
        <v>147</v>
      </c>
      <c r="AX253" s="13" t="s">
        <v>24</v>
      </c>
      <c r="AY253" s="13" t="s">
        <v>68</v>
      </c>
      <c r="AZ253" s="157" t="s">
        <v>165</v>
      </c>
    </row>
    <row r="254" spans="2:66" s="13" customFormat="1" x14ac:dyDescent="0.2">
      <c r="B254" s="156"/>
      <c r="D254" s="151" t="s">
        <v>173</v>
      </c>
      <c r="E254" s="157" t="s">
        <v>1</v>
      </c>
      <c r="F254" s="158" t="s">
        <v>764</v>
      </c>
      <c r="H254" s="159">
        <v>4.5640000000000001</v>
      </c>
      <c r="J254" s="177"/>
      <c r="M254" s="156"/>
      <c r="N254" s="160"/>
      <c r="U254" s="161"/>
      <c r="AU254" s="157" t="s">
        <v>173</v>
      </c>
      <c r="AV254" s="157" t="s">
        <v>147</v>
      </c>
      <c r="AW254" s="13" t="s">
        <v>147</v>
      </c>
      <c r="AX254" s="13" t="s">
        <v>24</v>
      </c>
      <c r="AY254" s="13" t="s">
        <v>68</v>
      </c>
      <c r="AZ254" s="157" t="s">
        <v>165</v>
      </c>
    </row>
    <row r="255" spans="2:66" s="15" customFormat="1" x14ac:dyDescent="0.2">
      <c r="B255" s="213"/>
      <c r="D255" s="151" t="s">
        <v>173</v>
      </c>
      <c r="E255" s="168" t="s">
        <v>1</v>
      </c>
      <c r="F255" s="214" t="s">
        <v>190</v>
      </c>
      <c r="H255" s="215">
        <v>11.564</v>
      </c>
      <c r="J255" s="216"/>
      <c r="M255" s="213"/>
      <c r="N255" s="217"/>
      <c r="U255" s="218"/>
      <c r="AU255" s="168" t="s">
        <v>173</v>
      </c>
      <c r="AV255" s="168" t="s">
        <v>147</v>
      </c>
      <c r="AW255" s="15" t="s">
        <v>181</v>
      </c>
      <c r="AX255" s="15" t="s">
        <v>24</v>
      </c>
      <c r="AY255" s="15" t="s">
        <v>68</v>
      </c>
      <c r="AZ255" s="168" t="s">
        <v>165</v>
      </c>
    </row>
    <row r="256" spans="2:66" s="14" customFormat="1" x14ac:dyDescent="0.2">
      <c r="B256" s="162"/>
      <c r="D256" s="151" t="s">
        <v>173</v>
      </c>
      <c r="E256" s="163" t="s">
        <v>1</v>
      </c>
      <c r="F256" s="164" t="s">
        <v>176</v>
      </c>
      <c r="H256" s="165">
        <v>26.443999999999999</v>
      </c>
      <c r="J256" s="178"/>
      <c r="M256" s="162"/>
      <c r="N256" s="166"/>
      <c r="U256" s="167"/>
      <c r="AU256" s="163" t="s">
        <v>173</v>
      </c>
      <c r="AV256" s="163" t="s">
        <v>147</v>
      </c>
      <c r="AW256" s="14" t="s">
        <v>171</v>
      </c>
      <c r="AX256" s="14" t="s">
        <v>24</v>
      </c>
      <c r="AY256" s="14" t="s">
        <v>76</v>
      </c>
      <c r="AZ256" s="163" t="s">
        <v>165</v>
      </c>
    </row>
    <row r="257" spans="2:66" s="1" customFormat="1" ht="24.2" customHeight="1" x14ac:dyDescent="0.2">
      <c r="B257" s="29"/>
      <c r="C257" s="188" t="s">
        <v>285</v>
      </c>
      <c r="D257" s="188" t="s">
        <v>167</v>
      </c>
      <c r="E257" s="189" t="s">
        <v>273</v>
      </c>
      <c r="F257" s="190" t="s">
        <v>274</v>
      </c>
      <c r="G257" s="191" t="s">
        <v>170</v>
      </c>
      <c r="H257" s="192">
        <v>26.443999999999999</v>
      </c>
      <c r="I257" s="193">
        <v>7.01</v>
      </c>
      <c r="J257" s="182"/>
      <c r="K257" s="193">
        <f t="shared" ref="K257" si="18">(H257*I257)-(H257*I257*J257)</f>
        <v>185.37243999999998</v>
      </c>
      <c r="L257" s="194"/>
      <c r="M257" s="29"/>
      <c r="N257" s="145" t="s">
        <v>1</v>
      </c>
      <c r="O257" s="118" t="s">
        <v>34</v>
      </c>
      <c r="P257" s="146">
        <v>0.32700000000000001</v>
      </c>
      <c r="Q257" s="146">
        <f>P257*H257</f>
        <v>8.6471879999999999</v>
      </c>
      <c r="R257" s="146">
        <v>0</v>
      </c>
      <c r="S257" s="146">
        <f>R257*H257</f>
        <v>0</v>
      </c>
      <c r="T257" s="146">
        <v>0</v>
      </c>
      <c r="U257" s="147">
        <f>T257*H257</f>
        <v>0</v>
      </c>
      <c r="AS257" s="148" t="s">
        <v>171</v>
      </c>
      <c r="AU257" s="148" t="s">
        <v>167</v>
      </c>
      <c r="AV257" s="148" t="s">
        <v>147</v>
      </c>
      <c r="AZ257" s="17" t="s">
        <v>165</v>
      </c>
      <c r="BF257" s="149">
        <f>IF(O257="základná",K257,0)</f>
        <v>0</v>
      </c>
      <c r="BG257" s="149">
        <f>IF(O257="znížená",K257,0)</f>
        <v>185.37243999999998</v>
      </c>
      <c r="BH257" s="149">
        <f>IF(O257="zákl. prenesená",K257,0)</f>
        <v>0</v>
      </c>
      <c r="BI257" s="149">
        <f>IF(O257="zníž. prenesená",K257,0)</f>
        <v>0</v>
      </c>
      <c r="BJ257" s="149">
        <f>IF(O257="nulová",K257,0)</f>
        <v>0</v>
      </c>
      <c r="BK257" s="17" t="s">
        <v>147</v>
      </c>
      <c r="BL257" s="149">
        <f>ROUND(I257*H257,2)</f>
        <v>185.37</v>
      </c>
      <c r="BM257" s="17" t="s">
        <v>171</v>
      </c>
      <c r="BN257" s="148" t="s">
        <v>765</v>
      </c>
    </row>
    <row r="258" spans="2:66" s="12" customFormat="1" x14ac:dyDescent="0.2">
      <c r="B258" s="150"/>
      <c r="D258" s="151" t="s">
        <v>173</v>
      </c>
      <c r="E258" s="152" t="s">
        <v>1</v>
      </c>
      <c r="F258" s="153" t="s">
        <v>752</v>
      </c>
      <c r="H258" s="152" t="s">
        <v>1</v>
      </c>
      <c r="J258" s="198"/>
      <c r="M258" s="150"/>
      <c r="N258" s="154"/>
      <c r="U258" s="155"/>
      <c r="AU258" s="152" t="s">
        <v>173</v>
      </c>
      <c r="AV258" s="152" t="s">
        <v>147</v>
      </c>
      <c r="AW258" s="12" t="s">
        <v>76</v>
      </c>
      <c r="AX258" s="12" t="s">
        <v>24</v>
      </c>
      <c r="AY258" s="12" t="s">
        <v>68</v>
      </c>
      <c r="AZ258" s="152" t="s">
        <v>165</v>
      </c>
    </row>
    <row r="259" spans="2:66" s="12" customFormat="1" x14ac:dyDescent="0.2">
      <c r="B259" s="150"/>
      <c r="D259" s="151" t="s">
        <v>173</v>
      </c>
      <c r="E259" s="152" t="s">
        <v>1</v>
      </c>
      <c r="F259" s="153" t="s">
        <v>260</v>
      </c>
      <c r="H259" s="152" t="s">
        <v>1</v>
      </c>
      <c r="J259" s="198"/>
      <c r="M259" s="150"/>
      <c r="N259" s="154"/>
      <c r="U259" s="155"/>
      <c r="AU259" s="152" t="s">
        <v>173</v>
      </c>
      <c r="AV259" s="152" t="s">
        <v>147</v>
      </c>
      <c r="AW259" s="12" t="s">
        <v>76</v>
      </c>
      <c r="AX259" s="12" t="s">
        <v>24</v>
      </c>
      <c r="AY259" s="12" t="s">
        <v>68</v>
      </c>
      <c r="AZ259" s="152" t="s">
        <v>165</v>
      </c>
    </row>
    <row r="260" spans="2:66" s="13" customFormat="1" x14ac:dyDescent="0.2">
      <c r="B260" s="156"/>
      <c r="D260" s="151" t="s">
        <v>173</v>
      </c>
      <c r="E260" s="157" t="s">
        <v>1</v>
      </c>
      <c r="F260" s="158" t="s">
        <v>761</v>
      </c>
      <c r="H260" s="159">
        <v>9.76</v>
      </c>
      <c r="J260" s="199"/>
      <c r="M260" s="156"/>
      <c r="N260" s="160"/>
      <c r="U260" s="161"/>
      <c r="AU260" s="157" t="s">
        <v>173</v>
      </c>
      <c r="AV260" s="157" t="s">
        <v>147</v>
      </c>
      <c r="AW260" s="13" t="s">
        <v>147</v>
      </c>
      <c r="AX260" s="13" t="s">
        <v>24</v>
      </c>
      <c r="AY260" s="13" t="s">
        <v>68</v>
      </c>
      <c r="AZ260" s="157" t="s">
        <v>165</v>
      </c>
    </row>
    <row r="261" spans="2:66" s="13" customFormat="1" x14ac:dyDescent="0.2">
      <c r="B261" s="156"/>
      <c r="D261" s="151" t="s">
        <v>173</v>
      </c>
      <c r="E261" s="157" t="s">
        <v>1</v>
      </c>
      <c r="F261" s="158" t="s">
        <v>762</v>
      </c>
      <c r="H261" s="159">
        <v>5.12</v>
      </c>
      <c r="J261" s="199"/>
      <c r="M261" s="156"/>
      <c r="N261" s="160"/>
      <c r="U261" s="161"/>
      <c r="AU261" s="157" t="s">
        <v>173</v>
      </c>
      <c r="AV261" s="157" t="s">
        <v>147</v>
      </c>
      <c r="AW261" s="13" t="s">
        <v>147</v>
      </c>
      <c r="AX261" s="13" t="s">
        <v>24</v>
      </c>
      <c r="AY261" s="13" t="s">
        <v>68</v>
      </c>
      <c r="AZ261" s="157" t="s">
        <v>165</v>
      </c>
    </row>
    <row r="262" spans="2:66" s="15" customFormat="1" x14ac:dyDescent="0.2">
      <c r="B262" s="213"/>
      <c r="D262" s="151" t="s">
        <v>173</v>
      </c>
      <c r="E262" s="168" t="s">
        <v>1</v>
      </c>
      <c r="F262" s="214" t="s">
        <v>190</v>
      </c>
      <c r="H262" s="215">
        <v>14.88</v>
      </c>
      <c r="J262" s="223"/>
      <c r="M262" s="213"/>
      <c r="N262" s="217"/>
      <c r="U262" s="218"/>
      <c r="AU262" s="168" t="s">
        <v>173</v>
      </c>
      <c r="AV262" s="168" t="s">
        <v>147</v>
      </c>
      <c r="AW262" s="15" t="s">
        <v>181</v>
      </c>
      <c r="AX262" s="15" t="s">
        <v>24</v>
      </c>
      <c r="AY262" s="15" t="s">
        <v>68</v>
      </c>
      <c r="AZ262" s="168" t="s">
        <v>165</v>
      </c>
    </row>
    <row r="263" spans="2:66" s="13" customFormat="1" x14ac:dyDescent="0.2">
      <c r="B263" s="156"/>
      <c r="D263" s="151" t="s">
        <v>173</v>
      </c>
      <c r="E263" s="157" t="s">
        <v>1</v>
      </c>
      <c r="F263" s="158" t="s">
        <v>763</v>
      </c>
      <c r="H263" s="159">
        <v>7</v>
      </c>
      <c r="J263" s="199"/>
      <c r="M263" s="156"/>
      <c r="N263" s="160"/>
      <c r="U263" s="161"/>
      <c r="AU263" s="157" t="s">
        <v>173</v>
      </c>
      <c r="AV263" s="157" t="s">
        <v>147</v>
      </c>
      <c r="AW263" s="13" t="s">
        <v>147</v>
      </c>
      <c r="AX263" s="13" t="s">
        <v>24</v>
      </c>
      <c r="AY263" s="13" t="s">
        <v>68</v>
      </c>
      <c r="AZ263" s="157" t="s">
        <v>165</v>
      </c>
    </row>
    <row r="264" spans="2:66" s="13" customFormat="1" x14ac:dyDescent="0.2">
      <c r="B264" s="156"/>
      <c r="D264" s="151" t="s">
        <v>173</v>
      </c>
      <c r="E264" s="157" t="s">
        <v>1</v>
      </c>
      <c r="F264" s="158" t="s">
        <v>764</v>
      </c>
      <c r="H264" s="159">
        <v>4.5640000000000001</v>
      </c>
      <c r="J264" s="199"/>
      <c r="M264" s="156"/>
      <c r="N264" s="160"/>
      <c r="U264" s="161"/>
      <c r="AU264" s="157" t="s">
        <v>173</v>
      </c>
      <c r="AV264" s="157" t="s">
        <v>147</v>
      </c>
      <c r="AW264" s="13" t="s">
        <v>147</v>
      </c>
      <c r="AX264" s="13" t="s">
        <v>24</v>
      </c>
      <c r="AY264" s="13" t="s">
        <v>68</v>
      </c>
      <c r="AZ264" s="157" t="s">
        <v>165</v>
      </c>
    </row>
    <row r="265" spans="2:66" s="15" customFormat="1" x14ac:dyDescent="0.2">
      <c r="B265" s="213"/>
      <c r="D265" s="151" t="s">
        <v>173</v>
      </c>
      <c r="E265" s="168" t="s">
        <v>1</v>
      </c>
      <c r="F265" s="214" t="s">
        <v>190</v>
      </c>
      <c r="H265" s="215">
        <v>11.564</v>
      </c>
      <c r="J265" s="223"/>
      <c r="M265" s="213"/>
      <c r="N265" s="217"/>
      <c r="U265" s="218"/>
      <c r="AU265" s="168" t="s">
        <v>173</v>
      </c>
      <c r="AV265" s="168" t="s">
        <v>147</v>
      </c>
      <c r="AW265" s="15" t="s">
        <v>181</v>
      </c>
      <c r="AX265" s="15" t="s">
        <v>24</v>
      </c>
      <c r="AY265" s="15" t="s">
        <v>68</v>
      </c>
      <c r="AZ265" s="168" t="s">
        <v>165</v>
      </c>
    </row>
    <row r="266" spans="2:66" s="14" customFormat="1" x14ac:dyDescent="0.2">
      <c r="B266" s="162"/>
      <c r="D266" s="151" t="s">
        <v>173</v>
      </c>
      <c r="E266" s="163" t="s">
        <v>1</v>
      </c>
      <c r="F266" s="164" t="s">
        <v>176</v>
      </c>
      <c r="H266" s="165">
        <v>26.443999999999999</v>
      </c>
      <c r="J266" s="200"/>
      <c r="M266" s="162"/>
      <c r="N266" s="166"/>
      <c r="U266" s="167"/>
      <c r="AU266" s="163" t="s">
        <v>173</v>
      </c>
      <c r="AV266" s="163" t="s">
        <v>147</v>
      </c>
      <c r="AW266" s="14" t="s">
        <v>171</v>
      </c>
      <c r="AX266" s="14" t="s">
        <v>24</v>
      </c>
      <c r="AY266" s="14" t="s">
        <v>76</v>
      </c>
      <c r="AZ266" s="163" t="s">
        <v>165</v>
      </c>
    </row>
    <row r="267" spans="2:66" s="1" customFormat="1" ht="16.5" customHeight="1" x14ac:dyDescent="0.2">
      <c r="B267" s="29"/>
      <c r="C267" s="188" t="s">
        <v>293</v>
      </c>
      <c r="D267" s="188" t="s">
        <v>167</v>
      </c>
      <c r="E267" s="189" t="s">
        <v>277</v>
      </c>
      <c r="F267" s="190" t="s">
        <v>278</v>
      </c>
      <c r="G267" s="191" t="s">
        <v>242</v>
      </c>
      <c r="H267" s="144">
        <v>0</v>
      </c>
      <c r="I267" s="193">
        <v>1873.8</v>
      </c>
      <c r="J267" s="182"/>
      <c r="K267" s="193">
        <f t="shared" ref="K267" si="19">(H267*I267)-(H267*I267*J267)</f>
        <v>0</v>
      </c>
      <c r="L267" s="194"/>
      <c r="M267" s="29"/>
      <c r="N267" s="145" t="s">
        <v>1</v>
      </c>
      <c r="O267" s="118" t="s">
        <v>34</v>
      </c>
      <c r="P267" s="146">
        <v>34.322000000000003</v>
      </c>
      <c r="Q267" s="146">
        <f>P267*H267</f>
        <v>0</v>
      </c>
      <c r="R267" s="146">
        <v>1.0189600000000001</v>
      </c>
      <c r="S267" s="146">
        <f>R267*H267</f>
        <v>0</v>
      </c>
      <c r="T267" s="146">
        <v>0</v>
      </c>
      <c r="U267" s="147">
        <f>T267*H267</f>
        <v>0</v>
      </c>
      <c r="AS267" s="148" t="s">
        <v>171</v>
      </c>
      <c r="AU267" s="148" t="s">
        <v>167</v>
      </c>
      <c r="AV267" s="148" t="s">
        <v>147</v>
      </c>
      <c r="AZ267" s="17" t="s">
        <v>165</v>
      </c>
      <c r="BF267" s="149">
        <f>IF(O267="základná",K267,0)</f>
        <v>0</v>
      </c>
      <c r="BG267" s="149">
        <f>IF(O267="znížená",K267,0)</f>
        <v>0</v>
      </c>
      <c r="BH267" s="149">
        <f>IF(O267="zákl. prenesená",K267,0)</f>
        <v>0</v>
      </c>
      <c r="BI267" s="149">
        <f>IF(O267="zníž. prenesená",K267,0)</f>
        <v>0</v>
      </c>
      <c r="BJ267" s="149">
        <f>IF(O267="nulová",K267,0)</f>
        <v>0</v>
      </c>
      <c r="BK267" s="17" t="s">
        <v>147</v>
      </c>
      <c r="BL267" s="149">
        <f>ROUND(I267*H267,2)</f>
        <v>0</v>
      </c>
      <c r="BM267" s="17" t="s">
        <v>171</v>
      </c>
      <c r="BN267" s="148" t="s">
        <v>766</v>
      </c>
    </row>
    <row r="268" spans="2:66" s="12" customFormat="1" x14ac:dyDescent="0.2">
      <c r="B268" s="150"/>
      <c r="D268" s="151" t="s">
        <v>173</v>
      </c>
      <c r="E268" s="152" t="s">
        <v>1</v>
      </c>
      <c r="F268" s="153" t="s">
        <v>280</v>
      </c>
      <c r="H268" s="152" t="s">
        <v>1</v>
      </c>
      <c r="J268" s="198"/>
      <c r="M268" s="150"/>
      <c r="N268" s="154"/>
      <c r="U268" s="155"/>
      <c r="AU268" s="152" t="s">
        <v>173</v>
      </c>
      <c r="AV268" s="152" t="s">
        <v>147</v>
      </c>
      <c r="AW268" s="12" t="s">
        <v>76</v>
      </c>
      <c r="AX268" s="12" t="s">
        <v>24</v>
      </c>
      <c r="AY268" s="12" t="s">
        <v>68</v>
      </c>
      <c r="AZ268" s="152" t="s">
        <v>165</v>
      </c>
    </row>
    <row r="269" spans="2:66" s="12" customFormat="1" x14ac:dyDescent="0.2">
      <c r="B269" s="150"/>
      <c r="D269" s="151" t="s">
        <v>173</v>
      </c>
      <c r="E269" s="152" t="s">
        <v>1</v>
      </c>
      <c r="F269" s="153" t="s">
        <v>752</v>
      </c>
      <c r="H269" s="152" t="s">
        <v>1</v>
      </c>
      <c r="J269" s="198"/>
      <c r="M269" s="150"/>
      <c r="N269" s="154"/>
      <c r="U269" s="155"/>
      <c r="AU269" s="152" t="s">
        <v>173</v>
      </c>
      <c r="AV269" s="152" t="s">
        <v>147</v>
      </c>
      <c r="AW269" s="12" t="s">
        <v>76</v>
      </c>
      <c r="AX269" s="12" t="s">
        <v>24</v>
      </c>
      <c r="AY269" s="12" t="s">
        <v>68</v>
      </c>
      <c r="AZ269" s="152" t="s">
        <v>165</v>
      </c>
    </row>
    <row r="270" spans="2:66" s="12" customFormat="1" x14ac:dyDescent="0.2">
      <c r="B270" s="150"/>
      <c r="D270" s="151" t="s">
        <v>173</v>
      </c>
      <c r="E270" s="152" t="s">
        <v>1</v>
      </c>
      <c r="F270" s="153" t="s">
        <v>281</v>
      </c>
      <c r="H270" s="152" t="s">
        <v>1</v>
      </c>
      <c r="J270" s="198"/>
      <c r="M270" s="150"/>
      <c r="N270" s="154"/>
      <c r="U270" s="155"/>
      <c r="AU270" s="152" t="s">
        <v>173</v>
      </c>
      <c r="AV270" s="152" t="s">
        <v>147</v>
      </c>
      <c r="AW270" s="12" t="s">
        <v>76</v>
      </c>
      <c r="AX270" s="12" t="s">
        <v>24</v>
      </c>
      <c r="AY270" s="12" t="s">
        <v>68</v>
      </c>
      <c r="AZ270" s="152" t="s">
        <v>165</v>
      </c>
    </row>
    <row r="271" spans="2:66" s="12" customFormat="1" x14ac:dyDescent="0.2">
      <c r="B271" s="150"/>
      <c r="D271" s="151" t="s">
        <v>173</v>
      </c>
      <c r="E271" s="152" t="s">
        <v>1</v>
      </c>
      <c r="F271" s="153" t="s">
        <v>282</v>
      </c>
      <c r="H271" s="152" t="s">
        <v>1</v>
      </c>
      <c r="J271" s="198"/>
      <c r="M271" s="150"/>
      <c r="N271" s="154"/>
      <c r="U271" s="155"/>
      <c r="AU271" s="152" t="s">
        <v>173</v>
      </c>
      <c r="AV271" s="152" t="s">
        <v>147</v>
      </c>
      <c r="AW271" s="12" t="s">
        <v>76</v>
      </c>
      <c r="AX271" s="12" t="s">
        <v>24</v>
      </c>
      <c r="AY271" s="12" t="s">
        <v>68</v>
      </c>
      <c r="AZ271" s="152" t="s">
        <v>165</v>
      </c>
    </row>
    <row r="272" spans="2:66" s="13" customFormat="1" x14ac:dyDescent="0.2">
      <c r="B272" s="156"/>
      <c r="D272" s="151" t="s">
        <v>173</v>
      </c>
      <c r="E272" s="157" t="s">
        <v>1</v>
      </c>
      <c r="F272" s="158" t="s">
        <v>283</v>
      </c>
      <c r="H272" s="159">
        <v>0</v>
      </c>
      <c r="J272" s="199"/>
      <c r="M272" s="156"/>
      <c r="N272" s="160"/>
      <c r="U272" s="161"/>
      <c r="AU272" s="157" t="s">
        <v>173</v>
      </c>
      <c r="AV272" s="157" t="s">
        <v>147</v>
      </c>
      <c r="AW272" s="13" t="s">
        <v>147</v>
      </c>
      <c r="AX272" s="13" t="s">
        <v>24</v>
      </c>
      <c r="AY272" s="13" t="s">
        <v>68</v>
      </c>
      <c r="AZ272" s="157" t="s">
        <v>165</v>
      </c>
    </row>
    <row r="273" spans="2:66" s="14" customFormat="1" x14ac:dyDescent="0.2">
      <c r="B273" s="162"/>
      <c r="D273" s="151" t="s">
        <v>173</v>
      </c>
      <c r="E273" s="163" t="s">
        <v>1</v>
      </c>
      <c r="F273" s="164" t="s">
        <v>176</v>
      </c>
      <c r="H273" s="165">
        <v>0</v>
      </c>
      <c r="J273" s="200"/>
      <c r="M273" s="162"/>
      <c r="N273" s="166"/>
      <c r="U273" s="167"/>
      <c r="AU273" s="163" t="s">
        <v>173</v>
      </c>
      <c r="AV273" s="163" t="s">
        <v>147</v>
      </c>
      <c r="AW273" s="14" t="s">
        <v>171</v>
      </c>
      <c r="AX273" s="14" t="s">
        <v>24</v>
      </c>
      <c r="AY273" s="14" t="s">
        <v>76</v>
      </c>
      <c r="AZ273" s="163" t="s">
        <v>165</v>
      </c>
    </row>
    <row r="274" spans="2:66" s="11" customFormat="1" ht="22.9" customHeight="1" x14ac:dyDescent="0.2">
      <c r="B274" s="133"/>
      <c r="D274" s="134" t="s">
        <v>67</v>
      </c>
      <c r="E274" s="142" t="s">
        <v>171</v>
      </c>
      <c r="F274" s="142" t="s">
        <v>315</v>
      </c>
      <c r="J274" s="201"/>
      <c r="K274" s="143">
        <f>SUM(K275:K302)</f>
        <v>8248.931889999998</v>
      </c>
      <c r="M274" s="133"/>
      <c r="N274" s="137"/>
      <c r="Q274" s="138">
        <f>SUM(Q275:Q306)</f>
        <v>176.006958</v>
      </c>
      <c r="S274" s="138">
        <f>SUM(S275:S306)</f>
        <v>38.020060869999995</v>
      </c>
      <c r="U274" s="139">
        <f>SUM(U275:U306)</f>
        <v>0</v>
      </c>
      <c r="AS274" s="134" t="s">
        <v>76</v>
      </c>
      <c r="AU274" s="140" t="s">
        <v>67</v>
      </c>
      <c r="AV274" s="140" t="s">
        <v>76</v>
      </c>
      <c r="AZ274" s="134" t="s">
        <v>165</v>
      </c>
      <c r="BL274" s="141">
        <f>SUM(BL275:BL306)</f>
        <v>8248.94</v>
      </c>
    </row>
    <row r="275" spans="2:66" s="1" customFormat="1" ht="21.75" customHeight="1" x14ac:dyDescent="0.2">
      <c r="B275" s="29"/>
      <c r="C275" s="188" t="s">
        <v>300</v>
      </c>
      <c r="D275" s="188" t="s">
        <v>167</v>
      </c>
      <c r="E275" s="189" t="s">
        <v>329</v>
      </c>
      <c r="F275" s="190" t="s">
        <v>330</v>
      </c>
      <c r="G275" s="191" t="s">
        <v>170</v>
      </c>
      <c r="H275" s="192">
        <v>59.851999999999997</v>
      </c>
      <c r="I275" s="193">
        <v>21.98</v>
      </c>
      <c r="J275" s="182"/>
      <c r="K275" s="193">
        <f t="shared" ref="K275" si="20">(H275*I275)-(H275*I275*J275)</f>
        <v>1315.5469599999999</v>
      </c>
      <c r="L275" s="194"/>
      <c r="M275" s="29"/>
      <c r="N275" s="145" t="s">
        <v>1</v>
      </c>
      <c r="O275" s="118" t="s">
        <v>34</v>
      </c>
      <c r="P275" s="146">
        <v>0.89700000000000002</v>
      </c>
      <c r="Q275" s="146">
        <f>P275*H275</f>
        <v>53.687244</v>
      </c>
      <c r="R275" s="146">
        <v>0</v>
      </c>
      <c r="S275" s="146">
        <f>R275*H275</f>
        <v>0</v>
      </c>
      <c r="T275" s="146">
        <v>0</v>
      </c>
      <c r="U275" s="147">
        <f>T275*H275</f>
        <v>0</v>
      </c>
      <c r="AS275" s="148" t="s">
        <v>171</v>
      </c>
      <c r="AU275" s="148" t="s">
        <v>167</v>
      </c>
      <c r="AV275" s="148" t="s">
        <v>147</v>
      </c>
      <c r="AZ275" s="17" t="s">
        <v>165</v>
      </c>
      <c r="BF275" s="149">
        <f>IF(O275="základná",K275,0)</f>
        <v>0</v>
      </c>
      <c r="BG275" s="149">
        <f>IF(O275="znížená",K275,0)</f>
        <v>1315.5469599999999</v>
      </c>
      <c r="BH275" s="149">
        <f>IF(O275="zákl. prenesená",K275,0)</f>
        <v>0</v>
      </c>
      <c r="BI275" s="149">
        <f>IF(O275="zníž. prenesená",K275,0)</f>
        <v>0</v>
      </c>
      <c r="BJ275" s="149">
        <f>IF(O275="nulová",K275,0)</f>
        <v>0</v>
      </c>
      <c r="BK275" s="17" t="s">
        <v>147</v>
      </c>
      <c r="BL275" s="149">
        <f>ROUND(I275*H275,2)</f>
        <v>1315.55</v>
      </c>
      <c r="BM275" s="17" t="s">
        <v>171</v>
      </c>
      <c r="BN275" s="148" t="s">
        <v>767</v>
      </c>
    </row>
    <row r="276" spans="2:66" s="12" customFormat="1" x14ac:dyDescent="0.2">
      <c r="B276" s="150"/>
      <c r="D276" s="151" t="s">
        <v>173</v>
      </c>
      <c r="E276" s="152" t="s">
        <v>1</v>
      </c>
      <c r="F276" s="153" t="s">
        <v>752</v>
      </c>
      <c r="H276" s="152" t="s">
        <v>1</v>
      </c>
      <c r="J276" s="198"/>
      <c r="M276" s="150"/>
      <c r="N276" s="154"/>
      <c r="U276" s="155"/>
      <c r="AU276" s="152" t="s">
        <v>173</v>
      </c>
      <c r="AV276" s="152" t="s">
        <v>147</v>
      </c>
      <c r="AW276" s="12" t="s">
        <v>76</v>
      </c>
      <c r="AX276" s="12" t="s">
        <v>24</v>
      </c>
      <c r="AY276" s="12" t="s">
        <v>68</v>
      </c>
      <c r="AZ276" s="152" t="s">
        <v>165</v>
      </c>
    </row>
    <row r="277" spans="2:66" s="12" customFormat="1" x14ac:dyDescent="0.2">
      <c r="B277" s="150"/>
      <c r="D277" s="151" t="s">
        <v>173</v>
      </c>
      <c r="E277" s="152" t="s">
        <v>1</v>
      </c>
      <c r="F277" s="153" t="s">
        <v>260</v>
      </c>
      <c r="H277" s="152" t="s">
        <v>1</v>
      </c>
      <c r="J277" s="198"/>
      <c r="M277" s="150"/>
      <c r="N277" s="154"/>
      <c r="U277" s="155"/>
      <c r="AU277" s="152" t="s">
        <v>173</v>
      </c>
      <c r="AV277" s="152" t="s">
        <v>147</v>
      </c>
      <c r="AW277" s="12" t="s">
        <v>76</v>
      </c>
      <c r="AX277" s="12" t="s">
        <v>24</v>
      </c>
      <c r="AY277" s="12" t="s">
        <v>68</v>
      </c>
      <c r="AZ277" s="152" t="s">
        <v>165</v>
      </c>
    </row>
    <row r="278" spans="2:66" s="13" customFormat="1" x14ac:dyDescent="0.2">
      <c r="B278" s="156"/>
      <c r="D278" s="151" t="s">
        <v>173</v>
      </c>
      <c r="E278" s="157" t="s">
        <v>1</v>
      </c>
      <c r="F278" s="158" t="s">
        <v>768</v>
      </c>
      <c r="H278" s="159">
        <v>34.119999999999997</v>
      </c>
      <c r="J278" s="199"/>
      <c r="M278" s="156"/>
      <c r="N278" s="160"/>
      <c r="U278" s="161"/>
      <c r="AU278" s="157" t="s">
        <v>173</v>
      </c>
      <c r="AV278" s="157" t="s">
        <v>147</v>
      </c>
      <c r="AW278" s="13" t="s">
        <v>147</v>
      </c>
      <c r="AX278" s="13" t="s">
        <v>24</v>
      </c>
      <c r="AY278" s="13" t="s">
        <v>68</v>
      </c>
      <c r="AZ278" s="157" t="s">
        <v>165</v>
      </c>
    </row>
    <row r="279" spans="2:66" s="13" customFormat="1" x14ac:dyDescent="0.2">
      <c r="B279" s="156"/>
      <c r="D279" s="151" t="s">
        <v>173</v>
      </c>
      <c r="E279" s="157" t="s">
        <v>1</v>
      </c>
      <c r="F279" s="158" t="s">
        <v>769</v>
      </c>
      <c r="H279" s="159">
        <v>25.731999999999999</v>
      </c>
      <c r="J279" s="199"/>
      <c r="M279" s="156"/>
      <c r="N279" s="160"/>
      <c r="U279" s="161"/>
      <c r="AU279" s="157" t="s">
        <v>173</v>
      </c>
      <c r="AV279" s="157" t="s">
        <v>147</v>
      </c>
      <c r="AW279" s="13" t="s">
        <v>147</v>
      </c>
      <c r="AX279" s="13" t="s">
        <v>24</v>
      </c>
      <c r="AY279" s="13" t="s">
        <v>68</v>
      </c>
      <c r="AZ279" s="157" t="s">
        <v>165</v>
      </c>
    </row>
    <row r="280" spans="2:66" s="14" customFormat="1" x14ac:dyDescent="0.2">
      <c r="B280" s="162"/>
      <c r="D280" s="151" t="s">
        <v>173</v>
      </c>
      <c r="E280" s="163" t="s">
        <v>1</v>
      </c>
      <c r="F280" s="164" t="s">
        <v>176</v>
      </c>
      <c r="H280" s="165">
        <v>59.851999999999997</v>
      </c>
      <c r="J280" s="200"/>
      <c r="M280" s="162"/>
      <c r="N280" s="166"/>
      <c r="U280" s="167"/>
      <c r="AU280" s="163" t="s">
        <v>173</v>
      </c>
      <c r="AV280" s="163" t="s">
        <v>147</v>
      </c>
      <c r="AW280" s="14" t="s">
        <v>171</v>
      </c>
      <c r="AX280" s="14" t="s">
        <v>24</v>
      </c>
      <c r="AY280" s="14" t="s">
        <v>76</v>
      </c>
      <c r="AZ280" s="163" t="s">
        <v>165</v>
      </c>
    </row>
    <row r="281" spans="2:66" s="1" customFormat="1" ht="21.75" customHeight="1" x14ac:dyDescent="0.2">
      <c r="B281" s="29"/>
      <c r="C281" s="188" t="s">
        <v>307</v>
      </c>
      <c r="D281" s="188" t="s">
        <v>167</v>
      </c>
      <c r="E281" s="189" t="s">
        <v>317</v>
      </c>
      <c r="F281" s="190" t="s">
        <v>318</v>
      </c>
      <c r="G281" s="191" t="s">
        <v>184</v>
      </c>
      <c r="H281" s="192">
        <v>15.532999999999999</v>
      </c>
      <c r="I281" s="193">
        <v>194.67</v>
      </c>
      <c r="J281" s="182"/>
      <c r="K281" s="193">
        <f t="shared" ref="K281" si="21">(H281*I281)-(H281*I281*J281)</f>
        <v>3023.8091099999997</v>
      </c>
      <c r="L281" s="194"/>
      <c r="M281" s="29"/>
      <c r="N281" s="145" t="s">
        <v>1</v>
      </c>
      <c r="O281" s="118" t="s">
        <v>34</v>
      </c>
      <c r="P281" s="146">
        <v>2.6360000000000001</v>
      </c>
      <c r="Q281" s="146">
        <f>P281*H281</f>
        <v>40.944988000000002</v>
      </c>
      <c r="R281" s="146">
        <v>2.3255499999999998</v>
      </c>
      <c r="S281" s="146">
        <f>R281*H281</f>
        <v>36.122768149999999</v>
      </c>
      <c r="T281" s="146">
        <v>0</v>
      </c>
      <c r="U281" s="147">
        <f>T281*H281</f>
        <v>0</v>
      </c>
      <c r="AS281" s="148" t="s">
        <v>171</v>
      </c>
      <c r="AU281" s="148" t="s">
        <v>167</v>
      </c>
      <c r="AV281" s="148" t="s">
        <v>147</v>
      </c>
      <c r="AZ281" s="17" t="s">
        <v>165</v>
      </c>
      <c r="BF281" s="149">
        <f>IF(O281="základná",K281,0)</f>
        <v>0</v>
      </c>
      <c r="BG281" s="149">
        <f>IF(O281="znížená",K281,0)</f>
        <v>3023.8091099999997</v>
      </c>
      <c r="BH281" s="149">
        <f>IF(O281="zákl. prenesená",K281,0)</f>
        <v>0</v>
      </c>
      <c r="BI281" s="149">
        <f>IF(O281="zníž. prenesená",K281,0)</f>
        <v>0</v>
      </c>
      <c r="BJ281" s="149">
        <f>IF(O281="nulová",K281,0)</f>
        <v>0</v>
      </c>
      <c r="BK281" s="17" t="s">
        <v>147</v>
      </c>
      <c r="BL281" s="149">
        <f>ROUND(I281*H281,2)</f>
        <v>3023.81</v>
      </c>
      <c r="BM281" s="17" t="s">
        <v>171</v>
      </c>
      <c r="BN281" s="148" t="s">
        <v>770</v>
      </c>
    </row>
    <row r="282" spans="2:66" s="12" customFormat="1" x14ac:dyDescent="0.2">
      <c r="B282" s="150"/>
      <c r="D282" s="151" t="s">
        <v>173</v>
      </c>
      <c r="E282" s="152" t="s">
        <v>1</v>
      </c>
      <c r="F282" s="153" t="s">
        <v>752</v>
      </c>
      <c r="H282" s="152" t="s">
        <v>1</v>
      </c>
      <c r="J282" s="198"/>
      <c r="M282" s="150"/>
      <c r="N282" s="154"/>
      <c r="U282" s="155"/>
      <c r="AU282" s="152" t="s">
        <v>173</v>
      </c>
      <c r="AV282" s="152" t="s">
        <v>147</v>
      </c>
      <c r="AW282" s="12" t="s">
        <v>76</v>
      </c>
      <c r="AX282" s="12" t="s">
        <v>24</v>
      </c>
      <c r="AY282" s="12" t="s">
        <v>68</v>
      </c>
      <c r="AZ282" s="152" t="s">
        <v>165</v>
      </c>
    </row>
    <row r="283" spans="2:66" s="12" customFormat="1" x14ac:dyDescent="0.2">
      <c r="B283" s="150"/>
      <c r="D283" s="151" t="s">
        <v>173</v>
      </c>
      <c r="E283" s="152" t="s">
        <v>1</v>
      </c>
      <c r="F283" s="153" t="s">
        <v>771</v>
      </c>
      <c r="H283" s="152" t="s">
        <v>1</v>
      </c>
      <c r="J283" s="198"/>
      <c r="M283" s="150"/>
      <c r="N283" s="154"/>
      <c r="U283" s="155"/>
      <c r="AU283" s="152" t="s">
        <v>173</v>
      </c>
      <c r="AV283" s="152" t="s">
        <v>147</v>
      </c>
      <c r="AW283" s="12" t="s">
        <v>76</v>
      </c>
      <c r="AX283" s="12" t="s">
        <v>24</v>
      </c>
      <c r="AY283" s="12" t="s">
        <v>68</v>
      </c>
      <c r="AZ283" s="152" t="s">
        <v>165</v>
      </c>
    </row>
    <row r="284" spans="2:66" s="13" customFormat="1" x14ac:dyDescent="0.2">
      <c r="B284" s="156"/>
      <c r="D284" s="151" t="s">
        <v>173</v>
      </c>
      <c r="E284" s="157" t="s">
        <v>1</v>
      </c>
      <c r="F284" s="158" t="s">
        <v>772</v>
      </c>
      <c r="H284" s="159">
        <v>6.8239999999999998</v>
      </c>
      <c r="J284" s="199"/>
      <c r="M284" s="156"/>
      <c r="N284" s="160"/>
      <c r="U284" s="161"/>
      <c r="AU284" s="157" t="s">
        <v>173</v>
      </c>
      <c r="AV284" s="157" t="s">
        <v>147</v>
      </c>
      <c r="AW284" s="13" t="s">
        <v>147</v>
      </c>
      <c r="AX284" s="13" t="s">
        <v>24</v>
      </c>
      <c r="AY284" s="13" t="s">
        <v>68</v>
      </c>
      <c r="AZ284" s="157" t="s">
        <v>165</v>
      </c>
    </row>
    <row r="285" spans="2:66" s="13" customFormat="1" x14ac:dyDescent="0.2">
      <c r="B285" s="156"/>
      <c r="D285" s="151" t="s">
        <v>173</v>
      </c>
      <c r="E285" s="157" t="s">
        <v>1</v>
      </c>
      <c r="F285" s="158" t="s">
        <v>773</v>
      </c>
      <c r="H285" s="159">
        <v>7.5579999999999998</v>
      </c>
      <c r="J285" s="199"/>
      <c r="M285" s="156"/>
      <c r="N285" s="160"/>
      <c r="U285" s="161"/>
      <c r="AU285" s="157" t="s">
        <v>173</v>
      </c>
      <c r="AV285" s="157" t="s">
        <v>147</v>
      </c>
      <c r="AW285" s="13" t="s">
        <v>147</v>
      </c>
      <c r="AX285" s="13" t="s">
        <v>24</v>
      </c>
      <c r="AY285" s="13" t="s">
        <v>68</v>
      </c>
      <c r="AZ285" s="157" t="s">
        <v>165</v>
      </c>
    </row>
    <row r="286" spans="2:66" s="14" customFormat="1" x14ac:dyDescent="0.2">
      <c r="B286" s="162"/>
      <c r="D286" s="151" t="s">
        <v>173</v>
      </c>
      <c r="E286" s="163" t="s">
        <v>1</v>
      </c>
      <c r="F286" s="164" t="s">
        <v>176</v>
      </c>
      <c r="H286" s="165">
        <v>14.382</v>
      </c>
      <c r="J286" s="200"/>
      <c r="M286" s="162"/>
      <c r="N286" s="166"/>
      <c r="U286" s="167"/>
      <c r="AU286" s="163" t="s">
        <v>173</v>
      </c>
      <c r="AV286" s="163" t="s">
        <v>147</v>
      </c>
      <c r="AW286" s="14" t="s">
        <v>171</v>
      </c>
      <c r="AX286" s="14" t="s">
        <v>24</v>
      </c>
      <c r="AY286" s="14" t="s">
        <v>76</v>
      </c>
      <c r="AZ286" s="163" t="s">
        <v>165</v>
      </c>
    </row>
    <row r="287" spans="2:66" s="13" customFormat="1" x14ac:dyDescent="0.2">
      <c r="B287" s="156"/>
      <c r="D287" s="151" t="s">
        <v>173</v>
      </c>
      <c r="F287" s="158" t="s">
        <v>774</v>
      </c>
      <c r="H287" s="159">
        <v>15.532999999999999</v>
      </c>
      <c r="J287" s="199"/>
      <c r="M287" s="156"/>
      <c r="N287" s="160"/>
      <c r="U287" s="161"/>
      <c r="AU287" s="157" t="s">
        <v>173</v>
      </c>
      <c r="AV287" s="157" t="s">
        <v>147</v>
      </c>
      <c r="AW287" s="13" t="s">
        <v>147</v>
      </c>
      <c r="AX287" s="13" t="s">
        <v>3</v>
      </c>
      <c r="AY287" s="13" t="s">
        <v>76</v>
      </c>
      <c r="AZ287" s="157" t="s">
        <v>165</v>
      </c>
    </row>
    <row r="288" spans="2:66" s="1" customFormat="1" ht="24.2" customHeight="1" x14ac:dyDescent="0.2">
      <c r="B288" s="29"/>
      <c r="C288" s="188" t="s">
        <v>7</v>
      </c>
      <c r="D288" s="188" t="s">
        <v>167</v>
      </c>
      <c r="E288" s="189" t="s">
        <v>336</v>
      </c>
      <c r="F288" s="190" t="s">
        <v>337</v>
      </c>
      <c r="G288" s="191" t="s">
        <v>242</v>
      </c>
      <c r="H288" s="192">
        <v>1.84</v>
      </c>
      <c r="I288" s="193">
        <v>2012.28</v>
      </c>
      <c r="J288" s="182"/>
      <c r="K288" s="193">
        <f t="shared" ref="K288" si="22">(H288*I288)-(H288*I288*J288)</f>
        <v>3702.5952000000002</v>
      </c>
      <c r="L288" s="194"/>
      <c r="M288" s="29"/>
      <c r="N288" s="145" t="s">
        <v>1</v>
      </c>
      <c r="O288" s="118" t="s">
        <v>34</v>
      </c>
      <c r="P288" s="146">
        <v>40.198999999999998</v>
      </c>
      <c r="Q288" s="146">
        <f>P288*H288</f>
        <v>73.966160000000002</v>
      </c>
      <c r="R288" s="146">
        <v>1.01657</v>
      </c>
      <c r="S288" s="146">
        <f>R288*H288</f>
        <v>1.8704888</v>
      </c>
      <c r="T288" s="146">
        <v>0</v>
      </c>
      <c r="U288" s="147">
        <f>T288*H288</f>
        <v>0</v>
      </c>
      <c r="AS288" s="148" t="s">
        <v>171</v>
      </c>
      <c r="AU288" s="148" t="s">
        <v>167</v>
      </c>
      <c r="AV288" s="148" t="s">
        <v>147</v>
      </c>
      <c r="AZ288" s="17" t="s">
        <v>165</v>
      </c>
      <c r="BF288" s="149">
        <f>IF(O288="základná",K288,0)</f>
        <v>0</v>
      </c>
      <c r="BG288" s="149">
        <f>IF(O288="znížená",K288,0)</f>
        <v>3702.5952000000002</v>
      </c>
      <c r="BH288" s="149">
        <f>IF(O288="zákl. prenesená",K288,0)</f>
        <v>0</v>
      </c>
      <c r="BI288" s="149">
        <f>IF(O288="zníž. prenesená",K288,0)</f>
        <v>0</v>
      </c>
      <c r="BJ288" s="149">
        <f>IF(O288="nulová",K288,0)</f>
        <v>0</v>
      </c>
      <c r="BK288" s="17" t="s">
        <v>147</v>
      </c>
      <c r="BL288" s="149">
        <f>ROUND(I288*H288,2)</f>
        <v>3702.6</v>
      </c>
      <c r="BM288" s="17" t="s">
        <v>171</v>
      </c>
      <c r="BN288" s="148" t="s">
        <v>775</v>
      </c>
    </row>
    <row r="289" spans="2:66" s="12" customFormat="1" x14ac:dyDescent="0.2">
      <c r="B289" s="150"/>
      <c r="D289" s="151" t="s">
        <v>173</v>
      </c>
      <c r="E289" s="152" t="s">
        <v>1</v>
      </c>
      <c r="F289" s="153" t="s">
        <v>280</v>
      </c>
      <c r="H289" s="152" t="s">
        <v>1</v>
      </c>
      <c r="J289" s="198"/>
      <c r="M289" s="150"/>
      <c r="N289" s="154"/>
      <c r="U289" s="155"/>
      <c r="AU289" s="152" t="s">
        <v>173</v>
      </c>
      <c r="AV289" s="152" t="s">
        <v>147</v>
      </c>
      <c r="AW289" s="12" t="s">
        <v>76</v>
      </c>
      <c r="AX289" s="12" t="s">
        <v>24</v>
      </c>
      <c r="AY289" s="12" t="s">
        <v>68</v>
      </c>
      <c r="AZ289" s="152" t="s">
        <v>165</v>
      </c>
    </row>
    <row r="290" spans="2:66" s="12" customFormat="1" x14ac:dyDescent="0.2">
      <c r="B290" s="150"/>
      <c r="D290" s="151" t="s">
        <v>173</v>
      </c>
      <c r="E290" s="152" t="s">
        <v>1</v>
      </c>
      <c r="F290" s="153" t="s">
        <v>752</v>
      </c>
      <c r="H290" s="152" t="s">
        <v>1</v>
      </c>
      <c r="J290" s="198"/>
      <c r="M290" s="150"/>
      <c r="N290" s="154"/>
      <c r="U290" s="155"/>
      <c r="AU290" s="152" t="s">
        <v>173</v>
      </c>
      <c r="AV290" s="152" t="s">
        <v>147</v>
      </c>
      <c r="AW290" s="12" t="s">
        <v>76</v>
      </c>
      <c r="AX290" s="12" t="s">
        <v>24</v>
      </c>
      <c r="AY290" s="12" t="s">
        <v>68</v>
      </c>
      <c r="AZ290" s="152" t="s">
        <v>165</v>
      </c>
    </row>
    <row r="291" spans="2:66" s="12" customFormat="1" x14ac:dyDescent="0.2">
      <c r="B291" s="150"/>
      <c r="D291" s="151" t="s">
        <v>173</v>
      </c>
      <c r="E291" s="152" t="s">
        <v>1</v>
      </c>
      <c r="F291" s="153" t="s">
        <v>281</v>
      </c>
      <c r="H291" s="152" t="s">
        <v>1</v>
      </c>
      <c r="J291" s="198"/>
      <c r="M291" s="150"/>
      <c r="N291" s="154"/>
      <c r="U291" s="155"/>
      <c r="AU291" s="152" t="s">
        <v>173</v>
      </c>
      <c r="AV291" s="152" t="s">
        <v>147</v>
      </c>
      <c r="AW291" s="12" t="s">
        <v>76</v>
      </c>
      <c r="AX291" s="12" t="s">
        <v>24</v>
      </c>
      <c r="AY291" s="12" t="s">
        <v>68</v>
      </c>
      <c r="AZ291" s="152" t="s">
        <v>165</v>
      </c>
    </row>
    <row r="292" spans="2:66" s="13" customFormat="1" x14ac:dyDescent="0.2">
      <c r="B292" s="156"/>
      <c r="D292" s="151" t="s">
        <v>173</v>
      </c>
      <c r="E292" s="157" t="s">
        <v>1</v>
      </c>
      <c r="F292" s="158" t="s">
        <v>776</v>
      </c>
      <c r="H292" s="159">
        <v>1.704</v>
      </c>
      <c r="J292" s="199"/>
      <c r="M292" s="156"/>
      <c r="N292" s="160"/>
      <c r="U292" s="161"/>
      <c r="AU292" s="157" t="s">
        <v>173</v>
      </c>
      <c r="AV292" s="157" t="s">
        <v>147</v>
      </c>
      <c r="AW292" s="13" t="s">
        <v>147</v>
      </c>
      <c r="AX292" s="13" t="s">
        <v>24</v>
      </c>
      <c r="AY292" s="13" t="s">
        <v>68</v>
      </c>
      <c r="AZ292" s="157" t="s">
        <v>165</v>
      </c>
    </row>
    <row r="293" spans="2:66" s="14" customFormat="1" x14ac:dyDescent="0.2">
      <c r="B293" s="162"/>
      <c r="D293" s="151" t="s">
        <v>173</v>
      </c>
      <c r="E293" s="163" t="s">
        <v>1</v>
      </c>
      <c r="F293" s="164" t="s">
        <v>176</v>
      </c>
      <c r="H293" s="165">
        <v>1.704</v>
      </c>
      <c r="J293" s="200"/>
      <c r="M293" s="162"/>
      <c r="N293" s="166"/>
      <c r="U293" s="167"/>
      <c r="AU293" s="163" t="s">
        <v>173</v>
      </c>
      <c r="AV293" s="163" t="s">
        <v>147</v>
      </c>
      <c r="AW293" s="14" t="s">
        <v>171</v>
      </c>
      <c r="AX293" s="14" t="s">
        <v>24</v>
      </c>
      <c r="AY293" s="14" t="s">
        <v>76</v>
      </c>
      <c r="AZ293" s="163" t="s">
        <v>165</v>
      </c>
    </row>
    <row r="294" spans="2:66" s="13" customFormat="1" x14ac:dyDescent="0.2">
      <c r="B294" s="156"/>
      <c r="D294" s="151" t="s">
        <v>173</v>
      </c>
      <c r="F294" s="158" t="s">
        <v>777</v>
      </c>
      <c r="H294" s="159">
        <v>1.84</v>
      </c>
      <c r="J294" s="199"/>
      <c r="M294" s="156"/>
      <c r="N294" s="160"/>
      <c r="U294" s="161"/>
      <c r="AU294" s="157" t="s">
        <v>173</v>
      </c>
      <c r="AV294" s="157" t="s">
        <v>147</v>
      </c>
      <c r="AW294" s="13" t="s">
        <v>147</v>
      </c>
      <c r="AX294" s="13" t="s">
        <v>3</v>
      </c>
      <c r="AY294" s="13" t="s">
        <v>76</v>
      </c>
      <c r="AZ294" s="157" t="s">
        <v>165</v>
      </c>
    </row>
    <row r="295" spans="2:66" s="1" customFormat="1" ht="24.2" customHeight="1" x14ac:dyDescent="0.2">
      <c r="B295" s="29"/>
      <c r="C295" s="188" t="s">
        <v>316</v>
      </c>
      <c r="D295" s="188" t="s">
        <v>167</v>
      </c>
      <c r="E295" s="189" t="s">
        <v>342</v>
      </c>
      <c r="F295" s="190" t="s">
        <v>343</v>
      </c>
      <c r="G295" s="191" t="s">
        <v>170</v>
      </c>
      <c r="H295" s="192">
        <v>4.6859999999999999</v>
      </c>
      <c r="I295" s="193">
        <v>35.840000000000003</v>
      </c>
      <c r="J295" s="182"/>
      <c r="K295" s="193">
        <f t="shared" ref="K295" si="23">(H295*I295)-(H295*I295*J295)</f>
        <v>167.94624000000002</v>
      </c>
      <c r="L295" s="194"/>
      <c r="M295" s="29"/>
      <c r="N295" s="145" t="s">
        <v>1</v>
      </c>
      <c r="O295" s="118" t="s">
        <v>34</v>
      </c>
      <c r="P295" s="146">
        <v>1.1990000000000001</v>
      </c>
      <c r="Q295" s="146">
        <f>P295*H295</f>
        <v>5.6185140000000002</v>
      </c>
      <c r="R295" s="146">
        <v>5.7200000000000003E-3</v>
      </c>
      <c r="S295" s="146">
        <f>R295*H295</f>
        <v>2.6803920000000002E-2</v>
      </c>
      <c r="T295" s="146">
        <v>0</v>
      </c>
      <c r="U295" s="147">
        <f>T295*H295</f>
        <v>0</v>
      </c>
      <c r="AS295" s="148" t="s">
        <v>171</v>
      </c>
      <c r="AU295" s="148" t="s">
        <v>167</v>
      </c>
      <c r="AV295" s="148" t="s">
        <v>147</v>
      </c>
      <c r="AZ295" s="17" t="s">
        <v>165</v>
      </c>
      <c r="BF295" s="149">
        <f>IF(O295="základná",K295,0)</f>
        <v>0</v>
      </c>
      <c r="BG295" s="149">
        <f>IF(O295="znížená",K295,0)</f>
        <v>167.94624000000002</v>
      </c>
      <c r="BH295" s="149">
        <f>IF(O295="zákl. prenesená",K295,0)</f>
        <v>0</v>
      </c>
      <c r="BI295" s="149">
        <f>IF(O295="zníž. prenesená",K295,0)</f>
        <v>0</v>
      </c>
      <c r="BJ295" s="149">
        <f>IF(O295="nulová",K295,0)</f>
        <v>0</v>
      </c>
      <c r="BK295" s="17" t="s">
        <v>147</v>
      </c>
      <c r="BL295" s="149">
        <f>ROUND(I295*H295,2)</f>
        <v>167.95</v>
      </c>
      <c r="BM295" s="17" t="s">
        <v>171</v>
      </c>
      <c r="BN295" s="148" t="s">
        <v>778</v>
      </c>
    </row>
    <row r="296" spans="2:66" s="12" customFormat="1" x14ac:dyDescent="0.2">
      <c r="B296" s="150"/>
      <c r="D296" s="151" t="s">
        <v>173</v>
      </c>
      <c r="E296" s="152" t="s">
        <v>1</v>
      </c>
      <c r="F296" s="153" t="s">
        <v>752</v>
      </c>
      <c r="H296" s="152" t="s">
        <v>1</v>
      </c>
      <c r="J296" s="198"/>
      <c r="M296" s="150"/>
      <c r="N296" s="154"/>
      <c r="U296" s="155"/>
      <c r="AU296" s="152" t="s">
        <v>173</v>
      </c>
      <c r="AV296" s="152" t="s">
        <v>147</v>
      </c>
      <c r="AW296" s="12" t="s">
        <v>76</v>
      </c>
      <c r="AX296" s="12" t="s">
        <v>24</v>
      </c>
      <c r="AY296" s="12" t="s">
        <v>68</v>
      </c>
      <c r="AZ296" s="152" t="s">
        <v>165</v>
      </c>
    </row>
    <row r="297" spans="2:66" s="12" customFormat="1" x14ac:dyDescent="0.2">
      <c r="B297" s="150"/>
      <c r="D297" s="151" t="s">
        <v>173</v>
      </c>
      <c r="E297" s="152" t="s">
        <v>1</v>
      </c>
      <c r="F297" s="153" t="s">
        <v>320</v>
      </c>
      <c r="H297" s="152" t="s">
        <v>1</v>
      </c>
      <c r="J297" s="198"/>
      <c r="M297" s="150"/>
      <c r="N297" s="154"/>
      <c r="U297" s="155"/>
      <c r="AU297" s="152" t="s">
        <v>173</v>
      </c>
      <c r="AV297" s="152" t="s">
        <v>147</v>
      </c>
      <c r="AW297" s="12" t="s">
        <v>76</v>
      </c>
      <c r="AX297" s="12" t="s">
        <v>24</v>
      </c>
      <c r="AY297" s="12" t="s">
        <v>68</v>
      </c>
      <c r="AZ297" s="152" t="s">
        <v>165</v>
      </c>
    </row>
    <row r="298" spans="2:66" s="13" customFormat="1" x14ac:dyDescent="0.2">
      <c r="B298" s="156"/>
      <c r="D298" s="151" t="s">
        <v>173</v>
      </c>
      <c r="E298" s="157" t="s">
        <v>1</v>
      </c>
      <c r="F298" s="158" t="s">
        <v>779</v>
      </c>
      <c r="H298" s="159">
        <v>1.6</v>
      </c>
      <c r="J298" s="199"/>
      <c r="M298" s="156"/>
      <c r="N298" s="160"/>
      <c r="U298" s="161"/>
      <c r="AU298" s="157" t="s">
        <v>173</v>
      </c>
      <c r="AV298" s="157" t="s">
        <v>147</v>
      </c>
      <c r="AW298" s="13" t="s">
        <v>147</v>
      </c>
      <c r="AX298" s="13" t="s">
        <v>24</v>
      </c>
      <c r="AY298" s="13" t="s">
        <v>68</v>
      </c>
      <c r="AZ298" s="157" t="s">
        <v>165</v>
      </c>
    </row>
    <row r="299" spans="2:66" s="13" customFormat="1" x14ac:dyDescent="0.2">
      <c r="B299" s="156"/>
      <c r="D299" s="151" t="s">
        <v>173</v>
      </c>
      <c r="E299" s="157" t="s">
        <v>1</v>
      </c>
      <c r="F299" s="158" t="s">
        <v>780</v>
      </c>
      <c r="H299" s="159">
        <v>3.0859999999999999</v>
      </c>
      <c r="J299" s="199"/>
      <c r="M299" s="156"/>
      <c r="N299" s="160"/>
      <c r="U299" s="161"/>
      <c r="AU299" s="157" t="s">
        <v>173</v>
      </c>
      <c r="AV299" s="157" t="s">
        <v>147</v>
      </c>
      <c r="AW299" s="13" t="s">
        <v>147</v>
      </c>
      <c r="AX299" s="13" t="s">
        <v>24</v>
      </c>
      <c r="AY299" s="13" t="s">
        <v>68</v>
      </c>
      <c r="AZ299" s="157" t="s">
        <v>165</v>
      </c>
    </row>
    <row r="300" spans="2:66" s="14" customFormat="1" x14ac:dyDescent="0.2">
      <c r="B300" s="162"/>
      <c r="D300" s="151" t="s">
        <v>173</v>
      </c>
      <c r="E300" s="163" t="s">
        <v>1</v>
      </c>
      <c r="F300" s="164" t="s">
        <v>176</v>
      </c>
      <c r="H300" s="165">
        <v>4.6859999999999999</v>
      </c>
      <c r="J300" s="200"/>
      <c r="M300" s="162"/>
      <c r="N300" s="166"/>
      <c r="U300" s="167"/>
      <c r="AU300" s="163" t="s">
        <v>173</v>
      </c>
      <c r="AV300" s="163" t="s">
        <v>147</v>
      </c>
      <c r="AW300" s="14" t="s">
        <v>171</v>
      </c>
      <c r="AX300" s="14" t="s">
        <v>24</v>
      </c>
      <c r="AY300" s="14" t="s">
        <v>76</v>
      </c>
      <c r="AZ300" s="163" t="s">
        <v>165</v>
      </c>
    </row>
    <row r="301" spans="2:66" s="1" customFormat="1" ht="24.2" customHeight="1" x14ac:dyDescent="0.2">
      <c r="B301" s="29"/>
      <c r="C301" s="188" t="s">
        <v>328</v>
      </c>
      <c r="D301" s="188" t="s">
        <v>167</v>
      </c>
      <c r="E301" s="189" t="s">
        <v>347</v>
      </c>
      <c r="F301" s="190" t="s">
        <v>348</v>
      </c>
      <c r="G301" s="191" t="s">
        <v>170</v>
      </c>
      <c r="H301" s="192">
        <v>4.6859999999999999</v>
      </c>
      <c r="I301" s="193">
        <v>8.33</v>
      </c>
      <c r="J301" s="182"/>
      <c r="K301" s="193">
        <f t="shared" ref="K301" si="24">(H301*I301)-(H301*I301*J301)</f>
        <v>39.034379999999999</v>
      </c>
      <c r="L301" s="194"/>
      <c r="M301" s="29"/>
      <c r="N301" s="145" t="s">
        <v>1</v>
      </c>
      <c r="O301" s="118" t="s">
        <v>34</v>
      </c>
      <c r="P301" s="146">
        <v>0.38200000000000001</v>
      </c>
      <c r="Q301" s="146">
        <f>P301*H301</f>
        <v>1.790052</v>
      </c>
      <c r="R301" s="146">
        <v>0</v>
      </c>
      <c r="S301" s="146">
        <f>R301*H301</f>
        <v>0</v>
      </c>
      <c r="T301" s="146">
        <v>0</v>
      </c>
      <c r="U301" s="147">
        <f>T301*H301</f>
        <v>0</v>
      </c>
      <c r="AS301" s="148" t="s">
        <v>171</v>
      </c>
      <c r="AU301" s="148" t="s">
        <v>167</v>
      </c>
      <c r="AV301" s="148" t="s">
        <v>147</v>
      </c>
      <c r="AZ301" s="17" t="s">
        <v>165</v>
      </c>
      <c r="BF301" s="149">
        <f>IF(O301="základná",K301,0)</f>
        <v>0</v>
      </c>
      <c r="BG301" s="149">
        <f>IF(O301="znížená",K301,0)</f>
        <v>39.034379999999999</v>
      </c>
      <c r="BH301" s="149">
        <f>IF(O301="zákl. prenesená",K301,0)</f>
        <v>0</v>
      </c>
      <c r="BI301" s="149">
        <f>IF(O301="zníž. prenesená",K301,0)</f>
        <v>0</v>
      </c>
      <c r="BJ301" s="149">
        <f>IF(O301="nulová",K301,0)</f>
        <v>0</v>
      </c>
      <c r="BK301" s="17" t="s">
        <v>147</v>
      </c>
      <c r="BL301" s="149">
        <f>ROUND(I301*H301,2)</f>
        <v>39.03</v>
      </c>
      <c r="BM301" s="17" t="s">
        <v>171</v>
      </c>
      <c r="BN301" s="148" t="s">
        <v>781</v>
      </c>
    </row>
    <row r="302" spans="2:66" s="12" customFormat="1" x14ac:dyDescent="0.2">
      <c r="B302" s="150"/>
      <c r="D302" s="151" t="s">
        <v>173</v>
      </c>
      <c r="E302" s="152" t="s">
        <v>1</v>
      </c>
      <c r="F302" s="153" t="s">
        <v>752</v>
      </c>
      <c r="H302" s="152" t="s">
        <v>1</v>
      </c>
      <c r="J302" s="198"/>
      <c r="M302" s="150"/>
      <c r="N302" s="154"/>
      <c r="U302" s="155"/>
      <c r="AU302" s="152" t="s">
        <v>173</v>
      </c>
      <c r="AV302" s="152" t="s">
        <v>147</v>
      </c>
      <c r="AW302" s="12" t="s">
        <v>76</v>
      </c>
      <c r="AX302" s="12" t="s">
        <v>24</v>
      </c>
      <c r="AY302" s="12" t="s">
        <v>68</v>
      </c>
      <c r="AZ302" s="152" t="s">
        <v>165</v>
      </c>
    </row>
    <row r="303" spans="2:66" s="12" customFormat="1" x14ac:dyDescent="0.2">
      <c r="B303" s="150"/>
      <c r="D303" s="151" t="s">
        <v>173</v>
      </c>
      <c r="E303" s="152" t="s">
        <v>1</v>
      </c>
      <c r="F303" s="153" t="s">
        <v>320</v>
      </c>
      <c r="H303" s="152" t="s">
        <v>1</v>
      </c>
      <c r="J303" s="198"/>
      <c r="M303" s="150"/>
      <c r="N303" s="154"/>
      <c r="U303" s="155"/>
      <c r="AU303" s="152" t="s">
        <v>173</v>
      </c>
      <c r="AV303" s="152" t="s">
        <v>147</v>
      </c>
      <c r="AW303" s="12" t="s">
        <v>76</v>
      </c>
      <c r="AX303" s="12" t="s">
        <v>24</v>
      </c>
      <c r="AY303" s="12" t="s">
        <v>68</v>
      </c>
      <c r="AZ303" s="152" t="s">
        <v>165</v>
      </c>
    </row>
    <row r="304" spans="2:66" s="13" customFormat="1" x14ac:dyDescent="0.2">
      <c r="B304" s="156"/>
      <c r="D304" s="151" t="s">
        <v>173</v>
      </c>
      <c r="E304" s="157" t="s">
        <v>1</v>
      </c>
      <c r="F304" s="158" t="s">
        <v>779</v>
      </c>
      <c r="H304" s="159">
        <v>1.6</v>
      </c>
      <c r="J304" s="199"/>
      <c r="M304" s="156"/>
      <c r="N304" s="160"/>
      <c r="U304" s="161"/>
      <c r="AU304" s="157" t="s">
        <v>173</v>
      </c>
      <c r="AV304" s="157" t="s">
        <v>147</v>
      </c>
      <c r="AW304" s="13" t="s">
        <v>147</v>
      </c>
      <c r="AX304" s="13" t="s">
        <v>24</v>
      </c>
      <c r="AY304" s="13" t="s">
        <v>68</v>
      </c>
      <c r="AZ304" s="157" t="s">
        <v>165</v>
      </c>
    </row>
    <row r="305" spans="2:66" s="13" customFormat="1" x14ac:dyDescent="0.2">
      <c r="B305" s="156"/>
      <c r="D305" s="151" t="s">
        <v>173</v>
      </c>
      <c r="E305" s="157" t="s">
        <v>1</v>
      </c>
      <c r="F305" s="158" t="s">
        <v>780</v>
      </c>
      <c r="H305" s="159">
        <v>3.0859999999999999</v>
      </c>
      <c r="J305" s="199"/>
      <c r="M305" s="156"/>
      <c r="N305" s="160"/>
      <c r="U305" s="161"/>
      <c r="AU305" s="157" t="s">
        <v>173</v>
      </c>
      <c r="AV305" s="157" t="s">
        <v>147</v>
      </c>
      <c r="AW305" s="13" t="s">
        <v>147</v>
      </c>
      <c r="AX305" s="13" t="s">
        <v>24</v>
      </c>
      <c r="AY305" s="13" t="s">
        <v>68</v>
      </c>
      <c r="AZ305" s="157" t="s">
        <v>165</v>
      </c>
    </row>
    <row r="306" spans="2:66" s="14" customFormat="1" x14ac:dyDescent="0.2">
      <c r="B306" s="162"/>
      <c r="D306" s="151" t="s">
        <v>173</v>
      </c>
      <c r="E306" s="163" t="s">
        <v>1</v>
      </c>
      <c r="F306" s="164" t="s">
        <v>176</v>
      </c>
      <c r="H306" s="165">
        <v>4.6859999999999999</v>
      </c>
      <c r="J306" s="200"/>
      <c r="M306" s="162"/>
      <c r="N306" s="166"/>
      <c r="U306" s="167"/>
      <c r="AU306" s="163" t="s">
        <v>173</v>
      </c>
      <c r="AV306" s="163" t="s">
        <v>147</v>
      </c>
      <c r="AW306" s="14" t="s">
        <v>171</v>
      </c>
      <c r="AX306" s="14" t="s">
        <v>24</v>
      </c>
      <c r="AY306" s="14" t="s">
        <v>76</v>
      </c>
      <c r="AZ306" s="163" t="s">
        <v>165</v>
      </c>
    </row>
    <row r="307" spans="2:66" s="11" customFormat="1" ht="22.9" customHeight="1" x14ac:dyDescent="0.2">
      <c r="B307" s="133"/>
      <c r="D307" s="134" t="s">
        <v>67</v>
      </c>
      <c r="E307" s="142" t="s">
        <v>201</v>
      </c>
      <c r="F307" s="142" t="s">
        <v>350</v>
      </c>
      <c r="J307" s="201"/>
      <c r="K307" s="143">
        <f>SUM(K308:K344)</f>
        <v>16396.018599999999</v>
      </c>
      <c r="M307" s="133"/>
      <c r="N307" s="137"/>
      <c r="Q307" s="138">
        <f>SUM(Q308:Q348)</f>
        <v>177.60085000000001</v>
      </c>
      <c r="S307" s="138">
        <f>SUM(S308:S348)</f>
        <v>203.79200759999998</v>
      </c>
      <c r="U307" s="139">
        <f>SUM(U308:U348)</f>
        <v>0</v>
      </c>
      <c r="AS307" s="134" t="s">
        <v>76</v>
      </c>
      <c r="AU307" s="140" t="s">
        <v>67</v>
      </c>
      <c r="AV307" s="140" t="s">
        <v>76</v>
      </c>
      <c r="AZ307" s="134" t="s">
        <v>165</v>
      </c>
      <c r="BL307" s="141">
        <f>SUM(BL308:BL348)</f>
        <v>16396.03</v>
      </c>
    </row>
    <row r="308" spans="2:66" s="1" customFormat="1" ht="33" customHeight="1" x14ac:dyDescent="0.2">
      <c r="B308" s="29"/>
      <c r="C308" s="188" t="s">
        <v>335</v>
      </c>
      <c r="D308" s="188" t="s">
        <v>167</v>
      </c>
      <c r="E308" s="189" t="s">
        <v>782</v>
      </c>
      <c r="F308" s="190" t="s">
        <v>783</v>
      </c>
      <c r="G308" s="191" t="s">
        <v>170</v>
      </c>
      <c r="H308" s="192">
        <v>90.85</v>
      </c>
      <c r="I308" s="193">
        <v>9.42</v>
      </c>
      <c r="J308" s="182"/>
      <c r="K308" s="193">
        <f t="shared" ref="K308" si="25">(H308*I308)-(H308*I308*J308)</f>
        <v>855.8069999999999</v>
      </c>
      <c r="L308" s="194"/>
      <c r="M308" s="29"/>
      <c r="N308" s="145" t="s">
        <v>1</v>
      </c>
      <c r="O308" s="118" t="s">
        <v>34</v>
      </c>
      <c r="P308" s="146">
        <v>2.5999999999999999E-2</v>
      </c>
      <c r="Q308" s="146">
        <f>P308*H308</f>
        <v>2.3620999999999999</v>
      </c>
      <c r="R308" s="146">
        <v>0.29899999999999999</v>
      </c>
      <c r="S308" s="146">
        <f>R308*H308</f>
        <v>27.164149999999996</v>
      </c>
      <c r="T308" s="146">
        <v>0</v>
      </c>
      <c r="U308" s="147">
        <f>T308*H308</f>
        <v>0</v>
      </c>
      <c r="AS308" s="148" t="s">
        <v>171</v>
      </c>
      <c r="AU308" s="148" t="s">
        <v>167</v>
      </c>
      <c r="AV308" s="148" t="s">
        <v>147</v>
      </c>
      <c r="AZ308" s="17" t="s">
        <v>165</v>
      </c>
      <c r="BF308" s="149">
        <f>IF(O308="základná",K308,0)</f>
        <v>0</v>
      </c>
      <c r="BG308" s="149">
        <f>IF(O308="znížená",K308,0)</f>
        <v>855.8069999999999</v>
      </c>
      <c r="BH308" s="149">
        <f>IF(O308="zákl. prenesená",K308,0)</f>
        <v>0</v>
      </c>
      <c r="BI308" s="149">
        <f>IF(O308="zníž. prenesená",K308,0)</f>
        <v>0</v>
      </c>
      <c r="BJ308" s="149">
        <f>IF(O308="nulová",K308,0)</f>
        <v>0</v>
      </c>
      <c r="BK308" s="17" t="s">
        <v>147</v>
      </c>
      <c r="BL308" s="149">
        <f>ROUND(I308*H308,2)</f>
        <v>855.81</v>
      </c>
      <c r="BM308" s="17" t="s">
        <v>171</v>
      </c>
      <c r="BN308" s="148" t="s">
        <v>784</v>
      </c>
    </row>
    <row r="309" spans="2:66" s="12" customFormat="1" x14ac:dyDescent="0.2">
      <c r="B309" s="150"/>
      <c r="D309" s="151" t="s">
        <v>173</v>
      </c>
      <c r="E309" s="152" t="s">
        <v>1</v>
      </c>
      <c r="F309" s="153" t="s">
        <v>785</v>
      </c>
      <c r="H309" s="152" t="s">
        <v>1</v>
      </c>
      <c r="J309" s="198"/>
      <c r="M309" s="150"/>
      <c r="N309" s="154"/>
      <c r="U309" s="155"/>
      <c r="AU309" s="152" t="s">
        <v>173</v>
      </c>
      <c r="AV309" s="152" t="s">
        <v>147</v>
      </c>
      <c r="AW309" s="12" t="s">
        <v>76</v>
      </c>
      <c r="AX309" s="12" t="s">
        <v>24</v>
      </c>
      <c r="AY309" s="12" t="s">
        <v>68</v>
      </c>
      <c r="AZ309" s="152" t="s">
        <v>165</v>
      </c>
    </row>
    <row r="310" spans="2:66" s="13" customFormat="1" x14ac:dyDescent="0.2">
      <c r="B310" s="156"/>
      <c r="D310" s="151" t="s">
        <v>173</v>
      </c>
      <c r="E310" s="157" t="s">
        <v>1</v>
      </c>
      <c r="F310" s="158" t="s">
        <v>786</v>
      </c>
      <c r="H310" s="159">
        <v>90.85</v>
      </c>
      <c r="J310" s="199"/>
      <c r="M310" s="156"/>
      <c r="N310" s="160"/>
      <c r="U310" s="161"/>
      <c r="AU310" s="157" t="s">
        <v>173</v>
      </c>
      <c r="AV310" s="157" t="s">
        <v>147</v>
      </c>
      <c r="AW310" s="13" t="s">
        <v>147</v>
      </c>
      <c r="AX310" s="13" t="s">
        <v>24</v>
      </c>
      <c r="AY310" s="13" t="s">
        <v>68</v>
      </c>
      <c r="AZ310" s="157" t="s">
        <v>165</v>
      </c>
    </row>
    <row r="311" spans="2:66" s="14" customFormat="1" x14ac:dyDescent="0.2">
      <c r="B311" s="162"/>
      <c r="D311" s="151" t="s">
        <v>173</v>
      </c>
      <c r="E311" s="163" t="s">
        <v>1</v>
      </c>
      <c r="F311" s="164" t="s">
        <v>176</v>
      </c>
      <c r="H311" s="165">
        <v>90.85</v>
      </c>
      <c r="J311" s="200"/>
      <c r="M311" s="162"/>
      <c r="N311" s="166"/>
      <c r="U311" s="167"/>
      <c r="AU311" s="163" t="s">
        <v>173</v>
      </c>
      <c r="AV311" s="163" t="s">
        <v>147</v>
      </c>
      <c r="AW311" s="14" t="s">
        <v>171</v>
      </c>
      <c r="AX311" s="14" t="s">
        <v>24</v>
      </c>
      <c r="AY311" s="14" t="s">
        <v>76</v>
      </c>
      <c r="AZ311" s="163" t="s">
        <v>165</v>
      </c>
    </row>
    <row r="312" spans="2:66" s="1" customFormat="1" ht="33" customHeight="1" x14ac:dyDescent="0.2">
      <c r="B312" s="29"/>
      <c r="C312" s="188" t="s">
        <v>341</v>
      </c>
      <c r="D312" s="188" t="s">
        <v>167</v>
      </c>
      <c r="E312" s="189" t="s">
        <v>787</v>
      </c>
      <c r="F312" s="190" t="s">
        <v>788</v>
      </c>
      <c r="G312" s="191" t="s">
        <v>170</v>
      </c>
      <c r="H312" s="192">
        <v>83.81</v>
      </c>
      <c r="I312" s="193">
        <v>11.12</v>
      </c>
      <c r="J312" s="182"/>
      <c r="K312" s="193">
        <f t="shared" ref="K312" si="26">(H312*I312)-(H312*I312*J312)</f>
        <v>931.96719999999993</v>
      </c>
      <c r="L312" s="194"/>
      <c r="M312" s="29"/>
      <c r="N312" s="145" t="s">
        <v>1</v>
      </c>
      <c r="O312" s="118" t="s">
        <v>34</v>
      </c>
      <c r="P312" s="146">
        <v>2.5999999999999999E-2</v>
      </c>
      <c r="Q312" s="146">
        <f>P312*H312</f>
        <v>2.1790599999999998</v>
      </c>
      <c r="R312" s="146">
        <v>0.35799999999999998</v>
      </c>
      <c r="S312" s="146">
        <f>R312*H312</f>
        <v>30.003979999999999</v>
      </c>
      <c r="T312" s="146">
        <v>0</v>
      </c>
      <c r="U312" s="147">
        <f>T312*H312</f>
        <v>0</v>
      </c>
      <c r="AS312" s="148" t="s">
        <v>171</v>
      </c>
      <c r="AU312" s="148" t="s">
        <v>167</v>
      </c>
      <c r="AV312" s="148" t="s">
        <v>147</v>
      </c>
      <c r="AZ312" s="17" t="s">
        <v>165</v>
      </c>
      <c r="BF312" s="149">
        <f>IF(O312="základná",K312,0)</f>
        <v>0</v>
      </c>
      <c r="BG312" s="149">
        <f>IF(O312="znížená",K312,0)</f>
        <v>931.96719999999993</v>
      </c>
      <c r="BH312" s="149">
        <f>IF(O312="zákl. prenesená",K312,0)</f>
        <v>0</v>
      </c>
      <c r="BI312" s="149">
        <f>IF(O312="zníž. prenesená",K312,0)</f>
        <v>0</v>
      </c>
      <c r="BJ312" s="149">
        <f>IF(O312="nulová",K312,0)</f>
        <v>0</v>
      </c>
      <c r="BK312" s="17" t="s">
        <v>147</v>
      </c>
      <c r="BL312" s="149">
        <f>ROUND(I312*H312,2)</f>
        <v>931.97</v>
      </c>
      <c r="BM312" s="17" t="s">
        <v>171</v>
      </c>
      <c r="BN312" s="148" t="s">
        <v>789</v>
      </c>
    </row>
    <row r="313" spans="2:66" s="12" customFormat="1" x14ac:dyDescent="0.2">
      <c r="B313" s="150"/>
      <c r="D313" s="151" t="s">
        <v>173</v>
      </c>
      <c r="E313" s="152" t="s">
        <v>1</v>
      </c>
      <c r="F313" s="153" t="s">
        <v>790</v>
      </c>
      <c r="H313" s="152" t="s">
        <v>1</v>
      </c>
      <c r="J313" s="198"/>
      <c r="M313" s="150"/>
      <c r="N313" s="154"/>
      <c r="U313" s="155"/>
      <c r="AU313" s="152" t="s">
        <v>173</v>
      </c>
      <c r="AV313" s="152" t="s">
        <v>147</v>
      </c>
      <c r="AW313" s="12" t="s">
        <v>76</v>
      </c>
      <c r="AX313" s="12" t="s">
        <v>24</v>
      </c>
      <c r="AY313" s="12" t="s">
        <v>68</v>
      </c>
      <c r="AZ313" s="152" t="s">
        <v>165</v>
      </c>
    </row>
    <row r="314" spans="2:66" s="13" customFormat="1" x14ac:dyDescent="0.2">
      <c r="B314" s="156"/>
      <c r="D314" s="151" t="s">
        <v>173</v>
      </c>
      <c r="E314" s="157" t="s">
        <v>1</v>
      </c>
      <c r="F314" s="158" t="s">
        <v>791</v>
      </c>
      <c r="H314" s="159">
        <v>83.81</v>
      </c>
      <c r="J314" s="199"/>
      <c r="M314" s="156"/>
      <c r="N314" s="160"/>
      <c r="U314" s="161"/>
      <c r="AU314" s="157" t="s">
        <v>173</v>
      </c>
      <c r="AV314" s="157" t="s">
        <v>147</v>
      </c>
      <c r="AW314" s="13" t="s">
        <v>147</v>
      </c>
      <c r="AX314" s="13" t="s">
        <v>24</v>
      </c>
      <c r="AY314" s="13" t="s">
        <v>68</v>
      </c>
      <c r="AZ314" s="157" t="s">
        <v>165</v>
      </c>
    </row>
    <row r="315" spans="2:66" s="14" customFormat="1" x14ac:dyDescent="0.2">
      <c r="B315" s="162"/>
      <c r="D315" s="151" t="s">
        <v>173</v>
      </c>
      <c r="E315" s="163" t="s">
        <v>1</v>
      </c>
      <c r="F315" s="164" t="s">
        <v>176</v>
      </c>
      <c r="H315" s="165">
        <v>83.81</v>
      </c>
      <c r="J315" s="200"/>
      <c r="M315" s="162"/>
      <c r="N315" s="166"/>
      <c r="U315" s="167"/>
      <c r="AU315" s="163" t="s">
        <v>173</v>
      </c>
      <c r="AV315" s="163" t="s">
        <v>147</v>
      </c>
      <c r="AW315" s="14" t="s">
        <v>171</v>
      </c>
      <c r="AX315" s="14" t="s">
        <v>24</v>
      </c>
      <c r="AY315" s="14" t="s">
        <v>76</v>
      </c>
      <c r="AZ315" s="163" t="s">
        <v>165</v>
      </c>
    </row>
    <row r="316" spans="2:66" s="1" customFormat="1" ht="24.2" customHeight="1" x14ac:dyDescent="0.2">
      <c r="B316" s="29"/>
      <c r="C316" s="188" t="s">
        <v>346</v>
      </c>
      <c r="D316" s="188" t="s">
        <v>167</v>
      </c>
      <c r="E316" s="189" t="s">
        <v>365</v>
      </c>
      <c r="F316" s="190" t="s">
        <v>366</v>
      </c>
      <c r="G316" s="191" t="s">
        <v>170</v>
      </c>
      <c r="H316" s="192">
        <v>83.81</v>
      </c>
      <c r="I316" s="193">
        <v>3.01</v>
      </c>
      <c r="J316" s="182"/>
      <c r="K316" s="193">
        <f t="shared" ref="K316" si="27">(H316*I316)-(H316*I316*J316)</f>
        <v>252.26809999999998</v>
      </c>
      <c r="L316" s="194"/>
      <c r="M316" s="29"/>
      <c r="N316" s="145" t="s">
        <v>1</v>
      </c>
      <c r="O316" s="118" t="s">
        <v>34</v>
      </c>
      <c r="P316" s="146">
        <v>3.1E-2</v>
      </c>
      <c r="Q316" s="146">
        <f>P316*H316</f>
        <v>2.5981100000000001</v>
      </c>
      <c r="R316" s="146">
        <v>9.1999999999999998E-2</v>
      </c>
      <c r="S316" s="146">
        <f>R316*H316</f>
        <v>7.7105199999999998</v>
      </c>
      <c r="T316" s="146">
        <v>0</v>
      </c>
      <c r="U316" s="147">
        <f>T316*H316</f>
        <v>0</v>
      </c>
      <c r="AS316" s="148" t="s">
        <v>171</v>
      </c>
      <c r="AU316" s="148" t="s">
        <v>167</v>
      </c>
      <c r="AV316" s="148" t="s">
        <v>147</v>
      </c>
      <c r="AZ316" s="17" t="s">
        <v>165</v>
      </c>
      <c r="BF316" s="149">
        <f>IF(O316="základná",K316,0)</f>
        <v>0</v>
      </c>
      <c r="BG316" s="149">
        <f>IF(O316="znížená",K316,0)</f>
        <v>252.26809999999998</v>
      </c>
      <c r="BH316" s="149">
        <f>IF(O316="zákl. prenesená",K316,0)</f>
        <v>0</v>
      </c>
      <c r="BI316" s="149">
        <f>IF(O316="zníž. prenesená",K316,0)</f>
        <v>0</v>
      </c>
      <c r="BJ316" s="149">
        <f>IF(O316="nulová",K316,0)</f>
        <v>0</v>
      </c>
      <c r="BK316" s="17" t="s">
        <v>147</v>
      </c>
      <c r="BL316" s="149">
        <f>ROUND(I316*H316,2)</f>
        <v>252.27</v>
      </c>
      <c r="BM316" s="17" t="s">
        <v>171</v>
      </c>
      <c r="BN316" s="148" t="s">
        <v>792</v>
      </c>
    </row>
    <row r="317" spans="2:66" s="12" customFormat="1" x14ac:dyDescent="0.2">
      <c r="B317" s="150"/>
      <c r="D317" s="151" t="s">
        <v>173</v>
      </c>
      <c r="E317" s="152" t="s">
        <v>1</v>
      </c>
      <c r="F317" s="153" t="s">
        <v>793</v>
      </c>
      <c r="H317" s="152" t="s">
        <v>1</v>
      </c>
      <c r="J317" s="176"/>
      <c r="M317" s="150"/>
      <c r="N317" s="154"/>
      <c r="U317" s="155"/>
      <c r="AU317" s="152" t="s">
        <v>173</v>
      </c>
      <c r="AV317" s="152" t="s">
        <v>147</v>
      </c>
      <c r="AW317" s="12" t="s">
        <v>76</v>
      </c>
      <c r="AX317" s="12" t="s">
        <v>24</v>
      </c>
      <c r="AY317" s="12" t="s">
        <v>68</v>
      </c>
      <c r="AZ317" s="152" t="s">
        <v>165</v>
      </c>
    </row>
    <row r="318" spans="2:66" s="13" customFormat="1" x14ac:dyDescent="0.2">
      <c r="B318" s="156"/>
      <c r="D318" s="151" t="s">
        <v>173</v>
      </c>
      <c r="E318" s="157" t="s">
        <v>1</v>
      </c>
      <c r="F318" s="158" t="s">
        <v>791</v>
      </c>
      <c r="H318" s="159">
        <v>83.81</v>
      </c>
      <c r="J318" s="177"/>
      <c r="M318" s="156"/>
      <c r="N318" s="160"/>
      <c r="U318" s="161"/>
      <c r="AU318" s="157" t="s">
        <v>173</v>
      </c>
      <c r="AV318" s="157" t="s">
        <v>147</v>
      </c>
      <c r="AW318" s="13" t="s">
        <v>147</v>
      </c>
      <c r="AX318" s="13" t="s">
        <v>24</v>
      </c>
      <c r="AY318" s="13" t="s">
        <v>68</v>
      </c>
      <c r="AZ318" s="157" t="s">
        <v>165</v>
      </c>
    </row>
    <row r="319" spans="2:66" s="14" customFormat="1" x14ac:dyDescent="0.2">
      <c r="B319" s="162"/>
      <c r="D319" s="151" t="s">
        <v>173</v>
      </c>
      <c r="E319" s="163" t="s">
        <v>1</v>
      </c>
      <c r="F319" s="164" t="s">
        <v>176</v>
      </c>
      <c r="H319" s="165">
        <v>83.81</v>
      </c>
      <c r="J319" s="178"/>
      <c r="M319" s="162"/>
      <c r="N319" s="166"/>
      <c r="U319" s="167"/>
      <c r="AU319" s="163" t="s">
        <v>173</v>
      </c>
      <c r="AV319" s="163" t="s">
        <v>147</v>
      </c>
      <c r="AW319" s="14" t="s">
        <v>171</v>
      </c>
      <c r="AX319" s="14" t="s">
        <v>24</v>
      </c>
      <c r="AY319" s="14" t="s">
        <v>76</v>
      </c>
      <c r="AZ319" s="163" t="s">
        <v>165</v>
      </c>
    </row>
    <row r="320" spans="2:66" s="1" customFormat="1" ht="24.2" customHeight="1" x14ac:dyDescent="0.2">
      <c r="B320" s="29"/>
      <c r="C320" s="188" t="s">
        <v>351</v>
      </c>
      <c r="D320" s="188" t="s">
        <v>167</v>
      </c>
      <c r="E320" s="189" t="s">
        <v>794</v>
      </c>
      <c r="F320" s="190" t="s">
        <v>795</v>
      </c>
      <c r="G320" s="191" t="s">
        <v>170</v>
      </c>
      <c r="H320" s="192">
        <v>83.68</v>
      </c>
      <c r="I320" s="193">
        <v>23.76</v>
      </c>
      <c r="J320" s="182"/>
      <c r="K320" s="193">
        <f t="shared" ref="K320" si="28">(H320*I320)-(H320*I320*J320)</f>
        <v>1988.2368000000004</v>
      </c>
      <c r="L320" s="194"/>
      <c r="M320" s="29"/>
      <c r="N320" s="145" t="s">
        <v>1</v>
      </c>
      <c r="O320" s="118" t="s">
        <v>34</v>
      </c>
      <c r="P320" s="146">
        <v>0.16300000000000001</v>
      </c>
      <c r="Q320" s="146">
        <f>P320*H320</f>
        <v>13.639840000000001</v>
      </c>
      <c r="R320" s="146">
        <v>0.34283000000000002</v>
      </c>
      <c r="S320" s="146">
        <f>R320*H320</f>
        <v>28.688014400000004</v>
      </c>
      <c r="T320" s="146">
        <v>0</v>
      </c>
      <c r="U320" s="147">
        <f>T320*H320</f>
        <v>0</v>
      </c>
      <c r="AS320" s="148" t="s">
        <v>171</v>
      </c>
      <c r="AU320" s="148" t="s">
        <v>167</v>
      </c>
      <c r="AV320" s="148" t="s">
        <v>147</v>
      </c>
      <c r="AZ320" s="17" t="s">
        <v>165</v>
      </c>
      <c r="BF320" s="149">
        <f>IF(O320="základná",K320,0)</f>
        <v>0</v>
      </c>
      <c r="BG320" s="149">
        <f>IF(O320="znížená",K320,0)</f>
        <v>1988.2368000000004</v>
      </c>
      <c r="BH320" s="149">
        <f>IF(O320="zákl. prenesená",K320,0)</f>
        <v>0</v>
      </c>
      <c r="BI320" s="149">
        <f>IF(O320="zníž. prenesená",K320,0)</f>
        <v>0</v>
      </c>
      <c r="BJ320" s="149">
        <f>IF(O320="nulová",K320,0)</f>
        <v>0</v>
      </c>
      <c r="BK320" s="17" t="s">
        <v>147</v>
      </c>
      <c r="BL320" s="149">
        <f>ROUND(I320*H320,2)</f>
        <v>1988.24</v>
      </c>
      <c r="BM320" s="17" t="s">
        <v>171</v>
      </c>
      <c r="BN320" s="148" t="s">
        <v>796</v>
      </c>
    </row>
    <row r="321" spans="2:66" s="12" customFormat="1" x14ac:dyDescent="0.2">
      <c r="B321" s="150"/>
      <c r="D321" s="151" t="s">
        <v>173</v>
      </c>
      <c r="E321" s="152" t="s">
        <v>1</v>
      </c>
      <c r="F321" s="153" t="s">
        <v>797</v>
      </c>
      <c r="H321" s="152" t="s">
        <v>1</v>
      </c>
      <c r="J321" s="198"/>
      <c r="M321" s="150"/>
      <c r="N321" s="154"/>
      <c r="U321" s="155"/>
      <c r="AU321" s="152" t="s">
        <v>173</v>
      </c>
      <c r="AV321" s="152" t="s">
        <v>147</v>
      </c>
      <c r="AW321" s="12" t="s">
        <v>76</v>
      </c>
      <c r="AX321" s="12" t="s">
        <v>24</v>
      </c>
      <c r="AY321" s="12" t="s">
        <v>68</v>
      </c>
      <c r="AZ321" s="152" t="s">
        <v>165</v>
      </c>
    </row>
    <row r="322" spans="2:66" s="13" customFormat="1" x14ac:dyDescent="0.2">
      <c r="B322" s="156"/>
      <c r="D322" s="151" t="s">
        <v>173</v>
      </c>
      <c r="E322" s="157" t="s">
        <v>1</v>
      </c>
      <c r="F322" s="158" t="s">
        <v>798</v>
      </c>
      <c r="H322" s="159">
        <v>83.68</v>
      </c>
      <c r="J322" s="199"/>
      <c r="M322" s="156"/>
      <c r="N322" s="160"/>
      <c r="U322" s="161"/>
      <c r="AU322" s="157" t="s">
        <v>173</v>
      </c>
      <c r="AV322" s="157" t="s">
        <v>147</v>
      </c>
      <c r="AW322" s="13" t="s">
        <v>147</v>
      </c>
      <c r="AX322" s="13" t="s">
        <v>24</v>
      </c>
      <c r="AY322" s="13" t="s">
        <v>68</v>
      </c>
      <c r="AZ322" s="157" t="s">
        <v>165</v>
      </c>
    </row>
    <row r="323" spans="2:66" s="14" customFormat="1" x14ac:dyDescent="0.2">
      <c r="B323" s="162"/>
      <c r="D323" s="151" t="s">
        <v>173</v>
      </c>
      <c r="E323" s="163" t="s">
        <v>1</v>
      </c>
      <c r="F323" s="164" t="s">
        <v>176</v>
      </c>
      <c r="H323" s="165">
        <v>83.68</v>
      </c>
      <c r="J323" s="200"/>
      <c r="M323" s="162"/>
      <c r="N323" s="166"/>
      <c r="U323" s="167"/>
      <c r="AU323" s="163" t="s">
        <v>173</v>
      </c>
      <c r="AV323" s="163" t="s">
        <v>147</v>
      </c>
      <c r="AW323" s="14" t="s">
        <v>171</v>
      </c>
      <c r="AX323" s="14" t="s">
        <v>24</v>
      </c>
      <c r="AY323" s="14" t="s">
        <v>76</v>
      </c>
      <c r="AZ323" s="163" t="s">
        <v>165</v>
      </c>
    </row>
    <row r="324" spans="2:66" s="1" customFormat="1" ht="24.2" customHeight="1" x14ac:dyDescent="0.2">
      <c r="B324" s="29"/>
      <c r="C324" s="188" t="s">
        <v>356</v>
      </c>
      <c r="D324" s="188" t="s">
        <v>167</v>
      </c>
      <c r="E324" s="189" t="s">
        <v>799</v>
      </c>
      <c r="F324" s="190" t="s">
        <v>800</v>
      </c>
      <c r="G324" s="191" t="s">
        <v>170</v>
      </c>
      <c r="H324" s="192">
        <v>475.03</v>
      </c>
      <c r="I324" s="193">
        <v>2.86</v>
      </c>
      <c r="J324" s="182"/>
      <c r="K324" s="193">
        <f t="shared" ref="K324" si="29">(H324*I324)-(H324*I324*J324)</f>
        <v>1358.5857999999998</v>
      </c>
      <c r="L324" s="194"/>
      <c r="M324" s="29"/>
      <c r="N324" s="145" t="s">
        <v>1</v>
      </c>
      <c r="O324" s="118" t="s">
        <v>34</v>
      </c>
      <c r="P324" s="146">
        <v>4.9000000000000002E-2</v>
      </c>
      <c r="Q324" s="146">
        <f>P324*H324</f>
        <v>23.27647</v>
      </c>
      <c r="R324" s="146">
        <v>1.5509999999999999E-2</v>
      </c>
      <c r="S324" s="146">
        <f>R324*H324</f>
        <v>7.3677152999999995</v>
      </c>
      <c r="T324" s="146">
        <v>0</v>
      </c>
      <c r="U324" s="147">
        <f>T324*H324</f>
        <v>0</v>
      </c>
      <c r="AS324" s="148" t="s">
        <v>171</v>
      </c>
      <c r="AU324" s="148" t="s">
        <v>167</v>
      </c>
      <c r="AV324" s="148" t="s">
        <v>147</v>
      </c>
      <c r="AZ324" s="17" t="s">
        <v>165</v>
      </c>
      <c r="BF324" s="149">
        <f>IF(O324="základná",K324,0)</f>
        <v>0</v>
      </c>
      <c r="BG324" s="149">
        <f>IF(O324="znížená",K324,0)</f>
        <v>1358.5857999999998</v>
      </c>
      <c r="BH324" s="149">
        <f>IF(O324="zákl. prenesená",K324,0)</f>
        <v>0</v>
      </c>
      <c r="BI324" s="149">
        <f>IF(O324="zníž. prenesená",K324,0)</f>
        <v>0</v>
      </c>
      <c r="BJ324" s="149">
        <f>IF(O324="nulová",K324,0)</f>
        <v>0</v>
      </c>
      <c r="BK324" s="17" t="s">
        <v>147</v>
      </c>
      <c r="BL324" s="149">
        <f>ROUND(I324*H324,2)</f>
        <v>1358.59</v>
      </c>
      <c r="BM324" s="17" t="s">
        <v>171</v>
      </c>
      <c r="BN324" s="148" t="s">
        <v>801</v>
      </c>
    </row>
    <row r="325" spans="2:66" s="12" customFormat="1" x14ac:dyDescent="0.2">
      <c r="B325" s="150"/>
      <c r="D325" s="151" t="s">
        <v>173</v>
      </c>
      <c r="E325" s="152" t="s">
        <v>1</v>
      </c>
      <c r="F325" s="153" t="s">
        <v>802</v>
      </c>
      <c r="H325" s="152" t="s">
        <v>1</v>
      </c>
      <c r="J325" s="198"/>
      <c r="M325" s="150"/>
      <c r="N325" s="154"/>
      <c r="U325" s="155"/>
      <c r="AU325" s="152" t="s">
        <v>173</v>
      </c>
      <c r="AV325" s="152" t="s">
        <v>147</v>
      </c>
      <c r="AW325" s="12" t="s">
        <v>76</v>
      </c>
      <c r="AX325" s="12" t="s">
        <v>24</v>
      </c>
      <c r="AY325" s="12" t="s">
        <v>68</v>
      </c>
      <c r="AZ325" s="152" t="s">
        <v>165</v>
      </c>
    </row>
    <row r="326" spans="2:66" s="13" customFormat="1" x14ac:dyDescent="0.2">
      <c r="B326" s="156"/>
      <c r="D326" s="151" t="s">
        <v>173</v>
      </c>
      <c r="E326" s="157" t="s">
        <v>1</v>
      </c>
      <c r="F326" s="158" t="s">
        <v>704</v>
      </c>
      <c r="H326" s="159">
        <v>391.35</v>
      </c>
      <c r="J326" s="199"/>
      <c r="M326" s="156"/>
      <c r="N326" s="160"/>
      <c r="U326" s="161"/>
      <c r="AU326" s="157" t="s">
        <v>173</v>
      </c>
      <c r="AV326" s="157" t="s">
        <v>147</v>
      </c>
      <c r="AW326" s="13" t="s">
        <v>147</v>
      </c>
      <c r="AX326" s="13" t="s">
        <v>24</v>
      </c>
      <c r="AY326" s="13" t="s">
        <v>68</v>
      </c>
      <c r="AZ326" s="157" t="s">
        <v>165</v>
      </c>
    </row>
    <row r="327" spans="2:66" s="12" customFormat="1" x14ac:dyDescent="0.2">
      <c r="B327" s="150"/>
      <c r="D327" s="151" t="s">
        <v>173</v>
      </c>
      <c r="E327" s="152" t="s">
        <v>1</v>
      </c>
      <c r="F327" s="153" t="s">
        <v>803</v>
      </c>
      <c r="H327" s="152" t="s">
        <v>1</v>
      </c>
      <c r="J327" s="198"/>
      <c r="M327" s="150"/>
      <c r="N327" s="154"/>
      <c r="U327" s="155"/>
      <c r="AU327" s="152" t="s">
        <v>173</v>
      </c>
      <c r="AV327" s="152" t="s">
        <v>147</v>
      </c>
      <c r="AW327" s="12" t="s">
        <v>76</v>
      </c>
      <c r="AX327" s="12" t="s">
        <v>24</v>
      </c>
      <c r="AY327" s="12" t="s">
        <v>68</v>
      </c>
      <c r="AZ327" s="152" t="s">
        <v>165</v>
      </c>
    </row>
    <row r="328" spans="2:66" s="13" customFormat="1" x14ac:dyDescent="0.2">
      <c r="B328" s="156"/>
      <c r="D328" s="151" t="s">
        <v>173</v>
      </c>
      <c r="E328" s="157" t="s">
        <v>1</v>
      </c>
      <c r="F328" s="158" t="s">
        <v>798</v>
      </c>
      <c r="H328" s="159">
        <v>83.68</v>
      </c>
      <c r="J328" s="199"/>
      <c r="M328" s="156"/>
      <c r="N328" s="160"/>
      <c r="U328" s="161"/>
      <c r="AU328" s="157" t="s">
        <v>173</v>
      </c>
      <c r="AV328" s="157" t="s">
        <v>147</v>
      </c>
      <c r="AW328" s="13" t="s">
        <v>147</v>
      </c>
      <c r="AX328" s="13" t="s">
        <v>24</v>
      </c>
      <c r="AY328" s="13" t="s">
        <v>68</v>
      </c>
      <c r="AZ328" s="157" t="s">
        <v>165</v>
      </c>
    </row>
    <row r="329" spans="2:66" s="14" customFormat="1" x14ac:dyDescent="0.2">
      <c r="B329" s="162"/>
      <c r="D329" s="151" t="s">
        <v>173</v>
      </c>
      <c r="E329" s="163" t="s">
        <v>1</v>
      </c>
      <c r="F329" s="164" t="s">
        <v>176</v>
      </c>
      <c r="H329" s="165">
        <v>475.03</v>
      </c>
      <c r="J329" s="200"/>
      <c r="M329" s="162"/>
      <c r="N329" s="166"/>
      <c r="U329" s="167"/>
      <c r="AU329" s="163" t="s">
        <v>173</v>
      </c>
      <c r="AV329" s="163" t="s">
        <v>147</v>
      </c>
      <c r="AW329" s="14" t="s">
        <v>171</v>
      </c>
      <c r="AX329" s="14" t="s">
        <v>24</v>
      </c>
      <c r="AY329" s="14" t="s">
        <v>76</v>
      </c>
      <c r="AZ329" s="163" t="s">
        <v>165</v>
      </c>
    </row>
    <row r="330" spans="2:66" s="1" customFormat="1" ht="33" customHeight="1" x14ac:dyDescent="0.2">
      <c r="B330" s="29"/>
      <c r="C330" s="188" t="s">
        <v>364</v>
      </c>
      <c r="D330" s="188" t="s">
        <v>167</v>
      </c>
      <c r="E330" s="189" t="s">
        <v>804</v>
      </c>
      <c r="F330" s="190" t="s">
        <v>805</v>
      </c>
      <c r="G330" s="191" t="s">
        <v>170</v>
      </c>
      <c r="H330" s="192">
        <v>475.03</v>
      </c>
      <c r="I330" s="193">
        <v>12.36</v>
      </c>
      <c r="J330" s="182"/>
      <c r="K330" s="193">
        <f t="shared" ref="K330" si="30">(H330*I330)-(H330*I330*J330)</f>
        <v>5871.3707999999997</v>
      </c>
      <c r="L330" s="194"/>
      <c r="M330" s="29"/>
      <c r="N330" s="145" t="s">
        <v>1</v>
      </c>
      <c r="O330" s="118" t="s">
        <v>34</v>
      </c>
      <c r="P330" s="146">
        <v>4.9000000000000002E-2</v>
      </c>
      <c r="Q330" s="146">
        <f>P330*H330</f>
        <v>23.27647</v>
      </c>
      <c r="R330" s="146">
        <v>9.6680000000000002E-2</v>
      </c>
      <c r="S330" s="146">
        <f>R330*H330</f>
        <v>45.925900399999996</v>
      </c>
      <c r="T330" s="146">
        <v>0</v>
      </c>
      <c r="U330" s="147">
        <f>T330*H330</f>
        <v>0</v>
      </c>
      <c r="AS330" s="148" t="s">
        <v>171</v>
      </c>
      <c r="AU330" s="148" t="s">
        <v>167</v>
      </c>
      <c r="AV330" s="148" t="s">
        <v>147</v>
      </c>
      <c r="AZ330" s="17" t="s">
        <v>165</v>
      </c>
      <c r="BF330" s="149">
        <f>IF(O330="základná",K330,0)</f>
        <v>0</v>
      </c>
      <c r="BG330" s="149">
        <f>IF(O330="znížená",K330,0)</f>
        <v>5871.3707999999997</v>
      </c>
      <c r="BH330" s="149">
        <f>IF(O330="zákl. prenesená",K330,0)</f>
        <v>0</v>
      </c>
      <c r="BI330" s="149">
        <f>IF(O330="zníž. prenesená",K330,0)</f>
        <v>0</v>
      </c>
      <c r="BJ330" s="149">
        <f>IF(O330="nulová",K330,0)</f>
        <v>0</v>
      </c>
      <c r="BK330" s="17" t="s">
        <v>147</v>
      </c>
      <c r="BL330" s="149">
        <f>ROUND(I330*H330,2)</f>
        <v>5871.37</v>
      </c>
      <c r="BM330" s="17" t="s">
        <v>171</v>
      </c>
      <c r="BN330" s="148" t="s">
        <v>806</v>
      </c>
    </row>
    <row r="331" spans="2:66" s="12" customFormat="1" x14ac:dyDescent="0.2">
      <c r="B331" s="150"/>
      <c r="D331" s="151" t="s">
        <v>173</v>
      </c>
      <c r="E331" s="152" t="s">
        <v>1</v>
      </c>
      <c r="F331" s="153" t="s">
        <v>807</v>
      </c>
      <c r="H331" s="152" t="s">
        <v>1</v>
      </c>
      <c r="J331" s="198"/>
      <c r="M331" s="150"/>
      <c r="N331" s="154"/>
      <c r="U331" s="155"/>
      <c r="AU331" s="152" t="s">
        <v>173</v>
      </c>
      <c r="AV331" s="152" t="s">
        <v>147</v>
      </c>
      <c r="AW331" s="12" t="s">
        <v>76</v>
      </c>
      <c r="AX331" s="12" t="s">
        <v>24</v>
      </c>
      <c r="AY331" s="12" t="s">
        <v>68</v>
      </c>
      <c r="AZ331" s="152" t="s">
        <v>165</v>
      </c>
    </row>
    <row r="332" spans="2:66" s="13" customFormat="1" x14ac:dyDescent="0.2">
      <c r="B332" s="156"/>
      <c r="D332" s="151" t="s">
        <v>173</v>
      </c>
      <c r="E332" s="157" t="s">
        <v>1</v>
      </c>
      <c r="F332" s="158" t="s">
        <v>704</v>
      </c>
      <c r="H332" s="159">
        <v>391.35</v>
      </c>
      <c r="J332" s="199"/>
      <c r="M332" s="156"/>
      <c r="N332" s="160"/>
      <c r="U332" s="161"/>
      <c r="AU332" s="157" t="s">
        <v>173</v>
      </c>
      <c r="AV332" s="157" t="s">
        <v>147</v>
      </c>
      <c r="AW332" s="13" t="s">
        <v>147</v>
      </c>
      <c r="AX332" s="13" t="s">
        <v>24</v>
      </c>
      <c r="AY332" s="13" t="s">
        <v>68</v>
      </c>
      <c r="AZ332" s="157" t="s">
        <v>165</v>
      </c>
    </row>
    <row r="333" spans="2:66" s="12" customFormat="1" x14ac:dyDescent="0.2">
      <c r="B333" s="150"/>
      <c r="D333" s="151" t="s">
        <v>173</v>
      </c>
      <c r="E333" s="152" t="s">
        <v>1</v>
      </c>
      <c r="F333" s="153" t="s">
        <v>808</v>
      </c>
      <c r="H333" s="152" t="s">
        <v>1</v>
      </c>
      <c r="J333" s="198"/>
      <c r="M333" s="150"/>
      <c r="N333" s="154"/>
      <c r="U333" s="155"/>
      <c r="AU333" s="152" t="s">
        <v>173</v>
      </c>
      <c r="AV333" s="152" t="s">
        <v>147</v>
      </c>
      <c r="AW333" s="12" t="s">
        <v>76</v>
      </c>
      <c r="AX333" s="12" t="s">
        <v>24</v>
      </c>
      <c r="AY333" s="12" t="s">
        <v>68</v>
      </c>
      <c r="AZ333" s="152" t="s">
        <v>165</v>
      </c>
    </row>
    <row r="334" spans="2:66" s="13" customFormat="1" x14ac:dyDescent="0.2">
      <c r="B334" s="156"/>
      <c r="D334" s="151" t="s">
        <v>173</v>
      </c>
      <c r="E334" s="157" t="s">
        <v>1</v>
      </c>
      <c r="F334" s="158" t="s">
        <v>798</v>
      </c>
      <c r="H334" s="159">
        <v>83.68</v>
      </c>
      <c r="J334" s="199"/>
      <c r="M334" s="156"/>
      <c r="N334" s="160"/>
      <c r="U334" s="161"/>
      <c r="AU334" s="157" t="s">
        <v>173</v>
      </c>
      <c r="AV334" s="157" t="s">
        <v>147</v>
      </c>
      <c r="AW334" s="13" t="s">
        <v>147</v>
      </c>
      <c r="AX334" s="13" t="s">
        <v>24</v>
      </c>
      <c r="AY334" s="13" t="s">
        <v>68</v>
      </c>
      <c r="AZ334" s="157" t="s">
        <v>165</v>
      </c>
    </row>
    <row r="335" spans="2:66" s="14" customFormat="1" x14ac:dyDescent="0.2">
      <c r="B335" s="162"/>
      <c r="D335" s="151" t="s">
        <v>173</v>
      </c>
      <c r="E335" s="163" t="s">
        <v>1</v>
      </c>
      <c r="F335" s="164" t="s">
        <v>176</v>
      </c>
      <c r="H335" s="165">
        <v>475.03</v>
      </c>
      <c r="J335" s="200"/>
      <c r="M335" s="162"/>
      <c r="N335" s="166"/>
      <c r="U335" s="167"/>
      <c r="AU335" s="163" t="s">
        <v>173</v>
      </c>
      <c r="AV335" s="163" t="s">
        <v>147</v>
      </c>
      <c r="AW335" s="14" t="s">
        <v>171</v>
      </c>
      <c r="AX335" s="14" t="s">
        <v>24</v>
      </c>
      <c r="AY335" s="14" t="s">
        <v>76</v>
      </c>
      <c r="AZ335" s="163" t="s">
        <v>165</v>
      </c>
    </row>
    <row r="336" spans="2:66" s="1" customFormat="1" ht="24.2" customHeight="1" x14ac:dyDescent="0.2">
      <c r="B336" s="29"/>
      <c r="C336" s="188" t="s">
        <v>370</v>
      </c>
      <c r="D336" s="188" t="s">
        <v>167</v>
      </c>
      <c r="E336" s="189" t="s">
        <v>809</v>
      </c>
      <c r="F336" s="190" t="s">
        <v>810</v>
      </c>
      <c r="G336" s="191" t="s">
        <v>170</v>
      </c>
      <c r="H336" s="192">
        <v>90.85</v>
      </c>
      <c r="I336" s="193">
        <v>35.39</v>
      </c>
      <c r="J336" s="182"/>
      <c r="K336" s="193">
        <f t="shared" ref="K336" si="31">(H336*I336)-(H336*I336*J336)</f>
        <v>3215.1814999999997</v>
      </c>
      <c r="L336" s="194"/>
      <c r="M336" s="29"/>
      <c r="N336" s="145" t="s">
        <v>1</v>
      </c>
      <c r="O336" s="118" t="s">
        <v>34</v>
      </c>
      <c r="P336" s="146">
        <v>0.42499999999999999</v>
      </c>
      <c r="Q336" s="146">
        <f>P336*H336</f>
        <v>38.611249999999998</v>
      </c>
      <c r="R336" s="146">
        <v>0.49935000000000002</v>
      </c>
      <c r="S336" s="146">
        <f>R336*H336</f>
        <v>45.365947499999997</v>
      </c>
      <c r="T336" s="146">
        <v>0</v>
      </c>
      <c r="U336" s="147">
        <f>T336*H336</f>
        <v>0</v>
      </c>
      <c r="AS336" s="148" t="s">
        <v>171</v>
      </c>
      <c r="AU336" s="148" t="s">
        <v>167</v>
      </c>
      <c r="AV336" s="148" t="s">
        <v>147</v>
      </c>
      <c r="AZ336" s="17" t="s">
        <v>165</v>
      </c>
      <c r="BF336" s="149">
        <f>IF(O336="základná",K336,0)</f>
        <v>0</v>
      </c>
      <c r="BG336" s="149">
        <f>IF(O336="znížená",K336,0)</f>
        <v>3215.1814999999997</v>
      </c>
      <c r="BH336" s="149">
        <f>IF(O336="zákl. prenesená",K336,0)</f>
        <v>0</v>
      </c>
      <c r="BI336" s="149">
        <f>IF(O336="zníž. prenesená",K336,0)</f>
        <v>0</v>
      </c>
      <c r="BJ336" s="149">
        <f>IF(O336="nulová",K336,0)</f>
        <v>0</v>
      </c>
      <c r="BK336" s="17" t="s">
        <v>147</v>
      </c>
      <c r="BL336" s="149">
        <f>ROUND(I336*H336,2)</f>
        <v>3215.18</v>
      </c>
      <c r="BM336" s="17" t="s">
        <v>171</v>
      </c>
      <c r="BN336" s="148" t="s">
        <v>811</v>
      </c>
    </row>
    <row r="337" spans="2:66" s="12" customFormat="1" x14ac:dyDescent="0.2">
      <c r="B337" s="150"/>
      <c r="D337" s="151" t="s">
        <v>173</v>
      </c>
      <c r="E337" s="152" t="s">
        <v>1</v>
      </c>
      <c r="F337" s="153" t="s">
        <v>812</v>
      </c>
      <c r="H337" s="152" t="s">
        <v>1</v>
      </c>
      <c r="J337" s="198"/>
      <c r="M337" s="150"/>
      <c r="N337" s="154"/>
      <c r="U337" s="155"/>
      <c r="AU337" s="152" t="s">
        <v>173</v>
      </c>
      <c r="AV337" s="152" t="s">
        <v>147</v>
      </c>
      <c r="AW337" s="12" t="s">
        <v>76</v>
      </c>
      <c r="AX337" s="12" t="s">
        <v>24</v>
      </c>
      <c r="AY337" s="12" t="s">
        <v>68</v>
      </c>
      <c r="AZ337" s="152" t="s">
        <v>165</v>
      </c>
    </row>
    <row r="338" spans="2:66" s="13" customFormat="1" x14ac:dyDescent="0.2">
      <c r="B338" s="156"/>
      <c r="D338" s="151" t="s">
        <v>173</v>
      </c>
      <c r="E338" s="157" t="s">
        <v>1</v>
      </c>
      <c r="F338" s="158" t="s">
        <v>786</v>
      </c>
      <c r="H338" s="159">
        <v>90.85</v>
      </c>
      <c r="J338" s="199"/>
      <c r="M338" s="156"/>
      <c r="N338" s="160"/>
      <c r="U338" s="161"/>
      <c r="AU338" s="157" t="s">
        <v>173</v>
      </c>
      <c r="AV338" s="157" t="s">
        <v>147</v>
      </c>
      <c r="AW338" s="13" t="s">
        <v>147</v>
      </c>
      <c r="AX338" s="13" t="s">
        <v>24</v>
      </c>
      <c r="AY338" s="13" t="s">
        <v>68</v>
      </c>
      <c r="AZ338" s="157" t="s">
        <v>165</v>
      </c>
    </row>
    <row r="339" spans="2:66" s="14" customFormat="1" x14ac:dyDescent="0.2">
      <c r="B339" s="162"/>
      <c r="D339" s="151" t="s">
        <v>173</v>
      </c>
      <c r="E339" s="163" t="s">
        <v>1</v>
      </c>
      <c r="F339" s="164" t="s">
        <v>176</v>
      </c>
      <c r="H339" s="165">
        <v>90.85</v>
      </c>
      <c r="J339" s="200"/>
      <c r="M339" s="162"/>
      <c r="N339" s="166"/>
      <c r="U339" s="167"/>
      <c r="AU339" s="163" t="s">
        <v>173</v>
      </c>
      <c r="AV339" s="163" t="s">
        <v>147</v>
      </c>
      <c r="AW339" s="14" t="s">
        <v>171</v>
      </c>
      <c r="AX339" s="14" t="s">
        <v>24</v>
      </c>
      <c r="AY339" s="14" t="s">
        <v>76</v>
      </c>
      <c r="AZ339" s="163" t="s">
        <v>165</v>
      </c>
    </row>
    <row r="340" spans="2:66" s="1" customFormat="1" ht="44.25" customHeight="1" x14ac:dyDescent="0.2">
      <c r="B340" s="29"/>
      <c r="C340" s="188" t="s">
        <v>376</v>
      </c>
      <c r="D340" s="188" t="s">
        <v>167</v>
      </c>
      <c r="E340" s="189" t="s">
        <v>813</v>
      </c>
      <c r="F340" s="190" t="s">
        <v>814</v>
      </c>
      <c r="G340" s="191" t="s">
        <v>170</v>
      </c>
      <c r="H340" s="192">
        <v>83.81</v>
      </c>
      <c r="I340" s="193">
        <v>22.94</v>
      </c>
      <c r="J340" s="182"/>
      <c r="K340" s="193">
        <f t="shared" ref="K340" si="32">(H340*I340)-(H340*I340*J340)</f>
        <v>1922.6014000000002</v>
      </c>
      <c r="L340" s="194"/>
      <c r="M340" s="29"/>
      <c r="N340" s="145" t="s">
        <v>1</v>
      </c>
      <c r="O340" s="118" t="s">
        <v>34</v>
      </c>
      <c r="P340" s="146">
        <v>0.85499999999999998</v>
      </c>
      <c r="Q340" s="146">
        <f>P340*H340</f>
        <v>71.657550000000001</v>
      </c>
      <c r="R340" s="146">
        <v>0.13800000000000001</v>
      </c>
      <c r="S340" s="146">
        <f>R340*H340</f>
        <v>11.565780000000002</v>
      </c>
      <c r="T340" s="146">
        <v>0</v>
      </c>
      <c r="U340" s="147">
        <f>T340*H340</f>
        <v>0</v>
      </c>
      <c r="AS340" s="148" t="s">
        <v>171</v>
      </c>
      <c r="AU340" s="148" t="s">
        <v>167</v>
      </c>
      <c r="AV340" s="148" t="s">
        <v>147</v>
      </c>
      <c r="AZ340" s="17" t="s">
        <v>165</v>
      </c>
      <c r="BF340" s="149">
        <f>IF(O340="základná",K340,0)</f>
        <v>0</v>
      </c>
      <c r="BG340" s="149">
        <f>IF(O340="znížená",K340,0)</f>
        <v>1922.6014000000002</v>
      </c>
      <c r="BH340" s="149">
        <f>IF(O340="zákl. prenesená",K340,0)</f>
        <v>0</v>
      </c>
      <c r="BI340" s="149">
        <f>IF(O340="zníž. prenesená",K340,0)</f>
        <v>0</v>
      </c>
      <c r="BJ340" s="149">
        <f>IF(O340="nulová",K340,0)</f>
        <v>0</v>
      </c>
      <c r="BK340" s="17" t="s">
        <v>147</v>
      </c>
      <c r="BL340" s="149">
        <f>ROUND(I340*H340,2)</f>
        <v>1922.6</v>
      </c>
      <c r="BM340" s="17" t="s">
        <v>171</v>
      </c>
      <c r="BN340" s="148" t="s">
        <v>815</v>
      </c>
    </row>
    <row r="341" spans="2:66" s="12" customFormat="1" x14ac:dyDescent="0.2">
      <c r="B341" s="150"/>
      <c r="D341" s="151" t="s">
        <v>173</v>
      </c>
      <c r="E341" s="152" t="s">
        <v>1</v>
      </c>
      <c r="F341" s="153" t="s">
        <v>816</v>
      </c>
      <c r="H341" s="152" t="s">
        <v>1</v>
      </c>
      <c r="J341" s="198"/>
      <c r="M341" s="150"/>
      <c r="N341" s="154"/>
      <c r="U341" s="155"/>
      <c r="AU341" s="152" t="s">
        <v>173</v>
      </c>
      <c r="AV341" s="152" t="s">
        <v>147</v>
      </c>
      <c r="AW341" s="12" t="s">
        <v>76</v>
      </c>
      <c r="AX341" s="12" t="s">
        <v>24</v>
      </c>
      <c r="AY341" s="12" t="s">
        <v>68</v>
      </c>
      <c r="AZ341" s="152" t="s">
        <v>165</v>
      </c>
    </row>
    <row r="342" spans="2:66" s="13" customFormat="1" x14ac:dyDescent="0.2">
      <c r="B342" s="156"/>
      <c r="D342" s="151" t="s">
        <v>173</v>
      </c>
      <c r="E342" s="157" t="s">
        <v>1</v>
      </c>
      <c r="F342" s="158" t="s">
        <v>791</v>
      </c>
      <c r="H342" s="159">
        <v>83.81</v>
      </c>
      <c r="J342" s="199"/>
      <c r="M342" s="156"/>
      <c r="N342" s="160"/>
      <c r="U342" s="161"/>
      <c r="AU342" s="157" t="s">
        <v>173</v>
      </c>
      <c r="AV342" s="157" t="s">
        <v>147</v>
      </c>
      <c r="AW342" s="13" t="s">
        <v>147</v>
      </c>
      <c r="AX342" s="13" t="s">
        <v>24</v>
      </c>
      <c r="AY342" s="13" t="s">
        <v>68</v>
      </c>
      <c r="AZ342" s="157" t="s">
        <v>165</v>
      </c>
    </row>
    <row r="343" spans="2:66" s="14" customFormat="1" x14ac:dyDescent="0.2">
      <c r="B343" s="162"/>
      <c r="D343" s="151" t="s">
        <v>173</v>
      </c>
      <c r="E343" s="163" t="s">
        <v>1</v>
      </c>
      <c r="F343" s="164" t="s">
        <v>176</v>
      </c>
      <c r="H343" s="165">
        <v>83.81</v>
      </c>
      <c r="J343" s="200"/>
      <c r="M343" s="162"/>
      <c r="N343" s="166"/>
      <c r="U343" s="167"/>
      <c r="AU343" s="163" t="s">
        <v>173</v>
      </c>
      <c r="AV343" s="163" t="s">
        <v>147</v>
      </c>
      <c r="AW343" s="14" t="s">
        <v>171</v>
      </c>
      <c r="AX343" s="14" t="s">
        <v>24</v>
      </c>
      <c r="AY343" s="14" t="s">
        <v>76</v>
      </c>
      <c r="AZ343" s="163" t="s">
        <v>165</v>
      </c>
    </row>
    <row r="344" spans="2:66" s="1" customFormat="1" ht="16.5" customHeight="1" x14ac:dyDescent="0.2">
      <c r="B344" s="29"/>
      <c r="C344" s="202" t="s">
        <v>381</v>
      </c>
      <c r="D344" s="202" t="s">
        <v>398</v>
      </c>
      <c r="E344" s="203" t="s">
        <v>399</v>
      </c>
      <c r="F344" s="204" t="s">
        <v>400</v>
      </c>
      <c r="G344" s="205" t="s">
        <v>170</v>
      </c>
      <c r="H344" s="206">
        <v>85.486000000000004</v>
      </c>
      <c r="I344" s="185"/>
      <c r="J344" s="184"/>
      <c r="K344" s="208">
        <f t="shared" ref="K344" si="33">(H344*I344)-(H344*I344*J344)</f>
        <v>0</v>
      </c>
      <c r="L344" s="209"/>
      <c r="M344" s="169"/>
      <c r="N344" s="170" t="s">
        <v>1</v>
      </c>
      <c r="O344" s="171" t="s">
        <v>34</v>
      </c>
      <c r="P344" s="146">
        <v>0</v>
      </c>
      <c r="Q344" s="146">
        <f>P344*H344</f>
        <v>0</v>
      </c>
      <c r="R344" s="146">
        <v>0</v>
      </c>
      <c r="S344" s="146">
        <f>R344*H344</f>
        <v>0</v>
      </c>
      <c r="T344" s="146">
        <v>0</v>
      </c>
      <c r="U344" s="147">
        <f>T344*H344</f>
        <v>0</v>
      </c>
      <c r="AS344" s="148" t="s">
        <v>213</v>
      </c>
      <c r="AU344" s="148" t="s">
        <v>398</v>
      </c>
      <c r="AV344" s="148" t="s">
        <v>147</v>
      </c>
      <c r="AZ344" s="17" t="s">
        <v>165</v>
      </c>
      <c r="BF344" s="149">
        <f>IF(O344="základná",K344,0)</f>
        <v>0</v>
      </c>
      <c r="BG344" s="149">
        <f>IF(O344="znížená",K344,0)</f>
        <v>0</v>
      </c>
      <c r="BH344" s="149">
        <f>IF(O344="zákl. prenesená",K344,0)</f>
        <v>0</v>
      </c>
      <c r="BI344" s="149">
        <f>IF(O344="zníž. prenesená",K344,0)</f>
        <v>0</v>
      </c>
      <c r="BJ344" s="149">
        <f>IF(O344="nulová",K344,0)</f>
        <v>0</v>
      </c>
      <c r="BK344" s="17" t="s">
        <v>147</v>
      </c>
      <c r="BL344" s="149">
        <f>ROUND(I344*H344,2)</f>
        <v>0</v>
      </c>
      <c r="BM344" s="17" t="s">
        <v>171</v>
      </c>
      <c r="BN344" s="148" t="s">
        <v>817</v>
      </c>
    </row>
    <row r="345" spans="2:66" s="12" customFormat="1" x14ac:dyDescent="0.2">
      <c r="B345" s="150"/>
      <c r="D345" s="151" t="s">
        <v>173</v>
      </c>
      <c r="E345" s="152" t="s">
        <v>1</v>
      </c>
      <c r="F345" s="153" t="s">
        <v>816</v>
      </c>
      <c r="H345" s="152" t="s">
        <v>1</v>
      </c>
      <c r="J345" s="198"/>
      <c r="M345" s="150"/>
      <c r="N345" s="154"/>
      <c r="U345" s="155"/>
      <c r="AU345" s="152" t="s">
        <v>173</v>
      </c>
      <c r="AV345" s="152" t="s">
        <v>147</v>
      </c>
      <c r="AW345" s="12" t="s">
        <v>76</v>
      </c>
      <c r="AX345" s="12" t="s">
        <v>24</v>
      </c>
      <c r="AY345" s="12" t="s">
        <v>68</v>
      </c>
      <c r="AZ345" s="152" t="s">
        <v>165</v>
      </c>
    </row>
    <row r="346" spans="2:66" s="13" customFormat="1" x14ac:dyDescent="0.2">
      <c r="B346" s="156"/>
      <c r="D346" s="151" t="s">
        <v>173</v>
      </c>
      <c r="E346" s="157" t="s">
        <v>1</v>
      </c>
      <c r="F346" s="158" t="s">
        <v>791</v>
      </c>
      <c r="H346" s="159">
        <v>83.81</v>
      </c>
      <c r="J346" s="199"/>
      <c r="M346" s="156"/>
      <c r="N346" s="160"/>
      <c r="U346" s="161"/>
      <c r="AU346" s="157" t="s">
        <v>173</v>
      </c>
      <c r="AV346" s="157" t="s">
        <v>147</v>
      </c>
      <c r="AW346" s="13" t="s">
        <v>147</v>
      </c>
      <c r="AX346" s="13" t="s">
        <v>24</v>
      </c>
      <c r="AY346" s="13" t="s">
        <v>68</v>
      </c>
      <c r="AZ346" s="157" t="s">
        <v>165</v>
      </c>
    </row>
    <row r="347" spans="2:66" s="14" customFormat="1" x14ac:dyDescent="0.2">
      <c r="B347" s="162"/>
      <c r="D347" s="151" t="s">
        <v>173</v>
      </c>
      <c r="E347" s="163" t="s">
        <v>1</v>
      </c>
      <c r="F347" s="164" t="s">
        <v>176</v>
      </c>
      <c r="H347" s="165">
        <v>83.81</v>
      </c>
      <c r="J347" s="200"/>
      <c r="M347" s="162"/>
      <c r="N347" s="166"/>
      <c r="U347" s="167"/>
      <c r="AU347" s="163" t="s">
        <v>173</v>
      </c>
      <c r="AV347" s="163" t="s">
        <v>147</v>
      </c>
      <c r="AW347" s="14" t="s">
        <v>171</v>
      </c>
      <c r="AX347" s="14" t="s">
        <v>24</v>
      </c>
      <c r="AY347" s="14" t="s">
        <v>76</v>
      </c>
      <c r="AZ347" s="163" t="s">
        <v>165</v>
      </c>
    </row>
    <row r="348" spans="2:66" s="13" customFormat="1" x14ac:dyDescent="0.2">
      <c r="B348" s="156"/>
      <c r="D348" s="151" t="s">
        <v>173</v>
      </c>
      <c r="F348" s="158" t="s">
        <v>818</v>
      </c>
      <c r="H348" s="159">
        <v>85.486000000000004</v>
      </c>
      <c r="J348" s="199"/>
      <c r="M348" s="156"/>
      <c r="N348" s="160"/>
      <c r="U348" s="161"/>
      <c r="AU348" s="157" t="s">
        <v>173</v>
      </c>
      <c r="AV348" s="157" t="s">
        <v>147</v>
      </c>
      <c r="AW348" s="13" t="s">
        <v>147</v>
      </c>
      <c r="AX348" s="13" t="s">
        <v>3</v>
      </c>
      <c r="AY348" s="13" t="s">
        <v>76</v>
      </c>
      <c r="AZ348" s="157" t="s">
        <v>165</v>
      </c>
    </row>
    <row r="349" spans="2:66" s="11" customFormat="1" ht="22.9" customHeight="1" x14ac:dyDescent="0.2">
      <c r="B349" s="133"/>
      <c r="D349" s="134" t="s">
        <v>67</v>
      </c>
      <c r="E349" s="142" t="s">
        <v>205</v>
      </c>
      <c r="F349" s="142" t="s">
        <v>403</v>
      </c>
      <c r="J349" s="201"/>
      <c r="K349" s="143">
        <f>K350</f>
        <v>1264.0605</v>
      </c>
      <c r="M349" s="133"/>
      <c r="N349" s="137"/>
      <c r="Q349" s="138">
        <f>SUM(Q350:Q354)</f>
        <v>49.701450000000001</v>
      </c>
      <c r="S349" s="138">
        <f>SUM(S350:S354)</f>
        <v>0</v>
      </c>
      <c r="U349" s="139">
        <f>SUM(U350:U354)</f>
        <v>0</v>
      </c>
      <c r="AS349" s="134" t="s">
        <v>76</v>
      </c>
      <c r="AU349" s="140" t="s">
        <v>67</v>
      </c>
      <c r="AV349" s="140" t="s">
        <v>76</v>
      </c>
      <c r="AZ349" s="134" t="s">
        <v>165</v>
      </c>
      <c r="BL349" s="141">
        <f>SUM(BL350:BL354)</f>
        <v>1264.06</v>
      </c>
    </row>
    <row r="350" spans="2:66" s="1" customFormat="1" ht="24.2" customHeight="1" x14ac:dyDescent="0.2">
      <c r="B350" s="29"/>
      <c r="C350" s="188" t="s">
        <v>387</v>
      </c>
      <c r="D350" s="188" t="s">
        <v>167</v>
      </c>
      <c r="E350" s="189" t="s">
        <v>405</v>
      </c>
      <c r="F350" s="190" t="s">
        <v>406</v>
      </c>
      <c r="G350" s="191" t="s">
        <v>170</v>
      </c>
      <c r="H350" s="192">
        <v>391.35</v>
      </c>
      <c r="I350" s="193">
        <v>3.23</v>
      </c>
      <c r="J350" s="182"/>
      <c r="K350" s="193">
        <f t="shared" ref="K350" si="34">(H350*I350)-(H350*I350*J350)</f>
        <v>1264.0605</v>
      </c>
      <c r="L350" s="194"/>
      <c r="M350" s="29"/>
      <c r="N350" s="145" t="s">
        <v>1</v>
      </c>
      <c r="O350" s="118" t="s">
        <v>34</v>
      </c>
      <c r="P350" s="146">
        <v>0.127</v>
      </c>
      <c r="Q350" s="146">
        <f>P350*H350</f>
        <v>49.701450000000001</v>
      </c>
      <c r="R350" s="146">
        <v>0</v>
      </c>
      <c r="S350" s="146">
        <f>R350*H350</f>
        <v>0</v>
      </c>
      <c r="T350" s="146">
        <v>0</v>
      </c>
      <c r="U350" s="147">
        <f>T350*H350</f>
        <v>0</v>
      </c>
      <c r="AS350" s="148" t="s">
        <v>171</v>
      </c>
      <c r="AU350" s="148" t="s">
        <v>167</v>
      </c>
      <c r="AV350" s="148" t="s">
        <v>147</v>
      </c>
      <c r="AZ350" s="17" t="s">
        <v>165</v>
      </c>
      <c r="BF350" s="149">
        <f>IF(O350="základná",K350,0)</f>
        <v>0</v>
      </c>
      <c r="BG350" s="149">
        <f>IF(O350="znížená",K350,0)</f>
        <v>1264.0605</v>
      </c>
      <c r="BH350" s="149">
        <f>IF(O350="zákl. prenesená",K350,0)</f>
        <v>0</v>
      </c>
      <c r="BI350" s="149">
        <f>IF(O350="zníž. prenesená",K350,0)</f>
        <v>0</v>
      </c>
      <c r="BJ350" s="149">
        <f>IF(O350="nulová",K350,0)</f>
        <v>0</v>
      </c>
      <c r="BK350" s="17" t="s">
        <v>147</v>
      </c>
      <c r="BL350" s="149">
        <f>ROUND(I350*H350,2)</f>
        <v>1264.06</v>
      </c>
      <c r="BM350" s="17" t="s">
        <v>171</v>
      </c>
      <c r="BN350" s="148" t="s">
        <v>819</v>
      </c>
    </row>
    <row r="351" spans="2:66" s="12" customFormat="1" x14ac:dyDescent="0.2">
      <c r="B351" s="150"/>
      <c r="D351" s="151" t="s">
        <v>173</v>
      </c>
      <c r="E351" s="152" t="s">
        <v>1</v>
      </c>
      <c r="F351" s="153" t="s">
        <v>820</v>
      </c>
      <c r="H351" s="152" t="s">
        <v>1</v>
      </c>
      <c r="J351" s="176"/>
      <c r="M351" s="150"/>
      <c r="N351" s="154"/>
      <c r="U351" s="155"/>
      <c r="AU351" s="152" t="s">
        <v>173</v>
      </c>
      <c r="AV351" s="152" t="s">
        <v>147</v>
      </c>
      <c r="AW351" s="12" t="s">
        <v>76</v>
      </c>
      <c r="AX351" s="12" t="s">
        <v>24</v>
      </c>
      <c r="AY351" s="12" t="s">
        <v>68</v>
      </c>
      <c r="AZ351" s="152" t="s">
        <v>165</v>
      </c>
    </row>
    <row r="352" spans="2:66" s="12" customFormat="1" x14ac:dyDescent="0.2">
      <c r="B352" s="150"/>
      <c r="D352" s="151" t="s">
        <v>173</v>
      </c>
      <c r="E352" s="152" t="s">
        <v>1</v>
      </c>
      <c r="F352" s="153" t="s">
        <v>409</v>
      </c>
      <c r="H352" s="152" t="s">
        <v>1</v>
      </c>
      <c r="J352" s="176"/>
      <c r="M352" s="150"/>
      <c r="N352" s="154"/>
      <c r="U352" s="155"/>
      <c r="AU352" s="152" t="s">
        <v>173</v>
      </c>
      <c r="AV352" s="152" t="s">
        <v>147</v>
      </c>
      <c r="AW352" s="12" t="s">
        <v>76</v>
      </c>
      <c r="AX352" s="12" t="s">
        <v>24</v>
      </c>
      <c r="AY352" s="12" t="s">
        <v>68</v>
      </c>
      <c r="AZ352" s="152" t="s">
        <v>165</v>
      </c>
    </row>
    <row r="353" spans="2:66" s="13" customFormat="1" x14ac:dyDescent="0.2">
      <c r="B353" s="156"/>
      <c r="D353" s="151" t="s">
        <v>173</v>
      </c>
      <c r="E353" s="157" t="s">
        <v>1</v>
      </c>
      <c r="F353" s="158" t="s">
        <v>704</v>
      </c>
      <c r="H353" s="159">
        <v>391.35</v>
      </c>
      <c r="J353" s="177"/>
      <c r="M353" s="156"/>
      <c r="N353" s="160"/>
      <c r="U353" s="161"/>
      <c r="AU353" s="157" t="s">
        <v>173</v>
      </c>
      <c r="AV353" s="157" t="s">
        <v>147</v>
      </c>
      <c r="AW353" s="13" t="s">
        <v>147</v>
      </c>
      <c r="AX353" s="13" t="s">
        <v>24</v>
      </c>
      <c r="AY353" s="13" t="s">
        <v>68</v>
      </c>
      <c r="AZ353" s="157" t="s">
        <v>165</v>
      </c>
    </row>
    <row r="354" spans="2:66" s="14" customFormat="1" x14ac:dyDescent="0.2">
      <c r="B354" s="162"/>
      <c r="D354" s="151" t="s">
        <v>173</v>
      </c>
      <c r="E354" s="163" t="s">
        <v>1</v>
      </c>
      <c r="F354" s="164" t="s">
        <v>176</v>
      </c>
      <c r="H354" s="165">
        <v>391.35</v>
      </c>
      <c r="J354" s="178"/>
      <c r="M354" s="162"/>
      <c r="N354" s="166"/>
      <c r="U354" s="167"/>
      <c r="AU354" s="163" t="s">
        <v>173</v>
      </c>
      <c r="AV354" s="163" t="s">
        <v>147</v>
      </c>
      <c r="AW354" s="14" t="s">
        <v>171</v>
      </c>
      <c r="AX354" s="14" t="s">
        <v>24</v>
      </c>
      <c r="AY354" s="14" t="s">
        <v>76</v>
      </c>
      <c r="AZ354" s="163" t="s">
        <v>165</v>
      </c>
    </row>
    <row r="355" spans="2:66" s="11" customFormat="1" ht="22.9" customHeight="1" x14ac:dyDescent="0.2">
      <c r="B355" s="133"/>
      <c r="D355" s="134" t="s">
        <v>67</v>
      </c>
      <c r="E355" s="142" t="s">
        <v>213</v>
      </c>
      <c r="F355" s="142" t="s">
        <v>411</v>
      </c>
      <c r="J355" s="179"/>
      <c r="K355" s="143">
        <f>SUM(K356:K366)</f>
        <v>0</v>
      </c>
      <c r="M355" s="133"/>
      <c r="N355" s="137"/>
      <c r="Q355" s="138">
        <f>SUM(Q356:Q369)</f>
        <v>7.1420000000000003</v>
      </c>
      <c r="S355" s="138">
        <f>SUM(S356:S369)</f>
        <v>4.5340000000000005E-2</v>
      </c>
      <c r="U355" s="139">
        <f>SUM(U356:U369)</f>
        <v>8.0000000000000002E-3</v>
      </c>
      <c r="AS355" s="134" t="s">
        <v>76</v>
      </c>
      <c r="AU355" s="140" t="s">
        <v>67</v>
      </c>
      <c r="AV355" s="140" t="s">
        <v>76</v>
      </c>
      <c r="AZ355" s="134" t="s">
        <v>165</v>
      </c>
      <c r="BL355" s="141">
        <f>SUM(BL356:BL369)</f>
        <v>0</v>
      </c>
    </row>
    <row r="356" spans="2:66" s="1" customFormat="1" ht="16.5" customHeight="1" x14ac:dyDescent="0.2">
      <c r="B356" s="29"/>
      <c r="C356" s="188" t="s">
        <v>391</v>
      </c>
      <c r="D356" s="188" t="s">
        <v>167</v>
      </c>
      <c r="E356" s="189" t="s">
        <v>821</v>
      </c>
      <c r="F356" s="190" t="s">
        <v>822</v>
      </c>
      <c r="G356" s="191" t="s">
        <v>415</v>
      </c>
      <c r="H356" s="192">
        <v>1</v>
      </c>
      <c r="I356" s="183"/>
      <c r="J356" s="182"/>
      <c r="K356" s="193">
        <f t="shared" ref="K356" si="35">(H356*I356)-(H356*I356*J356)</f>
        <v>0</v>
      </c>
      <c r="L356" s="194"/>
      <c r="M356" s="29"/>
      <c r="N356" s="145" t="s">
        <v>1</v>
      </c>
      <c r="O356" s="118" t="s">
        <v>34</v>
      </c>
      <c r="P356" s="146">
        <v>0.67</v>
      </c>
      <c r="Q356" s="146">
        <f>P356*H356</f>
        <v>0.67</v>
      </c>
      <c r="R356" s="146">
        <v>3.4000000000000002E-4</v>
      </c>
      <c r="S356" s="146">
        <f>R356*H356</f>
        <v>3.4000000000000002E-4</v>
      </c>
      <c r="T356" s="146">
        <v>0</v>
      </c>
      <c r="U356" s="147">
        <f>T356*H356</f>
        <v>0</v>
      </c>
      <c r="AS356" s="148" t="s">
        <v>171</v>
      </c>
      <c r="AU356" s="148" t="s">
        <v>167</v>
      </c>
      <c r="AV356" s="148" t="s">
        <v>147</v>
      </c>
      <c r="AZ356" s="17" t="s">
        <v>165</v>
      </c>
      <c r="BF356" s="149">
        <f>IF(O356="základná",K356,0)</f>
        <v>0</v>
      </c>
      <c r="BG356" s="149">
        <f>IF(O356="znížená",K356,0)</f>
        <v>0</v>
      </c>
      <c r="BH356" s="149">
        <f>IF(O356="zákl. prenesená",K356,0)</f>
        <v>0</v>
      </c>
      <c r="BI356" s="149">
        <f>IF(O356="zníž. prenesená",K356,0)</f>
        <v>0</v>
      </c>
      <c r="BJ356" s="149">
        <f>IF(O356="nulová",K356,0)</f>
        <v>0</v>
      </c>
      <c r="BK356" s="17" t="s">
        <v>147</v>
      </c>
      <c r="BL356" s="149">
        <f>ROUND(I356*H356,2)</f>
        <v>0</v>
      </c>
      <c r="BM356" s="17" t="s">
        <v>171</v>
      </c>
      <c r="BN356" s="148" t="s">
        <v>823</v>
      </c>
    </row>
    <row r="357" spans="2:66" s="12" customFormat="1" x14ac:dyDescent="0.2">
      <c r="B357" s="150"/>
      <c r="D357" s="151" t="s">
        <v>173</v>
      </c>
      <c r="E357" s="152" t="s">
        <v>1</v>
      </c>
      <c r="F357" s="153" t="s">
        <v>824</v>
      </c>
      <c r="H357" s="152" t="s">
        <v>1</v>
      </c>
      <c r="J357" s="198"/>
      <c r="M357" s="150"/>
      <c r="N357" s="154"/>
      <c r="U357" s="155"/>
      <c r="AU357" s="152" t="s">
        <v>173</v>
      </c>
      <c r="AV357" s="152" t="s">
        <v>147</v>
      </c>
      <c r="AW357" s="12" t="s">
        <v>76</v>
      </c>
      <c r="AX357" s="12" t="s">
        <v>24</v>
      </c>
      <c r="AY357" s="12" t="s">
        <v>68</v>
      </c>
      <c r="AZ357" s="152" t="s">
        <v>165</v>
      </c>
    </row>
    <row r="358" spans="2:66" s="12" customFormat="1" x14ac:dyDescent="0.2">
      <c r="B358" s="150"/>
      <c r="D358" s="151" t="s">
        <v>173</v>
      </c>
      <c r="E358" s="152" t="s">
        <v>1</v>
      </c>
      <c r="F358" s="153" t="s">
        <v>418</v>
      </c>
      <c r="H358" s="152" t="s">
        <v>1</v>
      </c>
      <c r="J358" s="198"/>
      <c r="M358" s="150"/>
      <c r="N358" s="154"/>
      <c r="U358" s="155"/>
      <c r="AU358" s="152" t="s">
        <v>173</v>
      </c>
      <c r="AV358" s="152" t="s">
        <v>147</v>
      </c>
      <c r="AW358" s="12" t="s">
        <v>76</v>
      </c>
      <c r="AX358" s="12" t="s">
        <v>24</v>
      </c>
      <c r="AY358" s="12" t="s">
        <v>68</v>
      </c>
      <c r="AZ358" s="152" t="s">
        <v>165</v>
      </c>
    </row>
    <row r="359" spans="2:66" s="13" customFormat="1" x14ac:dyDescent="0.2">
      <c r="B359" s="156"/>
      <c r="D359" s="151" t="s">
        <v>173</v>
      </c>
      <c r="E359" s="157" t="s">
        <v>1</v>
      </c>
      <c r="F359" s="158" t="s">
        <v>419</v>
      </c>
      <c r="H359" s="159">
        <v>1</v>
      </c>
      <c r="J359" s="199"/>
      <c r="M359" s="156"/>
      <c r="N359" s="160"/>
      <c r="U359" s="161"/>
      <c r="AU359" s="157" t="s">
        <v>173</v>
      </c>
      <c r="AV359" s="157" t="s">
        <v>147</v>
      </c>
      <c r="AW359" s="13" t="s">
        <v>147</v>
      </c>
      <c r="AX359" s="13" t="s">
        <v>24</v>
      </c>
      <c r="AY359" s="13" t="s">
        <v>68</v>
      </c>
      <c r="AZ359" s="157" t="s">
        <v>165</v>
      </c>
    </row>
    <row r="360" spans="2:66" s="14" customFormat="1" x14ac:dyDescent="0.2">
      <c r="B360" s="162"/>
      <c r="D360" s="151" t="s">
        <v>173</v>
      </c>
      <c r="E360" s="163" t="s">
        <v>1</v>
      </c>
      <c r="F360" s="164" t="s">
        <v>176</v>
      </c>
      <c r="H360" s="165">
        <v>1</v>
      </c>
      <c r="J360" s="200"/>
      <c r="M360" s="162"/>
      <c r="N360" s="166"/>
      <c r="U360" s="167"/>
      <c r="AU360" s="163" t="s">
        <v>173</v>
      </c>
      <c r="AV360" s="163" t="s">
        <v>147</v>
      </c>
      <c r="AW360" s="14" t="s">
        <v>171</v>
      </c>
      <c r="AX360" s="14" t="s">
        <v>24</v>
      </c>
      <c r="AY360" s="14" t="s">
        <v>76</v>
      </c>
      <c r="AZ360" s="163" t="s">
        <v>165</v>
      </c>
    </row>
    <row r="361" spans="2:66" s="1" customFormat="1" ht="16.5" customHeight="1" x14ac:dyDescent="0.2">
      <c r="B361" s="29"/>
      <c r="C361" s="188" t="s">
        <v>397</v>
      </c>
      <c r="D361" s="188" t="s">
        <v>167</v>
      </c>
      <c r="E361" s="189" t="s">
        <v>421</v>
      </c>
      <c r="F361" s="190" t="s">
        <v>422</v>
      </c>
      <c r="G361" s="191" t="s">
        <v>415</v>
      </c>
      <c r="H361" s="192">
        <v>2</v>
      </c>
      <c r="I361" s="183"/>
      <c r="J361" s="182"/>
      <c r="K361" s="193">
        <f t="shared" ref="K361" si="36">(H361*I361)-(H361*I361*J361)</f>
        <v>0</v>
      </c>
      <c r="L361" s="194"/>
      <c r="M361" s="29"/>
      <c r="N361" s="145" t="s">
        <v>1</v>
      </c>
      <c r="O361" s="118" t="s">
        <v>34</v>
      </c>
      <c r="P361" s="146">
        <v>2.9260000000000002</v>
      </c>
      <c r="Q361" s="146">
        <f>P361*H361</f>
        <v>5.8520000000000003</v>
      </c>
      <c r="R361" s="146">
        <v>5.4999999999999997E-3</v>
      </c>
      <c r="S361" s="146">
        <f>R361*H361</f>
        <v>1.0999999999999999E-2</v>
      </c>
      <c r="T361" s="146">
        <v>0</v>
      </c>
      <c r="U361" s="147">
        <f>T361*H361</f>
        <v>0</v>
      </c>
      <c r="AS361" s="148" t="s">
        <v>171</v>
      </c>
      <c r="AU361" s="148" t="s">
        <v>167</v>
      </c>
      <c r="AV361" s="148" t="s">
        <v>147</v>
      </c>
      <c r="AZ361" s="17" t="s">
        <v>165</v>
      </c>
      <c r="BF361" s="149">
        <f>IF(O361="základná",K361,0)</f>
        <v>0</v>
      </c>
      <c r="BG361" s="149">
        <f>IF(O361="znížená",K361,0)</f>
        <v>0</v>
      </c>
      <c r="BH361" s="149">
        <f>IF(O361="zákl. prenesená",K361,0)</f>
        <v>0</v>
      </c>
      <c r="BI361" s="149">
        <f>IF(O361="zníž. prenesená",K361,0)</f>
        <v>0</v>
      </c>
      <c r="BJ361" s="149">
        <f>IF(O361="nulová",K361,0)</f>
        <v>0</v>
      </c>
      <c r="BK361" s="17" t="s">
        <v>147</v>
      </c>
      <c r="BL361" s="149">
        <f>ROUND(I361*H361,2)</f>
        <v>0</v>
      </c>
      <c r="BM361" s="17" t="s">
        <v>171</v>
      </c>
      <c r="BN361" s="148" t="s">
        <v>825</v>
      </c>
    </row>
    <row r="362" spans="2:66" s="12" customFormat="1" x14ac:dyDescent="0.2">
      <c r="B362" s="150"/>
      <c r="D362" s="151" t="s">
        <v>173</v>
      </c>
      <c r="E362" s="152" t="s">
        <v>1</v>
      </c>
      <c r="F362" s="153" t="s">
        <v>826</v>
      </c>
      <c r="H362" s="152" t="s">
        <v>1</v>
      </c>
      <c r="J362" s="198"/>
      <c r="M362" s="150"/>
      <c r="N362" s="154"/>
      <c r="U362" s="155"/>
      <c r="AU362" s="152" t="s">
        <v>173</v>
      </c>
      <c r="AV362" s="152" t="s">
        <v>147</v>
      </c>
      <c r="AW362" s="12" t="s">
        <v>76</v>
      </c>
      <c r="AX362" s="12" t="s">
        <v>24</v>
      </c>
      <c r="AY362" s="12" t="s">
        <v>68</v>
      </c>
      <c r="AZ362" s="152" t="s">
        <v>165</v>
      </c>
    </row>
    <row r="363" spans="2:66" s="12" customFormat="1" x14ac:dyDescent="0.2">
      <c r="B363" s="150"/>
      <c r="D363" s="151" t="s">
        <v>173</v>
      </c>
      <c r="E363" s="152" t="s">
        <v>1</v>
      </c>
      <c r="F363" s="153" t="s">
        <v>418</v>
      </c>
      <c r="H363" s="152" t="s">
        <v>1</v>
      </c>
      <c r="J363" s="198"/>
      <c r="M363" s="150"/>
      <c r="N363" s="154"/>
      <c r="U363" s="155"/>
      <c r="AU363" s="152" t="s">
        <v>173</v>
      </c>
      <c r="AV363" s="152" t="s">
        <v>147</v>
      </c>
      <c r="AW363" s="12" t="s">
        <v>76</v>
      </c>
      <c r="AX363" s="12" t="s">
        <v>24</v>
      </c>
      <c r="AY363" s="12" t="s">
        <v>68</v>
      </c>
      <c r="AZ363" s="152" t="s">
        <v>165</v>
      </c>
    </row>
    <row r="364" spans="2:66" s="13" customFormat="1" x14ac:dyDescent="0.2">
      <c r="B364" s="156"/>
      <c r="D364" s="151" t="s">
        <v>173</v>
      </c>
      <c r="E364" s="157" t="s">
        <v>1</v>
      </c>
      <c r="F364" s="158" t="s">
        <v>535</v>
      </c>
      <c r="H364" s="159">
        <v>2</v>
      </c>
      <c r="J364" s="199"/>
      <c r="M364" s="156"/>
      <c r="N364" s="160"/>
      <c r="U364" s="161"/>
      <c r="AU364" s="157" t="s">
        <v>173</v>
      </c>
      <c r="AV364" s="157" t="s">
        <v>147</v>
      </c>
      <c r="AW364" s="13" t="s">
        <v>147</v>
      </c>
      <c r="AX364" s="13" t="s">
        <v>24</v>
      </c>
      <c r="AY364" s="13" t="s">
        <v>68</v>
      </c>
      <c r="AZ364" s="157" t="s">
        <v>165</v>
      </c>
    </row>
    <row r="365" spans="2:66" s="14" customFormat="1" x14ac:dyDescent="0.2">
      <c r="B365" s="162"/>
      <c r="D365" s="151" t="s">
        <v>173</v>
      </c>
      <c r="E365" s="163" t="s">
        <v>1</v>
      </c>
      <c r="F365" s="164" t="s">
        <v>176</v>
      </c>
      <c r="H365" s="165">
        <v>2</v>
      </c>
      <c r="J365" s="200"/>
      <c r="M365" s="162"/>
      <c r="N365" s="166"/>
      <c r="U365" s="167"/>
      <c r="AU365" s="163" t="s">
        <v>173</v>
      </c>
      <c r="AV365" s="163" t="s">
        <v>147</v>
      </c>
      <c r="AW365" s="14" t="s">
        <v>171</v>
      </c>
      <c r="AX365" s="14" t="s">
        <v>24</v>
      </c>
      <c r="AY365" s="14" t="s">
        <v>76</v>
      </c>
      <c r="AZ365" s="163" t="s">
        <v>165</v>
      </c>
    </row>
    <row r="366" spans="2:66" s="1" customFormat="1" ht="16.5" customHeight="1" x14ac:dyDescent="0.2">
      <c r="B366" s="29"/>
      <c r="C366" s="188" t="s">
        <v>404</v>
      </c>
      <c r="D366" s="188" t="s">
        <v>167</v>
      </c>
      <c r="E366" s="189" t="s">
        <v>433</v>
      </c>
      <c r="F366" s="190" t="s">
        <v>434</v>
      </c>
      <c r="G366" s="191" t="s">
        <v>415</v>
      </c>
      <c r="H366" s="192">
        <v>2</v>
      </c>
      <c r="I366" s="183"/>
      <c r="J366" s="182"/>
      <c r="K366" s="193">
        <f t="shared" ref="K366" si="37">(H366*I366)-(H366*I366*J366)</f>
        <v>0</v>
      </c>
      <c r="L366" s="194"/>
      <c r="M366" s="29"/>
      <c r="N366" s="145" t="s">
        <v>1</v>
      </c>
      <c r="O366" s="118" t="s">
        <v>34</v>
      </c>
      <c r="P366" s="146">
        <v>0.31</v>
      </c>
      <c r="Q366" s="146">
        <f>P366*H366</f>
        <v>0.62</v>
      </c>
      <c r="R366" s="146">
        <v>1.7000000000000001E-2</v>
      </c>
      <c r="S366" s="146">
        <f>R366*H366</f>
        <v>3.4000000000000002E-2</v>
      </c>
      <c r="T366" s="146">
        <v>4.0000000000000001E-3</v>
      </c>
      <c r="U366" s="147">
        <f>T366*H366</f>
        <v>8.0000000000000002E-3</v>
      </c>
      <c r="AS366" s="148" t="s">
        <v>171</v>
      </c>
      <c r="AU366" s="148" t="s">
        <v>167</v>
      </c>
      <c r="AV366" s="148" t="s">
        <v>147</v>
      </c>
      <c r="AZ366" s="17" t="s">
        <v>165</v>
      </c>
      <c r="BF366" s="149">
        <f>IF(O366="základná",K366,0)</f>
        <v>0</v>
      </c>
      <c r="BG366" s="149">
        <f>IF(O366="znížená",K366,0)</f>
        <v>0</v>
      </c>
      <c r="BH366" s="149">
        <f>IF(O366="zákl. prenesená",K366,0)</f>
        <v>0</v>
      </c>
      <c r="BI366" s="149">
        <f>IF(O366="zníž. prenesená",K366,0)</f>
        <v>0</v>
      </c>
      <c r="BJ366" s="149">
        <f>IF(O366="nulová",K366,0)</f>
        <v>0</v>
      </c>
      <c r="BK366" s="17" t="s">
        <v>147</v>
      </c>
      <c r="BL366" s="149">
        <f>ROUND(I366*H366,2)</f>
        <v>0</v>
      </c>
      <c r="BM366" s="17" t="s">
        <v>171</v>
      </c>
      <c r="BN366" s="148" t="s">
        <v>827</v>
      </c>
    </row>
    <row r="367" spans="2:66" s="12" customFormat="1" x14ac:dyDescent="0.2">
      <c r="B367" s="150"/>
      <c r="D367" s="151" t="s">
        <v>173</v>
      </c>
      <c r="E367" s="152" t="s">
        <v>1</v>
      </c>
      <c r="F367" s="153" t="s">
        <v>828</v>
      </c>
      <c r="H367" s="152" t="s">
        <v>1</v>
      </c>
      <c r="I367" s="222"/>
      <c r="J367" s="198"/>
      <c r="M367" s="150"/>
      <c r="N367" s="154"/>
      <c r="U367" s="155"/>
      <c r="AU367" s="152" t="s">
        <v>173</v>
      </c>
      <c r="AV367" s="152" t="s">
        <v>147</v>
      </c>
      <c r="AW367" s="12" t="s">
        <v>76</v>
      </c>
      <c r="AX367" s="12" t="s">
        <v>24</v>
      </c>
      <c r="AY367" s="12" t="s">
        <v>68</v>
      </c>
      <c r="AZ367" s="152" t="s">
        <v>165</v>
      </c>
    </row>
    <row r="368" spans="2:66" s="13" customFormat="1" x14ac:dyDescent="0.2">
      <c r="B368" s="156"/>
      <c r="D368" s="151" t="s">
        <v>173</v>
      </c>
      <c r="E368" s="157" t="s">
        <v>1</v>
      </c>
      <c r="F368" s="158" t="s">
        <v>147</v>
      </c>
      <c r="H368" s="159">
        <v>2</v>
      </c>
      <c r="J368" s="199"/>
      <c r="M368" s="156"/>
      <c r="N368" s="160"/>
      <c r="U368" s="161"/>
      <c r="AU368" s="157" t="s">
        <v>173</v>
      </c>
      <c r="AV368" s="157" t="s">
        <v>147</v>
      </c>
      <c r="AW368" s="13" t="s">
        <v>147</v>
      </c>
      <c r="AX368" s="13" t="s">
        <v>24</v>
      </c>
      <c r="AY368" s="13" t="s">
        <v>68</v>
      </c>
      <c r="AZ368" s="157" t="s">
        <v>165</v>
      </c>
    </row>
    <row r="369" spans="2:66" s="14" customFormat="1" x14ac:dyDescent="0.2">
      <c r="B369" s="162"/>
      <c r="D369" s="151" t="s">
        <v>173</v>
      </c>
      <c r="E369" s="163" t="s">
        <v>1</v>
      </c>
      <c r="F369" s="164" t="s">
        <v>176</v>
      </c>
      <c r="H369" s="165">
        <v>2</v>
      </c>
      <c r="J369" s="200"/>
      <c r="M369" s="162"/>
      <c r="N369" s="166"/>
      <c r="U369" s="167"/>
      <c r="AU369" s="163" t="s">
        <v>173</v>
      </c>
      <c r="AV369" s="163" t="s">
        <v>147</v>
      </c>
      <c r="AW369" s="14" t="s">
        <v>171</v>
      </c>
      <c r="AX369" s="14" t="s">
        <v>24</v>
      </c>
      <c r="AY369" s="14" t="s">
        <v>76</v>
      </c>
      <c r="AZ369" s="163" t="s">
        <v>165</v>
      </c>
    </row>
    <row r="370" spans="2:66" s="11" customFormat="1" ht="22.9" customHeight="1" x14ac:dyDescent="0.2">
      <c r="B370" s="133"/>
      <c r="D370" s="134" t="s">
        <v>67</v>
      </c>
      <c r="E370" s="142" t="s">
        <v>219</v>
      </c>
      <c r="F370" s="142" t="s">
        <v>442</v>
      </c>
      <c r="J370" s="201"/>
      <c r="K370" s="143">
        <f>SUM(K371:K461)</f>
        <v>41829.948100000001</v>
      </c>
      <c r="M370" s="133"/>
      <c r="N370" s="137"/>
      <c r="Q370" s="138">
        <f>SUM(Q371:Q461)</f>
        <v>628.13082100000008</v>
      </c>
      <c r="S370" s="138">
        <f>SUM(S371:S461)</f>
        <v>75.496866080000018</v>
      </c>
      <c r="U370" s="139">
        <f>SUM(U371:U461)</f>
        <v>7.3837999999999999</v>
      </c>
      <c r="AS370" s="134" t="s">
        <v>76</v>
      </c>
      <c r="AU370" s="140" t="s">
        <v>67</v>
      </c>
      <c r="AV370" s="140" t="s">
        <v>76</v>
      </c>
      <c r="AZ370" s="134" t="s">
        <v>165</v>
      </c>
      <c r="BL370" s="141">
        <f>SUM(BL371:BL461)</f>
        <v>41829.950000000004</v>
      </c>
    </row>
    <row r="371" spans="2:66" s="1" customFormat="1" ht="37.9" customHeight="1" x14ac:dyDescent="0.2">
      <c r="B371" s="29"/>
      <c r="C371" s="188" t="s">
        <v>412</v>
      </c>
      <c r="D371" s="188" t="s">
        <v>167</v>
      </c>
      <c r="E371" s="189" t="s">
        <v>444</v>
      </c>
      <c r="F371" s="190" t="s">
        <v>445</v>
      </c>
      <c r="G371" s="191" t="s">
        <v>446</v>
      </c>
      <c r="H371" s="192">
        <v>6.8</v>
      </c>
      <c r="I371" s="183"/>
      <c r="J371" s="182"/>
      <c r="K371" s="193">
        <f t="shared" ref="K371" si="38">(H371*I371)-(H371*I371*J371)</f>
        <v>0</v>
      </c>
      <c r="L371" s="194"/>
      <c r="M371" s="29"/>
      <c r="N371" s="145" t="s">
        <v>1</v>
      </c>
      <c r="O371" s="118" t="s">
        <v>34</v>
      </c>
      <c r="P371" s="146">
        <v>4.1000000000000002E-2</v>
      </c>
      <c r="Q371" s="146">
        <f>P371*H371</f>
        <v>0.27879999999999999</v>
      </c>
      <c r="R371" s="146">
        <v>8.8000000000000003E-4</v>
      </c>
      <c r="S371" s="146">
        <f>R371*H371</f>
        <v>5.9839999999999997E-3</v>
      </c>
      <c r="T371" s="146">
        <v>0</v>
      </c>
      <c r="U371" s="147">
        <f>T371*H371</f>
        <v>0</v>
      </c>
      <c r="AS371" s="148" t="s">
        <v>171</v>
      </c>
      <c r="AU371" s="148" t="s">
        <v>167</v>
      </c>
      <c r="AV371" s="148" t="s">
        <v>147</v>
      </c>
      <c r="AZ371" s="17" t="s">
        <v>165</v>
      </c>
      <c r="BF371" s="149">
        <f>IF(O371="základná",K371,0)</f>
        <v>0</v>
      </c>
      <c r="BG371" s="149">
        <f>IF(O371="znížená",K371,0)</f>
        <v>0</v>
      </c>
      <c r="BH371" s="149">
        <f>IF(O371="zákl. prenesená",K371,0)</f>
        <v>0</v>
      </c>
      <c r="BI371" s="149">
        <f>IF(O371="zníž. prenesená",K371,0)</f>
        <v>0</v>
      </c>
      <c r="BJ371" s="149">
        <f>IF(O371="nulová",K371,0)</f>
        <v>0</v>
      </c>
      <c r="BK371" s="17" t="s">
        <v>147</v>
      </c>
      <c r="BL371" s="149">
        <f>ROUND(I371*H371,2)</f>
        <v>0</v>
      </c>
      <c r="BM371" s="17" t="s">
        <v>171</v>
      </c>
      <c r="BN371" s="148" t="s">
        <v>829</v>
      </c>
    </row>
    <row r="372" spans="2:66" s="12" customFormat="1" x14ac:dyDescent="0.2">
      <c r="B372" s="150"/>
      <c r="D372" s="151" t="s">
        <v>173</v>
      </c>
      <c r="E372" s="152" t="s">
        <v>1</v>
      </c>
      <c r="F372" s="153" t="s">
        <v>830</v>
      </c>
      <c r="H372" s="152" t="s">
        <v>1</v>
      </c>
      <c r="J372" s="198"/>
      <c r="M372" s="150"/>
      <c r="N372" s="154"/>
      <c r="U372" s="155"/>
      <c r="AU372" s="152" t="s">
        <v>173</v>
      </c>
      <c r="AV372" s="152" t="s">
        <v>147</v>
      </c>
      <c r="AW372" s="12" t="s">
        <v>76</v>
      </c>
      <c r="AX372" s="12" t="s">
        <v>24</v>
      </c>
      <c r="AY372" s="12" t="s">
        <v>68</v>
      </c>
      <c r="AZ372" s="152" t="s">
        <v>165</v>
      </c>
    </row>
    <row r="373" spans="2:66" s="12" customFormat="1" x14ac:dyDescent="0.2">
      <c r="B373" s="150"/>
      <c r="D373" s="151" t="s">
        <v>173</v>
      </c>
      <c r="E373" s="152" t="s">
        <v>1</v>
      </c>
      <c r="F373" s="153" t="s">
        <v>449</v>
      </c>
      <c r="H373" s="152" t="s">
        <v>1</v>
      </c>
      <c r="J373" s="198"/>
      <c r="M373" s="150"/>
      <c r="N373" s="154"/>
      <c r="U373" s="155"/>
      <c r="AU373" s="152" t="s">
        <v>173</v>
      </c>
      <c r="AV373" s="152" t="s">
        <v>147</v>
      </c>
      <c r="AW373" s="12" t="s">
        <v>76</v>
      </c>
      <c r="AX373" s="12" t="s">
        <v>24</v>
      </c>
      <c r="AY373" s="12" t="s">
        <v>68</v>
      </c>
      <c r="AZ373" s="152" t="s">
        <v>165</v>
      </c>
    </row>
    <row r="374" spans="2:66" s="13" customFormat="1" x14ac:dyDescent="0.2">
      <c r="B374" s="156"/>
      <c r="D374" s="151" t="s">
        <v>173</v>
      </c>
      <c r="E374" s="157" t="s">
        <v>1</v>
      </c>
      <c r="F374" s="158" t="s">
        <v>831</v>
      </c>
      <c r="H374" s="159">
        <v>6.8</v>
      </c>
      <c r="J374" s="199"/>
      <c r="M374" s="156"/>
      <c r="N374" s="160"/>
      <c r="U374" s="161"/>
      <c r="AU374" s="157" t="s">
        <v>173</v>
      </c>
      <c r="AV374" s="157" t="s">
        <v>147</v>
      </c>
      <c r="AW374" s="13" t="s">
        <v>147</v>
      </c>
      <c r="AX374" s="13" t="s">
        <v>24</v>
      </c>
      <c r="AY374" s="13" t="s">
        <v>68</v>
      </c>
      <c r="AZ374" s="157" t="s">
        <v>165</v>
      </c>
    </row>
    <row r="375" spans="2:66" s="14" customFormat="1" x14ac:dyDescent="0.2">
      <c r="B375" s="162"/>
      <c r="D375" s="151" t="s">
        <v>173</v>
      </c>
      <c r="E375" s="163" t="s">
        <v>1</v>
      </c>
      <c r="F375" s="164" t="s">
        <v>176</v>
      </c>
      <c r="H375" s="165">
        <v>6.8</v>
      </c>
      <c r="J375" s="200"/>
      <c r="M375" s="162"/>
      <c r="N375" s="166"/>
      <c r="U375" s="167"/>
      <c r="AU375" s="163" t="s">
        <v>173</v>
      </c>
      <c r="AV375" s="163" t="s">
        <v>147</v>
      </c>
      <c r="AW375" s="14" t="s">
        <v>171</v>
      </c>
      <c r="AX375" s="14" t="s">
        <v>24</v>
      </c>
      <c r="AY375" s="14" t="s">
        <v>76</v>
      </c>
      <c r="AZ375" s="163" t="s">
        <v>165</v>
      </c>
    </row>
    <row r="376" spans="2:66" s="1" customFormat="1" ht="33" customHeight="1" x14ac:dyDescent="0.2">
      <c r="B376" s="29"/>
      <c r="C376" s="188" t="s">
        <v>420</v>
      </c>
      <c r="D376" s="188" t="s">
        <v>167</v>
      </c>
      <c r="E376" s="189" t="s">
        <v>454</v>
      </c>
      <c r="F376" s="190" t="s">
        <v>455</v>
      </c>
      <c r="G376" s="191" t="s">
        <v>446</v>
      </c>
      <c r="H376" s="192">
        <v>282.19</v>
      </c>
      <c r="I376" s="193">
        <v>10.28</v>
      </c>
      <c r="J376" s="182"/>
      <c r="K376" s="193">
        <f t="shared" ref="K376" si="39">(H376*I376)-(H376*I376*J376)</f>
        <v>2900.9132</v>
      </c>
      <c r="L376" s="194"/>
      <c r="M376" s="29"/>
      <c r="N376" s="145" t="s">
        <v>1</v>
      </c>
      <c r="O376" s="118" t="s">
        <v>34</v>
      </c>
      <c r="P376" s="146">
        <v>0.23400000000000001</v>
      </c>
      <c r="Q376" s="146">
        <f>P376*H376</f>
        <v>66.03246</v>
      </c>
      <c r="R376" s="146">
        <v>9.3719999999999998E-2</v>
      </c>
      <c r="S376" s="146">
        <f>R376*H376</f>
        <v>26.446846799999999</v>
      </c>
      <c r="T376" s="146">
        <v>0</v>
      </c>
      <c r="U376" s="147">
        <f>T376*H376</f>
        <v>0</v>
      </c>
      <c r="AS376" s="148" t="s">
        <v>171</v>
      </c>
      <c r="AU376" s="148" t="s">
        <v>167</v>
      </c>
      <c r="AV376" s="148" t="s">
        <v>147</v>
      </c>
      <c r="AZ376" s="17" t="s">
        <v>165</v>
      </c>
      <c r="BF376" s="149">
        <f>IF(O376="základná",K376,0)</f>
        <v>0</v>
      </c>
      <c r="BG376" s="149">
        <f>IF(O376="znížená",K376,0)</f>
        <v>2900.9132</v>
      </c>
      <c r="BH376" s="149">
        <f>IF(O376="zákl. prenesená",K376,0)</f>
        <v>0</v>
      </c>
      <c r="BI376" s="149">
        <f>IF(O376="zníž. prenesená",K376,0)</f>
        <v>0</v>
      </c>
      <c r="BJ376" s="149">
        <f>IF(O376="nulová",K376,0)</f>
        <v>0</v>
      </c>
      <c r="BK376" s="17" t="s">
        <v>147</v>
      </c>
      <c r="BL376" s="149">
        <f>ROUND(I376*H376,2)</f>
        <v>2900.91</v>
      </c>
      <c r="BM376" s="17" t="s">
        <v>171</v>
      </c>
      <c r="BN376" s="148" t="s">
        <v>832</v>
      </c>
    </row>
    <row r="377" spans="2:66" s="12" customFormat="1" x14ac:dyDescent="0.2">
      <c r="B377" s="150"/>
      <c r="D377" s="151" t="s">
        <v>173</v>
      </c>
      <c r="E377" s="152" t="s">
        <v>1</v>
      </c>
      <c r="F377" s="153" t="s">
        <v>833</v>
      </c>
      <c r="H377" s="152" t="s">
        <v>1</v>
      </c>
      <c r="J377" s="198"/>
      <c r="M377" s="150"/>
      <c r="N377" s="154"/>
      <c r="U377" s="155"/>
      <c r="AU377" s="152" t="s">
        <v>173</v>
      </c>
      <c r="AV377" s="152" t="s">
        <v>147</v>
      </c>
      <c r="AW377" s="12" t="s">
        <v>76</v>
      </c>
      <c r="AX377" s="12" t="s">
        <v>24</v>
      </c>
      <c r="AY377" s="12" t="s">
        <v>68</v>
      </c>
      <c r="AZ377" s="152" t="s">
        <v>165</v>
      </c>
    </row>
    <row r="378" spans="2:66" s="13" customFormat="1" x14ac:dyDescent="0.2">
      <c r="B378" s="156"/>
      <c r="D378" s="151" t="s">
        <v>173</v>
      </c>
      <c r="E378" s="157" t="s">
        <v>1</v>
      </c>
      <c r="F378" s="158" t="s">
        <v>834</v>
      </c>
      <c r="H378" s="159">
        <v>10.94</v>
      </c>
      <c r="J378" s="199"/>
      <c r="M378" s="156"/>
      <c r="N378" s="160"/>
      <c r="U378" s="161"/>
      <c r="AU378" s="157" t="s">
        <v>173</v>
      </c>
      <c r="AV378" s="157" t="s">
        <v>147</v>
      </c>
      <c r="AW378" s="13" t="s">
        <v>147</v>
      </c>
      <c r="AX378" s="13" t="s">
        <v>24</v>
      </c>
      <c r="AY378" s="13" t="s">
        <v>68</v>
      </c>
      <c r="AZ378" s="157" t="s">
        <v>165</v>
      </c>
    </row>
    <row r="379" spans="2:66" s="12" customFormat="1" x14ac:dyDescent="0.2">
      <c r="B379" s="150"/>
      <c r="D379" s="151" t="s">
        <v>173</v>
      </c>
      <c r="E379" s="152" t="s">
        <v>1</v>
      </c>
      <c r="F379" s="153" t="s">
        <v>835</v>
      </c>
      <c r="H379" s="152" t="s">
        <v>1</v>
      </c>
      <c r="J379" s="198"/>
      <c r="M379" s="150"/>
      <c r="N379" s="154"/>
      <c r="U379" s="155"/>
      <c r="AU379" s="152" t="s">
        <v>173</v>
      </c>
      <c r="AV379" s="152" t="s">
        <v>147</v>
      </c>
      <c r="AW379" s="12" t="s">
        <v>76</v>
      </c>
      <c r="AX379" s="12" t="s">
        <v>24</v>
      </c>
      <c r="AY379" s="12" t="s">
        <v>68</v>
      </c>
      <c r="AZ379" s="152" t="s">
        <v>165</v>
      </c>
    </row>
    <row r="380" spans="2:66" s="13" customFormat="1" x14ac:dyDescent="0.2">
      <c r="B380" s="156"/>
      <c r="D380" s="151" t="s">
        <v>173</v>
      </c>
      <c r="E380" s="157" t="s">
        <v>1</v>
      </c>
      <c r="F380" s="158" t="s">
        <v>836</v>
      </c>
      <c r="H380" s="159">
        <v>271.25</v>
      </c>
      <c r="J380" s="199"/>
      <c r="M380" s="156"/>
      <c r="N380" s="160"/>
      <c r="U380" s="161"/>
      <c r="AU380" s="157" t="s">
        <v>173</v>
      </c>
      <c r="AV380" s="157" t="s">
        <v>147</v>
      </c>
      <c r="AW380" s="13" t="s">
        <v>147</v>
      </c>
      <c r="AX380" s="13" t="s">
        <v>24</v>
      </c>
      <c r="AY380" s="13" t="s">
        <v>68</v>
      </c>
      <c r="AZ380" s="157" t="s">
        <v>165</v>
      </c>
    </row>
    <row r="381" spans="2:66" s="14" customFormat="1" x14ac:dyDescent="0.2">
      <c r="B381" s="162"/>
      <c r="D381" s="151" t="s">
        <v>173</v>
      </c>
      <c r="E381" s="163" t="s">
        <v>1</v>
      </c>
      <c r="F381" s="164" t="s">
        <v>176</v>
      </c>
      <c r="H381" s="165">
        <v>282.19</v>
      </c>
      <c r="J381" s="200"/>
      <c r="M381" s="162"/>
      <c r="N381" s="166"/>
      <c r="U381" s="167"/>
      <c r="AU381" s="163" t="s">
        <v>173</v>
      </c>
      <c r="AV381" s="163" t="s">
        <v>147</v>
      </c>
      <c r="AW381" s="14" t="s">
        <v>171</v>
      </c>
      <c r="AX381" s="14" t="s">
        <v>24</v>
      </c>
      <c r="AY381" s="14" t="s">
        <v>76</v>
      </c>
      <c r="AZ381" s="163" t="s">
        <v>165</v>
      </c>
    </row>
    <row r="382" spans="2:66" s="1" customFormat="1" ht="16.5" customHeight="1" x14ac:dyDescent="0.2">
      <c r="B382" s="29"/>
      <c r="C382" s="202" t="s">
        <v>426</v>
      </c>
      <c r="D382" s="202" t="s">
        <v>398</v>
      </c>
      <c r="E382" s="203" t="s">
        <v>460</v>
      </c>
      <c r="F382" s="204" t="s">
        <v>461</v>
      </c>
      <c r="G382" s="205" t="s">
        <v>415</v>
      </c>
      <c r="H382" s="206">
        <v>285.012</v>
      </c>
      <c r="I382" s="207">
        <v>7.14</v>
      </c>
      <c r="J382" s="184"/>
      <c r="K382" s="208">
        <f t="shared" ref="K382" si="40">(H382*I382)-(H382*I382*J382)</f>
        <v>2034.98568</v>
      </c>
      <c r="L382" s="209"/>
      <c r="M382" s="169"/>
      <c r="N382" s="170" t="s">
        <v>1</v>
      </c>
      <c r="O382" s="171" t="s">
        <v>34</v>
      </c>
      <c r="P382" s="146">
        <v>0</v>
      </c>
      <c r="Q382" s="146">
        <f>P382*H382</f>
        <v>0</v>
      </c>
      <c r="R382" s="146">
        <v>4.8000000000000001E-2</v>
      </c>
      <c r="S382" s="146">
        <f>R382*H382</f>
        <v>13.680576</v>
      </c>
      <c r="T382" s="146">
        <v>0</v>
      </c>
      <c r="U382" s="147">
        <f>T382*H382</f>
        <v>0</v>
      </c>
      <c r="AS382" s="148" t="s">
        <v>213</v>
      </c>
      <c r="AU382" s="148" t="s">
        <v>398</v>
      </c>
      <c r="AV382" s="148" t="s">
        <v>147</v>
      </c>
      <c r="AZ382" s="17" t="s">
        <v>165</v>
      </c>
      <c r="BF382" s="149">
        <f>IF(O382="základná",K382,0)</f>
        <v>0</v>
      </c>
      <c r="BG382" s="149">
        <f>IF(O382="znížená",K382,0)</f>
        <v>2034.98568</v>
      </c>
      <c r="BH382" s="149">
        <f>IF(O382="zákl. prenesená",K382,0)</f>
        <v>0</v>
      </c>
      <c r="BI382" s="149">
        <f>IF(O382="zníž. prenesená",K382,0)</f>
        <v>0</v>
      </c>
      <c r="BJ382" s="149">
        <f>IF(O382="nulová",K382,0)</f>
        <v>0</v>
      </c>
      <c r="BK382" s="17" t="s">
        <v>147</v>
      </c>
      <c r="BL382" s="149">
        <f>ROUND(I382*H382,2)</f>
        <v>2034.99</v>
      </c>
      <c r="BM382" s="17" t="s">
        <v>171</v>
      </c>
      <c r="BN382" s="148" t="s">
        <v>837</v>
      </c>
    </row>
    <row r="383" spans="2:66" s="12" customFormat="1" x14ac:dyDescent="0.2">
      <c r="B383" s="150"/>
      <c r="D383" s="151" t="s">
        <v>173</v>
      </c>
      <c r="E383" s="152" t="s">
        <v>1</v>
      </c>
      <c r="F383" s="153" t="s">
        <v>833</v>
      </c>
      <c r="H383" s="152" t="s">
        <v>1</v>
      </c>
      <c r="J383" s="198"/>
      <c r="M383" s="150"/>
      <c r="N383" s="154"/>
      <c r="U383" s="155"/>
      <c r="AU383" s="152" t="s">
        <v>173</v>
      </c>
      <c r="AV383" s="152" t="s">
        <v>147</v>
      </c>
      <c r="AW383" s="12" t="s">
        <v>76</v>
      </c>
      <c r="AX383" s="12" t="s">
        <v>24</v>
      </c>
      <c r="AY383" s="12" t="s">
        <v>68</v>
      </c>
      <c r="AZ383" s="152" t="s">
        <v>165</v>
      </c>
    </row>
    <row r="384" spans="2:66" s="13" customFormat="1" x14ac:dyDescent="0.2">
      <c r="B384" s="156"/>
      <c r="D384" s="151" t="s">
        <v>173</v>
      </c>
      <c r="E384" s="157" t="s">
        <v>1</v>
      </c>
      <c r="F384" s="158" t="s">
        <v>834</v>
      </c>
      <c r="H384" s="159">
        <v>10.94</v>
      </c>
      <c r="J384" s="199"/>
      <c r="M384" s="156"/>
      <c r="N384" s="160"/>
      <c r="U384" s="161"/>
      <c r="AU384" s="157" t="s">
        <v>173</v>
      </c>
      <c r="AV384" s="157" t="s">
        <v>147</v>
      </c>
      <c r="AW384" s="13" t="s">
        <v>147</v>
      </c>
      <c r="AX384" s="13" t="s">
        <v>24</v>
      </c>
      <c r="AY384" s="13" t="s">
        <v>68</v>
      </c>
      <c r="AZ384" s="157" t="s">
        <v>165</v>
      </c>
    </row>
    <row r="385" spans="2:66" s="12" customFormat="1" x14ac:dyDescent="0.2">
      <c r="B385" s="150"/>
      <c r="D385" s="151" t="s">
        <v>173</v>
      </c>
      <c r="E385" s="152" t="s">
        <v>1</v>
      </c>
      <c r="F385" s="153" t="s">
        <v>835</v>
      </c>
      <c r="H385" s="152" t="s">
        <v>1</v>
      </c>
      <c r="J385" s="198"/>
      <c r="M385" s="150"/>
      <c r="N385" s="154"/>
      <c r="U385" s="155"/>
      <c r="AU385" s="152" t="s">
        <v>173</v>
      </c>
      <c r="AV385" s="152" t="s">
        <v>147</v>
      </c>
      <c r="AW385" s="12" t="s">
        <v>76</v>
      </c>
      <c r="AX385" s="12" t="s">
        <v>24</v>
      </c>
      <c r="AY385" s="12" t="s">
        <v>68</v>
      </c>
      <c r="AZ385" s="152" t="s">
        <v>165</v>
      </c>
    </row>
    <row r="386" spans="2:66" s="13" customFormat="1" x14ac:dyDescent="0.2">
      <c r="B386" s="156"/>
      <c r="D386" s="151" t="s">
        <v>173</v>
      </c>
      <c r="E386" s="157" t="s">
        <v>1</v>
      </c>
      <c r="F386" s="158" t="s">
        <v>836</v>
      </c>
      <c r="H386" s="159">
        <v>271.25</v>
      </c>
      <c r="J386" s="199"/>
      <c r="M386" s="156"/>
      <c r="N386" s="160"/>
      <c r="U386" s="161"/>
      <c r="AU386" s="157" t="s">
        <v>173</v>
      </c>
      <c r="AV386" s="157" t="s">
        <v>147</v>
      </c>
      <c r="AW386" s="13" t="s">
        <v>147</v>
      </c>
      <c r="AX386" s="13" t="s">
        <v>24</v>
      </c>
      <c r="AY386" s="13" t="s">
        <v>68</v>
      </c>
      <c r="AZ386" s="157" t="s">
        <v>165</v>
      </c>
    </row>
    <row r="387" spans="2:66" s="14" customFormat="1" x14ac:dyDescent="0.2">
      <c r="B387" s="162"/>
      <c r="D387" s="151" t="s">
        <v>173</v>
      </c>
      <c r="E387" s="163" t="s">
        <v>1</v>
      </c>
      <c r="F387" s="164" t="s">
        <v>176</v>
      </c>
      <c r="H387" s="165">
        <v>282.19</v>
      </c>
      <c r="J387" s="200"/>
      <c r="M387" s="162"/>
      <c r="N387" s="166"/>
      <c r="U387" s="167"/>
      <c r="AU387" s="163" t="s">
        <v>173</v>
      </c>
      <c r="AV387" s="163" t="s">
        <v>147</v>
      </c>
      <c r="AW387" s="14" t="s">
        <v>171</v>
      </c>
      <c r="AX387" s="14" t="s">
        <v>24</v>
      </c>
      <c r="AY387" s="14" t="s">
        <v>76</v>
      </c>
      <c r="AZ387" s="163" t="s">
        <v>165</v>
      </c>
    </row>
    <row r="388" spans="2:66" s="13" customFormat="1" x14ac:dyDescent="0.2">
      <c r="B388" s="156"/>
      <c r="D388" s="151" t="s">
        <v>173</v>
      </c>
      <c r="F388" s="158" t="s">
        <v>838</v>
      </c>
      <c r="H388" s="159">
        <v>285.012</v>
      </c>
      <c r="J388" s="199"/>
      <c r="M388" s="156"/>
      <c r="N388" s="160"/>
      <c r="U388" s="161"/>
      <c r="AU388" s="157" t="s">
        <v>173</v>
      </c>
      <c r="AV388" s="157" t="s">
        <v>147</v>
      </c>
      <c r="AW388" s="13" t="s">
        <v>147</v>
      </c>
      <c r="AX388" s="13" t="s">
        <v>3</v>
      </c>
      <c r="AY388" s="13" t="s">
        <v>76</v>
      </c>
      <c r="AZ388" s="157" t="s">
        <v>165</v>
      </c>
    </row>
    <row r="389" spans="2:66" s="1" customFormat="1" ht="33" customHeight="1" x14ac:dyDescent="0.2">
      <c r="B389" s="29"/>
      <c r="C389" s="188" t="s">
        <v>432</v>
      </c>
      <c r="D389" s="188" t="s">
        <v>167</v>
      </c>
      <c r="E389" s="189" t="s">
        <v>466</v>
      </c>
      <c r="F389" s="190" t="s">
        <v>467</v>
      </c>
      <c r="G389" s="191" t="s">
        <v>184</v>
      </c>
      <c r="H389" s="192">
        <v>12.256</v>
      </c>
      <c r="I389" s="193">
        <v>140.86000000000001</v>
      </c>
      <c r="J389" s="182"/>
      <c r="K389" s="193">
        <f t="shared" ref="K389" si="41">(H389*I389)-(H389*I389*J389)</f>
        <v>1726.3801600000002</v>
      </c>
      <c r="L389" s="194"/>
      <c r="M389" s="29"/>
      <c r="N389" s="145" t="s">
        <v>1</v>
      </c>
      <c r="O389" s="118" t="s">
        <v>34</v>
      </c>
      <c r="P389" s="146">
        <v>1.363</v>
      </c>
      <c r="Q389" s="146">
        <f>P389*H389</f>
        <v>16.704927999999999</v>
      </c>
      <c r="R389" s="146">
        <v>2.2151299999999998</v>
      </c>
      <c r="S389" s="146">
        <f>R389*H389</f>
        <v>27.148633279999999</v>
      </c>
      <c r="T389" s="146">
        <v>0</v>
      </c>
      <c r="U389" s="147">
        <f>T389*H389</f>
        <v>0</v>
      </c>
      <c r="AS389" s="148" t="s">
        <v>171</v>
      </c>
      <c r="AU389" s="148" t="s">
        <v>167</v>
      </c>
      <c r="AV389" s="148" t="s">
        <v>147</v>
      </c>
      <c r="AZ389" s="17" t="s">
        <v>165</v>
      </c>
      <c r="BF389" s="149">
        <f>IF(O389="základná",K389,0)</f>
        <v>0</v>
      </c>
      <c r="BG389" s="149">
        <f>IF(O389="znížená",K389,0)</f>
        <v>1726.3801600000002</v>
      </c>
      <c r="BH389" s="149">
        <f>IF(O389="zákl. prenesená",K389,0)</f>
        <v>0</v>
      </c>
      <c r="BI389" s="149">
        <f>IF(O389="zníž. prenesená",K389,0)</f>
        <v>0</v>
      </c>
      <c r="BJ389" s="149">
        <f>IF(O389="nulová",K389,0)</f>
        <v>0</v>
      </c>
      <c r="BK389" s="17" t="s">
        <v>147</v>
      </c>
      <c r="BL389" s="149">
        <f>ROUND(I389*H389,2)</f>
        <v>1726.38</v>
      </c>
      <c r="BM389" s="17" t="s">
        <v>171</v>
      </c>
      <c r="BN389" s="148" t="s">
        <v>839</v>
      </c>
    </row>
    <row r="390" spans="2:66" s="12" customFormat="1" x14ac:dyDescent="0.2">
      <c r="B390" s="150"/>
      <c r="D390" s="151" t="s">
        <v>173</v>
      </c>
      <c r="E390" s="152" t="s">
        <v>1</v>
      </c>
      <c r="F390" s="153" t="s">
        <v>833</v>
      </c>
      <c r="H390" s="152" t="s">
        <v>1</v>
      </c>
      <c r="J390" s="176"/>
      <c r="M390" s="150"/>
      <c r="N390" s="154"/>
      <c r="U390" s="155"/>
      <c r="AU390" s="152" t="s">
        <v>173</v>
      </c>
      <c r="AV390" s="152" t="s">
        <v>147</v>
      </c>
      <c r="AW390" s="12" t="s">
        <v>76</v>
      </c>
      <c r="AX390" s="12" t="s">
        <v>24</v>
      </c>
      <c r="AY390" s="12" t="s">
        <v>68</v>
      </c>
      <c r="AZ390" s="152" t="s">
        <v>165</v>
      </c>
    </row>
    <row r="391" spans="2:66" s="13" customFormat="1" x14ac:dyDescent="0.2">
      <c r="B391" s="156"/>
      <c r="D391" s="151" t="s">
        <v>173</v>
      </c>
      <c r="E391" s="157" t="s">
        <v>1</v>
      </c>
      <c r="F391" s="158" t="s">
        <v>840</v>
      </c>
      <c r="H391" s="159">
        <v>0.38300000000000001</v>
      </c>
      <c r="J391" s="177"/>
      <c r="M391" s="156"/>
      <c r="N391" s="160"/>
      <c r="U391" s="161"/>
      <c r="AU391" s="157" t="s">
        <v>173</v>
      </c>
      <c r="AV391" s="157" t="s">
        <v>147</v>
      </c>
      <c r="AW391" s="13" t="s">
        <v>147</v>
      </c>
      <c r="AX391" s="13" t="s">
        <v>24</v>
      </c>
      <c r="AY391" s="13" t="s">
        <v>68</v>
      </c>
      <c r="AZ391" s="157" t="s">
        <v>165</v>
      </c>
    </row>
    <row r="392" spans="2:66" s="12" customFormat="1" x14ac:dyDescent="0.2">
      <c r="B392" s="150"/>
      <c r="D392" s="151" t="s">
        <v>173</v>
      </c>
      <c r="E392" s="152" t="s">
        <v>1</v>
      </c>
      <c r="F392" s="153" t="s">
        <v>835</v>
      </c>
      <c r="H392" s="152" t="s">
        <v>1</v>
      </c>
      <c r="J392" s="176"/>
      <c r="M392" s="150"/>
      <c r="N392" s="154"/>
      <c r="U392" s="155"/>
      <c r="AU392" s="152" t="s">
        <v>173</v>
      </c>
      <c r="AV392" s="152" t="s">
        <v>147</v>
      </c>
      <c r="AW392" s="12" t="s">
        <v>76</v>
      </c>
      <c r="AX392" s="12" t="s">
        <v>24</v>
      </c>
      <c r="AY392" s="12" t="s">
        <v>68</v>
      </c>
      <c r="AZ392" s="152" t="s">
        <v>165</v>
      </c>
    </row>
    <row r="393" spans="2:66" s="13" customFormat="1" x14ac:dyDescent="0.2">
      <c r="B393" s="156"/>
      <c r="D393" s="151" t="s">
        <v>173</v>
      </c>
      <c r="E393" s="157" t="s">
        <v>1</v>
      </c>
      <c r="F393" s="158" t="s">
        <v>841</v>
      </c>
      <c r="H393" s="159">
        <v>9.4939999999999998</v>
      </c>
      <c r="J393" s="177"/>
      <c r="M393" s="156"/>
      <c r="N393" s="160"/>
      <c r="U393" s="161"/>
      <c r="AU393" s="157" t="s">
        <v>173</v>
      </c>
      <c r="AV393" s="157" t="s">
        <v>147</v>
      </c>
      <c r="AW393" s="13" t="s">
        <v>147</v>
      </c>
      <c r="AX393" s="13" t="s">
        <v>24</v>
      </c>
      <c r="AY393" s="13" t="s">
        <v>68</v>
      </c>
      <c r="AZ393" s="157" t="s">
        <v>165</v>
      </c>
    </row>
    <row r="394" spans="2:66" s="12" customFormat="1" x14ac:dyDescent="0.2">
      <c r="B394" s="150"/>
      <c r="D394" s="151" t="s">
        <v>173</v>
      </c>
      <c r="E394" s="152" t="s">
        <v>1</v>
      </c>
      <c r="F394" s="153" t="s">
        <v>470</v>
      </c>
      <c r="H394" s="152" t="s">
        <v>1</v>
      </c>
      <c r="J394" s="176"/>
      <c r="M394" s="150"/>
      <c r="N394" s="154"/>
      <c r="U394" s="155"/>
      <c r="AU394" s="152" t="s">
        <v>173</v>
      </c>
      <c r="AV394" s="152" t="s">
        <v>147</v>
      </c>
      <c r="AW394" s="12" t="s">
        <v>76</v>
      </c>
      <c r="AX394" s="12" t="s">
        <v>24</v>
      </c>
      <c r="AY394" s="12" t="s">
        <v>68</v>
      </c>
      <c r="AZ394" s="152" t="s">
        <v>165</v>
      </c>
    </row>
    <row r="395" spans="2:66" s="13" customFormat="1" x14ac:dyDescent="0.2">
      <c r="B395" s="156"/>
      <c r="D395" s="151" t="s">
        <v>173</v>
      </c>
      <c r="E395" s="157" t="s">
        <v>1</v>
      </c>
      <c r="F395" s="158" t="s">
        <v>842</v>
      </c>
      <c r="H395" s="159">
        <v>2.379</v>
      </c>
      <c r="J395" s="177"/>
      <c r="M395" s="156"/>
      <c r="N395" s="160"/>
      <c r="U395" s="161"/>
      <c r="AU395" s="157" t="s">
        <v>173</v>
      </c>
      <c r="AV395" s="157" t="s">
        <v>147</v>
      </c>
      <c r="AW395" s="13" t="s">
        <v>147</v>
      </c>
      <c r="AX395" s="13" t="s">
        <v>24</v>
      </c>
      <c r="AY395" s="13" t="s">
        <v>68</v>
      </c>
      <c r="AZ395" s="157" t="s">
        <v>165</v>
      </c>
    </row>
    <row r="396" spans="2:66" s="14" customFormat="1" x14ac:dyDescent="0.2">
      <c r="B396" s="162"/>
      <c r="D396" s="151" t="s">
        <v>173</v>
      </c>
      <c r="E396" s="163" t="s">
        <v>1</v>
      </c>
      <c r="F396" s="164" t="s">
        <v>176</v>
      </c>
      <c r="H396" s="165">
        <v>12.255999999999998</v>
      </c>
      <c r="J396" s="178"/>
      <c r="M396" s="162"/>
      <c r="N396" s="166"/>
      <c r="U396" s="167"/>
      <c r="AU396" s="163" t="s">
        <v>173</v>
      </c>
      <c r="AV396" s="163" t="s">
        <v>147</v>
      </c>
      <c r="AW396" s="14" t="s">
        <v>171</v>
      </c>
      <c r="AX396" s="14" t="s">
        <v>24</v>
      </c>
      <c r="AY396" s="14" t="s">
        <v>76</v>
      </c>
      <c r="AZ396" s="163" t="s">
        <v>165</v>
      </c>
    </row>
    <row r="397" spans="2:66" s="1" customFormat="1" ht="37.9" customHeight="1" x14ac:dyDescent="0.2">
      <c r="B397" s="29"/>
      <c r="C397" s="188" t="s">
        <v>437</v>
      </c>
      <c r="D397" s="188" t="s">
        <v>167</v>
      </c>
      <c r="E397" s="189" t="s">
        <v>473</v>
      </c>
      <c r="F397" s="190" t="s">
        <v>474</v>
      </c>
      <c r="G397" s="191" t="s">
        <v>446</v>
      </c>
      <c r="H397" s="192">
        <v>23.3</v>
      </c>
      <c r="I397" s="193">
        <v>24.46</v>
      </c>
      <c r="J397" s="182"/>
      <c r="K397" s="193">
        <f t="shared" ref="K397" si="42">(H397*I397)-(H397*I397*J397)</f>
        <v>569.91800000000001</v>
      </c>
      <c r="L397" s="194"/>
      <c r="M397" s="29"/>
      <c r="N397" s="145" t="s">
        <v>1</v>
      </c>
      <c r="O397" s="118" t="s">
        <v>34</v>
      </c>
      <c r="P397" s="146">
        <v>0.45400000000000001</v>
      </c>
      <c r="Q397" s="146">
        <f>P397*H397</f>
        <v>10.578200000000001</v>
      </c>
      <c r="R397" s="146">
        <v>0.28461999999999998</v>
      </c>
      <c r="S397" s="146">
        <f>R397*H397</f>
        <v>6.6316459999999999</v>
      </c>
      <c r="T397" s="146">
        <v>0</v>
      </c>
      <c r="U397" s="147">
        <f>T397*H397</f>
        <v>0</v>
      </c>
      <c r="AS397" s="148" t="s">
        <v>171</v>
      </c>
      <c r="AU397" s="148" t="s">
        <v>167</v>
      </c>
      <c r="AV397" s="148" t="s">
        <v>147</v>
      </c>
      <c r="AZ397" s="17" t="s">
        <v>165</v>
      </c>
      <c r="BF397" s="149">
        <f>IF(O397="základná",K397,0)</f>
        <v>0</v>
      </c>
      <c r="BG397" s="149">
        <f>IF(O397="znížená",K397,0)</f>
        <v>569.91800000000001</v>
      </c>
      <c r="BH397" s="149">
        <f>IF(O397="zákl. prenesená",K397,0)</f>
        <v>0</v>
      </c>
      <c r="BI397" s="149">
        <f>IF(O397="zníž. prenesená",K397,0)</f>
        <v>0</v>
      </c>
      <c r="BJ397" s="149">
        <f>IF(O397="nulová",K397,0)</f>
        <v>0</v>
      </c>
      <c r="BK397" s="17" t="s">
        <v>147</v>
      </c>
      <c r="BL397" s="149">
        <f>ROUND(I397*H397,2)</f>
        <v>569.91999999999996</v>
      </c>
      <c r="BM397" s="17" t="s">
        <v>171</v>
      </c>
      <c r="BN397" s="148" t="s">
        <v>843</v>
      </c>
    </row>
    <row r="398" spans="2:66" s="12" customFormat="1" x14ac:dyDescent="0.2">
      <c r="B398" s="150"/>
      <c r="D398" s="151" t="s">
        <v>173</v>
      </c>
      <c r="E398" s="152" t="s">
        <v>1</v>
      </c>
      <c r="F398" s="153" t="s">
        <v>844</v>
      </c>
      <c r="H398" s="152" t="s">
        <v>1</v>
      </c>
      <c r="J398" s="198"/>
      <c r="M398" s="150"/>
      <c r="N398" s="154"/>
      <c r="U398" s="155"/>
      <c r="AU398" s="152" t="s">
        <v>173</v>
      </c>
      <c r="AV398" s="152" t="s">
        <v>147</v>
      </c>
      <c r="AW398" s="12" t="s">
        <v>76</v>
      </c>
      <c r="AX398" s="12" t="s">
        <v>24</v>
      </c>
      <c r="AY398" s="12" t="s">
        <v>68</v>
      </c>
      <c r="AZ398" s="152" t="s">
        <v>165</v>
      </c>
    </row>
    <row r="399" spans="2:66" s="13" customFormat="1" x14ac:dyDescent="0.2">
      <c r="B399" s="156"/>
      <c r="D399" s="151" t="s">
        <v>173</v>
      </c>
      <c r="E399" s="157" t="s">
        <v>1</v>
      </c>
      <c r="F399" s="158" t="s">
        <v>845</v>
      </c>
      <c r="H399" s="159">
        <v>23.3</v>
      </c>
      <c r="J399" s="199"/>
      <c r="M399" s="156"/>
      <c r="N399" s="160"/>
      <c r="U399" s="161"/>
      <c r="AU399" s="157" t="s">
        <v>173</v>
      </c>
      <c r="AV399" s="157" t="s">
        <v>147</v>
      </c>
      <c r="AW399" s="13" t="s">
        <v>147</v>
      </c>
      <c r="AX399" s="13" t="s">
        <v>24</v>
      </c>
      <c r="AY399" s="13" t="s">
        <v>68</v>
      </c>
      <c r="AZ399" s="157" t="s">
        <v>165</v>
      </c>
    </row>
    <row r="400" spans="2:66" s="14" customFormat="1" x14ac:dyDescent="0.2">
      <c r="B400" s="162"/>
      <c r="D400" s="151" t="s">
        <v>173</v>
      </c>
      <c r="E400" s="163" t="s">
        <v>1</v>
      </c>
      <c r="F400" s="164" t="s">
        <v>176</v>
      </c>
      <c r="H400" s="165">
        <v>23.3</v>
      </c>
      <c r="J400" s="200"/>
      <c r="M400" s="162"/>
      <c r="N400" s="166"/>
      <c r="U400" s="167"/>
      <c r="AU400" s="163" t="s">
        <v>173</v>
      </c>
      <c r="AV400" s="163" t="s">
        <v>147</v>
      </c>
      <c r="AW400" s="14" t="s">
        <v>171</v>
      </c>
      <c r="AX400" s="14" t="s">
        <v>24</v>
      </c>
      <c r="AY400" s="14" t="s">
        <v>76</v>
      </c>
      <c r="AZ400" s="163" t="s">
        <v>165</v>
      </c>
    </row>
    <row r="401" spans="2:66" s="1" customFormat="1" ht="49.15" customHeight="1" x14ac:dyDescent="0.2">
      <c r="B401" s="29"/>
      <c r="C401" s="202" t="s">
        <v>443</v>
      </c>
      <c r="D401" s="202" t="s">
        <v>398</v>
      </c>
      <c r="E401" s="203" t="s">
        <v>480</v>
      </c>
      <c r="F401" s="204" t="s">
        <v>481</v>
      </c>
      <c r="G401" s="205" t="s">
        <v>415</v>
      </c>
      <c r="H401" s="206">
        <v>23.3</v>
      </c>
      <c r="I401" s="207">
        <v>86.37</v>
      </c>
      <c r="J401" s="184"/>
      <c r="K401" s="208">
        <f t="shared" ref="K401" si="43">(H401*I401)-(H401*I401*J401)</f>
        <v>2012.4210000000003</v>
      </c>
      <c r="L401" s="209"/>
      <c r="M401" s="169"/>
      <c r="N401" s="170" t="s">
        <v>1</v>
      </c>
      <c r="O401" s="171" t="s">
        <v>34</v>
      </c>
      <c r="P401" s="146">
        <v>0</v>
      </c>
      <c r="Q401" s="146">
        <f>P401*H401</f>
        <v>0</v>
      </c>
      <c r="R401" s="146">
        <v>1.15E-2</v>
      </c>
      <c r="S401" s="146">
        <f>R401*H401</f>
        <v>0.26795000000000002</v>
      </c>
      <c r="T401" s="146">
        <v>0</v>
      </c>
      <c r="U401" s="147">
        <f>T401*H401</f>
        <v>0</v>
      </c>
      <c r="AS401" s="148" t="s">
        <v>213</v>
      </c>
      <c r="AU401" s="148" t="s">
        <v>398</v>
      </c>
      <c r="AV401" s="148" t="s">
        <v>147</v>
      </c>
      <c r="AZ401" s="17" t="s">
        <v>165</v>
      </c>
      <c r="BF401" s="149">
        <f>IF(O401="základná",K401,0)</f>
        <v>0</v>
      </c>
      <c r="BG401" s="149">
        <f>IF(O401="znížená",K401,0)</f>
        <v>2012.4210000000003</v>
      </c>
      <c r="BH401" s="149">
        <f>IF(O401="zákl. prenesená",K401,0)</f>
        <v>0</v>
      </c>
      <c r="BI401" s="149">
        <f>IF(O401="zníž. prenesená",K401,0)</f>
        <v>0</v>
      </c>
      <c r="BJ401" s="149">
        <f>IF(O401="nulová",K401,0)</f>
        <v>0</v>
      </c>
      <c r="BK401" s="17" t="s">
        <v>147</v>
      </c>
      <c r="BL401" s="149">
        <f>ROUND(I401*H401,2)</f>
        <v>2012.42</v>
      </c>
      <c r="BM401" s="17" t="s">
        <v>171</v>
      </c>
      <c r="BN401" s="148" t="s">
        <v>846</v>
      </c>
    </row>
    <row r="402" spans="2:66" s="12" customFormat="1" x14ac:dyDescent="0.2">
      <c r="B402" s="150"/>
      <c r="D402" s="151" t="s">
        <v>173</v>
      </c>
      <c r="E402" s="152" t="s">
        <v>1</v>
      </c>
      <c r="F402" s="153" t="s">
        <v>844</v>
      </c>
      <c r="H402" s="152" t="s">
        <v>1</v>
      </c>
      <c r="J402" s="198"/>
      <c r="M402" s="150"/>
      <c r="N402" s="154"/>
      <c r="U402" s="155"/>
      <c r="AU402" s="152" t="s">
        <v>173</v>
      </c>
      <c r="AV402" s="152" t="s">
        <v>147</v>
      </c>
      <c r="AW402" s="12" t="s">
        <v>76</v>
      </c>
      <c r="AX402" s="12" t="s">
        <v>24</v>
      </c>
      <c r="AY402" s="12" t="s">
        <v>68</v>
      </c>
      <c r="AZ402" s="152" t="s">
        <v>165</v>
      </c>
    </row>
    <row r="403" spans="2:66" s="13" customFormat="1" x14ac:dyDescent="0.2">
      <c r="B403" s="156"/>
      <c r="D403" s="151" t="s">
        <v>173</v>
      </c>
      <c r="E403" s="157" t="s">
        <v>1</v>
      </c>
      <c r="F403" s="158" t="s">
        <v>845</v>
      </c>
      <c r="H403" s="159">
        <v>23.3</v>
      </c>
      <c r="J403" s="199"/>
      <c r="M403" s="156"/>
      <c r="N403" s="160"/>
      <c r="U403" s="161"/>
      <c r="AU403" s="157" t="s">
        <v>173</v>
      </c>
      <c r="AV403" s="157" t="s">
        <v>147</v>
      </c>
      <c r="AW403" s="13" t="s">
        <v>147</v>
      </c>
      <c r="AX403" s="13" t="s">
        <v>24</v>
      </c>
      <c r="AY403" s="13" t="s">
        <v>68</v>
      </c>
      <c r="AZ403" s="157" t="s">
        <v>165</v>
      </c>
    </row>
    <row r="404" spans="2:66" s="14" customFormat="1" x14ac:dyDescent="0.2">
      <c r="B404" s="162"/>
      <c r="D404" s="151" t="s">
        <v>173</v>
      </c>
      <c r="E404" s="163" t="s">
        <v>1</v>
      </c>
      <c r="F404" s="164" t="s">
        <v>176</v>
      </c>
      <c r="H404" s="165">
        <v>23.3</v>
      </c>
      <c r="J404" s="200"/>
      <c r="M404" s="162"/>
      <c r="N404" s="166"/>
      <c r="U404" s="167"/>
      <c r="AU404" s="163" t="s">
        <v>173</v>
      </c>
      <c r="AV404" s="163" t="s">
        <v>147</v>
      </c>
      <c r="AW404" s="14" t="s">
        <v>171</v>
      </c>
      <c r="AX404" s="14" t="s">
        <v>24</v>
      </c>
      <c r="AY404" s="14" t="s">
        <v>76</v>
      </c>
      <c r="AZ404" s="163" t="s">
        <v>165</v>
      </c>
    </row>
    <row r="405" spans="2:66" s="1" customFormat="1" ht="49.15" customHeight="1" x14ac:dyDescent="0.2">
      <c r="B405" s="29"/>
      <c r="C405" s="202" t="s">
        <v>453</v>
      </c>
      <c r="D405" s="202" t="s">
        <v>398</v>
      </c>
      <c r="E405" s="203" t="s">
        <v>484</v>
      </c>
      <c r="F405" s="204" t="s">
        <v>485</v>
      </c>
      <c r="G405" s="205" t="s">
        <v>415</v>
      </c>
      <c r="H405" s="206">
        <v>23.3</v>
      </c>
      <c r="I405" s="207">
        <v>110.16</v>
      </c>
      <c r="J405" s="184"/>
      <c r="K405" s="208">
        <f t="shared" ref="K405" si="44">(H405*I405)-(H405*I405*J405)</f>
        <v>2566.7280000000001</v>
      </c>
      <c r="L405" s="209"/>
      <c r="M405" s="169"/>
      <c r="N405" s="170" t="s">
        <v>1</v>
      </c>
      <c r="O405" s="171" t="s">
        <v>34</v>
      </c>
      <c r="P405" s="146">
        <v>0</v>
      </c>
      <c r="Q405" s="146">
        <f>P405*H405</f>
        <v>0</v>
      </c>
      <c r="R405" s="146">
        <v>4.8999999999999998E-3</v>
      </c>
      <c r="S405" s="146">
        <f>R405*H405</f>
        <v>0.11416999999999999</v>
      </c>
      <c r="T405" s="146">
        <v>0</v>
      </c>
      <c r="U405" s="147">
        <f>T405*H405</f>
        <v>0</v>
      </c>
      <c r="AS405" s="148" t="s">
        <v>213</v>
      </c>
      <c r="AU405" s="148" t="s">
        <v>398</v>
      </c>
      <c r="AV405" s="148" t="s">
        <v>147</v>
      </c>
      <c r="AZ405" s="17" t="s">
        <v>165</v>
      </c>
      <c r="BF405" s="149">
        <f>IF(O405="základná",K405,0)</f>
        <v>0</v>
      </c>
      <c r="BG405" s="149">
        <f>IF(O405="znížená",K405,0)</f>
        <v>2566.7280000000001</v>
      </c>
      <c r="BH405" s="149">
        <f>IF(O405="zákl. prenesená",K405,0)</f>
        <v>0</v>
      </c>
      <c r="BI405" s="149">
        <f>IF(O405="zníž. prenesená",K405,0)</f>
        <v>0</v>
      </c>
      <c r="BJ405" s="149">
        <f>IF(O405="nulová",K405,0)</f>
        <v>0</v>
      </c>
      <c r="BK405" s="17" t="s">
        <v>147</v>
      </c>
      <c r="BL405" s="149">
        <f>ROUND(I405*H405,2)</f>
        <v>2566.73</v>
      </c>
      <c r="BM405" s="17" t="s">
        <v>171</v>
      </c>
      <c r="BN405" s="148" t="s">
        <v>847</v>
      </c>
    </row>
    <row r="406" spans="2:66" s="12" customFormat="1" x14ac:dyDescent="0.2">
      <c r="B406" s="150"/>
      <c r="D406" s="151" t="s">
        <v>173</v>
      </c>
      <c r="E406" s="152" t="s">
        <v>1</v>
      </c>
      <c r="F406" s="153" t="s">
        <v>844</v>
      </c>
      <c r="H406" s="152" t="s">
        <v>1</v>
      </c>
      <c r="J406" s="198"/>
      <c r="M406" s="150"/>
      <c r="N406" s="154"/>
      <c r="U406" s="155"/>
      <c r="AU406" s="152" t="s">
        <v>173</v>
      </c>
      <c r="AV406" s="152" t="s">
        <v>147</v>
      </c>
      <c r="AW406" s="12" t="s">
        <v>76</v>
      </c>
      <c r="AX406" s="12" t="s">
        <v>24</v>
      </c>
      <c r="AY406" s="12" t="s">
        <v>68</v>
      </c>
      <c r="AZ406" s="152" t="s">
        <v>165</v>
      </c>
    </row>
    <row r="407" spans="2:66" s="13" customFormat="1" x14ac:dyDescent="0.2">
      <c r="B407" s="156"/>
      <c r="D407" s="151" t="s">
        <v>173</v>
      </c>
      <c r="E407" s="157" t="s">
        <v>1</v>
      </c>
      <c r="F407" s="158" t="s">
        <v>845</v>
      </c>
      <c r="H407" s="159">
        <v>23.3</v>
      </c>
      <c r="J407" s="199"/>
      <c r="M407" s="156"/>
      <c r="N407" s="160"/>
      <c r="U407" s="161"/>
      <c r="AU407" s="157" t="s">
        <v>173</v>
      </c>
      <c r="AV407" s="157" t="s">
        <v>147</v>
      </c>
      <c r="AW407" s="13" t="s">
        <v>147</v>
      </c>
      <c r="AX407" s="13" t="s">
        <v>24</v>
      </c>
      <c r="AY407" s="13" t="s">
        <v>68</v>
      </c>
      <c r="AZ407" s="157" t="s">
        <v>165</v>
      </c>
    </row>
    <row r="408" spans="2:66" s="14" customFormat="1" x14ac:dyDescent="0.2">
      <c r="B408" s="162"/>
      <c r="D408" s="151" t="s">
        <v>173</v>
      </c>
      <c r="E408" s="163" t="s">
        <v>1</v>
      </c>
      <c r="F408" s="164" t="s">
        <v>176</v>
      </c>
      <c r="H408" s="165">
        <v>23.3</v>
      </c>
      <c r="J408" s="200"/>
      <c r="M408" s="162"/>
      <c r="N408" s="166"/>
      <c r="U408" s="167"/>
      <c r="AU408" s="163" t="s">
        <v>173</v>
      </c>
      <c r="AV408" s="163" t="s">
        <v>147</v>
      </c>
      <c r="AW408" s="14" t="s">
        <v>171</v>
      </c>
      <c r="AX408" s="14" t="s">
        <v>24</v>
      </c>
      <c r="AY408" s="14" t="s">
        <v>76</v>
      </c>
      <c r="AZ408" s="163" t="s">
        <v>165</v>
      </c>
    </row>
    <row r="409" spans="2:66" s="1" customFormat="1" ht="44.25" customHeight="1" x14ac:dyDescent="0.2">
      <c r="B409" s="29"/>
      <c r="C409" s="202" t="s">
        <v>459</v>
      </c>
      <c r="D409" s="202" t="s">
        <v>398</v>
      </c>
      <c r="E409" s="203" t="s">
        <v>488</v>
      </c>
      <c r="F409" s="204" t="s">
        <v>489</v>
      </c>
      <c r="G409" s="205" t="s">
        <v>415</v>
      </c>
      <c r="H409" s="206">
        <v>2</v>
      </c>
      <c r="I409" s="207">
        <v>12.51</v>
      </c>
      <c r="J409" s="184"/>
      <c r="K409" s="208">
        <f t="shared" ref="K409" si="45">(H409*I409)-(H409*I409*J409)</f>
        <v>25.02</v>
      </c>
      <c r="L409" s="209"/>
      <c r="M409" s="169"/>
      <c r="N409" s="170" t="s">
        <v>1</v>
      </c>
      <c r="O409" s="171" t="s">
        <v>34</v>
      </c>
      <c r="P409" s="146">
        <v>0</v>
      </c>
      <c r="Q409" s="146">
        <f>P409*H409</f>
        <v>0</v>
      </c>
      <c r="R409" s="146">
        <v>2.0000000000000001E-4</v>
      </c>
      <c r="S409" s="146">
        <f>R409*H409</f>
        <v>4.0000000000000002E-4</v>
      </c>
      <c r="T409" s="146">
        <v>0</v>
      </c>
      <c r="U409" s="147">
        <f>T409*H409</f>
        <v>0</v>
      </c>
      <c r="AS409" s="148" t="s">
        <v>213</v>
      </c>
      <c r="AU409" s="148" t="s">
        <v>398</v>
      </c>
      <c r="AV409" s="148" t="s">
        <v>147</v>
      </c>
      <c r="AZ409" s="17" t="s">
        <v>165</v>
      </c>
      <c r="BF409" s="149">
        <f>IF(O409="základná",K409,0)</f>
        <v>0</v>
      </c>
      <c r="BG409" s="149">
        <f>IF(O409="znížená",K409,0)</f>
        <v>25.02</v>
      </c>
      <c r="BH409" s="149">
        <f>IF(O409="zákl. prenesená",K409,0)</f>
        <v>0</v>
      </c>
      <c r="BI409" s="149">
        <f>IF(O409="zníž. prenesená",K409,0)</f>
        <v>0</v>
      </c>
      <c r="BJ409" s="149">
        <f>IF(O409="nulová",K409,0)</f>
        <v>0</v>
      </c>
      <c r="BK409" s="17" t="s">
        <v>147</v>
      </c>
      <c r="BL409" s="149">
        <f>ROUND(I409*H409,2)</f>
        <v>25.02</v>
      </c>
      <c r="BM409" s="17" t="s">
        <v>171</v>
      </c>
      <c r="BN409" s="148" t="s">
        <v>848</v>
      </c>
    </row>
    <row r="410" spans="2:66" s="12" customFormat="1" x14ac:dyDescent="0.2">
      <c r="B410" s="150"/>
      <c r="D410" s="151" t="s">
        <v>173</v>
      </c>
      <c r="E410" s="152" t="s">
        <v>1</v>
      </c>
      <c r="F410" s="153" t="s">
        <v>844</v>
      </c>
      <c r="H410" s="152" t="s">
        <v>1</v>
      </c>
      <c r="J410" s="198"/>
      <c r="M410" s="150"/>
      <c r="N410" s="154"/>
      <c r="U410" s="155"/>
      <c r="AU410" s="152" t="s">
        <v>173</v>
      </c>
      <c r="AV410" s="152" t="s">
        <v>147</v>
      </c>
      <c r="AW410" s="12" t="s">
        <v>76</v>
      </c>
      <c r="AX410" s="12" t="s">
        <v>24</v>
      </c>
      <c r="AY410" s="12" t="s">
        <v>68</v>
      </c>
      <c r="AZ410" s="152" t="s">
        <v>165</v>
      </c>
    </row>
    <row r="411" spans="2:66" s="13" customFormat="1" x14ac:dyDescent="0.2">
      <c r="B411" s="156"/>
      <c r="D411" s="151" t="s">
        <v>173</v>
      </c>
      <c r="E411" s="157" t="s">
        <v>1</v>
      </c>
      <c r="F411" s="158" t="s">
        <v>535</v>
      </c>
      <c r="H411" s="159">
        <v>2</v>
      </c>
      <c r="J411" s="199"/>
      <c r="M411" s="156"/>
      <c r="N411" s="160"/>
      <c r="U411" s="161"/>
      <c r="AU411" s="157" t="s">
        <v>173</v>
      </c>
      <c r="AV411" s="157" t="s">
        <v>147</v>
      </c>
      <c r="AW411" s="13" t="s">
        <v>147</v>
      </c>
      <c r="AX411" s="13" t="s">
        <v>24</v>
      </c>
      <c r="AY411" s="13" t="s">
        <v>68</v>
      </c>
      <c r="AZ411" s="157" t="s">
        <v>165</v>
      </c>
    </row>
    <row r="412" spans="2:66" s="14" customFormat="1" x14ac:dyDescent="0.2">
      <c r="B412" s="162"/>
      <c r="D412" s="151" t="s">
        <v>173</v>
      </c>
      <c r="E412" s="163" t="s">
        <v>1</v>
      </c>
      <c r="F412" s="164" t="s">
        <v>176</v>
      </c>
      <c r="H412" s="165">
        <v>2</v>
      </c>
      <c r="J412" s="200"/>
      <c r="M412" s="162"/>
      <c r="N412" s="166"/>
      <c r="U412" s="167"/>
      <c r="AU412" s="163" t="s">
        <v>173</v>
      </c>
      <c r="AV412" s="163" t="s">
        <v>147</v>
      </c>
      <c r="AW412" s="14" t="s">
        <v>171</v>
      </c>
      <c r="AX412" s="14" t="s">
        <v>24</v>
      </c>
      <c r="AY412" s="14" t="s">
        <v>76</v>
      </c>
      <c r="AZ412" s="163" t="s">
        <v>165</v>
      </c>
    </row>
    <row r="413" spans="2:66" s="1" customFormat="1" ht="37.9" customHeight="1" x14ac:dyDescent="0.2">
      <c r="B413" s="29"/>
      <c r="C413" s="188" t="s">
        <v>465</v>
      </c>
      <c r="D413" s="188" t="s">
        <v>167</v>
      </c>
      <c r="E413" s="189" t="s">
        <v>493</v>
      </c>
      <c r="F413" s="190" t="s">
        <v>494</v>
      </c>
      <c r="G413" s="191" t="s">
        <v>415</v>
      </c>
      <c r="H413" s="192">
        <v>2</v>
      </c>
      <c r="I413" s="193">
        <v>49.09</v>
      </c>
      <c r="J413" s="182"/>
      <c r="K413" s="193">
        <f t="shared" ref="K413" si="46">(H413*I413)-(H413*I413*J413)</f>
        <v>98.18</v>
      </c>
      <c r="L413" s="194"/>
      <c r="M413" s="29"/>
      <c r="N413" s="145" t="s">
        <v>1</v>
      </c>
      <c r="O413" s="118" t="s">
        <v>34</v>
      </c>
      <c r="P413" s="146">
        <v>0.86499999999999999</v>
      </c>
      <c r="Q413" s="146">
        <f>P413*H413</f>
        <v>1.73</v>
      </c>
      <c r="R413" s="146">
        <v>0.58838000000000001</v>
      </c>
      <c r="S413" s="146">
        <f>R413*H413</f>
        <v>1.17676</v>
      </c>
      <c r="T413" s="146">
        <v>0</v>
      </c>
      <c r="U413" s="147">
        <f>T413*H413</f>
        <v>0</v>
      </c>
      <c r="AS413" s="148" t="s">
        <v>171</v>
      </c>
      <c r="AU413" s="148" t="s">
        <v>167</v>
      </c>
      <c r="AV413" s="148" t="s">
        <v>147</v>
      </c>
      <c r="AZ413" s="17" t="s">
        <v>165</v>
      </c>
      <c r="BF413" s="149">
        <f>IF(O413="základná",K413,0)</f>
        <v>0</v>
      </c>
      <c r="BG413" s="149">
        <f>IF(O413="znížená",K413,0)</f>
        <v>98.18</v>
      </c>
      <c r="BH413" s="149">
        <f>IF(O413="zákl. prenesená",K413,0)</f>
        <v>0</v>
      </c>
      <c r="BI413" s="149">
        <f>IF(O413="zníž. prenesená",K413,0)</f>
        <v>0</v>
      </c>
      <c r="BJ413" s="149">
        <f>IF(O413="nulová",K413,0)</f>
        <v>0</v>
      </c>
      <c r="BK413" s="17" t="s">
        <v>147</v>
      </c>
      <c r="BL413" s="149">
        <f>ROUND(I413*H413,2)</f>
        <v>98.18</v>
      </c>
      <c r="BM413" s="17" t="s">
        <v>171</v>
      </c>
      <c r="BN413" s="148" t="s">
        <v>849</v>
      </c>
    </row>
    <row r="414" spans="2:66" s="12" customFormat="1" x14ac:dyDescent="0.2">
      <c r="B414" s="150"/>
      <c r="D414" s="151" t="s">
        <v>173</v>
      </c>
      <c r="E414" s="152" t="s">
        <v>1</v>
      </c>
      <c r="F414" s="153" t="s">
        <v>496</v>
      </c>
      <c r="H414" s="152" t="s">
        <v>1</v>
      </c>
      <c r="J414" s="198"/>
      <c r="M414" s="150"/>
      <c r="N414" s="154"/>
      <c r="U414" s="155"/>
      <c r="AU414" s="152" t="s">
        <v>173</v>
      </c>
      <c r="AV414" s="152" t="s">
        <v>147</v>
      </c>
      <c r="AW414" s="12" t="s">
        <v>76</v>
      </c>
      <c r="AX414" s="12" t="s">
        <v>24</v>
      </c>
      <c r="AY414" s="12" t="s">
        <v>68</v>
      </c>
      <c r="AZ414" s="152" t="s">
        <v>165</v>
      </c>
    </row>
    <row r="415" spans="2:66" s="13" customFormat="1" x14ac:dyDescent="0.2">
      <c r="B415" s="156"/>
      <c r="D415" s="151" t="s">
        <v>173</v>
      </c>
      <c r="E415" s="157" t="s">
        <v>1</v>
      </c>
      <c r="F415" s="158" t="s">
        <v>535</v>
      </c>
      <c r="H415" s="159">
        <v>2</v>
      </c>
      <c r="J415" s="199"/>
      <c r="M415" s="156"/>
      <c r="N415" s="160"/>
      <c r="U415" s="161"/>
      <c r="AU415" s="157" t="s">
        <v>173</v>
      </c>
      <c r="AV415" s="157" t="s">
        <v>147</v>
      </c>
      <c r="AW415" s="13" t="s">
        <v>147</v>
      </c>
      <c r="AX415" s="13" t="s">
        <v>24</v>
      </c>
      <c r="AY415" s="13" t="s">
        <v>68</v>
      </c>
      <c r="AZ415" s="157" t="s">
        <v>165</v>
      </c>
    </row>
    <row r="416" spans="2:66" s="14" customFormat="1" x14ac:dyDescent="0.2">
      <c r="B416" s="162"/>
      <c r="D416" s="151" t="s">
        <v>173</v>
      </c>
      <c r="E416" s="163" t="s">
        <v>1</v>
      </c>
      <c r="F416" s="164" t="s">
        <v>176</v>
      </c>
      <c r="H416" s="165">
        <v>2</v>
      </c>
      <c r="J416" s="200"/>
      <c r="M416" s="162"/>
      <c r="N416" s="166"/>
      <c r="U416" s="167"/>
      <c r="AU416" s="163" t="s">
        <v>173</v>
      </c>
      <c r="AV416" s="163" t="s">
        <v>147</v>
      </c>
      <c r="AW416" s="14" t="s">
        <v>171</v>
      </c>
      <c r="AX416" s="14" t="s">
        <v>24</v>
      </c>
      <c r="AY416" s="14" t="s">
        <v>76</v>
      </c>
      <c r="AZ416" s="163" t="s">
        <v>165</v>
      </c>
    </row>
    <row r="417" spans="2:66" s="1" customFormat="1" ht="37.9" customHeight="1" x14ac:dyDescent="0.2">
      <c r="B417" s="29"/>
      <c r="C417" s="202" t="s">
        <v>472</v>
      </c>
      <c r="D417" s="202" t="s">
        <v>398</v>
      </c>
      <c r="E417" s="203" t="s">
        <v>498</v>
      </c>
      <c r="F417" s="204" t="s">
        <v>499</v>
      </c>
      <c r="G417" s="205" t="s">
        <v>415</v>
      </c>
      <c r="H417" s="206">
        <v>2</v>
      </c>
      <c r="I417" s="207">
        <v>248.81</v>
      </c>
      <c r="J417" s="184"/>
      <c r="K417" s="208">
        <f t="shared" ref="K417" si="47">(H417*I417)-(H417*I417*J417)</f>
        <v>497.62</v>
      </c>
      <c r="L417" s="209"/>
      <c r="M417" s="169"/>
      <c r="N417" s="170" t="s">
        <v>1</v>
      </c>
      <c r="O417" s="171" t="s">
        <v>34</v>
      </c>
      <c r="P417" s="146">
        <v>0</v>
      </c>
      <c r="Q417" s="146">
        <f>P417*H417</f>
        <v>0</v>
      </c>
      <c r="R417" s="146">
        <v>7.8899999999999994E-3</v>
      </c>
      <c r="S417" s="146">
        <f>R417*H417</f>
        <v>1.5779999999999999E-2</v>
      </c>
      <c r="T417" s="146">
        <v>0</v>
      </c>
      <c r="U417" s="147">
        <f>T417*H417</f>
        <v>0</v>
      </c>
      <c r="AS417" s="148" t="s">
        <v>213</v>
      </c>
      <c r="AU417" s="148" t="s">
        <v>398</v>
      </c>
      <c r="AV417" s="148" t="s">
        <v>147</v>
      </c>
      <c r="AZ417" s="17" t="s">
        <v>165</v>
      </c>
      <c r="BF417" s="149">
        <f>IF(O417="základná",K417,0)</f>
        <v>0</v>
      </c>
      <c r="BG417" s="149">
        <f>IF(O417="znížená",K417,0)</f>
        <v>497.62</v>
      </c>
      <c r="BH417" s="149">
        <f>IF(O417="zákl. prenesená",K417,0)</f>
        <v>0</v>
      </c>
      <c r="BI417" s="149">
        <f>IF(O417="zníž. prenesená",K417,0)</f>
        <v>0</v>
      </c>
      <c r="BJ417" s="149">
        <f>IF(O417="nulová",K417,0)</f>
        <v>0</v>
      </c>
      <c r="BK417" s="17" t="s">
        <v>147</v>
      </c>
      <c r="BL417" s="149">
        <f>ROUND(I417*H417,2)</f>
        <v>497.62</v>
      </c>
      <c r="BM417" s="17" t="s">
        <v>171</v>
      </c>
      <c r="BN417" s="148" t="s">
        <v>850</v>
      </c>
    </row>
    <row r="418" spans="2:66" s="12" customFormat="1" x14ac:dyDescent="0.2">
      <c r="B418" s="150"/>
      <c r="D418" s="151" t="s">
        <v>173</v>
      </c>
      <c r="E418" s="152" t="s">
        <v>1</v>
      </c>
      <c r="F418" s="153" t="s">
        <v>496</v>
      </c>
      <c r="H418" s="152" t="s">
        <v>1</v>
      </c>
      <c r="J418" s="198"/>
      <c r="M418" s="150"/>
      <c r="N418" s="154"/>
      <c r="U418" s="155"/>
      <c r="AU418" s="152" t="s">
        <v>173</v>
      </c>
      <c r="AV418" s="152" t="s">
        <v>147</v>
      </c>
      <c r="AW418" s="12" t="s">
        <v>76</v>
      </c>
      <c r="AX418" s="12" t="s">
        <v>24</v>
      </c>
      <c r="AY418" s="12" t="s">
        <v>68</v>
      </c>
      <c r="AZ418" s="152" t="s">
        <v>165</v>
      </c>
    </row>
    <row r="419" spans="2:66" s="13" customFormat="1" x14ac:dyDescent="0.2">
      <c r="B419" s="156"/>
      <c r="D419" s="151" t="s">
        <v>173</v>
      </c>
      <c r="E419" s="157" t="s">
        <v>1</v>
      </c>
      <c r="F419" s="158" t="s">
        <v>535</v>
      </c>
      <c r="H419" s="159">
        <v>2</v>
      </c>
      <c r="J419" s="221"/>
      <c r="K419" s="220"/>
      <c r="M419" s="156"/>
      <c r="N419" s="160"/>
      <c r="U419" s="161"/>
      <c r="AU419" s="157" t="s">
        <v>173</v>
      </c>
      <c r="AV419" s="157" t="s">
        <v>147</v>
      </c>
      <c r="AW419" s="13" t="s">
        <v>147</v>
      </c>
      <c r="AX419" s="13" t="s">
        <v>24</v>
      </c>
      <c r="AY419" s="13" t="s">
        <v>68</v>
      </c>
      <c r="AZ419" s="157" t="s">
        <v>165</v>
      </c>
    </row>
    <row r="420" spans="2:66" s="14" customFormat="1" x14ac:dyDescent="0.2">
      <c r="B420" s="162"/>
      <c r="D420" s="151" t="s">
        <v>173</v>
      </c>
      <c r="E420" s="163" t="s">
        <v>1</v>
      </c>
      <c r="F420" s="164" t="s">
        <v>176</v>
      </c>
      <c r="H420" s="165">
        <v>2</v>
      </c>
      <c r="J420" s="200"/>
      <c r="M420" s="162"/>
      <c r="N420" s="166"/>
      <c r="U420" s="167"/>
      <c r="AU420" s="163" t="s">
        <v>173</v>
      </c>
      <c r="AV420" s="163" t="s">
        <v>147</v>
      </c>
      <c r="AW420" s="14" t="s">
        <v>171</v>
      </c>
      <c r="AX420" s="14" t="s">
        <v>24</v>
      </c>
      <c r="AY420" s="14" t="s">
        <v>76</v>
      </c>
      <c r="AZ420" s="163" t="s">
        <v>165</v>
      </c>
    </row>
    <row r="421" spans="2:66" s="1" customFormat="1" ht="24.2" customHeight="1" x14ac:dyDescent="0.2">
      <c r="B421" s="29"/>
      <c r="C421" s="202" t="s">
        <v>479</v>
      </c>
      <c r="D421" s="202" t="s">
        <v>398</v>
      </c>
      <c r="E421" s="203" t="s">
        <v>502</v>
      </c>
      <c r="F421" s="204" t="s">
        <v>503</v>
      </c>
      <c r="G421" s="205" t="s">
        <v>415</v>
      </c>
      <c r="H421" s="206">
        <v>2</v>
      </c>
      <c r="I421" s="207">
        <v>47.42</v>
      </c>
      <c r="J421" s="184"/>
      <c r="K421" s="208">
        <f t="shared" ref="K421" si="48">(H421*I421)-(H421*I421*J421)</f>
        <v>94.84</v>
      </c>
      <c r="L421" s="209"/>
      <c r="M421" s="169"/>
      <c r="N421" s="170" t="s">
        <v>1</v>
      </c>
      <c r="O421" s="171" t="s">
        <v>34</v>
      </c>
      <c r="P421" s="146">
        <v>0</v>
      </c>
      <c r="Q421" s="146">
        <f>P421*H421</f>
        <v>0</v>
      </c>
      <c r="R421" s="146">
        <v>4.0600000000000002E-3</v>
      </c>
      <c r="S421" s="146">
        <f>R421*H421</f>
        <v>8.1200000000000005E-3</v>
      </c>
      <c r="T421" s="146">
        <v>0</v>
      </c>
      <c r="U421" s="147">
        <f>T421*H421</f>
        <v>0</v>
      </c>
      <c r="AS421" s="148" t="s">
        <v>213</v>
      </c>
      <c r="AU421" s="148" t="s">
        <v>398</v>
      </c>
      <c r="AV421" s="148" t="s">
        <v>147</v>
      </c>
      <c r="AZ421" s="17" t="s">
        <v>165</v>
      </c>
      <c r="BF421" s="149">
        <f>IF(O421="základná",K421,0)</f>
        <v>0</v>
      </c>
      <c r="BG421" s="149">
        <f>IF(O421="znížená",K421,0)</f>
        <v>94.84</v>
      </c>
      <c r="BH421" s="149">
        <f>IF(O421="zákl. prenesená",K421,0)</f>
        <v>0</v>
      </c>
      <c r="BI421" s="149">
        <f>IF(O421="zníž. prenesená",K421,0)</f>
        <v>0</v>
      </c>
      <c r="BJ421" s="149">
        <f>IF(O421="nulová",K421,0)</f>
        <v>0</v>
      </c>
      <c r="BK421" s="17" t="s">
        <v>147</v>
      </c>
      <c r="BL421" s="149">
        <f>ROUND(I421*H421,2)</f>
        <v>94.84</v>
      </c>
      <c r="BM421" s="17" t="s">
        <v>171</v>
      </c>
      <c r="BN421" s="148" t="s">
        <v>851</v>
      </c>
    </row>
    <row r="422" spans="2:66" s="12" customFormat="1" x14ac:dyDescent="0.2">
      <c r="B422" s="150"/>
      <c r="D422" s="151" t="s">
        <v>173</v>
      </c>
      <c r="E422" s="152" t="s">
        <v>1</v>
      </c>
      <c r="F422" s="153" t="s">
        <v>496</v>
      </c>
      <c r="H422" s="152" t="s">
        <v>1</v>
      </c>
      <c r="J422" s="219"/>
      <c r="K422" s="220"/>
      <c r="M422" s="150"/>
      <c r="N422" s="154"/>
      <c r="U422" s="155"/>
      <c r="AU422" s="152" t="s">
        <v>173</v>
      </c>
      <c r="AV422" s="152" t="s">
        <v>147</v>
      </c>
      <c r="AW422" s="12" t="s">
        <v>76</v>
      </c>
      <c r="AX422" s="12" t="s">
        <v>24</v>
      </c>
      <c r="AY422" s="12" t="s">
        <v>68</v>
      </c>
      <c r="AZ422" s="152" t="s">
        <v>165</v>
      </c>
    </row>
    <row r="423" spans="2:66" s="13" customFormat="1" x14ac:dyDescent="0.2">
      <c r="B423" s="156"/>
      <c r="D423" s="151" t="s">
        <v>173</v>
      </c>
      <c r="E423" s="157" t="s">
        <v>1</v>
      </c>
      <c r="F423" s="158" t="s">
        <v>535</v>
      </c>
      <c r="H423" s="159">
        <v>2</v>
      </c>
      <c r="J423" s="219"/>
      <c r="K423" s="220"/>
      <c r="M423" s="156"/>
      <c r="N423" s="160"/>
      <c r="U423" s="161"/>
      <c r="AU423" s="157" t="s">
        <v>173</v>
      </c>
      <c r="AV423" s="157" t="s">
        <v>147</v>
      </c>
      <c r="AW423" s="13" t="s">
        <v>147</v>
      </c>
      <c r="AX423" s="13" t="s">
        <v>24</v>
      </c>
      <c r="AY423" s="13" t="s">
        <v>68</v>
      </c>
      <c r="AZ423" s="157" t="s">
        <v>165</v>
      </c>
    </row>
    <row r="424" spans="2:66" s="14" customFormat="1" x14ac:dyDescent="0.2">
      <c r="B424" s="162"/>
      <c r="D424" s="151" t="s">
        <v>173</v>
      </c>
      <c r="E424" s="163" t="s">
        <v>1</v>
      </c>
      <c r="F424" s="164" t="s">
        <v>176</v>
      </c>
      <c r="H424" s="165">
        <v>2</v>
      </c>
      <c r="J424" s="178"/>
      <c r="M424" s="162"/>
      <c r="N424" s="166"/>
      <c r="U424" s="167"/>
      <c r="AU424" s="163" t="s">
        <v>173</v>
      </c>
      <c r="AV424" s="163" t="s">
        <v>147</v>
      </c>
      <c r="AW424" s="14" t="s">
        <v>171</v>
      </c>
      <c r="AX424" s="14" t="s">
        <v>24</v>
      </c>
      <c r="AY424" s="14" t="s">
        <v>76</v>
      </c>
      <c r="AZ424" s="163" t="s">
        <v>165</v>
      </c>
    </row>
    <row r="425" spans="2:66" s="1" customFormat="1" ht="16.5" customHeight="1" x14ac:dyDescent="0.2">
      <c r="B425" s="29"/>
      <c r="C425" s="188" t="s">
        <v>483</v>
      </c>
      <c r="D425" s="188" t="s">
        <v>167</v>
      </c>
      <c r="E425" s="189" t="s">
        <v>852</v>
      </c>
      <c r="F425" s="190" t="s">
        <v>853</v>
      </c>
      <c r="G425" s="191" t="s">
        <v>415</v>
      </c>
      <c r="H425" s="192">
        <v>4</v>
      </c>
      <c r="I425" s="183"/>
      <c r="J425" s="182"/>
      <c r="K425" s="193">
        <f t="shared" ref="K425" si="49">(H425*I425)-(H425*I425*J425)</f>
        <v>0</v>
      </c>
      <c r="L425" s="194"/>
      <c r="M425" s="29"/>
      <c r="N425" s="145" t="s">
        <v>1</v>
      </c>
      <c r="O425" s="118" t="s">
        <v>34</v>
      </c>
      <c r="P425" s="146">
        <v>0.251</v>
      </c>
      <c r="Q425" s="146">
        <f>P425*H425</f>
        <v>1.004</v>
      </c>
      <c r="R425" s="146">
        <v>0</v>
      </c>
      <c r="S425" s="146">
        <f>R425*H425</f>
        <v>0</v>
      </c>
      <c r="T425" s="146">
        <v>2E-3</v>
      </c>
      <c r="U425" s="147">
        <f>T425*H425</f>
        <v>8.0000000000000002E-3</v>
      </c>
      <c r="AS425" s="148" t="s">
        <v>171</v>
      </c>
      <c r="AU425" s="148" t="s">
        <v>167</v>
      </c>
      <c r="AV425" s="148" t="s">
        <v>147</v>
      </c>
      <c r="AZ425" s="17" t="s">
        <v>165</v>
      </c>
      <c r="BF425" s="149">
        <f>IF(O425="základná",K425,0)</f>
        <v>0</v>
      </c>
      <c r="BG425" s="149">
        <f>IF(O425="znížená",K425,0)</f>
        <v>0</v>
      </c>
      <c r="BH425" s="149">
        <f>IF(O425="zákl. prenesená",K425,0)</f>
        <v>0</v>
      </c>
      <c r="BI425" s="149">
        <f>IF(O425="zníž. prenesená",K425,0)</f>
        <v>0</v>
      </c>
      <c r="BJ425" s="149">
        <f>IF(O425="nulová",K425,0)</f>
        <v>0</v>
      </c>
      <c r="BK425" s="17" t="s">
        <v>147</v>
      </c>
      <c r="BL425" s="149">
        <f>ROUND(I425*H425,2)</f>
        <v>0</v>
      </c>
      <c r="BM425" s="17" t="s">
        <v>171</v>
      </c>
      <c r="BN425" s="148" t="s">
        <v>854</v>
      </c>
    </row>
    <row r="426" spans="2:66" s="12" customFormat="1" x14ac:dyDescent="0.2">
      <c r="B426" s="150"/>
      <c r="D426" s="151" t="s">
        <v>173</v>
      </c>
      <c r="E426" s="152" t="s">
        <v>1</v>
      </c>
      <c r="F426" s="153" t="s">
        <v>855</v>
      </c>
      <c r="H426" s="152" t="s">
        <v>1</v>
      </c>
      <c r="J426" s="198"/>
      <c r="M426" s="150"/>
      <c r="N426" s="154"/>
      <c r="U426" s="155"/>
      <c r="AU426" s="152" t="s">
        <v>173</v>
      </c>
      <c r="AV426" s="152" t="s">
        <v>147</v>
      </c>
      <c r="AW426" s="12" t="s">
        <v>76</v>
      </c>
      <c r="AX426" s="12" t="s">
        <v>24</v>
      </c>
      <c r="AY426" s="12" t="s">
        <v>68</v>
      </c>
      <c r="AZ426" s="152" t="s">
        <v>165</v>
      </c>
    </row>
    <row r="427" spans="2:66" s="13" customFormat="1" x14ac:dyDescent="0.2">
      <c r="B427" s="156"/>
      <c r="D427" s="151" t="s">
        <v>173</v>
      </c>
      <c r="E427" s="157" t="s">
        <v>1</v>
      </c>
      <c r="F427" s="158" t="s">
        <v>856</v>
      </c>
      <c r="H427" s="159">
        <v>4</v>
      </c>
      <c r="J427" s="199"/>
      <c r="M427" s="156"/>
      <c r="N427" s="160"/>
      <c r="U427" s="161"/>
      <c r="AU427" s="157" t="s">
        <v>173</v>
      </c>
      <c r="AV427" s="157" t="s">
        <v>147</v>
      </c>
      <c r="AW427" s="13" t="s">
        <v>147</v>
      </c>
      <c r="AX427" s="13" t="s">
        <v>24</v>
      </c>
      <c r="AY427" s="13" t="s">
        <v>68</v>
      </c>
      <c r="AZ427" s="157" t="s">
        <v>165</v>
      </c>
    </row>
    <row r="428" spans="2:66" s="14" customFormat="1" x14ac:dyDescent="0.2">
      <c r="B428" s="162"/>
      <c r="D428" s="151" t="s">
        <v>173</v>
      </c>
      <c r="E428" s="163" t="s">
        <v>1</v>
      </c>
      <c r="F428" s="164" t="s">
        <v>176</v>
      </c>
      <c r="H428" s="165">
        <v>4</v>
      </c>
      <c r="J428" s="200"/>
      <c r="M428" s="162"/>
      <c r="N428" s="166"/>
      <c r="U428" s="167"/>
      <c r="AU428" s="163" t="s">
        <v>173</v>
      </c>
      <c r="AV428" s="163" t="s">
        <v>147</v>
      </c>
      <c r="AW428" s="14" t="s">
        <v>171</v>
      </c>
      <c r="AX428" s="14" t="s">
        <v>24</v>
      </c>
      <c r="AY428" s="14" t="s">
        <v>76</v>
      </c>
      <c r="AZ428" s="163" t="s">
        <v>165</v>
      </c>
    </row>
    <row r="429" spans="2:66" s="1" customFormat="1" ht="16.5" customHeight="1" x14ac:dyDescent="0.2">
      <c r="B429" s="29"/>
      <c r="C429" s="188" t="s">
        <v>487</v>
      </c>
      <c r="D429" s="188" t="s">
        <v>167</v>
      </c>
      <c r="E429" s="189" t="s">
        <v>857</v>
      </c>
      <c r="F429" s="190" t="s">
        <v>858</v>
      </c>
      <c r="G429" s="191" t="s">
        <v>415</v>
      </c>
      <c r="H429" s="192">
        <v>5</v>
      </c>
      <c r="I429" s="183"/>
      <c r="J429" s="182"/>
      <c r="K429" s="193">
        <f t="shared" ref="K429" si="50">(H429*I429)-(H429*I429*J429)</f>
        <v>0</v>
      </c>
      <c r="L429" s="194"/>
      <c r="M429" s="29"/>
      <c r="N429" s="145" t="s">
        <v>1</v>
      </c>
      <c r="O429" s="118" t="s">
        <v>34</v>
      </c>
      <c r="P429" s="146">
        <v>0.81799999999999995</v>
      </c>
      <c r="Q429" s="146">
        <f>P429*H429</f>
        <v>4.09</v>
      </c>
      <c r="R429" s="146">
        <v>0</v>
      </c>
      <c r="S429" s="146">
        <f>R429*H429</f>
        <v>0</v>
      </c>
      <c r="T429" s="146">
        <v>0.02</v>
      </c>
      <c r="U429" s="147">
        <f>T429*H429</f>
        <v>0.1</v>
      </c>
      <c r="AS429" s="148" t="s">
        <v>171</v>
      </c>
      <c r="AU429" s="148" t="s">
        <v>167</v>
      </c>
      <c r="AV429" s="148" t="s">
        <v>147</v>
      </c>
      <c r="AZ429" s="17" t="s">
        <v>165</v>
      </c>
      <c r="BF429" s="149">
        <f>IF(O429="základná",K429,0)</f>
        <v>0</v>
      </c>
      <c r="BG429" s="149">
        <f>IF(O429="znížená",K429,0)</f>
        <v>0</v>
      </c>
      <c r="BH429" s="149">
        <f>IF(O429="zákl. prenesená",K429,0)</f>
        <v>0</v>
      </c>
      <c r="BI429" s="149">
        <f>IF(O429="zníž. prenesená",K429,0)</f>
        <v>0</v>
      </c>
      <c r="BJ429" s="149">
        <f>IF(O429="nulová",K429,0)</f>
        <v>0</v>
      </c>
      <c r="BK429" s="17" t="s">
        <v>147</v>
      </c>
      <c r="BL429" s="149">
        <f>ROUND(I429*H429,2)</f>
        <v>0</v>
      </c>
      <c r="BM429" s="17" t="s">
        <v>171</v>
      </c>
      <c r="BN429" s="148" t="s">
        <v>859</v>
      </c>
    </row>
    <row r="430" spans="2:66" s="12" customFormat="1" x14ac:dyDescent="0.2">
      <c r="B430" s="150"/>
      <c r="D430" s="151" t="s">
        <v>173</v>
      </c>
      <c r="E430" s="152" t="s">
        <v>1</v>
      </c>
      <c r="F430" s="153" t="s">
        <v>860</v>
      </c>
      <c r="H430" s="152" t="s">
        <v>1</v>
      </c>
      <c r="J430" s="198"/>
      <c r="M430" s="150"/>
      <c r="N430" s="154"/>
      <c r="U430" s="155"/>
      <c r="AU430" s="152" t="s">
        <v>173</v>
      </c>
      <c r="AV430" s="152" t="s">
        <v>147</v>
      </c>
      <c r="AW430" s="12" t="s">
        <v>76</v>
      </c>
      <c r="AX430" s="12" t="s">
        <v>24</v>
      </c>
      <c r="AY430" s="12" t="s">
        <v>68</v>
      </c>
      <c r="AZ430" s="152" t="s">
        <v>165</v>
      </c>
    </row>
    <row r="431" spans="2:66" s="13" customFormat="1" x14ac:dyDescent="0.2">
      <c r="B431" s="156"/>
      <c r="D431" s="151" t="s">
        <v>173</v>
      </c>
      <c r="E431" s="157" t="s">
        <v>1</v>
      </c>
      <c r="F431" s="158" t="s">
        <v>627</v>
      </c>
      <c r="H431" s="159">
        <v>5</v>
      </c>
      <c r="J431" s="199"/>
      <c r="M431" s="156"/>
      <c r="N431" s="160"/>
      <c r="U431" s="161"/>
      <c r="AU431" s="157" t="s">
        <v>173</v>
      </c>
      <c r="AV431" s="157" t="s">
        <v>147</v>
      </c>
      <c r="AW431" s="13" t="s">
        <v>147</v>
      </c>
      <c r="AX431" s="13" t="s">
        <v>24</v>
      </c>
      <c r="AY431" s="13" t="s">
        <v>68</v>
      </c>
      <c r="AZ431" s="157" t="s">
        <v>165</v>
      </c>
    </row>
    <row r="432" spans="2:66" s="14" customFormat="1" x14ac:dyDescent="0.2">
      <c r="B432" s="162"/>
      <c r="D432" s="151" t="s">
        <v>173</v>
      </c>
      <c r="E432" s="163" t="s">
        <v>1</v>
      </c>
      <c r="F432" s="164" t="s">
        <v>176</v>
      </c>
      <c r="H432" s="165">
        <v>5</v>
      </c>
      <c r="J432" s="200"/>
      <c r="M432" s="162"/>
      <c r="N432" s="166"/>
      <c r="U432" s="167"/>
      <c r="AU432" s="163" t="s">
        <v>173</v>
      </c>
      <c r="AV432" s="163" t="s">
        <v>147</v>
      </c>
      <c r="AW432" s="14" t="s">
        <v>171</v>
      </c>
      <c r="AX432" s="14" t="s">
        <v>24</v>
      </c>
      <c r="AY432" s="14" t="s">
        <v>76</v>
      </c>
      <c r="AZ432" s="163" t="s">
        <v>165</v>
      </c>
    </row>
    <row r="433" spans="2:66" s="1" customFormat="1" ht="24.2" customHeight="1" x14ac:dyDescent="0.2">
      <c r="B433" s="29"/>
      <c r="C433" s="188" t="s">
        <v>492</v>
      </c>
      <c r="D433" s="188" t="s">
        <v>167</v>
      </c>
      <c r="E433" s="189" t="s">
        <v>861</v>
      </c>
      <c r="F433" s="190" t="s">
        <v>862</v>
      </c>
      <c r="G433" s="191" t="s">
        <v>170</v>
      </c>
      <c r="H433" s="192">
        <v>46.75</v>
      </c>
      <c r="I433" s="193">
        <v>11.6</v>
      </c>
      <c r="J433" s="182"/>
      <c r="K433" s="193">
        <f t="shared" ref="K433" si="51">(H433*I433)-(H433*I433*J433)</f>
        <v>542.29999999999995</v>
      </c>
      <c r="L433" s="194"/>
      <c r="M433" s="29"/>
      <c r="N433" s="145" t="s">
        <v>1</v>
      </c>
      <c r="O433" s="118" t="s">
        <v>34</v>
      </c>
      <c r="P433" s="146">
        <v>0.60599999999999998</v>
      </c>
      <c r="Q433" s="146">
        <f>P433*H433</f>
        <v>28.330500000000001</v>
      </c>
      <c r="R433" s="146">
        <v>0</v>
      </c>
      <c r="S433" s="146">
        <f>R433*H433</f>
        <v>0</v>
      </c>
      <c r="T433" s="146">
        <v>7.0000000000000007E-2</v>
      </c>
      <c r="U433" s="147">
        <f>T433*H433</f>
        <v>3.2725000000000004</v>
      </c>
      <c r="AS433" s="148" t="s">
        <v>171</v>
      </c>
      <c r="AU433" s="148" t="s">
        <v>167</v>
      </c>
      <c r="AV433" s="148" t="s">
        <v>147</v>
      </c>
      <c r="AZ433" s="17" t="s">
        <v>165</v>
      </c>
      <c r="BF433" s="149">
        <f>IF(O433="základná",K433,0)</f>
        <v>0</v>
      </c>
      <c r="BG433" s="149">
        <f>IF(O433="znížená",K433,0)</f>
        <v>542.29999999999995</v>
      </c>
      <c r="BH433" s="149">
        <f>IF(O433="zákl. prenesená",K433,0)</f>
        <v>0</v>
      </c>
      <c r="BI433" s="149">
        <f>IF(O433="zníž. prenesená",K433,0)</f>
        <v>0</v>
      </c>
      <c r="BJ433" s="149">
        <f>IF(O433="nulová",K433,0)</f>
        <v>0</v>
      </c>
      <c r="BK433" s="17" t="s">
        <v>147</v>
      </c>
      <c r="BL433" s="149">
        <f>ROUND(I433*H433,2)</f>
        <v>542.29999999999995</v>
      </c>
      <c r="BM433" s="17" t="s">
        <v>171</v>
      </c>
      <c r="BN433" s="148" t="s">
        <v>863</v>
      </c>
    </row>
    <row r="434" spans="2:66" s="12" customFormat="1" x14ac:dyDescent="0.2">
      <c r="B434" s="150"/>
      <c r="D434" s="151" t="s">
        <v>173</v>
      </c>
      <c r="E434" s="152" t="s">
        <v>1</v>
      </c>
      <c r="F434" s="153" t="s">
        <v>864</v>
      </c>
      <c r="H434" s="152" t="s">
        <v>1</v>
      </c>
      <c r="J434" s="198"/>
      <c r="M434" s="150"/>
      <c r="N434" s="154"/>
      <c r="U434" s="155"/>
      <c r="AU434" s="152" t="s">
        <v>173</v>
      </c>
      <c r="AV434" s="152" t="s">
        <v>147</v>
      </c>
      <c r="AW434" s="12" t="s">
        <v>76</v>
      </c>
      <c r="AX434" s="12" t="s">
        <v>24</v>
      </c>
      <c r="AY434" s="12" t="s">
        <v>68</v>
      </c>
      <c r="AZ434" s="152" t="s">
        <v>165</v>
      </c>
    </row>
    <row r="435" spans="2:66" s="13" customFormat="1" x14ac:dyDescent="0.2">
      <c r="B435" s="156"/>
      <c r="D435" s="151" t="s">
        <v>173</v>
      </c>
      <c r="E435" s="157" t="s">
        <v>1</v>
      </c>
      <c r="F435" s="158" t="s">
        <v>865</v>
      </c>
      <c r="H435" s="159">
        <v>46.75</v>
      </c>
      <c r="J435" s="199"/>
      <c r="M435" s="156"/>
      <c r="N435" s="160"/>
      <c r="U435" s="161"/>
      <c r="AU435" s="157" t="s">
        <v>173</v>
      </c>
      <c r="AV435" s="157" t="s">
        <v>147</v>
      </c>
      <c r="AW435" s="13" t="s">
        <v>147</v>
      </c>
      <c r="AX435" s="13" t="s">
        <v>24</v>
      </c>
      <c r="AY435" s="13" t="s">
        <v>68</v>
      </c>
      <c r="AZ435" s="157" t="s">
        <v>165</v>
      </c>
    </row>
    <row r="436" spans="2:66" s="14" customFormat="1" x14ac:dyDescent="0.2">
      <c r="B436" s="162"/>
      <c r="D436" s="151" t="s">
        <v>173</v>
      </c>
      <c r="E436" s="163" t="s">
        <v>1</v>
      </c>
      <c r="F436" s="164" t="s">
        <v>176</v>
      </c>
      <c r="H436" s="165">
        <v>46.75</v>
      </c>
      <c r="J436" s="200"/>
      <c r="M436" s="162"/>
      <c r="N436" s="166"/>
      <c r="U436" s="167"/>
      <c r="AU436" s="163" t="s">
        <v>173</v>
      </c>
      <c r="AV436" s="163" t="s">
        <v>147</v>
      </c>
      <c r="AW436" s="14" t="s">
        <v>171</v>
      </c>
      <c r="AX436" s="14" t="s">
        <v>24</v>
      </c>
      <c r="AY436" s="14" t="s">
        <v>76</v>
      </c>
      <c r="AZ436" s="163" t="s">
        <v>165</v>
      </c>
    </row>
    <row r="437" spans="2:66" s="1" customFormat="1" ht="16.5" customHeight="1" x14ac:dyDescent="0.2">
      <c r="B437" s="29"/>
      <c r="C437" s="188" t="s">
        <v>497</v>
      </c>
      <c r="D437" s="188" t="s">
        <v>167</v>
      </c>
      <c r="E437" s="189" t="s">
        <v>555</v>
      </c>
      <c r="F437" s="190" t="s">
        <v>556</v>
      </c>
      <c r="G437" s="191" t="s">
        <v>446</v>
      </c>
      <c r="H437" s="192">
        <v>20.9</v>
      </c>
      <c r="I437" s="183"/>
      <c r="J437" s="182"/>
      <c r="K437" s="193">
        <f t="shared" ref="K437" si="52">(H437*I437)-(H437*I437*J437)</f>
        <v>0</v>
      </c>
      <c r="L437" s="194"/>
      <c r="M437" s="29"/>
      <c r="N437" s="145" t="s">
        <v>1</v>
      </c>
      <c r="O437" s="118" t="s">
        <v>34</v>
      </c>
      <c r="P437" s="146">
        <v>0.52</v>
      </c>
      <c r="Q437" s="146">
        <f>P437*H437</f>
        <v>10.868</v>
      </c>
      <c r="R437" s="146">
        <v>0</v>
      </c>
      <c r="S437" s="146">
        <f>R437*H437</f>
        <v>0</v>
      </c>
      <c r="T437" s="146">
        <v>3.6999999999999998E-2</v>
      </c>
      <c r="U437" s="147">
        <f>T437*H437</f>
        <v>0.77329999999999988</v>
      </c>
      <c r="AS437" s="148" t="s">
        <v>171</v>
      </c>
      <c r="AU437" s="148" t="s">
        <v>167</v>
      </c>
      <c r="AV437" s="148" t="s">
        <v>147</v>
      </c>
      <c r="AZ437" s="17" t="s">
        <v>165</v>
      </c>
      <c r="BF437" s="149">
        <f>IF(O437="základná",K437,0)</f>
        <v>0</v>
      </c>
      <c r="BG437" s="149">
        <f>IF(O437="znížená",K437,0)</f>
        <v>0</v>
      </c>
      <c r="BH437" s="149">
        <f>IF(O437="zákl. prenesená",K437,0)</f>
        <v>0</v>
      </c>
      <c r="BI437" s="149">
        <f>IF(O437="zníž. prenesená",K437,0)</f>
        <v>0</v>
      </c>
      <c r="BJ437" s="149">
        <f>IF(O437="nulová",K437,0)</f>
        <v>0</v>
      </c>
      <c r="BK437" s="17" t="s">
        <v>147</v>
      </c>
      <c r="BL437" s="149">
        <f>ROUND(I437*H437,2)</f>
        <v>0</v>
      </c>
      <c r="BM437" s="17" t="s">
        <v>171</v>
      </c>
      <c r="BN437" s="148" t="s">
        <v>866</v>
      </c>
    </row>
    <row r="438" spans="2:66" s="12" customFormat="1" ht="22.5" x14ac:dyDescent="0.2">
      <c r="B438" s="150"/>
      <c r="D438" s="151" t="s">
        <v>173</v>
      </c>
      <c r="E438" s="152" t="s">
        <v>1</v>
      </c>
      <c r="F438" s="153" t="s">
        <v>867</v>
      </c>
      <c r="H438" s="152" t="s">
        <v>1</v>
      </c>
      <c r="J438" s="198"/>
      <c r="M438" s="150"/>
      <c r="N438" s="154"/>
      <c r="U438" s="155"/>
      <c r="AU438" s="152" t="s">
        <v>173</v>
      </c>
      <c r="AV438" s="152" t="s">
        <v>147</v>
      </c>
      <c r="AW438" s="12" t="s">
        <v>76</v>
      </c>
      <c r="AX438" s="12" t="s">
        <v>24</v>
      </c>
      <c r="AY438" s="12" t="s">
        <v>68</v>
      </c>
      <c r="AZ438" s="152" t="s">
        <v>165</v>
      </c>
    </row>
    <row r="439" spans="2:66" s="13" customFormat="1" x14ac:dyDescent="0.2">
      <c r="B439" s="156"/>
      <c r="D439" s="151" t="s">
        <v>173</v>
      </c>
      <c r="E439" s="157" t="s">
        <v>1</v>
      </c>
      <c r="F439" s="158" t="s">
        <v>868</v>
      </c>
      <c r="H439" s="159">
        <v>9.25</v>
      </c>
      <c r="J439" s="199"/>
      <c r="M439" s="156"/>
      <c r="N439" s="160"/>
      <c r="U439" s="161"/>
      <c r="AU439" s="157" t="s">
        <v>173</v>
      </c>
      <c r="AV439" s="157" t="s">
        <v>147</v>
      </c>
      <c r="AW439" s="13" t="s">
        <v>147</v>
      </c>
      <c r="AX439" s="13" t="s">
        <v>24</v>
      </c>
      <c r="AY439" s="13" t="s">
        <v>68</v>
      </c>
      <c r="AZ439" s="157" t="s">
        <v>165</v>
      </c>
    </row>
    <row r="440" spans="2:66" s="13" customFormat="1" x14ac:dyDescent="0.2">
      <c r="B440" s="156"/>
      <c r="D440" s="151" t="s">
        <v>173</v>
      </c>
      <c r="E440" s="157" t="s">
        <v>1</v>
      </c>
      <c r="F440" s="158" t="s">
        <v>869</v>
      </c>
      <c r="H440" s="159">
        <v>11.65</v>
      </c>
      <c r="J440" s="199"/>
      <c r="M440" s="156"/>
      <c r="N440" s="160"/>
      <c r="U440" s="161"/>
      <c r="AU440" s="157" t="s">
        <v>173</v>
      </c>
      <c r="AV440" s="157" t="s">
        <v>147</v>
      </c>
      <c r="AW440" s="13" t="s">
        <v>147</v>
      </c>
      <c r="AX440" s="13" t="s">
        <v>24</v>
      </c>
      <c r="AY440" s="13" t="s">
        <v>68</v>
      </c>
      <c r="AZ440" s="157" t="s">
        <v>165</v>
      </c>
    </row>
    <row r="441" spans="2:66" s="14" customFormat="1" x14ac:dyDescent="0.2">
      <c r="B441" s="162"/>
      <c r="D441" s="151" t="s">
        <v>173</v>
      </c>
      <c r="E441" s="163" t="s">
        <v>1</v>
      </c>
      <c r="F441" s="164" t="s">
        <v>176</v>
      </c>
      <c r="H441" s="165">
        <v>20.9</v>
      </c>
      <c r="J441" s="200"/>
      <c r="M441" s="162"/>
      <c r="N441" s="166"/>
      <c r="U441" s="167"/>
      <c r="AU441" s="163" t="s">
        <v>173</v>
      </c>
      <c r="AV441" s="163" t="s">
        <v>147</v>
      </c>
      <c r="AW441" s="14" t="s">
        <v>171</v>
      </c>
      <c r="AX441" s="14" t="s">
        <v>24</v>
      </c>
      <c r="AY441" s="14" t="s">
        <v>76</v>
      </c>
      <c r="AZ441" s="163" t="s">
        <v>165</v>
      </c>
    </row>
    <row r="442" spans="2:66" s="1" customFormat="1" ht="16.5" customHeight="1" x14ac:dyDescent="0.2">
      <c r="B442" s="29"/>
      <c r="C442" s="188" t="s">
        <v>501</v>
      </c>
      <c r="D442" s="188" t="s">
        <v>167</v>
      </c>
      <c r="E442" s="189" t="s">
        <v>548</v>
      </c>
      <c r="F442" s="190" t="s">
        <v>549</v>
      </c>
      <c r="G442" s="191" t="s">
        <v>415</v>
      </c>
      <c r="H442" s="192">
        <v>2</v>
      </c>
      <c r="I442" s="183"/>
      <c r="J442" s="182"/>
      <c r="K442" s="193">
        <f t="shared" ref="K442" si="53">(H442*I442)-(H442*I442*J442)</f>
        <v>0</v>
      </c>
      <c r="L442" s="194"/>
      <c r="M442" s="29"/>
      <c r="N442" s="145" t="s">
        <v>1</v>
      </c>
      <c r="O442" s="118" t="s">
        <v>34</v>
      </c>
      <c r="P442" s="146">
        <v>0.93</v>
      </c>
      <c r="Q442" s="146">
        <f>P442*H442</f>
        <v>1.86</v>
      </c>
      <c r="R442" s="146">
        <v>0</v>
      </c>
      <c r="S442" s="146">
        <f>R442*H442</f>
        <v>0</v>
      </c>
      <c r="T442" s="146">
        <v>0.32</v>
      </c>
      <c r="U442" s="147">
        <f>T442*H442</f>
        <v>0.64</v>
      </c>
      <c r="AS442" s="148" t="s">
        <v>171</v>
      </c>
      <c r="AU442" s="148" t="s">
        <v>167</v>
      </c>
      <c r="AV442" s="148" t="s">
        <v>147</v>
      </c>
      <c r="AZ442" s="17" t="s">
        <v>165</v>
      </c>
      <c r="BF442" s="149">
        <f>IF(O442="základná",K442,0)</f>
        <v>0</v>
      </c>
      <c r="BG442" s="149">
        <f>IF(O442="znížená",K442,0)</f>
        <v>0</v>
      </c>
      <c r="BH442" s="149">
        <f>IF(O442="zákl. prenesená",K442,0)</f>
        <v>0</v>
      </c>
      <c r="BI442" s="149">
        <f>IF(O442="zníž. prenesená",K442,0)</f>
        <v>0</v>
      </c>
      <c r="BJ442" s="149">
        <f>IF(O442="nulová",K442,0)</f>
        <v>0</v>
      </c>
      <c r="BK442" s="17" t="s">
        <v>147</v>
      </c>
      <c r="BL442" s="149">
        <f>ROUND(I442*H442,2)</f>
        <v>0</v>
      </c>
      <c r="BM442" s="17" t="s">
        <v>171</v>
      </c>
      <c r="BN442" s="148" t="s">
        <v>870</v>
      </c>
    </row>
    <row r="443" spans="2:66" s="12" customFormat="1" x14ac:dyDescent="0.2">
      <c r="B443" s="150"/>
      <c r="D443" s="151" t="s">
        <v>173</v>
      </c>
      <c r="E443" s="152" t="s">
        <v>1</v>
      </c>
      <c r="F443" s="153" t="s">
        <v>871</v>
      </c>
      <c r="H443" s="152" t="s">
        <v>1</v>
      </c>
      <c r="J443" s="198"/>
      <c r="M443" s="150"/>
      <c r="N443" s="154"/>
      <c r="U443" s="155"/>
      <c r="AU443" s="152" t="s">
        <v>173</v>
      </c>
      <c r="AV443" s="152" t="s">
        <v>147</v>
      </c>
      <c r="AW443" s="12" t="s">
        <v>76</v>
      </c>
      <c r="AX443" s="12" t="s">
        <v>24</v>
      </c>
      <c r="AY443" s="12" t="s">
        <v>68</v>
      </c>
      <c r="AZ443" s="152" t="s">
        <v>165</v>
      </c>
    </row>
    <row r="444" spans="2:66" s="12" customFormat="1" x14ac:dyDescent="0.2">
      <c r="B444" s="150"/>
      <c r="D444" s="151" t="s">
        <v>173</v>
      </c>
      <c r="E444" s="152" t="s">
        <v>1</v>
      </c>
      <c r="F444" s="153" t="s">
        <v>872</v>
      </c>
      <c r="H444" s="152" t="s">
        <v>1</v>
      </c>
      <c r="J444" s="198"/>
      <c r="M444" s="150"/>
      <c r="N444" s="154"/>
      <c r="U444" s="155"/>
      <c r="AU444" s="152" t="s">
        <v>173</v>
      </c>
      <c r="AV444" s="152" t="s">
        <v>147</v>
      </c>
      <c r="AW444" s="12" t="s">
        <v>76</v>
      </c>
      <c r="AX444" s="12" t="s">
        <v>24</v>
      </c>
      <c r="AY444" s="12" t="s">
        <v>68</v>
      </c>
      <c r="AZ444" s="152" t="s">
        <v>165</v>
      </c>
    </row>
    <row r="445" spans="2:66" s="13" customFormat="1" x14ac:dyDescent="0.2">
      <c r="B445" s="156"/>
      <c r="D445" s="151" t="s">
        <v>173</v>
      </c>
      <c r="E445" s="157" t="s">
        <v>1</v>
      </c>
      <c r="F445" s="158" t="s">
        <v>535</v>
      </c>
      <c r="H445" s="159">
        <v>2</v>
      </c>
      <c r="J445" s="199"/>
      <c r="M445" s="156"/>
      <c r="N445" s="160"/>
      <c r="U445" s="161"/>
      <c r="AU445" s="157" t="s">
        <v>173</v>
      </c>
      <c r="AV445" s="157" t="s">
        <v>147</v>
      </c>
      <c r="AW445" s="13" t="s">
        <v>147</v>
      </c>
      <c r="AX445" s="13" t="s">
        <v>24</v>
      </c>
      <c r="AY445" s="13" t="s">
        <v>68</v>
      </c>
      <c r="AZ445" s="157" t="s">
        <v>165</v>
      </c>
    </row>
    <row r="446" spans="2:66" s="14" customFormat="1" x14ac:dyDescent="0.2">
      <c r="B446" s="162"/>
      <c r="D446" s="151" t="s">
        <v>173</v>
      </c>
      <c r="E446" s="163" t="s">
        <v>1</v>
      </c>
      <c r="F446" s="164" t="s">
        <v>176</v>
      </c>
      <c r="H446" s="165">
        <v>2</v>
      </c>
      <c r="J446" s="200"/>
      <c r="M446" s="162"/>
      <c r="N446" s="166"/>
      <c r="U446" s="167"/>
      <c r="AU446" s="163" t="s">
        <v>173</v>
      </c>
      <c r="AV446" s="163" t="s">
        <v>147</v>
      </c>
      <c r="AW446" s="14" t="s">
        <v>171</v>
      </c>
      <c r="AX446" s="14" t="s">
        <v>24</v>
      </c>
      <c r="AY446" s="14" t="s">
        <v>76</v>
      </c>
      <c r="AZ446" s="163" t="s">
        <v>165</v>
      </c>
    </row>
    <row r="447" spans="2:66" s="1" customFormat="1" ht="21.75" customHeight="1" x14ac:dyDescent="0.2">
      <c r="B447" s="29"/>
      <c r="C447" s="188" t="s">
        <v>505</v>
      </c>
      <c r="D447" s="188" t="s">
        <v>167</v>
      </c>
      <c r="E447" s="189" t="s">
        <v>873</v>
      </c>
      <c r="F447" s="190" t="s">
        <v>874</v>
      </c>
      <c r="G447" s="191" t="s">
        <v>415</v>
      </c>
      <c r="H447" s="192">
        <v>2</v>
      </c>
      <c r="I447" s="183"/>
      <c r="J447" s="182"/>
      <c r="K447" s="193">
        <f t="shared" ref="K447" si="54">(H447*I447)-(H447*I447*J447)</f>
        <v>0</v>
      </c>
      <c r="L447" s="194"/>
      <c r="M447" s="29"/>
      <c r="N447" s="145" t="s">
        <v>1</v>
      </c>
      <c r="O447" s="118" t="s">
        <v>34</v>
      </c>
      <c r="P447" s="146">
        <v>0.93</v>
      </c>
      <c r="Q447" s="146">
        <f>P447*H447</f>
        <v>1.86</v>
      </c>
      <c r="R447" s="146">
        <v>0</v>
      </c>
      <c r="S447" s="146">
        <f>R447*H447</f>
        <v>0</v>
      </c>
      <c r="T447" s="146">
        <v>0.32</v>
      </c>
      <c r="U447" s="147">
        <f>T447*H447</f>
        <v>0.64</v>
      </c>
      <c r="AS447" s="148" t="s">
        <v>171</v>
      </c>
      <c r="AU447" s="148" t="s">
        <v>167</v>
      </c>
      <c r="AV447" s="148" t="s">
        <v>147</v>
      </c>
      <c r="AZ447" s="17" t="s">
        <v>165</v>
      </c>
      <c r="BF447" s="149">
        <f>IF(O447="základná",K447,0)</f>
        <v>0</v>
      </c>
      <c r="BG447" s="149">
        <f>IF(O447="znížená",K447,0)</f>
        <v>0</v>
      </c>
      <c r="BH447" s="149">
        <f>IF(O447="zákl. prenesená",K447,0)</f>
        <v>0</v>
      </c>
      <c r="BI447" s="149">
        <f>IF(O447="zníž. prenesená",K447,0)</f>
        <v>0</v>
      </c>
      <c r="BJ447" s="149">
        <f>IF(O447="nulová",K447,0)</f>
        <v>0</v>
      </c>
      <c r="BK447" s="17" t="s">
        <v>147</v>
      </c>
      <c r="BL447" s="149">
        <f>ROUND(I447*H447,2)</f>
        <v>0</v>
      </c>
      <c r="BM447" s="17" t="s">
        <v>171</v>
      </c>
      <c r="BN447" s="148" t="s">
        <v>875</v>
      </c>
    </row>
    <row r="448" spans="2:66" s="12" customFormat="1" x14ac:dyDescent="0.2">
      <c r="B448" s="150"/>
      <c r="D448" s="151" t="s">
        <v>173</v>
      </c>
      <c r="E448" s="152" t="s">
        <v>1</v>
      </c>
      <c r="F448" s="153" t="s">
        <v>876</v>
      </c>
      <c r="H448" s="152" t="s">
        <v>1</v>
      </c>
      <c r="J448" s="198"/>
      <c r="M448" s="150"/>
      <c r="N448" s="154"/>
      <c r="U448" s="155"/>
      <c r="AU448" s="152" t="s">
        <v>173</v>
      </c>
      <c r="AV448" s="152" t="s">
        <v>147</v>
      </c>
      <c r="AW448" s="12" t="s">
        <v>76</v>
      </c>
      <c r="AX448" s="12" t="s">
        <v>24</v>
      </c>
      <c r="AY448" s="12" t="s">
        <v>68</v>
      </c>
      <c r="AZ448" s="152" t="s">
        <v>165</v>
      </c>
    </row>
    <row r="449" spans="2:66" s="13" customFormat="1" x14ac:dyDescent="0.2">
      <c r="B449" s="156"/>
      <c r="D449" s="151" t="s">
        <v>173</v>
      </c>
      <c r="E449" s="157" t="s">
        <v>1</v>
      </c>
      <c r="F449" s="158" t="s">
        <v>535</v>
      </c>
      <c r="H449" s="159">
        <v>2</v>
      </c>
      <c r="J449" s="199"/>
      <c r="M449" s="156"/>
      <c r="N449" s="160"/>
      <c r="U449" s="161"/>
      <c r="AU449" s="157" t="s">
        <v>173</v>
      </c>
      <c r="AV449" s="157" t="s">
        <v>147</v>
      </c>
      <c r="AW449" s="13" t="s">
        <v>147</v>
      </c>
      <c r="AX449" s="13" t="s">
        <v>24</v>
      </c>
      <c r="AY449" s="13" t="s">
        <v>68</v>
      </c>
      <c r="AZ449" s="157" t="s">
        <v>165</v>
      </c>
    </row>
    <row r="450" spans="2:66" s="14" customFormat="1" x14ac:dyDescent="0.2">
      <c r="B450" s="162"/>
      <c r="D450" s="151" t="s">
        <v>173</v>
      </c>
      <c r="E450" s="163" t="s">
        <v>1</v>
      </c>
      <c r="F450" s="164" t="s">
        <v>176</v>
      </c>
      <c r="H450" s="165">
        <v>2</v>
      </c>
      <c r="J450" s="200"/>
      <c r="M450" s="162"/>
      <c r="N450" s="166"/>
      <c r="U450" s="167"/>
      <c r="AU450" s="163" t="s">
        <v>173</v>
      </c>
      <c r="AV450" s="163" t="s">
        <v>147</v>
      </c>
      <c r="AW450" s="14" t="s">
        <v>171</v>
      </c>
      <c r="AX450" s="14" t="s">
        <v>24</v>
      </c>
      <c r="AY450" s="14" t="s">
        <v>76</v>
      </c>
      <c r="AZ450" s="163" t="s">
        <v>165</v>
      </c>
    </row>
    <row r="451" spans="2:66" s="1" customFormat="1" ht="24.2" customHeight="1" x14ac:dyDescent="0.2">
      <c r="B451" s="29"/>
      <c r="C451" s="188" t="s">
        <v>511</v>
      </c>
      <c r="D451" s="188" t="s">
        <v>167</v>
      </c>
      <c r="E451" s="189" t="s">
        <v>877</v>
      </c>
      <c r="F451" s="190" t="s">
        <v>878</v>
      </c>
      <c r="G451" s="191" t="s">
        <v>184</v>
      </c>
      <c r="H451" s="192">
        <v>3</v>
      </c>
      <c r="I451" s="193">
        <v>46.7</v>
      </c>
      <c r="J451" s="182"/>
      <c r="K451" s="193">
        <f t="shared" ref="K451" si="55">(H451*I451)-(H451*I451*J451)</f>
        <v>140.10000000000002</v>
      </c>
      <c r="L451" s="194"/>
      <c r="M451" s="29"/>
      <c r="N451" s="145" t="s">
        <v>1</v>
      </c>
      <c r="O451" s="118" t="s">
        <v>34</v>
      </c>
      <c r="P451" s="146">
        <v>0.54</v>
      </c>
      <c r="Q451" s="146">
        <f>P451*H451</f>
        <v>1.62</v>
      </c>
      <c r="R451" s="146">
        <v>0</v>
      </c>
      <c r="S451" s="146">
        <f>R451*H451</f>
        <v>0</v>
      </c>
      <c r="T451" s="146">
        <v>0.65</v>
      </c>
      <c r="U451" s="147">
        <f>T451*H451</f>
        <v>1.9500000000000002</v>
      </c>
      <c r="AS451" s="148" t="s">
        <v>171</v>
      </c>
      <c r="AU451" s="148" t="s">
        <v>167</v>
      </c>
      <c r="AV451" s="148" t="s">
        <v>147</v>
      </c>
      <c r="AZ451" s="17" t="s">
        <v>165</v>
      </c>
      <c r="BF451" s="149">
        <f>IF(O451="základná",K451,0)</f>
        <v>0</v>
      </c>
      <c r="BG451" s="149">
        <f>IF(O451="znížená",K451,0)</f>
        <v>140.10000000000002</v>
      </c>
      <c r="BH451" s="149">
        <f>IF(O451="zákl. prenesená",K451,0)</f>
        <v>0</v>
      </c>
      <c r="BI451" s="149">
        <f>IF(O451="zníž. prenesená",K451,0)</f>
        <v>0</v>
      </c>
      <c r="BJ451" s="149">
        <f>IF(O451="nulová",K451,0)</f>
        <v>0</v>
      </c>
      <c r="BK451" s="17" t="s">
        <v>147</v>
      </c>
      <c r="BL451" s="149">
        <f>ROUND(I451*H451,2)</f>
        <v>140.1</v>
      </c>
      <c r="BM451" s="17" t="s">
        <v>171</v>
      </c>
      <c r="BN451" s="148" t="s">
        <v>879</v>
      </c>
    </row>
    <row r="452" spans="2:66" s="12" customFormat="1" x14ac:dyDescent="0.2">
      <c r="B452" s="150"/>
      <c r="D452" s="151" t="s">
        <v>173</v>
      </c>
      <c r="E452" s="152" t="s">
        <v>1</v>
      </c>
      <c r="F452" s="153" t="s">
        <v>880</v>
      </c>
      <c r="H452" s="152" t="s">
        <v>1</v>
      </c>
      <c r="J452" s="198"/>
      <c r="M452" s="150"/>
      <c r="N452" s="154"/>
      <c r="U452" s="155"/>
      <c r="AU452" s="152" t="s">
        <v>173</v>
      </c>
      <c r="AV452" s="152" t="s">
        <v>147</v>
      </c>
      <c r="AW452" s="12" t="s">
        <v>76</v>
      </c>
      <c r="AX452" s="12" t="s">
        <v>24</v>
      </c>
      <c r="AY452" s="12" t="s">
        <v>68</v>
      </c>
      <c r="AZ452" s="152" t="s">
        <v>165</v>
      </c>
    </row>
    <row r="453" spans="2:66" s="12" customFormat="1" x14ac:dyDescent="0.2">
      <c r="B453" s="150"/>
      <c r="D453" s="151" t="s">
        <v>173</v>
      </c>
      <c r="E453" s="152" t="s">
        <v>1</v>
      </c>
      <c r="F453" s="153" t="s">
        <v>881</v>
      </c>
      <c r="H453" s="152" t="s">
        <v>1</v>
      </c>
      <c r="J453" s="198"/>
      <c r="M453" s="150"/>
      <c r="N453" s="154"/>
      <c r="U453" s="155"/>
      <c r="AU453" s="152" t="s">
        <v>173</v>
      </c>
      <c r="AV453" s="152" t="s">
        <v>147</v>
      </c>
      <c r="AW453" s="12" t="s">
        <v>76</v>
      </c>
      <c r="AX453" s="12" t="s">
        <v>24</v>
      </c>
      <c r="AY453" s="12" t="s">
        <v>68</v>
      </c>
      <c r="AZ453" s="152" t="s">
        <v>165</v>
      </c>
    </row>
    <row r="454" spans="2:66" s="13" customFormat="1" x14ac:dyDescent="0.2">
      <c r="B454" s="156"/>
      <c r="D454" s="151" t="s">
        <v>173</v>
      </c>
      <c r="E454" s="157" t="s">
        <v>1</v>
      </c>
      <c r="F454" s="158" t="s">
        <v>510</v>
      </c>
      <c r="H454" s="159">
        <v>3</v>
      </c>
      <c r="J454" s="199"/>
      <c r="M454" s="156"/>
      <c r="N454" s="160"/>
      <c r="U454" s="161"/>
      <c r="AU454" s="157" t="s">
        <v>173</v>
      </c>
      <c r="AV454" s="157" t="s">
        <v>147</v>
      </c>
      <c r="AW454" s="13" t="s">
        <v>147</v>
      </c>
      <c r="AX454" s="13" t="s">
        <v>24</v>
      </c>
      <c r="AY454" s="13" t="s">
        <v>68</v>
      </c>
      <c r="AZ454" s="157" t="s">
        <v>165</v>
      </c>
    </row>
    <row r="455" spans="2:66" s="14" customFormat="1" x14ac:dyDescent="0.2">
      <c r="B455" s="162"/>
      <c r="D455" s="151" t="s">
        <v>173</v>
      </c>
      <c r="E455" s="163" t="s">
        <v>1</v>
      </c>
      <c r="F455" s="164" t="s">
        <v>176</v>
      </c>
      <c r="H455" s="165">
        <v>3</v>
      </c>
      <c r="J455" s="200"/>
      <c r="M455" s="162"/>
      <c r="N455" s="166"/>
      <c r="U455" s="167"/>
      <c r="AU455" s="163" t="s">
        <v>173</v>
      </c>
      <c r="AV455" s="163" t="s">
        <v>147</v>
      </c>
      <c r="AW455" s="14" t="s">
        <v>171</v>
      </c>
      <c r="AX455" s="14" t="s">
        <v>24</v>
      </c>
      <c r="AY455" s="14" t="s">
        <v>76</v>
      </c>
      <c r="AZ455" s="163" t="s">
        <v>165</v>
      </c>
    </row>
    <row r="456" spans="2:66" s="1" customFormat="1" ht="21.75" customHeight="1" x14ac:dyDescent="0.2">
      <c r="B456" s="29"/>
      <c r="C456" s="188" t="s">
        <v>515</v>
      </c>
      <c r="D456" s="188" t="s">
        <v>167</v>
      </c>
      <c r="E456" s="189" t="s">
        <v>560</v>
      </c>
      <c r="F456" s="190" t="s">
        <v>561</v>
      </c>
      <c r="G456" s="191" t="s">
        <v>242</v>
      </c>
      <c r="H456" s="192">
        <v>210.167</v>
      </c>
      <c r="I456" s="193">
        <v>16.77</v>
      </c>
      <c r="J456" s="182"/>
      <c r="K456" s="193">
        <f t="shared" ref="K456:K457" si="56">(H456*I456)-(H456*I456*J456)</f>
        <v>3524.5005900000001</v>
      </c>
      <c r="L456" s="194"/>
      <c r="M456" s="29"/>
      <c r="N456" s="145" t="s">
        <v>1</v>
      </c>
      <c r="O456" s="118" t="s">
        <v>34</v>
      </c>
      <c r="P456" s="146">
        <v>0.59799999999999998</v>
      </c>
      <c r="Q456" s="146">
        <f>P456*H456</f>
        <v>125.67986599999999</v>
      </c>
      <c r="R456" s="146">
        <v>0</v>
      </c>
      <c r="S456" s="146">
        <f>R456*H456</f>
        <v>0</v>
      </c>
      <c r="T456" s="146">
        <v>0</v>
      </c>
      <c r="U456" s="147">
        <f>T456*H456</f>
        <v>0</v>
      </c>
      <c r="AS456" s="148" t="s">
        <v>171</v>
      </c>
      <c r="AU456" s="148" t="s">
        <v>167</v>
      </c>
      <c r="AV456" s="148" t="s">
        <v>147</v>
      </c>
      <c r="AZ456" s="17" t="s">
        <v>165</v>
      </c>
      <c r="BF456" s="149">
        <f>IF(O456="základná",K456,0)</f>
        <v>0</v>
      </c>
      <c r="BG456" s="149">
        <f>IF(O456="znížená",K456,0)</f>
        <v>3524.5005900000001</v>
      </c>
      <c r="BH456" s="149">
        <f>IF(O456="zákl. prenesená",K456,0)</f>
        <v>0</v>
      </c>
      <c r="BI456" s="149">
        <f>IF(O456="zníž. prenesená",K456,0)</f>
        <v>0</v>
      </c>
      <c r="BJ456" s="149">
        <f>IF(O456="nulová",K456,0)</f>
        <v>0</v>
      </c>
      <c r="BK456" s="17" t="s">
        <v>147</v>
      </c>
      <c r="BL456" s="149">
        <f>ROUND(I456*H456,2)</f>
        <v>3524.5</v>
      </c>
      <c r="BM456" s="17" t="s">
        <v>171</v>
      </c>
      <c r="BN456" s="148" t="s">
        <v>882</v>
      </c>
    </row>
    <row r="457" spans="2:66" s="1" customFormat="1" ht="24.2" customHeight="1" x14ac:dyDescent="0.2">
      <c r="B457" s="29"/>
      <c r="C457" s="188" t="s">
        <v>521</v>
      </c>
      <c r="D457" s="188" t="s">
        <v>167</v>
      </c>
      <c r="E457" s="189" t="s">
        <v>567</v>
      </c>
      <c r="F457" s="190" t="s">
        <v>568</v>
      </c>
      <c r="G457" s="191" t="s">
        <v>242</v>
      </c>
      <c r="H457" s="192">
        <v>4203.34</v>
      </c>
      <c r="I457" s="193">
        <v>0.5</v>
      </c>
      <c r="J457" s="182"/>
      <c r="K457" s="193">
        <f t="shared" si="56"/>
        <v>2101.67</v>
      </c>
      <c r="L457" s="194"/>
      <c r="M457" s="29"/>
      <c r="N457" s="145" t="s">
        <v>1</v>
      </c>
      <c r="O457" s="118" t="s">
        <v>34</v>
      </c>
      <c r="P457" s="146">
        <v>7.0000000000000001E-3</v>
      </c>
      <c r="Q457" s="146">
        <f>P457*H457</f>
        <v>29.423380000000002</v>
      </c>
      <c r="R457" s="146">
        <v>0</v>
      </c>
      <c r="S457" s="146">
        <f>R457*H457</f>
        <v>0</v>
      </c>
      <c r="T457" s="146">
        <v>0</v>
      </c>
      <c r="U457" s="147">
        <f>T457*H457</f>
        <v>0</v>
      </c>
      <c r="AS457" s="148" t="s">
        <v>171</v>
      </c>
      <c r="AU457" s="148" t="s">
        <v>167</v>
      </c>
      <c r="AV457" s="148" t="s">
        <v>147</v>
      </c>
      <c r="AZ457" s="17" t="s">
        <v>165</v>
      </c>
      <c r="BF457" s="149">
        <f>IF(O457="základná",K457,0)</f>
        <v>0</v>
      </c>
      <c r="BG457" s="149">
        <f>IF(O457="znížená",K457,0)</f>
        <v>2101.67</v>
      </c>
      <c r="BH457" s="149">
        <f>IF(O457="zákl. prenesená",K457,0)</f>
        <v>0</v>
      </c>
      <c r="BI457" s="149">
        <f>IF(O457="zníž. prenesená",K457,0)</f>
        <v>0</v>
      </c>
      <c r="BJ457" s="149">
        <f>IF(O457="nulová",K457,0)</f>
        <v>0</v>
      </c>
      <c r="BK457" s="17" t="s">
        <v>147</v>
      </c>
      <c r="BL457" s="149">
        <f>ROUND(I457*H457,2)</f>
        <v>2101.67</v>
      </c>
      <c r="BM457" s="17" t="s">
        <v>171</v>
      </c>
      <c r="BN457" s="148" t="s">
        <v>883</v>
      </c>
    </row>
    <row r="458" spans="2:66" s="13" customFormat="1" x14ac:dyDescent="0.2">
      <c r="B458" s="156"/>
      <c r="D458" s="151" t="s">
        <v>173</v>
      </c>
      <c r="F458" s="158" t="s">
        <v>884</v>
      </c>
      <c r="H458" s="159">
        <v>4203.34</v>
      </c>
      <c r="J458" s="199"/>
      <c r="M458" s="156"/>
      <c r="N458" s="160"/>
      <c r="U458" s="161"/>
      <c r="AU458" s="157" t="s">
        <v>173</v>
      </c>
      <c r="AV458" s="157" t="s">
        <v>147</v>
      </c>
      <c r="AW458" s="13" t="s">
        <v>147</v>
      </c>
      <c r="AX458" s="13" t="s">
        <v>3</v>
      </c>
      <c r="AY458" s="13" t="s">
        <v>76</v>
      </c>
      <c r="AZ458" s="157" t="s">
        <v>165</v>
      </c>
    </row>
    <row r="459" spans="2:66" s="1" customFormat="1" ht="33" customHeight="1" x14ac:dyDescent="0.2">
      <c r="B459" s="29"/>
      <c r="C459" s="188" t="s">
        <v>530</v>
      </c>
      <c r="D459" s="188" t="s">
        <v>167</v>
      </c>
      <c r="E459" s="189" t="s">
        <v>573</v>
      </c>
      <c r="F459" s="190" t="s">
        <v>574</v>
      </c>
      <c r="G459" s="191" t="s">
        <v>242</v>
      </c>
      <c r="H459" s="192">
        <v>210.167</v>
      </c>
      <c r="I459" s="193">
        <v>15.99</v>
      </c>
      <c r="J459" s="182"/>
      <c r="K459" s="193">
        <f t="shared" ref="K459:K461" si="57">(H459*I459)-(H459*I459*J459)</f>
        <v>3360.57033</v>
      </c>
      <c r="L459" s="194"/>
      <c r="M459" s="29"/>
      <c r="N459" s="145" t="s">
        <v>1</v>
      </c>
      <c r="O459" s="118" t="s">
        <v>34</v>
      </c>
      <c r="P459" s="146">
        <v>0.81200000000000006</v>
      </c>
      <c r="Q459" s="146">
        <f>P459*H459</f>
        <v>170.65560400000001</v>
      </c>
      <c r="R459" s="146">
        <v>0</v>
      </c>
      <c r="S459" s="146">
        <f>R459*H459</f>
        <v>0</v>
      </c>
      <c r="T459" s="146">
        <v>0</v>
      </c>
      <c r="U459" s="147">
        <f>T459*H459</f>
        <v>0</v>
      </c>
      <c r="AS459" s="148" t="s">
        <v>171</v>
      </c>
      <c r="AU459" s="148" t="s">
        <v>167</v>
      </c>
      <c r="AV459" s="148" t="s">
        <v>147</v>
      </c>
      <c r="AZ459" s="17" t="s">
        <v>165</v>
      </c>
      <c r="BF459" s="149">
        <f>IF(O459="základná",K459,0)</f>
        <v>0</v>
      </c>
      <c r="BG459" s="149">
        <f>IF(O459="znížená",K459,0)</f>
        <v>3360.57033</v>
      </c>
      <c r="BH459" s="149">
        <f>IF(O459="zákl. prenesená",K459,0)</f>
        <v>0</v>
      </c>
      <c r="BI459" s="149">
        <f>IF(O459="zníž. prenesená",K459,0)</f>
        <v>0</v>
      </c>
      <c r="BJ459" s="149">
        <f>IF(O459="nulová",K459,0)</f>
        <v>0</v>
      </c>
      <c r="BK459" s="17" t="s">
        <v>147</v>
      </c>
      <c r="BL459" s="149">
        <f>ROUND(I459*H459,2)</f>
        <v>3360.57</v>
      </c>
      <c r="BM459" s="17" t="s">
        <v>171</v>
      </c>
      <c r="BN459" s="148" t="s">
        <v>885</v>
      </c>
    </row>
    <row r="460" spans="2:66" s="1" customFormat="1" ht="24.2" customHeight="1" x14ac:dyDescent="0.2">
      <c r="B460" s="29"/>
      <c r="C460" s="188" t="s">
        <v>536</v>
      </c>
      <c r="D460" s="188" t="s">
        <v>167</v>
      </c>
      <c r="E460" s="189" t="s">
        <v>577</v>
      </c>
      <c r="F460" s="190" t="s">
        <v>578</v>
      </c>
      <c r="G460" s="191" t="s">
        <v>242</v>
      </c>
      <c r="H460" s="192">
        <v>210.167</v>
      </c>
      <c r="I460" s="193">
        <v>26.42</v>
      </c>
      <c r="J460" s="182"/>
      <c r="K460" s="193">
        <f t="shared" si="57"/>
        <v>5552.6121400000002</v>
      </c>
      <c r="L460" s="194"/>
      <c r="M460" s="29"/>
      <c r="N460" s="145" t="s">
        <v>1</v>
      </c>
      <c r="O460" s="118" t="s">
        <v>34</v>
      </c>
      <c r="P460" s="146">
        <v>0.749</v>
      </c>
      <c r="Q460" s="146">
        <f>P460*H460</f>
        <v>157.41508300000001</v>
      </c>
      <c r="R460" s="146">
        <v>0</v>
      </c>
      <c r="S460" s="146">
        <f>R460*H460</f>
        <v>0</v>
      </c>
      <c r="T460" s="146">
        <v>0</v>
      </c>
      <c r="U460" s="147">
        <f>T460*H460</f>
        <v>0</v>
      </c>
      <c r="AS460" s="148" t="s">
        <v>171</v>
      </c>
      <c r="AU460" s="148" t="s">
        <v>167</v>
      </c>
      <c r="AV460" s="148" t="s">
        <v>147</v>
      </c>
      <c r="AZ460" s="17" t="s">
        <v>165</v>
      </c>
      <c r="BF460" s="149">
        <f>IF(O460="základná",K460,0)</f>
        <v>0</v>
      </c>
      <c r="BG460" s="149">
        <f>IF(O460="znížená",K460,0)</f>
        <v>5552.6121400000002</v>
      </c>
      <c r="BH460" s="149">
        <f>IF(O460="zákl. prenesená",K460,0)</f>
        <v>0</v>
      </c>
      <c r="BI460" s="149">
        <f>IF(O460="zníž. prenesená",K460,0)</f>
        <v>0</v>
      </c>
      <c r="BJ460" s="149">
        <f>IF(O460="nulová",K460,0)</f>
        <v>0</v>
      </c>
      <c r="BK460" s="17" t="s">
        <v>147</v>
      </c>
      <c r="BL460" s="149">
        <f>ROUND(I460*H460,2)</f>
        <v>5552.61</v>
      </c>
      <c r="BM460" s="17" t="s">
        <v>171</v>
      </c>
      <c r="BN460" s="148" t="s">
        <v>886</v>
      </c>
    </row>
    <row r="461" spans="2:66" s="1" customFormat="1" ht="24.2" customHeight="1" x14ac:dyDescent="0.2">
      <c r="B461" s="29"/>
      <c r="C461" s="188" t="s">
        <v>542</v>
      </c>
      <c r="D461" s="188" t="s">
        <v>167</v>
      </c>
      <c r="E461" s="189" t="s">
        <v>581</v>
      </c>
      <c r="F461" s="190" t="s">
        <v>582</v>
      </c>
      <c r="G461" s="191" t="s">
        <v>242</v>
      </c>
      <c r="H461" s="192">
        <v>210.167</v>
      </c>
      <c r="I461" s="193">
        <v>67</v>
      </c>
      <c r="J461" s="182"/>
      <c r="K461" s="193">
        <f t="shared" si="57"/>
        <v>14081.189</v>
      </c>
      <c r="L461" s="194"/>
      <c r="M461" s="29"/>
      <c r="N461" s="145" t="s">
        <v>1</v>
      </c>
      <c r="O461" s="118" t="s">
        <v>34</v>
      </c>
      <c r="P461" s="146">
        <v>0</v>
      </c>
      <c r="Q461" s="146">
        <f>P461*H461</f>
        <v>0</v>
      </c>
      <c r="R461" s="146">
        <v>0</v>
      </c>
      <c r="S461" s="146">
        <f>R461*H461</f>
        <v>0</v>
      </c>
      <c r="T461" s="146">
        <v>0</v>
      </c>
      <c r="U461" s="147">
        <f>T461*H461</f>
        <v>0</v>
      </c>
      <c r="AS461" s="148" t="s">
        <v>171</v>
      </c>
      <c r="AU461" s="148" t="s">
        <v>167</v>
      </c>
      <c r="AV461" s="148" t="s">
        <v>147</v>
      </c>
      <c r="AZ461" s="17" t="s">
        <v>165</v>
      </c>
      <c r="BF461" s="149">
        <f>IF(O461="základná",K461,0)</f>
        <v>0</v>
      </c>
      <c r="BG461" s="149">
        <f>IF(O461="znížená",K461,0)</f>
        <v>14081.189</v>
      </c>
      <c r="BH461" s="149">
        <f>IF(O461="zákl. prenesená",K461,0)</f>
        <v>0</v>
      </c>
      <c r="BI461" s="149">
        <f>IF(O461="zníž. prenesená",K461,0)</f>
        <v>0</v>
      </c>
      <c r="BJ461" s="149">
        <f>IF(O461="nulová",K461,0)</f>
        <v>0</v>
      </c>
      <c r="BK461" s="17" t="s">
        <v>147</v>
      </c>
      <c r="BL461" s="149">
        <f>ROUND(I461*H461,2)</f>
        <v>14081.19</v>
      </c>
      <c r="BM461" s="17" t="s">
        <v>171</v>
      </c>
      <c r="BN461" s="148" t="s">
        <v>887</v>
      </c>
    </row>
    <row r="462" spans="2:66" s="11" customFormat="1" ht="22.9" customHeight="1" x14ac:dyDescent="0.2">
      <c r="B462" s="133"/>
      <c r="D462" s="134" t="s">
        <v>67</v>
      </c>
      <c r="E462" s="142" t="s">
        <v>593</v>
      </c>
      <c r="F462" s="142" t="s">
        <v>594</v>
      </c>
      <c r="J462" s="179"/>
      <c r="K462" s="143">
        <f>K463</f>
        <v>15582.33224</v>
      </c>
      <c r="M462" s="133"/>
      <c r="N462" s="137"/>
      <c r="Q462" s="138">
        <f>Q463</f>
        <v>2130.7138319999999</v>
      </c>
      <c r="S462" s="138">
        <f>S463</f>
        <v>0</v>
      </c>
      <c r="U462" s="139">
        <f>U463</f>
        <v>0</v>
      </c>
      <c r="AS462" s="134" t="s">
        <v>76</v>
      </c>
      <c r="AU462" s="140" t="s">
        <v>67</v>
      </c>
      <c r="AV462" s="140" t="s">
        <v>76</v>
      </c>
      <c r="AZ462" s="134" t="s">
        <v>165</v>
      </c>
      <c r="BL462" s="141">
        <f>BL463</f>
        <v>15582.33</v>
      </c>
    </row>
    <row r="463" spans="2:66" s="1" customFormat="1" ht="44.25" customHeight="1" x14ac:dyDescent="0.2">
      <c r="B463" s="29"/>
      <c r="C463" s="188" t="s">
        <v>547</v>
      </c>
      <c r="D463" s="188" t="s">
        <v>167</v>
      </c>
      <c r="E463" s="189" t="s">
        <v>596</v>
      </c>
      <c r="F463" s="190" t="s">
        <v>597</v>
      </c>
      <c r="G463" s="191" t="s">
        <v>242</v>
      </c>
      <c r="H463" s="192">
        <v>335.17599999999999</v>
      </c>
      <c r="I463" s="193">
        <v>46.49</v>
      </c>
      <c r="J463" s="182"/>
      <c r="K463" s="193">
        <f t="shared" ref="K463" si="58">(H463*I463)-(H463*I463*J463)</f>
        <v>15582.33224</v>
      </c>
      <c r="L463" s="194"/>
      <c r="M463" s="29"/>
      <c r="N463" s="145" t="s">
        <v>1</v>
      </c>
      <c r="O463" s="118" t="s">
        <v>34</v>
      </c>
      <c r="P463" s="146">
        <v>6.3570000000000002</v>
      </c>
      <c r="Q463" s="146">
        <f>P463*H463</f>
        <v>2130.7138319999999</v>
      </c>
      <c r="R463" s="146">
        <v>0</v>
      </c>
      <c r="S463" s="146">
        <f>R463*H463</f>
        <v>0</v>
      </c>
      <c r="T463" s="146">
        <v>0</v>
      </c>
      <c r="U463" s="147">
        <f>T463*H463</f>
        <v>0</v>
      </c>
      <c r="AS463" s="148" t="s">
        <v>171</v>
      </c>
      <c r="AU463" s="148" t="s">
        <v>167</v>
      </c>
      <c r="AV463" s="148" t="s">
        <v>147</v>
      </c>
      <c r="AZ463" s="17" t="s">
        <v>165</v>
      </c>
      <c r="BF463" s="149">
        <f>IF(O463="základná",K463,0)</f>
        <v>0</v>
      </c>
      <c r="BG463" s="149">
        <f>IF(O463="znížená",K463,0)</f>
        <v>15582.33224</v>
      </c>
      <c r="BH463" s="149">
        <f>IF(O463="zákl. prenesená",K463,0)</f>
        <v>0</v>
      </c>
      <c r="BI463" s="149">
        <f>IF(O463="zníž. prenesená",K463,0)</f>
        <v>0</v>
      </c>
      <c r="BJ463" s="149">
        <f>IF(O463="nulová",K463,0)</f>
        <v>0</v>
      </c>
      <c r="BK463" s="17" t="s">
        <v>147</v>
      </c>
      <c r="BL463" s="149">
        <f>ROUND(I463*H463,2)</f>
        <v>15582.33</v>
      </c>
      <c r="BM463" s="17" t="s">
        <v>171</v>
      </c>
      <c r="BN463" s="148" t="s">
        <v>888</v>
      </c>
    </row>
    <row r="464" spans="2:66" s="11" customFormat="1" ht="25.9" customHeight="1" x14ac:dyDescent="0.2">
      <c r="B464" s="133"/>
      <c r="D464" s="134" t="s">
        <v>67</v>
      </c>
      <c r="E464" s="135" t="s">
        <v>599</v>
      </c>
      <c r="F464" s="135" t="s">
        <v>600</v>
      </c>
      <c r="J464" s="201"/>
      <c r="K464" s="136">
        <f>K465</f>
        <v>3200.0255999999999</v>
      </c>
      <c r="M464" s="133"/>
      <c r="N464" s="137"/>
      <c r="Q464" s="138">
        <f>Q465</f>
        <v>7.4154400000000003</v>
      </c>
      <c r="S464" s="138">
        <f>S465</f>
        <v>0.14725200000000002</v>
      </c>
      <c r="U464" s="139">
        <f>U465</f>
        <v>0</v>
      </c>
      <c r="AS464" s="134" t="s">
        <v>147</v>
      </c>
      <c r="AU464" s="140" t="s">
        <v>67</v>
      </c>
      <c r="AV464" s="140" t="s">
        <v>68</v>
      </c>
      <c r="AZ464" s="134" t="s">
        <v>165</v>
      </c>
      <c r="BL464" s="141">
        <f>BL465</f>
        <v>3200.03</v>
      </c>
    </row>
    <row r="465" spans="2:66" s="11" customFormat="1" ht="22.9" customHeight="1" x14ac:dyDescent="0.2">
      <c r="B465" s="133"/>
      <c r="D465" s="134" t="s">
        <v>67</v>
      </c>
      <c r="E465" s="142" t="s">
        <v>601</v>
      </c>
      <c r="F465" s="142" t="s">
        <v>602</v>
      </c>
      <c r="J465" s="201"/>
      <c r="K465" s="143">
        <f>SUM(K466:K496)</f>
        <v>3200.0255999999999</v>
      </c>
      <c r="M465" s="133"/>
      <c r="N465" s="137"/>
      <c r="Q465" s="138">
        <f>SUM(Q466:Q496)</f>
        <v>7.4154400000000003</v>
      </c>
      <c r="S465" s="138">
        <f>SUM(S466:S496)</f>
        <v>0.14725200000000002</v>
      </c>
      <c r="U465" s="139">
        <f>SUM(U466:U496)</f>
        <v>0</v>
      </c>
      <c r="AS465" s="134" t="s">
        <v>147</v>
      </c>
      <c r="AU465" s="140" t="s">
        <v>67</v>
      </c>
      <c r="AV465" s="140" t="s">
        <v>76</v>
      </c>
      <c r="AZ465" s="134" t="s">
        <v>165</v>
      </c>
      <c r="BL465" s="141">
        <f>SUM(BL466:BL496)</f>
        <v>3200.03</v>
      </c>
    </row>
    <row r="466" spans="2:66" s="1" customFormat="1" ht="37.9" customHeight="1" x14ac:dyDescent="0.2">
      <c r="B466" s="29"/>
      <c r="C466" s="188" t="s">
        <v>554</v>
      </c>
      <c r="D466" s="188" t="s">
        <v>167</v>
      </c>
      <c r="E466" s="189" t="s">
        <v>604</v>
      </c>
      <c r="F466" s="190" t="s">
        <v>605</v>
      </c>
      <c r="G466" s="191" t="s">
        <v>446</v>
      </c>
      <c r="H466" s="192">
        <v>17.84</v>
      </c>
      <c r="I466" s="193">
        <v>50.26</v>
      </c>
      <c r="J466" s="182"/>
      <c r="K466" s="193">
        <f t="shared" ref="K466" si="59">(H466*I466)-(H466*I466*J466)</f>
        <v>896.63839999999993</v>
      </c>
      <c r="L466" s="194"/>
      <c r="M466" s="29"/>
      <c r="N466" s="145" t="s">
        <v>1</v>
      </c>
      <c r="O466" s="118" t="s">
        <v>34</v>
      </c>
      <c r="P466" s="146">
        <v>0.29099999999999998</v>
      </c>
      <c r="Q466" s="146">
        <f>P466*H466</f>
        <v>5.1914400000000001</v>
      </c>
      <c r="R466" s="146">
        <v>5.0000000000000002E-5</v>
      </c>
      <c r="S466" s="146">
        <f>R466*H466</f>
        <v>8.92E-4</v>
      </c>
      <c r="T466" s="146">
        <v>0</v>
      </c>
      <c r="U466" s="147">
        <f>T466*H466</f>
        <v>0</v>
      </c>
      <c r="AS466" s="148" t="s">
        <v>265</v>
      </c>
      <c r="AU466" s="148" t="s">
        <v>167</v>
      </c>
      <c r="AV466" s="148" t="s">
        <v>147</v>
      </c>
      <c r="AZ466" s="17" t="s">
        <v>165</v>
      </c>
      <c r="BF466" s="149">
        <f>IF(O466="základná",K466,0)</f>
        <v>0</v>
      </c>
      <c r="BG466" s="149">
        <f>IF(O466="znížená",K466,0)</f>
        <v>896.63839999999993</v>
      </c>
      <c r="BH466" s="149">
        <f>IF(O466="zákl. prenesená",K466,0)</f>
        <v>0</v>
      </c>
      <c r="BI466" s="149">
        <f>IF(O466="zníž. prenesená",K466,0)</f>
        <v>0</v>
      </c>
      <c r="BJ466" s="149">
        <f>IF(O466="nulová",K466,0)</f>
        <v>0</v>
      </c>
      <c r="BK466" s="17" t="s">
        <v>147</v>
      </c>
      <c r="BL466" s="149">
        <f>ROUND(I466*H466,2)</f>
        <v>896.64</v>
      </c>
      <c r="BM466" s="17" t="s">
        <v>265</v>
      </c>
      <c r="BN466" s="148" t="s">
        <v>889</v>
      </c>
    </row>
    <row r="467" spans="2:66" s="12" customFormat="1" x14ac:dyDescent="0.2">
      <c r="B467" s="150"/>
      <c r="D467" s="151" t="s">
        <v>173</v>
      </c>
      <c r="E467" s="152" t="s">
        <v>1</v>
      </c>
      <c r="F467" s="153" t="s">
        <v>890</v>
      </c>
      <c r="H467" s="152" t="s">
        <v>1</v>
      </c>
      <c r="J467" s="198"/>
      <c r="M467" s="150"/>
      <c r="N467" s="154"/>
      <c r="U467" s="155"/>
      <c r="AU467" s="152" t="s">
        <v>173</v>
      </c>
      <c r="AV467" s="152" t="s">
        <v>147</v>
      </c>
      <c r="AW467" s="12" t="s">
        <v>76</v>
      </c>
      <c r="AX467" s="12" t="s">
        <v>24</v>
      </c>
      <c r="AY467" s="12" t="s">
        <v>68</v>
      </c>
      <c r="AZ467" s="152" t="s">
        <v>165</v>
      </c>
    </row>
    <row r="468" spans="2:66" s="13" customFormat="1" x14ac:dyDescent="0.2">
      <c r="B468" s="156"/>
      <c r="D468" s="151" t="s">
        <v>173</v>
      </c>
      <c r="E468" s="157" t="s">
        <v>1</v>
      </c>
      <c r="F468" s="158" t="s">
        <v>891</v>
      </c>
      <c r="H468" s="159">
        <v>8.9250000000000007</v>
      </c>
      <c r="J468" s="199"/>
      <c r="M468" s="156"/>
      <c r="N468" s="160"/>
      <c r="U468" s="161"/>
      <c r="AU468" s="157" t="s">
        <v>173</v>
      </c>
      <c r="AV468" s="157" t="s">
        <v>147</v>
      </c>
      <c r="AW468" s="13" t="s">
        <v>147</v>
      </c>
      <c r="AX468" s="13" t="s">
        <v>24</v>
      </c>
      <c r="AY468" s="13" t="s">
        <v>68</v>
      </c>
      <c r="AZ468" s="157" t="s">
        <v>165</v>
      </c>
    </row>
    <row r="469" spans="2:66" s="12" customFormat="1" x14ac:dyDescent="0.2">
      <c r="B469" s="150"/>
      <c r="D469" s="151" t="s">
        <v>173</v>
      </c>
      <c r="E469" s="152" t="s">
        <v>1</v>
      </c>
      <c r="F469" s="153" t="s">
        <v>892</v>
      </c>
      <c r="H469" s="152" t="s">
        <v>1</v>
      </c>
      <c r="J469" s="198"/>
      <c r="M469" s="150"/>
      <c r="N469" s="154"/>
      <c r="U469" s="155"/>
      <c r="AU469" s="152" t="s">
        <v>173</v>
      </c>
      <c r="AV469" s="152" t="s">
        <v>147</v>
      </c>
      <c r="AW469" s="12" t="s">
        <v>76</v>
      </c>
      <c r="AX469" s="12" t="s">
        <v>24</v>
      </c>
      <c r="AY469" s="12" t="s">
        <v>68</v>
      </c>
      <c r="AZ469" s="152" t="s">
        <v>165</v>
      </c>
    </row>
    <row r="470" spans="2:66" s="13" customFormat="1" x14ac:dyDescent="0.2">
      <c r="B470" s="156"/>
      <c r="D470" s="151" t="s">
        <v>173</v>
      </c>
      <c r="E470" s="157" t="s">
        <v>1</v>
      </c>
      <c r="F470" s="158" t="s">
        <v>893</v>
      </c>
      <c r="H470" s="159">
        <v>8.9149999999999991</v>
      </c>
      <c r="J470" s="199"/>
      <c r="M470" s="156"/>
      <c r="N470" s="160"/>
      <c r="U470" s="161"/>
      <c r="AU470" s="157" t="s">
        <v>173</v>
      </c>
      <c r="AV470" s="157" t="s">
        <v>147</v>
      </c>
      <c r="AW470" s="13" t="s">
        <v>147</v>
      </c>
      <c r="AX470" s="13" t="s">
        <v>24</v>
      </c>
      <c r="AY470" s="13" t="s">
        <v>68</v>
      </c>
      <c r="AZ470" s="157" t="s">
        <v>165</v>
      </c>
    </row>
    <row r="471" spans="2:66" s="14" customFormat="1" x14ac:dyDescent="0.2">
      <c r="B471" s="162"/>
      <c r="D471" s="151" t="s">
        <v>173</v>
      </c>
      <c r="E471" s="163" t="s">
        <v>1</v>
      </c>
      <c r="F471" s="164" t="s">
        <v>176</v>
      </c>
      <c r="H471" s="165">
        <v>17.84</v>
      </c>
      <c r="J471" s="200"/>
      <c r="M471" s="162"/>
      <c r="N471" s="166"/>
      <c r="U471" s="167"/>
      <c r="AU471" s="163" t="s">
        <v>173</v>
      </c>
      <c r="AV471" s="163" t="s">
        <v>147</v>
      </c>
      <c r="AW471" s="14" t="s">
        <v>171</v>
      </c>
      <c r="AX471" s="14" t="s">
        <v>24</v>
      </c>
      <c r="AY471" s="14" t="s">
        <v>76</v>
      </c>
      <c r="AZ471" s="163" t="s">
        <v>165</v>
      </c>
    </row>
    <row r="472" spans="2:66" s="1" customFormat="1" ht="33" customHeight="1" x14ac:dyDescent="0.2">
      <c r="B472" s="29"/>
      <c r="C472" s="188" t="s">
        <v>559</v>
      </c>
      <c r="D472" s="188" t="s">
        <v>167</v>
      </c>
      <c r="E472" s="189" t="s">
        <v>612</v>
      </c>
      <c r="F472" s="190" t="s">
        <v>613</v>
      </c>
      <c r="G472" s="191" t="s">
        <v>415</v>
      </c>
      <c r="H472" s="192">
        <v>4</v>
      </c>
      <c r="I472" s="193">
        <v>14.44</v>
      </c>
      <c r="J472" s="182"/>
      <c r="K472" s="193">
        <f t="shared" ref="K472" si="60">(H472*I472)-(H472*I472*J472)</f>
        <v>57.76</v>
      </c>
      <c r="L472" s="194"/>
      <c r="M472" s="29"/>
      <c r="N472" s="145" t="s">
        <v>1</v>
      </c>
      <c r="O472" s="118" t="s">
        <v>34</v>
      </c>
      <c r="P472" s="146">
        <v>0.55600000000000005</v>
      </c>
      <c r="Q472" s="146">
        <f>P472*H472</f>
        <v>2.2240000000000002</v>
      </c>
      <c r="R472" s="146">
        <v>1.3999999999999999E-4</v>
      </c>
      <c r="S472" s="146">
        <f>R472*H472</f>
        <v>5.5999999999999995E-4</v>
      </c>
      <c r="T472" s="146">
        <v>0</v>
      </c>
      <c r="U472" s="147">
        <f>T472*H472</f>
        <v>0</v>
      </c>
      <c r="AS472" s="148" t="s">
        <v>265</v>
      </c>
      <c r="AU472" s="148" t="s">
        <v>167</v>
      </c>
      <c r="AV472" s="148" t="s">
        <v>147</v>
      </c>
      <c r="AZ472" s="17" t="s">
        <v>165</v>
      </c>
      <c r="BF472" s="149">
        <f>IF(O472="základná",K472,0)</f>
        <v>0</v>
      </c>
      <c r="BG472" s="149">
        <f>IF(O472="znížená",K472,0)</f>
        <v>57.76</v>
      </c>
      <c r="BH472" s="149">
        <f>IF(O472="zákl. prenesená",K472,0)</f>
        <v>0</v>
      </c>
      <c r="BI472" s="149">
        <f>IF(O472="zníž. prenesená",K472,0)</f>
        <v>0</v>
      </c>
      <c r="BJ472" s="149">
        <f>IF(O472="nulová",K472,0)</f>
        <v>0</v>
      </c>
      <c r="BK472" s="17" t="s">
        <v>147</v>
      </c>
      <c r="BL472" s="149">
        <f>ROUND(I472*H472,2)</f>
        <v>57.76</v>
      </c>
      <c r="BM472" s="17" t="s">
        <v>265</v>
      </c>
      <c r="BN472" s="148" t="s">
        <v>894</v>
      </c>
    </row>
    <row r="473" spans="2:66" s="12" customFormat="1" x14ac:dyDescent="0.2">
      <c r="B473" s="150"/>
      <c r="D473" s="151" t="s">
        <v>173</v>
      </c>
      <c r="E473" s="152" t="s">
        <v>1</v>
      </c>
      <c r="F473" s="153" t="s">
        <v>895</v>
      </c>
      <c r="H473" s="152" t="s">
        <v>1</v>
      </c>
      <c r="J473" s="198"/>
      <c r="M473" s="150"/>
      <c r="N473" s="154"/>
      <c r="U473" s="155"/>
      <c r="AU473" s="152" t="s">
        <v>173</v>
      </c>
      <c r="AV473" s="152" t="s">
        <v>147</v>
      </c>
      <c r="AW473" s="12" t="s">
        <v>76</v>
      </c>
      <c r="AX473" s="12" t="s">
        <v>24</v>
      </c>
      <c r="AY473" s="12" t="s">
        <v>68</v>
      </c>
      <c r="AZ473" s="152" t="s">
        <v>165</v>
      </c>
    </row>
    <row r="474" spans="2:66" s="13" customFormat="1" x14ac:dyDescent="0.2">
      <c r="B474" s="156"/>
      <c r="D474" s="151" t="s">
        <v>173</v>
      </c>
      <c r="E474" s="157" t="s">
        <v>1</v>
      </c>
      <c r="F474" s="158" t="s">
        <v>147</v>
      </c>
      <c r="H474" s="159">
        <v>2</v>
      </c>
      <c r="J474" s="199"/>
      <c r="M474" s="156"/>
      <c r="N474" s="160"/>
      <c r="U474" s="161"/>
      <c r="AU474" s="157" t="s">
        <v>173</v>
      </c>
      <c r="AV474" s="157" t="s">
        <v>147</v>
      </c>
      <c r="AW474" s="13" t="s">
        <v>147</v>
      </c>
      <c r="AX474" s="13" t="s">
        <v>24</v>
      </c>
      <c r="AY474" s="13" t="s">
        <v>68</v>
      </c>
      <c r="AZ474" s="157" t="s">
        <v>165</v>
      </c>
    </row>
    <row r="475" spans="2:66" s="12" customFormat="1" x14ac:dyDescent="0.2">
      <c r="B475" s="150"/>
      <c r="D475" s="151" t="s">
        <v>173</v>
      </c>
      <c r="E475" s="152" t="s">
        <v>1</v>
      </c>
      <c r="F475" s="153" t="s">
        <v>896</v>
      </c>
      <c r="H475" s="152" t="s">
        <v>1</v>
      </c>
      <c r="J475" s="198"/>
      <c r="M475" s="150"/>
      <c r="N475" s="154"/>
      <c r="U475" s="155"/>
      <c r="AU475" s="152" t="s">
        <v>173</v>
      </c>
      <c r="AV475" s="152" t="s">
        <v>147</v>
      </c>
      <c r="AW475" s="12" t="s">
        <v>76</v>
      </c>
      <c r="AX475" s="12" t="s">
        <v>24</v>
      </c>
      <c r="AY475" s="12" t="s">
        <v>68</v>
      </c>
      <c r="AZ475" s="152" t="s">
        <v>165</v>
      </c>
    </row>
    <row r="476" spans="2:66" s="13" customFormat="1" x14ac:dyDescent="0.2">
      <c r="B476" s="156"/>
      <c r="D476" s="151" t="s">
        <v>173</v>
      </c>
      <c r="E476" s="157" t="s">
        <v>1</v>
      </c>
      <c r="F476" s="158" t="s">
        <v>147</v>
      </c>
      <c r="H476" s="159">
        <v>2</v>
      </c>
      <c r="J476" s="199"/>
      <c r="M476" s="156"/>
      <c r="N476" s="160"/>
      <c r="U476" s="161"/>
      <c r="AU476" s="157" t="s">
        <v>173</v>
      </c>
      <c r="AV476" s="157" t="s">
        <v>147</v>
      </c>
      <c r="AW476" s="13" t="s">
        <v>147</v>
      </c>
      <c r="AX476" s="13" t="s">
        <v>24</v>
      </c>
      <c r="AY476" s="13" t="s">
        <v>68</v>
      </c>
      <c r="AZ476" s="157" t="s">
        <v>165</v>
      </c>
    </row>
    <row r="477" spans="2:66" s="14" customFormat="1" x14ac:dyDescent="0.2">
      <c r="B477" s="162"/>
      <c r="D477" s="151" t="s">
        <v>173</v>
      </c>
      <c r="E477" s="163" t="s">
        <v>1</v>
      </c>
      <c r="F477" s="164" t="s">
        <v>176</v>
      </c>
      <c r="H477" s="165">
        <v>4</v>
      </c>
      <c r="J477" s="200"/>
      <c r="M477" s="162"/>
      <c r="N477" s="166"/>
      <c r="U477" s="167"/>
      <c r="AU477" s="163" t="s">
        <v>173</v>
      </c>
      <c r="AV477" s="163" t="s">
        <v>147</v>
      </c>
      <c r="AW477" s="14" t="s">
        <v>171</v>
      </c>
      <c r="AX477" s="14" t="s">
        <v>24</v>
      </c>
      <c r="AY477" s="14" t="s">
        <v>76</v>
      </c>
      <c r="AZ477" s="163" t="s">
        <v>165</v>
      </c>
    </row>
    <row r="478" spans="2:66" s="1" customFormat="1" ht="33" customHeight="1" x14ac:dyDescent="0.2">
      <c r="B478" s="29"/>
      <c r="C478" s="202" t="s">
        <v>566</v>
      </c>
      <c r="D478" s="202" t="s">
        <v>398</v>
      </c>
      <c r="E478" s="203" t="s">
        <v>618</v>
      </c>
      <c r="F478" s="204" t="s">
        <v>619</v>
      </c>
      <c r="G478" s="205" t="s">
        <v>446</v>
      </c>
      <c r="H478" s="206">
        <v>17.84</v>
      </c>
      <c r="I478" s="207">
        <v>116.82</v>
      </c>
      <c r="J478" s="184"/>
      <c r="K478" s="208">
        <f t="shared" ref="K478" si="61">(H478*I478)-(H478*I478*J478)</f>
        <v>2084.0688</v>
      </c>
      <c r="L478" s="209"/>
      <c r="M478" s="169"/>
      <c r="N478" s="170" t="s">
        <v>1</v>
      </c>
      <c r="O478" s="171" t="s">
        <v>34</v>
      </c>
      <c r="P478" s="146">
        <v>0</v>
      </c>
      <c r="Q478" s="146">
        <f>P478*H478</f>
        <v>0</v>
      </c>
      <c r="R478" s="146">
        <v>8.0000000000000002E-3</v>
      </c>
      <c r="S478" s="146">
        <f>R478*H478</f>
        <v>0.14272000000000001</v>
      </c>
      <c r="T478" s="146">
        <v>0</v>
      </c>
      <c r="U478" s="147">
        <f>T478*H478</f>
        <v>0</v>
      </c>
      <c r="AS478" s="148" t="s">
        <v>370</v>
      </c>
      <c r="AU478" s="148" t="s">
        <v>398</v>
      </c>
      <c r="AV478" s="148" t="s">
        <v>147</v>
      </c>
      <c r="AZ478" s="17" t="s">
        <v>165</v>
      </c>
      <c r="BF478" s="149">
        <f>IF(O478="základná",K478,0)</f>
        <v>0</v>
      </c>
      <c r="BG478" s="149">
        <f>IF(O478="znížená",K478,0)</f>
        <v>2084.0688</v>
      </c>
      <c r="BH478" s="149">
        <f>IF(O478="zákl. prenesená",K478,0)</f>
        <v>0</v>
      </c>
      <c r="BI478" s="149">
        <f>IF(O478="zníž. prenesená",K478,0)</f>
        <v>0</v>
      </c>
      <c r="BJ478" s="149">
        <f>IF(O478="nulová",K478,0)</f>
        <v>0</v>
      </c>
      <c r="BK478" s="17" t="s">
        <v>147</v>
      </c>
      <c r="BL478" s="149">
        <f>ROUND(I478*H478,2)</f>
        <v>2084.0700000000002</v>
      </c>
      <c r="BM478" s="17" t="s">
        <v>265</v>
      </c>
      <c r="BN478" s="148" t="s">
        <v>897</v>
      </c>
    </row>
    <row r="479" spans="2:66" s="12" customFormat="1" x14ac:dyDescent="0.2">
      <c r="B479" s="150"/>
      <c r="D479" s="151" t="s">
        <v>173</v>
      </c>
      <c r="E479" s="152" t="s">
        <v>1</v>
      </c>
      <c r="F479" s="153" t="s">
        <v>890</v>
      </c>
      <c r="H479" s="152" t="s">
        <v>1</v>
      </c>
      <c r="J479" s="198"/>
      <c r="M479" s="150"/>
      <c r="N479" s="154"/>
      <c r="U479" s="155"/>
      <c r="AU479" s="152" t="s">
        <v>173</v>
      </c>
      <c r="AV479" s="152" t="s">
        <v>147</v>
      </c>
      <c r="AW479" s="12" t="s">
        <v>76</v>
      </c>
      <c r="AX479" s="12" t="s">
        <v>24</v>
      </c>
      <c r="AY479" s="12" t="s">
        <v>68</v>
      </c>
      <c r="AZ479" s="152" t="s">
        <v>165</v>
      </c>
    </row>
    <row r="480" spans="2:66" s="13" customFormat="1" x14ac:dyDescent="0.2">
      <c r="B480" s="156"/>
      <c r="D480" s="151" t="s">
        <v>173</v>
      </c>
      <c r="E480" s="157" t="s">
        <v>1</v>
      </c>
      <c r="F480" s="158" t="s">
        <v>891</v>
      </c>
      <c r="H480" s="159">
        <v>8.9250000000000007</v>
      </c>
      <c r="J480" s="199"/>
      <c r="M480" s="156"/>
      <c r="N480" s="160"/>
      <c r="U480" s="161"/>
      <c r="AU480" s="157" t="s">
        <v>173</v>
      </c>
      <c r="AV480" s="157" t="s">
        <v>147</v>
      </c>
      <c r="AW480" s="13" t="s">
        <v>147</v>
      </c>
      <c r="AX480" s="13" t="s">
        <v>24</v>
      </c>
      <c r="AY480" s="13" t="s">
        <v>68</v>
      </c>
      <c r="AZ480" s="157" t="s">
        <v>165</v>
      </c>
    </row>
    <row r="481" spans="2:66" s="12" customFormat="1" x14ac:dyDescent="0.2">
      <c r="B481" s="150"/>
      <c r="D481" s="151" t="s">
        <v>173</v>
      </c>
      <c r="E481" s="152" t="s">
        <v>1</v>
      </c>
      <c r="F481" s="153" t="s">
        <v>892</v>
      </c>
      <c r="H481" s="152" t="s">
        <v>1</v>
      </c>
      <c r="J481" s="198"/>
      <c r="M481" s="150"/>
      <c r="N481" s="154"/>
      <c r="U481" s="155"/>
      <c r="AU481" s="152" t="s">
        <v>173</v>
      </c>
      <c r="AV481" s="152" t="s">
        <v>147</v>
      </c>
      <c r="AW481" s="12" t="s">
        <v>76</v>
      </c>
      <c r="AX481" s="12" t="s">
        <v>24</v>
      </c>
      <c r="AY481" s="12" t="s">
        <v>68</v>
      </c>
      <c r="AZ481" s="152" t="s">
        <v>165</v>
      </c>
    </row>
    <row r="482" spans="2:66" s="13" customFormat="1" x14ac:dyDescent="0.2">
      <c r="B482" s="156"/>
      <c r="D482" s="151" t="s">
        <v>173</v>
      </c>
      <c r="E482" s="157" t="s">
        <v>1</v>
      </c>
      <c r="F482" s="158" t="s">
        <v>893</v>
      </c>
      <c r="H482" s="159">
        <v>8.9149999999999991</v>
      </c>
      <c r="J482" s="199"/>
      <c r="M482" s="156"/>
      <c r="N482" s="160"/>
      <c r="U482" s="161"/>
      <c r="AU482" s="157" t="s">
        <v>173</v>
      </c>
      <c r="AV482" s="157" t="s">
        <v>147</v>
      </c>
      <c r="AW482" s="13" t="s">
        <v>147</v>
      </c>
      <c r="AX482" s="13" t="s">
        <v>24</v>
      </c>
      <c r="AY482" s="13" t="s">
        <v>68</v>
      </c>
      <c r="AZ482" s="157" t="s">
        <v>165</v>
      </c>
    </row>
    <row r="483" spans="2:66" s="14" customFormat="1" x14ac:dyDescent="0.2">
      <c r="B483" s="162"/>
      <c r="D483" s="151" t="s">
        <v>173</v>
      </c>
      <c r="E483" s="163" t="s">
        <v>1</v>
      </c>
      <c r="F483" s="164" t="s">
        <v>176</v>
      </c>
      <c r="H483" s="165">
        <v>17.84</v>
      </c>
      <c r="J483" s="200"/>
      <c r="M483" s="162"/>
      <c r="N483" s="166"/>
      <c r="U483" s="167"/>
      <c r="AU483" s="163" t="s">
        <v>173</v>
      </c>
      <c r="AV483" s="163" t="s">
        <v>147</v>
      </c>
      <c r="AW483" s="14" t="s">
        <v>171</v>
      </c>
      <c r="AX483" s="14" t="s">
        <v>24</v>
      </c>
      <c r="AY483" s="14" t="s">
        <v>76</v>
      </c>
      <c r="AZ483" s="163" t="s">
        <v>165</v>
      </c>
    </row>
    <row r="484" spans="2:66" s="1" customFormat="1" ht="24.2" customHeight="1" x14ac:dyDescent="0.2">
      <c r="B484" s="29"/>
      <c r="C484" s="202" t="s">
        <v>572</v>
      </c>
      <c r="D484" s="202" t="s">
        <v>398</v>
      </c>
      <c r="E484" s="203" t="s">
        <v>622</v>
      </c>
      <c r="F484" s="204" t="s">
        <v>623</v>
      </c>
      <c r="G484" s="205" t="s">
        <v>415</v>
      </c>
      <c r="H484" s="206">
        <v>14</v>
      </c>
      <c r="I484" s="185"/>
      <c r="J484" s="184"/>
      <c r="K484" s="208">
        <f t="shared" ref="K484" si="62">(H484*I484)-(H484*I484*J484)</f>
        <v>0</v>
      </c>
      <c r="L484" s="209"/>
      <c r="M484" s="169"/>
      <c r="N484" s="170" t="s">
        <v>1</v>
      </c>
      <c r="O484" s="171" t="s">
        <v>34</v>
      </c>
      <c r="P484" s="146">
        <v>0</v>
      </c>
      <c r="Q484" s="146">
        <f>P484*H484</f>
        <v>0</v>
      </c>
      <c r="R484" s="146">
        <v>0</v>
      </c>
      <c r="S484" s="146">
        <f>R484*H484</f>
        <v>0</v>
      </c>
      <c r="T484" s="146">
        <v>0</v>
      </c>
      <c r="U484" s="147">
        <f>T484*H484</f>
        <v>0</v>
      </c>
      <c r="AS484" s="148" t="s">
        <v>370</v>
      </c>
      <c r="AU484" s="148" t="s">
        <v>398</v>
      </c>
      <c r="AV484" s="148" t="s">
        <v>147</v>
      </c>
      <c r="AZ484" s="17" t="s">
        <v>165</v>
      </c>
      <c r="BF484" s="149">
        <f>IF(O484="základná",K484,0)</f>
        <v>0</v>
      </c>
      <c r="BG484" s="149">
        <f>IF(O484="znížená",K484,0)</f>
        <v>0</v>
      </c>
      <c r="BH484" s="149">
        <f>IF(O484="zákl. prenesená",K484,0)</f>
        <v>0</v>
      </c>
      <c r="BI484" s="149">
        <f>IF(O484="zníž. prenesená",K484,0)</f>
        <v>0</v>
      </c>
      <c r="BJ484" s="149">
        <f>IF(O484="nulová",K484,0)</f>
        <v>0</v>
      </c>
      <c r="BK484" s="17" t="s">
        <v>147</v>
      </c>
      <c r="BL484" s="149">
        <f>ROUND(I484*H484,2)</f>
        <v>0</v>
      </c>
      <c r="BM484" s="17" t="s">
        <v>265</v>
      </c>
      <c r="BN484" s="148" t="s">
        <v>898</v>
      </c>
    </row>
    <row r="485" spans="2:66" s="12" customFormat="1" x14ac:dyDescent="0.2">
      <c r="B485" s="150"/>
      <c r="D485" s="151" t="s">
        <v>173</v>
      </c>
      <c r="E485" s="152" t="s">
        <v>1</v>
      </c>
      <c r="F485" s="153" t="s">
        <v>899</v>
      </c>
      <c r="H485" s="152" t="s">
        <v>1</v>
      </c>
      <c r="J485" s="198"/>
      <c r="M485" s="150"/>
      <c r="N485" s="154"/>
      <c r="U485" s="155"/>
      <c r="AU485" s="152" t="s">
        <v>173</v>
      </c>
      <c r="AV485" s="152" t="s">
        <v>147</v>
      </c>
      <c r="AW485" s="12" t="s">
        <v>76</v>
      </c>
      <c r="AX485" s="12" t="s">
        <v>24</v>
      </c>
      <c r="AY485" s="12" t="s">
        <v>68</v>
      </c>
      <c r="AZ485" s="152" t="s">
        <v>165</v>
      </c>
    </row>
    <row r="486" spans="2:66" s="13" customFormat="1" x14ac:dyDescent="0.2">
      <c r="B486" s="156"/>
      <c r="D486" s="151" t="s">
        <v>173</v>
      </c>
      <c r="E486" s="157" t="s">
        <v>1</v>
      </c>
      <c r="F486" s="158" t="s">
        <v>209</v>
      </c>
      <c r="H486" s="159">
        <v>7</v>
      </c>
      <c r="J486" s="199"/>
      <c r="M486" s="156"/>
      <c r="N486" s="160"/>
      <c r="U486" s="161"/>
      <c r="AU486" s="157" t="s">
        <v>173</v>
      </c>
      <c r="AV486" s="157" t="s">
        <v>147</v>
      </c>
      <c r="AW486" s="13" t="s">
        <v>147</v>
      </c>
      <c r="AX486" s="13" t="s">
        <v>24</v>
      </c>
      <c r="AY486" s="13" t="s">
        <v>68</v>
      </c>
      <c r="AZ486" s="157" t="s">
        <v>165</v>
      </c>
    </row>
    <row r="487" spans="2:66" s="12" customFormat="1" x14ac:dyDescent="0.2">
      <c r="B487" s="150"/>
      <c r="D487" s="151" t="s">
        <v>173</v>
      </c>
      <c r="E487" s="152" t="s">
        <v>1</v>
      </c>
      <c r="F487" s="153" t="s">
        <v>900</v>
      </c>
      <c r="H487" s="152" t="s">
        <v>1</v>
      </c>
      <c r="J487" s="198"/>
      <c r="M487" s="150"/>
      <c r="N487" s="154"/>
      <c r="U487" s="155"/>
      <c r="AU487" s="152" t="s">
        <v>173</v>
      </c>
      <c r="AV487" s="152" t="s">
        <v>147</v>
      </c>
      <c r="AW487" s="12" t="s">
        <v>76</v>
      </c>
      <c r="AX487" s="12" t="s">
        <v>24</v>
      </c>
      <c r="AY487" s="12" t="s">
        <v>68</v>
      </c>
      <c r="AZ487" s="152" t="s">
        <v>165</v>
      </c>
    </row>
    <row r="488" spans="2:66" s="13" customFormat="1" x14ac:dyDescent="0.2">
      <c r="B488" s="156"/>
      <c r="D488" s="151" t="s">
        <v>173</v>
      </c>
      <c r="E488" s="157" t="s">
        <v>1</v>
      </c>
      <c r="F488" s="158" t="s">
        <v>209</v>
      </c>
      <c r="H488" s="159">
        <v>7</v>
      </c>
      <c r="J488" s="199"/>
      <c r="M488" s="156"/>
      <c r="N488" s="160"/>
      <c r="U488" s="161"/>
      <c r="AU488" s="157" t="s">
        <v>173</v>
      </c>
      <c r="AV488" s="157" t="s">
        <v>147</v>
      </c>
      <c r="AW488" s="13" t="s">
        <v>147</v>
      </c>
      <c r="AX488" s="13" t="s">
        <v>24</v>
      </c>
      <c r="AY488" s="13" t="s">
        <v>68</v>
      </c>
      <c r="AZ488" s="157" t="s">
        <v>165</v>
      </c>
    </row>
    <row r="489" spans="2:66" s="14" customFormat="1" x14ac:dyDescent="0.2">
      <c r="B489" s="162"/>
      <c r="D489" s="151" t="s">
        <v>173</v>
      </c>
      <c r="E489" s="163" t="s">
        <v>1</v>
      </c>
      <c r="F489" s="164" t="s">
        <v>176</v>
      </c>
      <c r="H489" s="165">
        <v>14</v>
      </c>
      <c r="J489" s="200"/>
      <c r="M489" s="162"/>
      <c r="N489" s="166"/>
      <c r="U489" s="167"/>
      <c r="AU489" s="163" t="s">
        <v>173</v>
      </c>
      <c r="AV489" s="163" t="s">
        <v>147</v>
      </c>
      <c r="AW489" s="14" t="s">
        <v>171</v>
      </c>
      <c r="AX489" s="14" t="s">
        <v>24</v>
      </c>
      <c r="AY489" s="14" t="s">
        <v>76</v>
      </c>
      <c r="AZ489" s="163" t="s">
        <v>165</v>
      </c>
    </row>
    <row r="490" spans="2:66" s="1" customFormat="1" ht="21.75" customHeight="1" x14ac:dyDescent="0.2">
      <c r="B490" s="29"/>
      <c r="C490" s="202" t="s">
        <v>576</v>
      </c>
      <c r="D490" s="202" t="s">
        <v>398</v>
      </c>
      <c r="E490" s="203" t="s">
        <v>629</v>
      </c>
      <c r="F490" s="204" t="s">
        <v>630</v>
      </c>
      <c r="G490" s="205" t="s">
        <v>415</v>
      </c>
      <c r="H490" s="206">
        <v>28</v>
      </c>
      <c r="I490" s="207">
        <v>4.71</v>
      </c>
      <c r="J490" s="184"/>
      <c r="K490" s="208">
        <f t="shared" ref="K490" si="63">(H490*I490)-(H490*I490*J490)</f>
        <v>131.88</v>
      </c>
      <c r="L490" s="209"/>
      <c r="M490" s="169"/>
      <c r="N490" s="170" t="s">
        <v>1</v>
      </c>
      <c r="O490" s="171" t="s">
        <v>34</v>
      </c>
      <c r="P490" s="146">
        <v>0</v>
      </c>
      <c r="Q490" s="146">
        <f>P490*H490</f>
        <v>0</v>
      </c>
      <c r="R490" s="146">
        <v>1.1E-4</v>
      </c>
      <c r="S490" s="146">
        <f>R490*H490</f>
        <v>3.0800000000000003E-3</v>
      </c>
      <c r="T490" s="146">
        <v>0</v>
      </c>
      <c r="U490" s="147">
        <f>T490*H490</f>
        <v>0</v>
      </c>
      <c r="AS490" s="148" t="s">
        <v>370</v>
      </c>
      <c r="AU490" s="148" t="s">
        <v>398</v>
      </c>
      <c r="AV490" s="148" t="s">
        <v>147</v>
      </c>
      <c r="AZ490" s="17" t="s">
        <v>165</v>
      </c>
      <c r="BF490" s="149">
        <f>IF(O490="základná",K490,0)</f>
        <v>0</v>
      </c>
      <c r="BG490" s="149">
        <f>IF(O490="znížená",K490,0)</f>
        <v>131.88</v>
      </c>
      <c r="BH490" s="149">
        <f>IF(O490="zákl. prenesená",K490,0)</f>
        <v>0</v>
      </c>
      <c r="BI490" s="149">
        <f>IF(O490="zníž. prenesená",K490,0)</f>
        <v>0</v>
      </c>
      <c r="BJ490" s="149">
        <f>IF(O490="nulová",K490,0)</f>
        <v>0</v>
      </c>
      <c r="BK490" s="17" t="s">
        <v>147</v>
      </c>
      <c r="BL490" s="149">
        <f>ROUND(I490*H490,2)</f>
        <v>131.88</v>
      </c>
      <c r="BM490" s="17" t="s">
        <v>265</v>
      </c>
      <c r="BN490" s="148" t="s">
        <v>901</v>
      </c>
    </row>
    <row r="491" spans="2:66" s="12" customFormat="1" x14ac:dyDescent="0.2">
      <c r="B491" s="150"/>
      <c r="D491" s="151" t="s">
        <v>173</v>
      </c>
      <c r="E491" s="152" t="s">
        <v>1</v>
      </c>
      <c r="F491" s="153" t="s">
        <v>902</v>
      </c>
      <c r="H491" s="152" t="s">
        <v>1</v>
      </c>
      <c r="J491" s="198"/>
      <c r="M491" s="150"/>
      <c r="N491" s="154"/>
      <c r="U491" s="155"/>
      <c r="AU491" s="152" t="s">
        <v>173</v>
      </c>
      <c r="AV491" s="152" t="s">
        <v>147</v>
      </c>
      <c r="AW491" s="12" t="s">
        <v>76</v>
      </c>
      <c r="AX491" s="12" t="s">
        <v>24</v>
      </c>
      <c r="AY491" s="12" t="s">
        <v>68</v>
      </c>
      <c r="AZ491" s="152" t="s">
        <v>165</v>
      </c>
    </row>
    <row r="492" spans="2:66" s="13" customFormat="1" x14ac:dyDescent="0.2">
      <c r="B492" s="156"/>
      <c r="D492" s="151" t="s">
        <v>173</v>
      </c>
      <c r="E492" s="157" t="s">
        <v>1</v>
      </c>
      <c r="F492" s="158" t="s">
        <v>903</v>
      </c>
      <c r="H492" s="159">
        <v>14</v>
      </c>
      <c r="J492" s="199"/>
      <c r="M492" s="156"/>
      <c r="N492" s="160"/>
      <c r="U492" s="161"/>
      <c r="AU492" s="157" t="s">
        <v>173</v>
      </c>
      <c r="AV492" s="157" t="s">
        <v>147</v>
      </c>
      <c r="AW492" s="13" t="s">
        <v>147</v>
      </c>
      <c r="AX492" s="13" t="s">
        <v>24</v>
      </c>
      <c r="AY492" s="13" t="s">
        <v>68</v>
      </c>
      <c r="AZ492" s="157" t="s">
        <v>165</v>
      </c>
    </row>
    <row r="493" spans="2:66" s="12" customFormat="1" x14ac:dyDescent="0.2">
      <c r="B493" s="150"/>
      <c r="D493" s="151" t="s">
        <v>173</v>
      </c>
      <c r="E493" s="152" t="s">
        <v>1</v>
      </c>
      <c r="F493" s="153" t="s">
        <v>904</v>
      </c>
      <c r="H493" s="152" t="s">
        <v>1</v>
      </c>
      <c r="J493" s="198"/>
      <c r="M493" s="150"/>
      <c r="N493" s="154"/>
      <c r="U493" s="155"/>
      <c r="AU493" s="152" t="s">
        <v>173</v>
      </c>
      <c r="AV493" s="152" t="s">
        <v>147</v>
      </c>
      <c r="AW493" s="12" t="s">
        <v>76</v>
      </c>
      <c r="AX493" s="12" t="s">
        <v>24</v>
      </c>
      <c r="AY493" s="12" t="s">
        <v>68</v>
      </c>
      <c r="AZ493" s="152" t="s">
        <v>165</v>
      </c>
    </row>
    <row r="494" spans="2:66" s="13" customFormat="1" x14ac:dyDescent="0.2">
      <c r="B494" s="156"/>
      <c r="D494" s="151" t="s">
        <v>173</v>
      </c>
      <c r="E494" s="157" t="s">
        <v>1</v>
      </c>
      <c r="F494" s="158" t="s">
        <v>903</v>
      </c>
      <c r="H494" s="159">
        <v>14</v>
      </c>
      <c r="J494" s="199"/>
      <c r="M494" s="156"/>
      <c r="N494" s="160"/>
      <c r="U494" s="161"/>
      <c r="AU494" s="157" t="s">
        <v>173</v>
      </c>
      <c r="AV494" s="157" t="s">
        <v>147</v>
      </c>
      <c r="AW494" s="13" t="s">
        <v>147</v>
      </c>
      <c r="AX494" s="13" t="s">
        <v>24</v>
      </c>
      <c r="AY494" s="13" t="s">
        <v>68</v>
      </c>
      <c r="AZ494" s="157" t="s">
        <v>165</v>
      </c>
    </row>
    <row r="495" spans="2:66" s="14" customFormat="1" x14ac:dyDescent="0.2">
      <c r="B495" s="162"/>
      <c r="D495" s="151" t="s">
        <v>173</v>
      </c>
      <c r="E495" s="163" t="s">
        <v>1</v>
      </c>
      <c r="F495" s="164" t="s">
        <v>176</v>
      </c>
      <c r="H495" s="165">
        <v>28</v>
      </c>
      <c r="J495" s="200"/>
      <c r="M495" s="162"/>
      <c r="N495" s="166"/>
      <c r="U495" s="167"/>
      <c r="AU495" s="163" t="s">
        <v>173</v>
      </c>
      <c r="AV495" s="163" t="s">
        <v>147</v>
      </c>
      <c r="AW495" s="14" t="s">
        <v>171</v>
      </c>
      <c r="AX495" s="14" t="s">
        <v>24</v>
      </c>
      <c r="AY495" s="14" t="s">
        <v>76</v>
      </c>
      <c r="AZ495" s="163" t="s">
        <v>165</v>
      </c>
    </row>
    <row r="496" spans="2:66" s="1" customFormat="1" ht="24.2" customHeight="1" x14ac:dyDescent="0.2">
      <c r="B496" s="29"/>
      <c r="C496" s="188" t="s">
        <v>580</v>
      </c>
      <c r="D496" s="188" t="s">
        <v>167</v>
      </c>
      <c r="E496" s="189" t="s">
        <v>643</v>
      </c>
      <c r="F496" s="190" t="s">
        <v>644</v>
      </c>
      <c r="G496" s="191" t="s">
        <v>645</v>
      </c>
      <c r="H496" s="192">
        <v>32.975999999999999</v>
      </c>
      <c r="I496" s="193">
        <v>0.9</v>
      </c>
      <c r="J496" s="182"/>
      <c r="K496" s="193">
        <f t="shared" ref="K496" si="64">(H496*I496)-(H496*I496*J496)</f>
        <v>29.6784</v>
      </c>
      <c r="L496" s="194"/>
      <c r="M496" s="29"/>
      <c r="N496" s="172" t="s">
        <v>1</v>
      </c>
      <c r="O496" s="173" t="s">
        <v>34</v>
      </c>
      <c r="P496" s="174">
        <v>0</v>
      </c>
      <c r="Q496" s="174">
        <f>P496*H496</f>
        <v>0</v>
      </c>
      <c r="R496" s="174">
        <v>0</v>
      </c>
      <c r="S496" s="174">
        <f>R496*H496</f>
        <v>0</v>
      </c>
      <c r="T496" s="174">
        <v>0</v>
      </c>
      <c r="U496" s="175">
        <f>T496*H496</f>
        <v>0</v>
      </c>
      <c r="AS496" s="148" t="s">
        <v>265</v>
      </c>
      <c r="AU496" s="148" t="s">
        <v>167</v>
      </c>
      <c r="AV496" s="148" t="s">
        <v>147</v>
      </c>
      <c r="AZ496" s="17" t="s">
        <v>165</v>
      </c>
      <c r="BF496" s="149">
        <f>IF(O496="základná",K496,0)</f>
        <v>0</v>
      </c>
      <c r="BG496" s="149">
        <f>IF(O496="znížená",K496,0)</f>
        <v>29.6784</v>
      </c>
      <c r="BH496" s="149">
        <f>IF(O496="zákl. prenesená",K496,0)</f>
        <v>0</v>
      </c>
      <c r="BI496" s="149">
        <f>IF(O496="zníž. prenesená",K496,0)</f>
        <v>0</v>
      </c>
      <c r="BJ496" s="149">
        <f>IF(O496="nulová",K496,0)</f>
        <v>0</v>
      </c>
      <c r="BK496" s="17" t="s">
        <v>147</v>
      </c>
      <c r="BL496" s="149">
        <f>ROUND(I496*H496,2)</f>
        <v>29.68</v>
      </c>
      <c r="BM496" s="17" t="s">
        <v>265</v>
      </c>
      <c r="BN496" s="148" t="s">
        <v>905</v>
      </c>
    </row>
    <row r="497" spans="2:13" s="1" customFormat="1" ht="6.95" customHeight="1" x14ac:dyDescent="0.2">
      <c r="B497" s="44"/>
      <c r="C497" s="45"/>
      <c r="D497" s="45"/>
      <c r="E497" s="45"/>
      <c r="F497" s="45"/>
      <c r="G497" s="45"/>
      <c r="H497" s="45"/>
      <c r="I497" s="45"/>
      <c r="J497" s="45"/>
      <c r="K497" s="45"/>
      <c r="L497" s="45"/>
      <c r="M497" s="29"/>
    </row>
  </sheetData>
  <sheetProtection algorithmName="SHA-512" hashValue="+Ah9/PTzcLF1etfgRWx0jazB8P+LQSBaU92gCIzadUxXklvTnirjeuhJLqb1Wu8x/fQfzwpXISaeampgDhnpCA==" saltValue="Hiw9ZB7fCYFTIRUzqy4LqA==" spinCount="100000" sheet="1" objects="1" scenarios="1"/>
  <autoFilter ref="C132:L496" xr:uid="{00000000-0009-0000-0000-000002000000}"/>
  <mergeCells count="10">
    <mergeCell ref="D111:F111"/>
    <mergeCell ref="D112:F112"/>
    <mergeCell ref="E123:H123"/>
    <mergeCell ref="E125:H125"/>
    <mergeCell ref="M2:W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N411"/>
  <sheetViews>
    <sheetView showGridLines="0" topLeftCell="A85" workbookViewId="0">
      <selection activeCell="K108" sqref="K108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10" width="15.83203125" customWidth="1"/>
    <col min="11" max="11" width="22.33203125" customWidth="1"/>
    <col min="12" max="12" width="22.33203125" hidden="1" customWidth="1"/>
    <col min="13" max="13" width="9.33203125" customWidth="1"/>
    <col min="14" max="14" width="10.83203125" hidden="1" customWidth="1"/>
    <col min="15" max="15" width="9.33203125" hidden="1"/>
    <col min="16" max="21" width="14.1640625" hidden="1" customWidth="1"/>
    <col min="22" max="22" width="16.33203125" hidden="1" customWidth="1"/>
    <col min="23" max="23" width="12.33203125" customWidth="1"/>
    <col min="24" max="24" width="16.33203125" customWidth="1"/>
    <col min="25" max="25" width="12.33203125" customWidth="1"/>
    <col min="26" max="26" width="15" customWidth="1"/>
    <col min="27" max="27" width="11" customWidth="1"/>
    <col min="28" max="28" width="15" customWidth="1"/>
    <col min="29" max="29" width="16.33203125" customWidth="1"/>
    <col min="30" max="30" width="11" customWidth="1"/>
    <col min="31" max="31" width="15" customWidth="1"/>
    <col min="32" max="32" width="16.33203125" customWidth="1"/>
    <col min="45" max="66" width="9.33203125" hidden="1"/>
  </cols>
  <sheetData>
    <row r="2" spans="2:47" ht="36.950000000000003" customHeight="1" x14ac:dyDescent="0.2">
      <c r="M2" s="235" t="s">
        <v>5</v>
      </c>
      <c r="N2" s="236"/>
      <c r="O2" s="236"/>
      <c r="P2" s="236"/>
      <c r="Q2" s="236"/>
      <c r="R2" s="236"/>
      <c r="S2" s="236"/>
      <c r="T2" s="236"/>
      <c r="U2" s="236"/>
      <c r="V2" s="236"/>
      <c r="W2" s="236"/>
      <c r="AU2" s="17" t="s">
        <v>83</v>
      </c>
    </row>
    <row r="3" spans="2:47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  <c r="AU3" s="17" t="s">
        <v>68</v>
      </c>
    </row>
    <row r="4" spans="2:47" ht="24.95" customHeight="1" x14ac:dyDescent="0.2">
      <c r="B4" s="20"/>
      <c r="D4" s="21" t="s">
        <v>120</v>
      </c>
      <c r="M4" s="20"/>
      <c r="N4" s="88" t="s">
        <v>9</v>
      </c>
      <c r="AU4" s="17" t="s">
        <v>3</v>
      </c>
    </row>
    <row r="5" spans="2:47" ht="6.95" customHeight="1" x14ac:dyDescent="0.2">
      <c r="B5" s="20"/>
      <c r="M5" s="20"/>
    </row>
    <row r="6" spans="2:47" ht="12" customHeight="1" x14ac:dyDescent="0.2">
      <c r="B6" s="20"/>
      <c r="D6" s="26" t="s">
        <v>13</v>
      </c>
      <c r="M6" s="20"/>
    </row>
    <row r="7" spans="2:47" ht="16.5" customHeight="1" x14ac:dyDescent="0.2">
      <c r="B7" s="20"/>
      <c r="E7" s="266" t="str">
        <f>'Rekapitulácia stavby'!K6</f>
        <v>Revitalizácia verejného priestoru - Dom služieb Dúbravka</v>
      </c>
      <c r="F7" s="267"/>
      <c r="G7" s="267"/>
      <c r="H7" s="267"/>
      <c r="M7" s="20"/>
    </row>
    <row r="8" spans="2:47" s="1" customFormat="1" ht="12" customHeight="1" x14ac:dyDescent="0.2">
      <c r="B8" s="29"/>
      <c r="D8" s="26" t="s">
        <v>121</v>
      </c>
      <c r="M8" s="29"/>
    </row>
    <row r="9" spans="2:47" s="1" customFormat="1" ht="16.5" customHeight="1" x14ac:dyDescent="0.2">
      <c r="B9" s="29"/>
      <c r="E9" s="262" t="s">
        <v>906</v>
      </c>
      <c r="F9" s="268"/>
      <c r="G9" s="268"/>
      <c r="H9" s="268"/>
      <c r="M9" s="29"/>
    </row>
    <row r="10" spans="2:47" s="1" customFormat="1" x14ac:dyDescent="0.2">
      <c r="B10" s="29"/>
      <c r="M10" s="29"/>
    </row>
    <row r="11" spans="2:47" s="1" customFormat="1" ht="12" customHeight="1" x14ac:dyDescent="0.2">
      <c r="B11" s="29"/>
      <c r="D11" s="26" t="s">
        <v>14</v>
      </c>
      <c r="F11" s="24" t="s">
        <v>1</v>
      </c>
      <c r="I11" s="26" t="s">
        <v>15</v>
      </c>
      <c r="J11" s="26"/>
      <c r="K11" s="24" t="s">
        <v>1</v>
      </c>
      <c r="M11" s="29"/>
    </row>
    <row r="12" spans="2:47" s="1" customFormat="1" ht="12" customHeight="1" x14ac:dyDescent="0.2">
      <c r="B12" s="29"/>
      <c r="D12" s="26" t="s">
        <v>16</v>
      </c>
      <c r="F12" s="24" t="s">
        <v>17</v>
      </c>
      <c r="I12" s="26" t="s">
        <v>18</v>
      </c>
      <c r="J12" s="26"/>
      <c r="K12" s="52">
        <f>'Rekapitulácia stavby'!AN8</f>
        <v>0</v>
      </c>
      <c r="M12" s="29"/>
    </row>
    <row r="13" spans="2:47" s="1" customFormat="1" ht="10.9" customHeight="1" x14ac:dyDescent="0.2">
      <c r="B13" s="29"/>
      <c r="M13" s="29"/>
    </row>
    <row r="14" spans="2:47" s="1" customFormat="1" ht="12" customHeight="1" x14ac:dyDescent="0.2">
      <c r="B14" s="29"/>
      <c r="D14" s="26" t="s">
        <v>19</v>
      </c>
      <c r="I14" s="26" t="s">
        <v>20</v>
      </c>
      <c r="J14" s="26"/>
      <c r="K14" s="24" t="s">
        <v>1</v>
      </c>
      <c r="M14" s="29"/>
    </row>
    <row r="15" spans="2:47" s="1" customFormat="1" ht="18" customHeight="1" x14ac:dyDescent="0.2">
      <c r="B15" s="29"/>
      <c r="E15" s="24"/>
      <c r="I15" s="26" t="s">
        <v>21</v>
      </c>
      <c r="J15" s="26"/>
      <c r="K15" s="24" t="s">
        <v>1</v>
      </c>
      <c r="M15" s="29"/>
    </row>
    <row r="16" spans="2:47" s="1" customFormat="1" ht="6.95" customHeight="1" x14ac:dyDescent="0.2">
      <c r="B16" s="29"/>
      <c r="M16" s="29"/>
    </row>
    <row r="17" spans="2:13" s="1" customFormat="1" ht="12" customHeight="1" x14ac:dyDescent="0.2">
      <c r="B17" s="29"/>
      <c r="D17" s="26" t="s">
        <v>22</v>
      </c>
      <c r="I17" s="26" t="s">
        <v>20</v>
      </c>
      <c r="J17" s="26"/>
      <c r="K17" s="24" t="s">
        <v>1</v>
      </c>
      <c r="M17" s="29"/>
    </row>
    <row r="18" spans="2:13" s="1" customFormat="1" ht="18" customHeight="1" x14ac:dyDescent="0.2">
      <c r="B18" s="29"/>
      <c r="E18" s="24"/>
      <c r="I18" s="26" t="s">
        <v>21</v>
      </c>
      <c r="J18" s="26"/>
      <c r="K18" s="24" t="s">
        <v>1</v>
      </c>
      <c r="M18" s="29"/>
    </row>
    <row r="19" spans="2:13" s="1" customFormat="1" ht="6.95" customHeight="1" x14ac:dyDescent="0.2">
      <c r="B19" s="29"/>
      <c r="M19" s="29"/>
    </row>
    <row r="20" spans="2:13" s="1" customFormat="1" ht="12" customHeight="1" x14ac:dyDescent="0.2">
      <c r="B20" s="29"/>
      <c r="D20" s="26" t="s">
        <v>23</v>
      </c>
      <c r="I20" s="26" t="s">
        <v>20</v>
      </c>
      <c r="J20" s="26"/>
      <c r="K20" s="24" t="s">
        <v>1</v>
      </c>
      <c r="M20" s="29"/>
    </row>
    <row r="21" spans="2:13" s="1" customFormat="1" ht="18" customHeight="1" x14ac:dyDescent="0.2">
      <c r="B21" s="29"/>
      <c r="E21" s="24"/>
      <c r="I21" s="26" t="s">
        <v>21</v>
      </c>
      <c r="J21" s="26"/>
      <c r="K21" s="24" t="s">
        <v>1</v>
      </c>
      <c r="M21" s="29"/>
    </row>
    <row r="22" spans="2:13" s="1" customFormat="1" ht="6.95" customHeight="1" x14ac:dyDescent="0.2">
      <c r="B22" s="29"/>
      <c r="M22" s="29"/>
    </row>
    <row r="23" spans="2:13" s="1" customFormat="1" ht="12" customHeight="1" x14ac:dyDescent="0.2">
      <c r="B23" s="29"/>
      <c r="D23" s="26" t="s">
        <v>25</v>
      </c>
      <c r="I23" s="26" t="s">
        <v>20</v>
      </c>
      <c r="J23" s="26"/>
      <c r="K23" s="24" t="str">
        <f>IF('Rekapitulácia stavby'!AN19="","",'Rekapitulácia stavby'!AN19)</f>
        <v/>
      </c>
      <c r="M23" s="29"/>
    </row>
    <row r="24" spans="2:13" s="1" customFormat="1" ht="18" customHeight="1" x14ac:dyDescent="0.2">
      <c r="B24" s="29"/>
      <c r="E24" s="24" t="str">
        <f>IF('Rekapitulácia stavby'!E20="","",'Rekapitulácia stavby'!E20)</f>
        <v xml:space="preserve"> </v>
      </c>
      <c r="I24" s="26" t="s">
        <v>21</v>
      </c>
      <c r="J24" s="26"/>
      <c r="K24" s="24" t="str">
        <f>IF('Rekapitulácia stavby'!AN20="","",'Rekapitulácia stavby'!AN20)</f>
        <v/>
      </c>
      <c r="M24" s="29"/>
    </row>
    <row r="25" spans="2:13" s="1" customFormat="1" ht="6.95" customHeight="1" x14ac:dyDescent="0.2">
      <c r="B25" s="29"/>
      <c r="M25" s="29"/>
    </row>
    <row r="26" spans="2:13" s="1" customFormat="1" ht="12" customHeight="1" x14ac:dyDescent="0.2">
      <c r="B26" s="29"/>
      <c r="D26" s="26" t="s">
        <v>27</v>
      </c>
      <c r="M26" s="29"/>
    </row>
    <row r="27" spans="2:13" s="7" customFormat="1" ht="16.5" customHeight="1" x14ac:dyDescent="0.2">
      <c r="B27" s="89"/>
      <c r="E27" s="257" t="s">
        <v>1</v>
      </c>
      <c r="F27" s="257"/>
      <c r="G27" s="257"/>
      <c r="H27" s="257"/>
      <c r="M27" s="89"/>
    </row>
    <row r="28" spans="2:13" s="1" customFormat="1" ht="6.95" customHeight="1" x14ac:dyDescent="0.2">
      <c r="B28" s="29"/>
      <c r="M28" s="29"/>
    </row>
    <row r="29" spans="2:13" s="1" customFormat="1" ht="6.95" customHeight="1" x14ac:dyDescent="0.2">
      <c r="B29" s="29"/>
      <c r="D29" s="53"/>
      <c r="E29" s="53"/>
      <c r="F29" s="53"/>
      <c r="G29" s="53"/>
      <c r="H29" s="53"/>
      <c r="I29" s="53"/>
      <c r="J29" s="53"/>
      <c r="K29" s="53"/>
      <c r="L29" s="53"/>
      <c r="M29" s="29"/>
    </row>
    <row r="30" spans="2:13" s="1" customFormat="1" ht="14.45" customHeight="1" x14ac:dyDescent="0.2">
      <c r="B30" s="29"/>
      <c r="D30" s="24" t="s">
        <v>123</v>
      </c>
      <c r="K30" s="90">
        <f>K96</f>
        <v>78900.86179000001</v>
      </c>
      <c r="M30" s="29"/>
    </row>
    <row r="31" spans="2:13" s="1" customFormat="1" ht="14.45" customHeight="1" x14ac:dyDescent="0.2">
      <c r="B31" s="29"/>
      <c r="D31" s="91" t="s">
        <v>124</v>
      </c>
      <c r="K31" s="90">
        <f>K106</f>
        <v>1814.72</v>
      </c>
      <c r="M31" s="29"/>
    </row>
    <row r="32" spans="2:13" s="1" customFormat="1" ht="25.35" customHeight="1" x14ac:dyDescent="0.2">
      <c r="B32" s="29"/>
      <c r="D32" s="92" t="s">
        <v>28</v>
      </c>
      <c r="K32" s="66">
        <f>ROUND(K30 + K31, 2)</f>
        <v>80715.58</v>
      </c>
      <c r="M32" s="29"/>
    </row>
    <row r="33" spans="2:13" s="1" customFormat="1" ht="6.95" customHeight="1" x14ac:dyDescent="0.2">
      <c r="B33" s="29"/>
      <c r="D33" s="53"/>
      <c r="E33" s="53"/>
      <c r="F33" s="53"/>
      <c r="G33" s="53"/>
      <c r="H33" s="53"/>
      <c r="I33" s="53"/>
      <c r="J33" s="53"/>
      <c r="K33" s="53"/>
      <c r="L33" s="53"/>
      <c r="M33" s="29"/>
    </row>
    <row r="34" spans="2:13" s="1" customFormat="1" ht="14.45" customHeight="1" x14ac:dyDescent="0.2">
      <c r="B34" s="29"/>
      <c r="F34" s="32" t="s">
        <v>30</v>
      </c>
      <c r="I34" s="32" t="s">
        <v>29</v>
      </c>
      <c r="J34" s="32"/>
      <c r="K34" s="32" t="s">
        <v>31</v>
      </c>
      <c r="M34" s="29"/>
    </row>
    <row r="35" spans="2:13" s="1" customFormat="1" ht="14.45" customHeight="1" x14ac:dyDescent="0.2">
      <c r="B35" s="29"/>
      <c r="D35" s="55" t="s">
        <v>32</v>
      </c>
      <c r="E35" s="34" t="s">
        <v>33</v>
      </c>
      <c r="F35" s="93">
        <f>ROUND((SUM(BF106:BF109) + SUM(BF129:BF410)),  2)</f>
        <v>0</v>
      </c>
      <c r="G35" s="94"/>
      <c r="H35" s="94"/>
      <c r="I35" s="95">
        <v>0.23</v>
      </c>
      <c r="J35" s="95"/>
      <c r="K35" s="93">
        <f>ROUND(((SUM(BF106:BF109) + SUM(BF129:BF410))*I35),  2)</f>
        <v>0</v>
      </c>
      <c r="M35" s="29"/>
    </row>
    <row r="36" spans="2:13" s="1" customFormat="1" ht="14.45" customHeight="1" x14ac:dyDescent="0.2">
      <c r="B36" s="29"/>
      <c r="E36" s="34" t="s">
        <v>34</v>
      </c>
      <c r="F36" s="96">
        <f>K32</f>
        <v>80715.58</v>
      </c>
      <c r="I36" s="97">
        <v>0.23</v>
      </c>
      <c r="J36" s="97"/>
      <c r="K36" s="96">
        <f>F36*I36</f>
        <v>18564.5834</v>
      </c>
      <c r="M36" s="29"/>
    </row>
    <row r="37" spans="2:13" s="1" customFormat="1" ht="14.45" hidden="1" customHeight="1" x14ac:dyDescent="0.2">
      <c r="B37" s="29"/>
      <c r="E37" s="26" t="s">
        <v>35</v>
      </c>
      <c r="F37" s="96">
        <f>ROUND((SUM(BH106:BH109) + SUM(BH129:BH410)),  2)</f>
        <v>0</v>
      </c>
      <c r="I37" s="97">
        <v>0.23</v>
      </c>
      <c r="J37" s="97"/>
      <c r="K37" s="96">
        <f>0</f>
        <v>0</v>
      </c>
      <c r="M37" s="29"/>
    </row>
    <row r="38" spans="2:13" s="1" customFormat="1" ht="14.45" hidden="1" customHeight="1" x14ac:dyDescent="0.2">
      <c r="B38" s="29"/>
      <c r="E38" s="26" t="s">
        <v>36</v>
      </c>
      <c r="F38" s="96">
        <f>ROUND((SUM(BI106:BI109) + SUM(BI129:BI410)),  2)</f>
        <v>0</v>
      </c>
      <c r="I38" s="97">
        <v>0.23</v>
      </c>
      <c r="J38" s="97"/>
      <c r="K38" s="96">
        <f>0</f>
        <v>0</v>
      </c>
      <c r="M38" s="29"/>
    </row>
    <row r="39" spans="2:13" s="1" customFormat="1" ht="14.45" hidden="1" customHeight="1" x14ac:dyDescent="0.2">
      <c r="B39" s="29"/>
      <c r="E39" s="34" t="s">
        <v>37</v>
      </c>
      <c r="F39" s="93">
        <f>ROUND((SUM(BJ106:BJ109) + SUM(BJ129:BJ410)),  2)</f>
        <v>0</v>
      </c>
      <c r="G39" s="94"/>
      <c r="H39" s="94"/>
      <c r="I39" s="95">
        <v>0</v>
      </c>
      <c r="J39" s="95"/>
      <c r="K39" s="93">
        <f>0</f>
        <v>0</v>
      </c>
      <c r="M39" s="29"/>
    </row>
    <row r="40" spans="2:13" s="1" customFormat="1" ht="6.95" customHeight="1" x14ac:dyDescent="0.2">
      <c r="B40" s="29"/>
      <c r="M40" s="29"/>
    </row>
    <row r="41" spans="2:13" s="1" customFormat="1" ht="25.35" customHeight="1" x14ac:dyDescent="0.2">
      <c r="B41" s="29"/>
      <c r="C41" s="98"/>
      <c r="D41" s="99" t="s">
        <v>38</v>
      </c>
      <c r="E41" s="57"/>
      <c r="F41" s="57"/>
      <c r="G41" s="100" t="s">
        <v>39</v>
      </c>
      <c r="H41" s="101" t="s">
        <v>40</v>
      </c>
      <c r="I41" s="57"/>
      <c r="J41" s="57"/>
      <c r="K41" s="102">
        <f>SUM(K32:K39)</f>
        <v>99280.163400000005</v>
      </c>
      <c r="L41" s="103"/>
      <c r="M41" s="29"/>
    </row>
    <row r="42" spans="2:13" s="1" customFormat="1" ht="14.45" customHeight="1" x14ac:dyDescent="0.2">
      <c r="B42" s="29"/>
      <c r="M42" s="29"/>
    </row>
    <row r="43" spans="2:13" ht="14.45" customHeight="1" x14ac:dyDescent="0.2">
      <c r="B43" s="20"/>
      <c r="M43" s="20"/>
    </row>
    <row r="44" spans="2:13" ht="14.45" customHeight="1" x14ac:dyDescent="0.2">
      <c r="B44" s="20"/>
      <c r="M44" s="20"/>
    </row>
    <row r="45" spans="2:13" ht="14.45" customHeight="1" x14ac:dyDescent="0.2">
      <c r="B45" s="20"/>
      <c r="M45" s="20"/>
    </row>
    <row r="46" spans="2:13" ht="14.45" customHeight="1" x14ac:dyDescent="0.2">
      <c r="B46" s="20"/>
      <c r="M46" s="20"/>
    </row>
    <row r="47" spans="2:13" ht="14.45" customHeight="1" x14ac:dyDescent="0.2">
      <c r="B47" s="20"/>
      <c r="M47" s="20"/>
    </row>
    <row r="48" spans="2:13" ht="14.45" customHeight="1" x14ac:dyDescent="0.2">
      <c r="B48" s="20"/>
      <c r="M48" s="20"/>
    </row>
    <row r="49" spans="2:13" ht="14.45" customHeight="1" x14ac:dyDescent="0.2">
      <c r="B49" s="20"/>
      <c r="M49" s="20"/>
    </row>
    <row r="50" spans="2:13" s="1" customFormat="1" ht="14.45" customHeight="1" x14ac:dyDescent="0.2">
      <c r="B50" s="29"/>
      <c r="D50" s="41" t="s">
        <v>41</v>
      </c>
      <c r="E50" s="42"/>
      <c r="F50" s="42"/>
      <c r="G50" s="41" t="s">
        <v>42</v>
      </c>
      <c r="H50" s="42"/>
      <c r="I50" s="42"/>
      <c r="J50" s="42"/>
      <c r="K50" s="42"/>
      <c r="L50" s="42"/>
      <c r="M50" s="29"/>
    </row>
    <row r="51" spans="2:13" x14ac:dyDescent="0.2">
      <c r="B51" s="20"/>
      <c r="M51" s="20"/>
    </row>
    <row r="52" spans="2:13" x14ac:dyDescent="0.2">
      <c r="B52" s="20"/>
      <c r="M52" s="20"/>
    </row>
    <row r="53" spans="2:13" x14ac:dyDescent="0.2">
      <c r="B53" s="20"/>
      <c r="M53" s="20"/>
    </row>
    <row r="54" spans="2:13" x14ac:dyDescent="0.2">
      <c r="B54" s="20"/>
      <c r="M54" s="20"/>
    </row>
    <row r="55" spans="2:13" x14ac:dyDescent="0.2">
      <c r="B55" s="20"/>
      <c r="M55" s="20"/>
    </row>
    <row r="56" spans="2:13" x14ac:dyDescent="0.2">
      <c r="B56" s="20"/>
      <c r="M56" s="20"/>
    </row>
    <row r="57" spans="2:13" x14ac:dyDescent="0.2">
      <c r="B57" s="20"/>
      <c r="M57" s="20"/>
    </row>
    <row r="58" spans="2:13" x14ac:dyDescent="0.2">
      <c r="B58" s="20"/>
      <c r="M58" s="20"/>
    </row>
    <row r="59" spans="2:13" x14ac:dyDescent="0.2">
      <c r="B59" s="20"/>
      <c r="M59" s="20"/>
    </row>
    <row r="60" spans="2:13" x14ac:dyDescent="0.2">
      <c r="B60" s="20"/>
      <c r="M60" s="20"/>
    </row>
    <row r="61" spans="2:13" s="1" customFormat="1" ht="12.75" x14ac:dyDescent="0.2">
      <c r="B61" s="29"/>
      <c r="D61" s="43" t="s">
        <v>43</v>
      </c>
      <c r="E61" s="31"/>
      <c r="F61" s="104" t="s">
        <v>44</v>
      </c>
      <c r="G61" s="43" t="s">
        <v>43</v>
      </c>
      <c r="H61" s="31"/>
      <c r="I61" s="31"/>
      <c r="J61" s="31"/>
      <c r="K61" s="105" t="s">
        <v>44</v>
      </c>
      <c r="L61" s="31"/>
      <c r="M61" s="29"/>
    </row>
    <row r="62" spans="2:13" x14ac:dyDescent="0.2">
      <c r="B62" s="20"/>
      <c r="M62" s="20"/>
    </row>
    <row r="63" spans="2:13" x14ac:dyDescent="0.2">
      <c r="B63" s="20"/>
      <c r="M63" s="20"/>
    </row>
    <row r="64" spans="2:13" x14ac:dyDescent="0.2">
      <c r="B64" s="20"/>
      <c r="M64" s="20"/>
    </row>
    <row r="65" spans="2:13" s="1" customFormat="1" ht="12.75" x14ac:dyDescent="0.2">
      <c r="B65" s="29"/>
      <c r="D65" s="41" t="s">
        <v>45</v>
      </c>
      <c r="E65" s="42"/>
      <c r="F65" s="42"/>
      <c r="G65" s="41" t="s">
        <v>46</v>
      </c>
      <c r="H65" s="42"/>
      <c r="I65" s="42"/>
      <c r="J65" s="42"/>
      <c r="K65" s="42"/>
      <c r="L65" s="42"/>
      <c r="M65" s="29"/>
    </row>
    <row r="66" spans="2:13" x14ac:dyDescent="0.2">
      <c r="B66" s="20"/>
      <c r="M66" s="20"/>
    </row>
    <row r="67" spans="2:13" x14ac:dyDescent="0.2">
      <c r="B67" s="20"/>
      <c r="M67" s="20"/>
    </row>
    <row r="68" spans="2:13" x14ac:dyDescent="0.2">
      <c r="B68" s="20"/>
      <c r="M68" s="20"/>
    </row>
    <row r="69" spans="2:13" x14ac:dyDescent="0.2">
      <c r="B69" s="20"/>
      <c r="M69" s="20"/>
    </row>
    <row r="70" spans="2:13" x14ac:dyDescent="0.2">
      <c r="B70" s="20"/>
      <c r="M70" s="20"/>
    </row>
    <row r="71" spans="2:13" x14ac:dyDescent="0.2">
      <c r="B71" s="20"/>
      <c r="M71" s="20"/>
    </row>
    <row r="72" spans="2:13" x14ac:dyDescent="0.2">
      <c r="B72" s="20"/>
      <c r="M72" s="20"/>
    </row>
    <row r="73" spans="2:13" x14ac:dyDescent="0.2">
      <c r="B73" s="20"/>
      <c r="M73" s="20"/>
    </row>
    <row r="74" spans="2:13" x14ac:dyDescent="0.2">
      <c r="B74" s="20"/>
      <c r="M74" s="20"/>
    </row>
    <row r="75" spans="2:13" x14ac:dyDescent="0.2">
      <c r="B75" s="20"/>
      <c r="M75" s="20"/>
    </row>
    <row r="76" spans="2:13" s="1" customFormat="1" ht="12.75" x14ac:dyDescent="0.2">
      <c r="B76" s="29"/>
      <c r="D76" s="43" t="s">
        <v>43</v>
      </c>
      <c r="E76" s="31"/>
      <c r="F76" s="104" t="s">
        <v>44</v>
      </c>
      <c r="G76" s="43" t="s">
        <v>43</v>
      </c>
      <c r="H76" s="31"/>
      <c r="I76" s="31"/>
      <c r="J76" s="31"/>
      <c r="K76" s="105" t="s">
        <v>44</v>
      </c>
      <c r="L76" s="31"/>
      <c r="M76" s="29"/>
    </row>
    <row r="77" spans="2:13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29"/>
    </row>
    <row r="81" spans="2:48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29"/>
    </row>
    <row r="82" spans="2:48" s="1" customFormat="1" ht="24.95" customHeight="1" x14ac:dyDescent="0.2">
      <c r="B82" s="29"/>
      <c r="C82" s="21" t="s">
        <v>125</v>
      </c>
      <c r="M82" s="29"/>
    </row>
    <row r="83" spans="2:48" s="1" customFormat="1" ht="6.95" customHeight="1" x14ac:dyDescent="0.2">
      <c r="B83" s="29"/>
      <c r="M83" s="29"/>
    </row>
    <row r="84" spans="2:48" s="1" customFormat="1" ht="12" customHeight="1" x14ac:dyDescent="0.2">
      <c r="B84" s="29"/>
      <c r="C84" s="26" t="s">
        <v>13</v>
      </c>
      <c r="M84" s="29"/>
    </row>
    <row r="85" spans="2:48" s="1" customFormat="1" ht="16.5" customHeight="1" x14ac:dyDescent="0.2">
      <c r="B85" s="29"/>
      <c r="E85" s="266" t="str">
        <f>E7</f>
        <v>Revitalizácia verejného priestoru - Dom služieb Dúbravka</v>
      </c>
      <c r="F85" s="267"/>
      <c r="G85" s="267"/>
      <c r="H85" s="267"/>
      <c r="M85" s="29"/>
    </row>
    <row r="86" spans="2:48" s="1" customFormat="1" ht="12" customHeight="1" x14ac:dyDescent="0.2">
      <c r="B86" s="29"/>
      <c r="C86" s="26" t="s">
        <v>121</v>
      </c>
      <c r="M86" s="29"/>
    </row>
    <row r="87" spans="2:48" s="1" customFormat="1" ht="16.5" customHeight="1" x14ac:dyDescent="0.2">
      <c r="B87" s="29"/>
      <c r="E87" s="262" t="str">
        <f>E9</f>
        <v>SO 03 - Vodný prvok</v>
      </c>
      <c r="F87" s="268"/>
      <c r="G87" s="268"/>
      <c r="H87" s="268"/>
      <c r="M87" s="29"/>
    </row>
    <row r="88" spans="2:48" s="1" customFormat="1" ht="6.95" customHeight="1" x14ac:dyDescent="0.2">
      <c r="B88" s="29"/>
      <c r="M88" s="29"/>
    </row>
    <row r="89" spans="2:48" s="1" customFormat="1" ht="12" customHeight="1" x14ac:dyDescent="0.2">
      <c r="B89" s="29"/>
      <c r="C89" s="26" t="s">
        <v>16</v>
      </c>
      <c r="F89" s="24" t="str">
        <f>F12</f>
        <v>k.ú. Dúbravka, Bratislava</v>
      </c>
      <c r="I89" s="26" t="s">
        <v>18</v>
      </c>
      <c r="J89" s="26"/>
      <c r="K89" s="52">
        <f>IF(K12="","",K12)</f>
        <v>0</v>
      </c>
      <c r="M89" s="29"/>
    </row>
    <row r="90" spans="2:48" s="1" customFormat="1" ht="6.95" customHeight="1" x14ac:dyDescent="0.2">
      <c r="B90" s="29"/>
      <c r="M90" s="29"/>
    </row>
    <row r="91" spans="2:48" s="1" customFormat="1" ht="25.7" customHeight="1" x14ac:dyDescent="0.2">
      <c r="B91" s="29"/>
      <c r="C91" s="26" t="s">
        <v>19</v>
      </c>
      <c r="F91" s="24"/>
      <c r="I91" s="26" t="s">
        <v>23</v>
      </c>
      <c r="J91" s="26"/>
      <c r="K91" s="27"/>
      <c r="M91" s="29"/>
    </row>
    <row r="92" spans="2:48" s="1" customFormat="1" ht="15.2" customHeight="1" x14ac:dyDescent="0.2">
      <c r="B92" s="29"/>
      <c r="C92" s="26" t="s">
        <v>22</v>
      </c>
      <c r="F92" s="24" t="str">
        <f>IF(E18="","",E18)</f>
        <v/>
      </c>
      <c r="I92" s="26" t="s">
        <v>25</v>
      </c>
      <c r="J92" s="26"/>
      <c r="K92" s="27" t="str">
        <f>E24</f>
        <v xml:space="preserve"> </v>
      </c>
      <c r="M92" s="29"/>
    </row>
    <row r="93" spans="2:48" s="1" customFormat="1" ht="10.35" customHeight="1" x14ac:dyDescent="0.2">
      <c r="B93" s="29"/>
      <c r="M93" s="29"/>
    </row>
    <row r="94" spans="2:48" s="1" customFormat="1" ht="29.25" customHeight="1" x14ac:dyDescent="0.2">
      <c r="B94" s="29"/>
      <c r="C94" s="106" t="s">
        <v>126</v>
      </c>
      <c r="D94" s="98"/>
      <c r="E94" s="98"/>
      <c r="F94" s="98"/>
      <c r="G94" s="98"/>
      <c r="H94" s="98"/>
      <c r="I94" s="98"/>
      <c r="J94" s="98"/>
      <c r="K94" s="107" t="s">
        <v>127</v>
      </c>
      <c r="L94" s="98"/>
      <c r="M94" s="29"/>
    </row>
    <row r="95" spans="2:48" s="1" customFormat="1" ht="10.35" customHeight="1" x14ac:dyDescent="0.2">
      <c r="B95" s="29"/>
      <c r="M95" s="29"/>
    </row>
    <row r="96" spans="2:48" s="1" customFormat="1" ht="22.9" customHeight="1" x14ac:dyDescent="0.2">
      <c r="B96" s="29"/>
      <c r="C96" s="108" t="s">
        <v>128</v>
      </c>
      <c r="K96" s="66">
        <f>K129</f>
        <v>78900.86179000001</v>
      </c>
      <c r="M96" s="29"/>
      <c r="AV96" s="17" t="s">
        <v>129</v>
      </c>
    </row>
    <row r="97" spans="2:66" s="8" customFormat="1" ht="24.95" customHeight="1" x14ac:dyDescent="0.2">
      <c r="B97" s="109"/>
      <c r="D97" s="110" t="s">
        <v>130</v>
      </c>
      <c r="E97" s="111"/>
      <c r="F97" s="111"/>
      <c r="G97" s="111"/>
      <c r="H97" s="111"/>
      <c r="I97" s="111"/>
      <c r="J97" s="111"/>
      <c r="K97" s="112">
        <f>K130</f>
        <v>78900.86179000001</v>
      </c>
      <c r="M97" s="109"/>
    </row>
    <row r="98" spans="2:66" s="9" customFormat="1" ht="19.899999999999999" customHeight="1" x14ac:dyDescent="0.2">
      <c r="B98" s="113"/>
      <c r="D98" s="114" t="s">
        <v>131</v>
      </c>
      <c r="E98" s="115"/>
      <c r="F98" s="115"/>
      <c r="G98" s="115"/>
      <c r="H98" s="115"/>
      <c r="I98" s="115"/>
      <c r="J98" s="115"/>
      <c r="K98" s="116">
        <f>K131</f>
        <v>16356.21069</v>
      </c>
      <c r="M98" s="113"/>
    </row>
    <row r="99" spans="2:66" s="9" customFormat="1" ht="19.899999999999999" customHeight="1" x14ac:dyDescent="0.2">
      <c r="B99" s="113"/>
      <c r="D99" s="114" t="s">
        <v>132</v>
      </c>
      <c r="E99" s="115"/>
      <c r="F99" s="115"/>
      <c r="G99" s="115"/>
      <c r="H99" s="115"/>
      <c r="I99" s="115"/>
      <c r="J99" s="115"/>
      <c r="K99" s="116">
        <f>K185</f>
        <v>13125.480139999998</v>
      </c>
      <c r="M99" s="113"/>
    </row>
    <row r="100" spans="2:66" s="9" customFormat="1" ht="19.899999999999999" customHeight="1" x14ac:dyDescent="0.2">
      <c r="B100" s="113"/>
      <c r="D100" s="114" t="s">
        <v>133</v>
      </c>
      <c r="E100" s="115"/>
      <c r="F100" s="115"/>
      <c r="G100" s="115"/>
      <c r="H100" s="115"/>
      <c r="I100" s="115"/>
      <c r="J100" s="115"/>
      <c r="K100" s="116">
        <f>K258</f>
        <v>28205.620449999999</v>
      </c>
      <c r="M100" s="113"/>
    </row>
    <row r="101" spans="2:66" s="9" customFormat="1" ht="19.899999999999999" customHeight="1" x14ac:dyDescent="0.2">
      <c r="B101" s="113"/>
      <c r="D101" s="114" t="s">
        <v>134</v>
      </c>
      <c r="E101" s="115"/>
      <c r="F101" s="115"/>
      <c r="G101" s="115"/>
      <c r="H101" s="115"/>
      <c r="I101" s="115"/>
      <c r="J101" s="115"/>
      <c r="K101" s="116">
        <f>K319</f>
        <v>10009.65588</v>
      </c>
      <c r="M101" s="113"/>
    </row>
    <row r="102" spans="2:66" s="9" customFormat="1" ht="19.899999999999999" customHeight="1" x14ac:dyDescent="0.2">
      <c r="B102" s="113"/>
      <c r="D102" s="114" t="s">
        <v>138</v>
      </c>
      <c r="E102" s="115"/>
      <c r="F102" s="115"/>
      <c r="G102" s="115"/>
      <c r="H102" s="115"/>
      <c r="I102" s="115"/>
      <c r="J102" s="115"/>
      <c r="K102" s="116">
        <f>K383</f>
        <v>814.17178000000001</v>
      </c>
      <c r="M102" s="113"/>
    </row>
    <row r="103" spans="2:66" s="9" customFormat="1" ht="19.899999999999999" customHeight="1" x14ac:dyDescent="0.2">
      <c r="B103" s="113"/>
      <c r="D103" s="114" t="s">
        <v>139</v>
      </c>
      <c r="E103" s="115"/>
      <c r="F103" s="115"/>
      <c r="G103" s="115"/>
      <c r="H103" s="115"/>
      <c r="I103" s="115"/>
      <c r="J103" s="115"/>
      <c r="K103" s="116">
        <f>K408</f>
        <v>10389.72285</v>
      </c>
      <c r="M103" s="113"/>
    </row>
    <row r="104" spans="2:66" s="1" customFormat="1" ht="21.75" customHeight="1" x14ac:dyDescent="0.2">
      <c r="B104" s="29"/>
      <c r="M104" s="29"/>
    </row>
    <row r="105" spans="2:66" s="1" customFormat="1" ht="6.95" customHeight="1" x14ac:dyDescent="0.2">
      <c r="B105" s="29"/>
      <c r="M105" s="29"/>
    </row>
    <row r="106" spans="2:66" s="1" customFormat="1" ht="29.25" customHeight="1" x14ac:dyDescent="0.2">
      <c r="B106" s="29"/>
      <c r="C106" s="108" t="s">
        <v>144</v>
      </c>
      <c r="K106" s="117">
        <f>ROUND(K107 + K108,2)</f>
        <v>1814.72</v>
      </c>
      <c r="M106" s="29"/>
      <c r="O106" s="118" t="s">
        <v>32</v>
      </c>
    </row>
    <row r="107" spans="2:66" s="1" customFormat="1" ht="18" customHeight="1" x14ac:dyDescent="0.2">
      <c r="B107" s="29"/>
      <c r="D107" s="265" t="s">
        <v>145</v>
      </c>
      <c r="E107" s="265"/>
      <c r="F107" s="265"/>
      <c r="K107" s="186">
        <f>K96*0.023</f>
        <v>1814.7198211700002</v>
      </c>
      <c r="M107" s="29"/>
      <c r="O107" s="187" t="s">
        <v>34</v>
      </c>
      <c r="X107" s="119"/>
      <c r="Y107" s="119"/>
      <c r="Z107" s="119"/>
      <c r="AA107" s="119"/>
      <c r="AB107" s="119"/>
      <c r="AC107" s="119"/>
      <c r="AD107" s="119"/>
      <c r="AE107" s="119"/>
      <c r="AF107" s="119"/>
      <c r="AG107" s="119"/>
      <c r="AH107" s="119"/>
      <c r="AI107" s="119"/>
      <c r="AJ107" s="119"/>
      <c r="AK107" s="119"/>
      <c r="AL107" s="119"/>
      <c r="AM107" s="119"/>
      <c r="AN107" s="119"/>
      <c r="AO107" s="119"/>
      <c r="AP107" s="119"/>
      <c r="AQ107" s="119"/>
      <c r="AR107" s="119"/>
      <c r="AS107" s="119"/>
      <c r="AT107" s="119"/>
      <c r="AU107" s="119"/>
      <c r="AV107" s="119"/>
      <c r="AW107" s="119"/>
      <c r="AX107" s="119"/>
      <c r="AY107" s="119"/>
      <c r="AZ107" s="120" t="s">
        <v>146</v>
      </c>
      <c r="BA107" s="119"/>
      <c r="BB107" s="119"/>
      <c r="BC107" s="119"/>
      <c r="BD107" s="119"/>
      <c r="BE107" s="119"/>
      <c r="BF107" s="121">
        <f>IF(O107="základná",K107,0)</f>
        <v>0</v>
      </c>
      <c r="BG107" s="121">
        <f>IF(O107="znížená",K107,0)</f>
        <v>1814.7198211700002</v>
      </c>
      <c r="BH107" s="121">
        <f>IF(O107="zákl. prenesená",K107,0)</f>
        <v>0</v>
      </c>
      <c r="BI107" s="121">
        <f>IF(O107="zníž. prenesená",K107,0)</f>
        <v>0</v>
      </c>
      <c r="BJ107" s="121">
        <f>IF(O107="nulová",K107,0)</f>
        <v>0</v>
      </c>
      <c r="BK107" s="120" t="s">
        <v>147</v>
      </c>
      <c r="BL107" s="119"/>
      <c r="BM107" s="119"/>
      <c r="BN107" s="119"/>
    </row>
    <row r="108" spans="2:66" s="1" customFormat="1" ht="18" customHeight="1" x14ac:dyDescent="0.2">
      <c r="B108" s="29"/>
      <c r="D108" s="265" t="s">
        <v>148</v>
      </c>
      <c r="E108" s="265"/>
      <c r="F108" s="265"/>
      <c r="K108" s="181"/>
      <c r="M108" s="29"/>
      <c r="O108" s="187" t="s">
        <v>34</v>
      </c>
      <c r="X108" s="119"/>
      <c r="Y108" s="119"/>
      <c r="Z108" s="119"/>
      <c r="AA108" s="119"/>
      <c r="AB108" s="119"/>
      <c r="AC108" s="119"/>
      <c r="AD108" s="119"/>
      <c r="AE108" s="119"/>
      <c r="AF108" s="119"/>
      <c r="AG108" s="119"/>
      <c r="AH108" s="119"/>
      <c r="AI108" s="119"/>
      <c r="AJ108" s="119"/>
      <c r="AK108" s="119"/>
      <c r="AL108" s="119"/>
      <c r="AM108" s="119"/>
      <c r="AN108" s="119"/>
      <c r="AO108" s="119"/>
      <c r="AP108" s="119"/>
      <c r="AQ108" s="119"/>
      <c r="AR108" s="119"/>
      <c r="AS108" s="119"/>
      <c r="AT108" s="119"/>
      <c r="AU108" s="119"/>
      <c r="AV108" s="119"/>
      <c r="AW108" s="119"/>
      <c r="AX108" s="119"/>
      <c r="AY108" s="119"/>
      <c r="AZ108" s="120" t="s">
        <v>146</v>
      </c>
      <c r="BA108" s="119"/>
      <c r="BB108" s="119"/>
      <c r="BC108" s="119"/>
      <c r="BD108" s="119"/>
      <c r="BE108" s="119"/>
      <c r="BF108" s="121">
        <f>IF(O108="základná",K108,0)</f>
        <v>0</v>
      </c>
      <c r="BG108" s="121">
        <f>IF(O108="znížená",K108,0)</f>
        <v>0</v>
      </c>
      <c r="BH108" s="121">
        <f>IF(O108="zákl. prenesená",K108,0)</f>
        <v>0</v>
      </c>
      <c r="BI108" s="121">
        <f>IF(O108="zníž. prenesená",K108,0)</f>
        <v>0</v>
      </c>
      <c r="BJ108" s="121">
        <f>IF(O108="nulová",K108,0)</f>
        <v>0</v>
      </c>
      <c r="BK108" s="120" t="s">
        <v>147</v>
      </c>
      <c r="BL108" s="119"/>
      <c r="BM108" s="119"/>
      <c r="BN108" s="119"/>
    </row>
    <row r="109" spans="2:66" s="1" customFormat="1" ht="18" customHeight="1" x14ac:dyDescent="0.2">
      <c r="B109" s="29"/>
      <c r="M109" s="29"/>
    </row>
    <row r="110" spans="2:66" s="1" customFormat="1" ht="29.25" customHeight="1" x14ac:dyDescent="0.2">
      <c r="B110" s="29"/>
      <c r="C110" s="122" t="s">
        <v>149</v>
      </c>
      <c r="D110" s="98"/>
      <c r="E110" s="98"/>
      <c r="F110" s="98"/>
      <c r="G110" s="98"/>
      <c r="H110" s="98"/>
      <c r="I110" s="98"/>
      <c r="J110" s="98"/>
      <c r="K110" s="123">
        <f>ROUND(K96+K106,2)</f>
        <v>80715.58</v>
      </c>
      <c r="L110" s="98"/>
      <c r="M110" s="29"/>
    </row>
    <row r="111" spans="2:66" s="1" customFormat="1" ht="6.95" customHeight="1" x14ac:dyDescent="0.2">
      <c r="B111" s="44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29"/>
    </row>
    <row r="115" spans="2:21" s="1" customFormat="1" ht="6.95" customHeight="1" x14ac:dyDescent="0.2">
      <c r="B115" s="46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29"/>
    </row>
    <row r="116" spans="2:21" s="1" customFormat="1" ht="24.95" customHeight="1" x14ac:dyDescent="0.2">
      <c r="B116" s="29"/>
      <c r="C116" s="21" t="s">
        <v>150</v>
      </c>
      <c r="M116" s="29"/>
    </row>
    <row r="117" spans="2:21" s="1" customFormat="1" ht="6.95" customHeight="1" x14ac:dyDescent="0.2">
      <c r="B117" s="29"/>
      <c r="M117" s="29"/>
    </row>
    <row r="118" spans="2:21" s="1" customFormat="1" ht="12" customHeight="1" x14ac:dyDescent="0.2">
      <c r="B118" s="29"/>
      <c r="C118" s="26" t="s">
        <v>13</v>
      </c>
      <c r="M118" s="29"/>
    </row>
    <row r="119" spans="2:21" s="1" customFormat="1" ht="16.5" customHeight="1" x14ac:dyDescent="0.2">
      <c r="B119" s="29"/>
      <c r="E119" s="266" t="str">
        <f>E7</f>
        <v>Revitalizácia verejného priestoru - Dom služieb Dúbravka</v>
      </c>
      <c r="F119" s="267"/>
      <c r="G119" s="267"/>
      <c r="H119" s="267"/>
      <c r="M119" s="29"/>
    </row>
    <row r="120" spans="2:21" s="1" customFormat="1" ht="12" customHeight="1" x14ac:dyDescent="0.2">
      <c r="B120" s="29"/>
      <c r="C120" s="26" t="s">
        <v>121</v>
      </c>
      <c r="M120" s="29"/>
    </row>
    <row r="121" spans="2:21" s="1" customFormat="1" ht="16.5" customHeight="1" x14ac:dyDescent="0.2">
      <c r="B121" s="29"/>
      <c r="E121" s="262" t="str">
        <f>E9</f>
        <v>SO 03 - Vodný prvok</v>
      </c>
      <c r="F121" s="268"/>
      <c r="G121" s="268"/>
      <c r="H121" s="268"/>
      <c r="M121" s="29"/>
    </row>
    <row r="122" spans="2:21" s="1" customFormat="1" ht="6.95" customHeight="1" x14ac:dyDescent="0.2">
      <c r="B122" s="29"/>
      <c r="M122" s="29"/>
    </row>
    <row r="123" spans="2:21" s="1" customFormat="1" ht="12" customHeight="1" x14ac:dyDescent="0.2">
      <c r="B123" s="29"/>
      <c r="C123" s="26" t="s">
        <v>16</v>
      </c>
      <c r="F123" s="24" t="str">
        <f>F12</f>
        <v>k.ú. Dúbravka, Bratislava</v>
      </c>
      <c r="I123" s="26" t="s">
        <v>18</v>
      </c>
      <c r="J123" s="26"/>
      <c r="K123" s="52">
        <f>IF(K12="","",K12)</f>
        <v>0</v>
      </c>
      <c r="M123" s="29"/>
    </row>
    <row r="124" spans="2:21" s="1" customFormat="1" ht="6.95" customHeight="1" x14ac:dyDescent="0.2">
      <c r="B124" s="29"/>
      <c r="M124" s="29"/>
    </row>
    <row r="125" spans="2:21" s="1" customFormat="1" ht="25.7" customHeight="1" x14ac:dyDescent="0.2">
      <c r="B125" s="29"/>
      <c r="C125" s="26" t="s">
        <v>19</v>
      </c>
      <c r="F125" s="24">
        <f>E15</f>
        <v>0</v>
      </c>
      <c r="I125" s="26" t="s">
        <v>23</v>
      </c>
      <c r="J125" s="26"/>
      <c r="K125" s="27">
        <f>E21</f>
        <v>0</v>
      </c>
      <c r="M125" s="29"/>
    </row>
    <row r="126" spans="2:21" s="1" customFormat="1" ht="15.2" customHeight="1" x14ac:dyDescent="0.2">
      <c r="B126" s="29"/>
      <c r="C126" s="26" t="s">
        <v>22</v>
      </c>
      <c r="F126" s="24" t="str">
        <f>IF(E18="","",E18)</f>
        <v/>
      </c>
      <c r="I126" s="26" t="s">
        <v>25</v>
      </c>
      <c r="J126" s="26"/>
      <c r="K126" s="27" t="str">
        <f>E24</f>
        <v xml:space="preserve"> </v>
      </c>
      <c r="M126" s="29"/>
    </row>
    <row r="127" spans="2:21" s="1" customFormat="1" ht="10.35" customHeight="1" x14ac:dyDescent="0.2">
      <c r="B127" s="29"/>
      <c r="M127" s="29"/>
    </row>
    <row r="128" spans="2:21" s="10" customFormat="1" ht="29.25" customHeight="1" x14ac:dyDescent="0.2">
      <c r="B128" s="124"/>
      <c r="C128" s="125" t="s">
        <v>151</v>
      </c>
      <c r="D128" s="126" t="s">
        <v>53</v>
      </c>
      <c r="E128" s="126" t="s">
        <v>49</v>
      </c>
      <c r="F128" s="126" t="s">
        <v>50</v>
      </c>
      <c r="G128" s="126" t="s">
        <v>152</v>
      </c>
      <c r="H128" s="126" t="s">
        <v>153</v>
      </c>
      <c r="I128" s="126" t="s">
        <v>154</v>
      </c>
      <c r="J128" s="126" t="s">
        <v>155</v>
      </c>
      <c r="K128" s="127" t="s">
        <v>127</v>
      </c>
      <c r="L128" s="128" t="s">
        <v>156</v>
      </c>
      <c r="M128" s="124"/>
      <c r="N128" s="59" t="s">
        <v>1</v>
      </c>
      <c r="O128" s="60" t="s">
        <v>32</v>
      </c>
      <c r="P128" s="60" t="s">
        <v>157</v>
      </c>
      <c r="Q128" s="60" t="s">
        <v>158</v>
      </c>
      <c r="R128" s="60" t="s">
        <v>159</v>
      </c>
      <c r="S128" s="60" t="s">
        <v>160</v>
      </c>
      <c r="T128" s="60" t="s">
        <v>161</v>
      </c>
      <c r="U128" s="61" t="s">
        <v>162</v>
      </c>
    </row>
    <row r="129" spans="2:66" s="1" customFormat="1" ht="22.9" customHeight="1" x14ac:dyDescent="0.25">
      <c r="B129" s="29"/>
      <c r="C129" s="64" t="s">
        <v>123</v>
      </c>
      <c r="K129" s="129">
        <f>K130</f>
        <v>78900.86179000001</v>
      </c>
      <c r="M129" s="29"/>
      <c r="N129" s="62"/>
      <c r="O129" s="53"/>
      <c r="P129" s="53"/>
      <c r="Q129" s="130">
        <f>Q130</f>
        <v>1394.5678050000001</v>
      </c>
      <c r="R129" s="53"/>
      <c r="S129" s="130">
        <f>S130</f>
        <v>296.59535526999997</v>
      </c>
      <c r="T129" s="53"/>
      <c r="U129" s="131">
        <f>U130</f>
        <v>0</v>
      </c>
      <c r="AU129" s="17" t="s">
        <v>67</v>
      </c>
      <c r="AV129" s="17" t="s">
        <v>129</v>
      </c>
      <c r="BL129" s="132">
        <f>BL130</f>
        <v>78900.89</v>
      </c>
    </row>
    <row r="130" spans="2:66" s="11" customFormat="1" ht="25.9" customHeight="1" x14ac:dyDescent="0.2">
      <c r="B130" s="133"/>
      <c r="D130" s="134" t="s">
        <v>67</v>
      </c>
      <c r="E130" s="135" t="s">
        <v>163</v>
      </c>
      <c r="F130" s="135" t="s">
        <v>164</v>
      </c>
      <c r="K130" s="136">
        <f>K131+K185+K258+K319+K383+K408</f>
        <v>78900.86179000001</v>
      </c>
      <c r="M130" s="133"/>
      <c r="N130" s="137"/>
      <c r="Q130" s="138">
        <f>Q131+Q185+Q258+Q319+Q383+Q408</f>
        <v>1394.5678050000001</v>
      </c>
      <c r="S130" s="138">
        <f>S131+S185+S258+S319+S383+S408</f>
        <v>296.59535526999997</v>
      </c>
      <c r="U130" s="139">
        <f>U131+U185+U258+U319+U383+U408</f>
        <v>0</v>
      </c>
      <c r="AS130" s="134" t="s">
        <v>76</v>
      </c>
      <c r="AU130" s="140" t="s">
        <v>67</v>
      </c>
      <c r="AV130" s="140" t="s">
        <v>68</v>
      </c>
      <c r="AZ130" s="134" t="s">
        <v>165</v>
      </c>
      <c r="BL130" s="141">
        <f>BL131+BL185+BL258+BL319+BL383+BL408</f>
        <v>78900.89</v>
      </c>
    </row>
    <row r="131" spans="2:66" s="11" customFormat="1" ht="22.9" customHeight="1" x14ac:dyDescent="0.2">
      <c r="B131" s="133"/>
      <c r="D131" s="134" t="s">
        <v>67</v>
      </c>
      <c r="E131" s="142" t="s">
        <v>76</v>
      </c>
      <c r="F131" s="142" t="s">
        <v>166</v>
      </c>
      <c r="K131" s="143">
        <f>SUM(K132:K179)</f>
        <v>16356.21069</v>
      </c>
      <c r="M131" s="133"/>
      <c r="N131" s="137"/>
      <c r="Q131" s="138">
        <f>SUM(Q132:Q184)</f>
        <v>276.90650400000004</v>
      </c>
      <c r="S131" s="138">
        <f>SUM(S132:S184)</f>
        <v>0</v>
      </c>
      <c r="U131" s="139">
        <f>SUM(U132:U184)</f>
        <v>0</v>
      </c>
      <c r="AS131" s="134" t="s">
        <v>76</v>
      </c>
      <c r="AU131" s="140" t="s">
        <v>67</v>
      </c>
      <c r="AV131" s="140" t="s">
        <v>76</v>
      </c>
      <c r="AZ131" s="134" t="s">
        <v>165</v>
      </c>
      <c r="BL131" s="141">
        <f>SUM(BL132:BL184)</f>
        <v>16356.23</v>
      </c>
    </row>
    <row r="132" spans="2:66" s="1" customFormat="1" ht="24.2" customHeight="1" x14ac:dyDescent="0.2">
      <c r="B132" s="29"/>
      <c r="C132" s="188" t="s">
        <v>76</v>
      </c>
      <c r="D132" s="188" t="s">
        <v>167</v>
      </c>
      <c r="E132" s="189" t="s">
        <v>198</v>
      </c>
      <c r="F132" s="190" t="s">
        <v>199</v>
      </c>
      <c r="G132" s="191" t="s">
        <v>184</v>
      </c>
      <c r="H132" s="192">
        <v>259.30399999999997</v>
      </c>
      <c r="I132" s="193">
        <v>8.5399999999999991</v>
      </c>
      <c r="J132" s="182"/>
      <c r="K132" s="193">
        <f t="shared" ref="K132" si="0">(H132*I132)-(H132*I132*J132)</f>
        <v>2214.4561599999997</v>
      </c>
      <c r="L132" s="194"/>
      <c r="M132" s="29"/>
      <c r="N132" s="145" t="s">
        <v>1</v>
      </c>
      <c r="O132" s="118" t="s">
        <v>34</v>
      </c>
      <c r="P132" s="146">
        <v>0.433</v>
      </c>
      <c r="Q132" s="146">
        <f>P132*H132</f>
        <v>112.27863199999999</v>
      </c>
      <c r="R132" s="146">
        <v>0</v>
      </c>
      <c r="S132" s="146">
        <f>R132*H132</f>
        <v>0</v>
      </c>
      <c r="T132" s="146">
        <v>0</v>
      </c>
      <c r="U132" s="147">
        <f>T132*H132</f>
        <v>0</v>
      </c>
      <c r="AS132" s="148" t="s">
        <v>171</v>
      </c>
      <c r="AU132" s="148" t="s">
        <v>167</v>
      </c>
      <c r="AV132" s="148" t="s">
        <v>147</v>
      </c>
      <c r="AZ132" s="17" t="s">
        <v>165</v>
      </c>
      <c r="BF132" s="149">
        <f>IF(O132="základná",K132,0)</f>
        <v>0</v>
      </c>
      <c r="BG132" s="149">
        <f>IF(O132="znížená",K132,0)</f>
        <v>2214.4561599999997</v>
      </c>
      <c r="BH132" s="149">
        <f>IF(O132="zákl. prenesená",K132,0)</f>
        <v>0</v>
      </c>
      <c r="BI132" s="149">
        <f>IF(O132="zníž. prenesená",K132,0)</f>
        <v>0</v>
      </c>
      <c r="BJ132" s="149">
        <f>IF(O132="nulová",K132,0)</f>
        <v>0</v>
      </c>
      <c r="BK132" s="17" t="s">
        <v>147</v>
      </c>
      <c r="BL132" s="149">
        <f>ROUND(I132*H132,2)</f>
        <v>2214.46</v>
      </c>
      <c r="BM132" s="17" t="s">
        <v>171</v>
      </c>
      <c r="BN132" s="148" t="s">
        <v>907</v>
      </c>
    </row>
    <row r="133" spans="2:66" s="12" customFormat="1" x14ac:dyDescent="0.2">
      <c r="B133" s="150"/>
      <c r="D133" s="151" t="s">
        <v>173</v>
      </c>
      <c r="E133" s="152" t="s">
        <v>1</v>
      </c>
      <c r="F133" s="153" t="s">
        <v>908</v>
      </c>
      <c r="H133" s="152" t="s">
        <v>1</v>
      </c>
      <c r="J133" s="198"/>
      <c r="M133" s="150"/>
      <c r="N133" s="154"/>
      <c r="U133" s="155"/>
      <c r="AU133" s="152" t="s">
        <v>173</v>
      </c>
      <c r="AV133" s="152" t="s">
        <v>147</v>
      </c>
      <c r="AW133" s="12" t="s">
        <v>76</v>
      </c>
      <c r="AX133" s="12" t="s">
        <v>24</v>
      </c>
      <c r="AY133" s="12" t="s">
        <v>68</v>
      </c>
      <c r="AZ133" s="152" t="s">
        <v>165</v>
      </c>
    </row>
    <row r="134" spans="2:66" s="13" customFormat="1" x14ac:dyDescent="0.2">
      <c r="B134" s="156"/>
      <c r="D134" s="151" t="s">
        <v>173</v>
      </c>
      <c r="E134" s="157" t="s">
        <v>1</v>
      </c>
      <c r="F134" s="158" t="s">
        <v>909</v>
      </c>
      <c r="H134" s="159">
        <v>99.034999999999997</v>
      </c>
      <c r="J134" s="199"/>
      <c r="M134" s="156"/>
      <c r="N134" s="160"/>
      <c r="U134" s="161"/>
      <c r="AU134" s="157" t="s">
        <v>173</v>
      </c>
      <c r="AV134" s="157" t="s">
        <v>147</v>
      </c>
      <c r="AW134" s="13" t="s">
        <v>147</v>
      </c>
      <c r="AX134" s="13" t="s">
        <v>24</v>
      </c>
      <c r="AY134" s="13" t="s">
        <v>68</v>
      </c>
      <c r="AZ134" s="157" t="s">
        <v>165</v>
      </c>
    </row>
    <row r="135" spans="2:66" s="13" customFormat="1" x14ac:dyDescent="0.2">
      <c r="B135" s="156"/>
      <c r="D135" s="151" t="s">
        <v>173</v>
      </c>
      <c r="E135" s="157" t="s">
        <v>1</v>
      </c>
      <c r="F135" s="158" t="s">
        <v>910</v>
      </c>
      <c r="H135" s="159">
        <v>31.588999999999999</v>
      </c>
      <c r="J135" s="199"/>
      <c r="M135" s="156"/>
      <c r="N135" s="160"/>
      <c r="U135" s="161"/>
      <c r="AU135" s="157" t="s">
        <v>173</v>
      </c>
      <c r="AV135" s="157" t="s">
        <v>147</v>
      </c>
      <c r="AW135" s="13" t="s">
        <v>147</v>
      </c>
      <c r="AX135" s="13" t="s">
        <v>24</v>
      </c>
      <c r="AY135" s="13" t="s">
        <v>68</v>
      </c>
      <c r="AZ135" s="157" t="s">
        <v>165</v>
      </c>
    </row>
    <row r="136" spans="2:66" s="13" customFormat="1" x14ac:dyDescent="0.2">
      <c r="B136" s="156"/>
      <c r="D136" s="151" t="s">
        <v>173</v>
      </c>
      <c r="E136" s="157" t="s">
        <v>1</v>
      </c>
      <c r="F136" s="158" t="s">
        <v>911</v>
      </c>
      <c r="H136" s="159">
        <v>45.042000000000002</v>
      </c>
      <c r="J136" s="199"/>
      <c r="M136" s="156"/>
      <c r="N136" s="160"/>
      <c r="U136" s="161"/>
      <c r="AU136" s="157" t="s">
        <v>173</v>
      </c>
      <c r="AV136" s="157" t="s">
        <v>147</v>
      </c>
      <c r="AW136" s="13" t="s">
        <v>147</v>
      </c>
      <c r="AX136" s="13" t="s">
        <v>24</v>
      </c>
      <c r="AY136" s="13" t="s">
        <v>68</v>
      </c>
      <c r="AZ136" s="157" t="s">
        <v>165</v>
      </c>
    </row>
    <row r="137" spans="2:66" s="12" customFormat="1" x14ac:dyDescent="0.2">
      <c r="B137" s="150"/>
      <c r="D137" s="151" t="s">
        <v>173</v>
      </c>
      <c r="E137" s="152" t="s">
        <v>1</v>
      </c>
      <c r="F137" s="153" t="s">
        <v>912</v>
      </c>
      <c r="H137" s="152" t="s">
        <v>1</v>
      </c>
      <c r="J137" s="198"/>
      <c r="M137" s="150"/>
      <c r="N137" s="154"/>
      <c r="U137" s="155"/>
      <c r="AU137" s="152" t="s">
        <v>173</v>
      </c>
      <c r="AV137" s="152" t="s">
        <v>147</v>
      </c>
      <c r="AW137" s="12" t="s">
        <v>76</v>
      </c>
      <c r="AX137" s="12" t="s">
        <v>24</v>
      </c>
      <c r="AY137" s="12" t="s">
        <v>68</v>
      </c>
      <c r="AZ137" s="152" t="s">
        <v>165</v>
      </c>
    </row>
    <row r="138" spans="2:66" s="13" customFormat="1" x14ac:dyDescent="0.2">
      <c r="B138" s="156"/>
      <c r="D138" s="151" t="s">
        <v>173</v>
      </c>
      <c r="E138" s="157" t="s">
        <v>1</v>
      </c>
      <c r="F138" s="158" t="s">
        <v>913</v>
      </c>
      <c r="H138" s="159">
        <v>83.638000000000005</v>
      </c>
      <c r="J138" s="199"/>
      <c r="M138" s="156"/>
      <c r="N138" s="160"/>
      <c r="U138" s="161"/>
      <c r="AU138" s="157" t="s">
        <v>173</v>
      </c>
      <c r="AV138" s="157" t="s">
        <v>147</v>
      </c>
      <c r="AW138" s="13" t="s">
        <v>147</v>
      </c>
      <c r="AX138" s="13" t="s">
        <v>24</v>
      </c>
      <c r="AY138" s="13" t="s">
        <v>68</v>
      </c>
      <c r="AZ138" s="157" t="s">
        <v>165</v>
      </c>
    </row>
    <row r="139" spans="2:66" s="14" customFormat="1" x14ac:dyDescent="0.2">
      <c r="B139" s="162"/>
      <c r="D139" s="151" t="s">
        <v>173</v>
      </c>
      <c r="E139" s="163" t="s">
        <v>1</v>
      </c>
      <c r="F139" s="164" t="s">
        <v>176</v>
      </c>
      <c r="H139" s="165">
        <v>259.30399999999997</v>
      </c>
      <c r="J139" s="200"/>
      <c r="M139" s="162"/>
      <c r="N139" s="166"/>
      <c r="U139" s="167"/>
      <c r="AU139" s="163" t="s">
        <v>173</v>
      </c>
      <c r="AV139" s="163" t="s">
        <v>147</v>
      </c>
      <c r="AW139" s="14" t="s">
        <v>171</v>
      </c>
      <c r="AX139" s="14" t="s">
        <v>24</v>
      </c>
      <c r="AY139" s="14" t="s">
        <v>76</v>
      </c>
      <c r="AZ139" s="163" t="s">
        <v>165</v>
      </c>
    </row>
    <row r="140" spans="2:66" s="1" customFormat="1" ht="24.2" customHeight="1" x14ac:dyDescent="0.2">
      <c r="B140" s="29"/>
      <c r="C140" s="188" t="s">
        <v>147</v>
      </c>
      <c r="D140" s="188" t="s">
        <v>167</v>
      </c>
      <c r="E140" s="189" t="s">
        <v>202</v>
      </c>
      <c r="F140" s="190" t="s">
        <v>203</v>
      </c>
      <c r="G140" s="191" t="s">
        <v>184</v>
      </c>
      <c r="H140" s="192">
        <v>259.30399999999997</v>
      </c>
      <c r="I140" s="193">
        <v>1.17</v>
      </c>
      <c r="J140" s="182"/>
      <c r="K140" s="193">
        <f t="shared" ref="K140" si="1">(H140*I140)-(H140*I140*J140)</f>
        <v>303.38567999999992</v>
      </c>
      <c r="L140" s="194"/>
      <c r="M140" s="29"/>
      <c r="N140" s="145" t="s">
        <v>1</v>
      </c>
      <c r="O140" s="118" t="s">
        <v>34</v>
      </c>
      <c r="P140" s="146">
        <v>4.2000000000000003E-2</v>
      </c>
      <c r="Q140" s="146">
        <f>P140*H140</f>
        <v>10.890768</v>
      </c>
      <c r="R140" s="146">
        <v>0</v>
      </c>
      <c r="S140" s="146">
        <f>R140*H140</f>
        <v>0</v>
      </c>
      <c r="T140" s="146">
        <v>0</v>
      </c>
      <c r="U140" s="147">
        <f>T140*H140</f>
        <v>0</v>
      </c>
      <c r="AS140" s="148" t="s">
        <v>171</v>
      </c>
      <c r="AU140" s="148" t="s">
        <v>167</v>
      </c>
      <c r="AV140" s="148" t="s">
        <v>147</v>
      </c>
      <c r="AZ140" s="17" t="s">
        <v>165</v>
      </c>
      <c r="BF140" s="149">
        <f>IF(O140="základná",K140,0)</f>
        <v>0</v>
      </c>
      <c r="BG140" s="149">
        <f>IF(O140="znížená",K140,0)</f>
        <v>303.38567999999992</v>
      </c>
      <c r="BH140" s="149">
        <f>IF(O140="zákl. prenesená",K140,0)</f>
        <v>0</v>
      </c>
      <c r="BI140" s="149">
        <f>IF(O140="zníž. prenesená",K140,0)</f>
        <v>0</v>
      </c>
      <c r="BJ140" s="149">
        <f>IF(O140="nulová",K140,0)</f>
        <v>0</v>
      </c>
      <c r="BK140" s="17" t="s">
        <v>147</v>
      </c>
      <c r="BL140" s="149">
        <f>ROUND(I140*H140,2)</f>
        <v>303.39</v>
      </c>
      <c r="BM140" s="17" t="s">
        <v>171</v>
      </c>
      <c r="BN140" s="148" t="s">
        <v>914</v>
      </c>
    </row>
    <row r="141" spans="2:66" s="12" customFormat="1" x14ac:dyDescent="0.2">
      <c r="B141" s="150"/>
      <c r="D141" s="151" t="s">
        <v>173</v>
      </c>
      <c r="E141" s="152" t="s">
        <v>1</v>
      </c>
      <c r="F141" s="153" t="s">
        <v>908</v>
      </c>
      <c r="H141" s="152" t="s">
        <v>1</v>
      </c>
      <c r="J141" s="198"/>
      <c r="M141" s="150"/>
      <c r="N141" s="154"/>
      <c r="U141" s="155"/>
      <c r="AU141" s="152" t="s">
        <v>173</v>
      </c>
      <c r="AV141" s="152" t="s">
        <v>147</v>
      </c>
      <c r="AW141" s="12" t="s">
        <v>76</v>
      </c>
      <c r="AX141" s="12" t="s">
        <v>24</v>
      </c>
      <c r="AY141" s="12" t="s">
        <v>68</v>
      </c>
      <c r="AZ141" s="152" t="s">
        <v>165</v>
      </c>
    </row>
    <row r="142" spans="2:66" s="13" customFormat="1" x14ac:dyDescent="0.2">
      <c r="B142" s="156"/>
      <c r="D142" s="151" t="s">
        <v>173</v>
      </c>
      <c r="E142" s="157" t="s">
        <v>1</v>
      </c>
      <c r="F142" s="158" t="s">
        <v>909</v>
      </c>
      <c r="H142" s="159">
        <v>99.034999999999997</v>
      </c>
      <c r="J142" s="199"/>
      <c r="M142" s="156"/>
      <c r="N142" s="160"/>
      <c r="U142" s="161"/>
      <c r="AU142" s="157" t="s">
        <v>173</v>
      </c>
      <c r="AV142" s="157" t="s">
        <v>147</v>
      </c>
      <c r="AW142" s="13" t="s">
        <v>147</v>
      </c>
      <c r="AX142" s="13" t="s">
        <v>24</v>
      </c>
      <c r="AY142" s="13" t="s">
        <v>68</v>
      </c>
      <c r="AZ142" s="157" t="s">
        <v>165</v>
      </c>
    </row>
    <row r="143" spans="2:66" s="13" customFormat="1" x14ac:dyDescent="0.2">
      <c r="B143" s="156"/>
      <c r="D143" s="151" t="s">
        <v>173</v>
      </c>
      <c r="E143" s="157" t="s">
        <v>1</v>
      </c>
      <c r="F143" s="158" t="s">
        <v>910</v>
      </c>
      <c r="H143" s="159">
        <v>31.588999999999999</v>
      </c>
      <c r="J143" s="199"/>
      <c r="M143" s="156"/>
      <c r="N143" s="160"/>
      <c r="U143" s="161"/>
      <c r="AU143" s="157" t="s">
        <v>173</v>
      </c>
      <c r="AV143" s="157" t="s">
        <v>147</v>
      </c>
      <c r="AW143" s="13" t="s">
        <v>147</v>
      </c>
      <c r="AX143" s="13" t="s">
        <v>24</v>
      </c>
      <c r="AY143" s="13" t="s">
        <v>68</v>
      </c>
      <c r="AZ143" s="157" t="s">
        <v>165</v>
      </c>
    </row>
    <row r="144" spans="2:66" s="13" customFormat="1" x14ac:dyDescent="0.2">
      <c r="B144" s="156"/>
      <c r="D144" s="151" t="s">
        <v>173</v>
      </c>
      <c r="E144" s="157" t="s">
        <v>1</v>
      </c>
      <c r="F144" s="158" t="s">
        <v>911</v>
      </c>
      <c r="H144" s="159">
        <v>45.042000000000002</v>
      </c>
      <c r="J144" s="199"/>
      <c r="M144" s="156"/>
      <c r="N144" s="160"/>
      <c r="U144" s="161"/>
      <c r="AU144" s="157" t="s">
        <v>173</v>
      </c>
      <c r="AV144" s="157" t="s">
        <v>147</v>
      </c>
      <c r="AW144" s="13" t="s">
        <v>147</v>
      </c>
      <c r="AX144" s="13" t="s">
        <v>24</v>
      </c>
      <c r="AY144" s="13" t="s">
        <v>68</v>
      </c>
      <c r="AZ144" s="157" t="s">
        <v>165</v>
      </c>
    </row>
    <row r="145" spans="2:66" s="12" customFormat="1" x14ac:dyDescent="0.2">
      <c r="B145" s="150"/>
      <c r="D145" s="151" t="s">
        <v>173</v>
      </c>
      <c r="E145" s="152" t="s">
        <v>1</v>
      </c>
      <c r="F145" s="153" t="s">
        <v>912</v>
      </c>
      <c r="H145" s="152" t="s">
        <v>1</v>
      </c>
      <c r="J145" s="198"/>
      <c r="M145" s="150"/>
      <c r="N145" s="154"/>
      <c r="U145" s="155"/>
      <c r="AU145" s="152" t="s">
        <v>173</v>
      </c>
      <c r="AV145" s="152" t="s">
        <v>147</v>
      </c>
      <c r="AW145" s="12" t="s">
        <v>76</v>
      </c>
      <c r="AX145" s="12" t="s">
        <v>24</v>
      </c>
      <c r="AY145" s="12" t="s">
        <v>68</v>
      </c>
      <c r="AZ145" s="152" t="s">
        <v>165</v>
      </c>
    </row>
    <row r="146" spans="2:66" s="13" customFormat="1" x14ac:dyDescent="0.2">
      <c r="B146" s="156"/>
      <c r="D146" s="151" t="s">
        <v>173</v>
      </c>
      <c r="E146" s="157" t="s">
        <v>1</v>
      </c>
      <c r="F146" s="158" t="s">
        <v>913</v>
      </c>
      <c r="H146" s="159">
        <v>83.638000000000005</v>
      </c>
      <c r="J146" s="199"/>
      <c r="M146" s="156"/>
      <c r="N146" s="160"/>
      <c r="U146" s="161"/>
      <c r="AU146" s="157" t="s">
        <v>173</v>
      </c>
      <c r="AV146" s="157" t="s">
        <v>147</v>
      </c>
      <c r="AW146" s="13" t="s">
        <v>147</v>
      </c>
      <c r="AX146" s="13" t="s">
        <v>24</v>
      </c>
      <c r="AY146" s="13" t="s">
        <v>68</v>
      </c>
      <c r="AZ146" s="157" t="s">
        <v>165</v>
      </c>
    </row>
    <row r="147" spans="2:66" s="14" customFormat="1" x14ac:dyDescent="0.2">
      <c r="B147" s="162"/>
      <c r="D147" s="151" t="s">
        <v>173</v>
      </c>
      <c r="E147" s="163" t="s">
        <v>1</v>
      </c>
      <c r="F147" s="164" t="s">
        <v>176</v>
      </c>
      <c r="H147" s="165">
        <v>259.30399999999997</v>
      </c>
      <c r="J147" s="200"/>
      <c r="M147" s="162"/>
      <c r="N147" s="166"/>
      <c r="U147" s="167"/>
      <c r="AU147" s="163" t="s">
        <v>173</v>
      </c>
      <c r="AV147" s="163" t="s">
        <v>147</v>
      </c>
      <c r="AW147" s="14" t="s">
        <v>171</v>
      </c>
      <c r="AX147" s="14" t="s">
        <v>24</v>
      </c>
      <c r="AY147" s="14" t="s">
        <v>76</v>
      </c>
      <c r="AZ147" s="163" t="s">
        <v>165</v>
      </c>
    </row>
    <row r="148" spans="2:66" s="1" customFormat="1" ht="24.2" customHeight="1" x14ac:dyDescent="0.2">
      <c r="B148" s="29"/>
      <c r="C148" s="188" t="s">
        <v>181</v>
      </c>
      <c r="D148" s="188" t="s">
        <v>167</v>
      </c>
      <c r="E148" s="189" t="s">
        <v>214</v>
      </c>
      <c r="F148" s="190" t="s">
        <v>215</v>
      </c>
      <c r="G148" s="191" t="s">
        <v>184</v>
      </c>
      <c r="H148" s="192">
        <v>259.30399999999997</v>
      </c>
      <c r="I148" s="193">
        <v>2.04</v>
      </c>
      <c r="J148" s="182"/>
      <c r="K148" s="193">
        <f t="shared" ref="K148" si="2">(H148*I148)-(H148*I148*J148)</f>
        <v>528.98015999999996</v>
      </c>
      <c r="L148" s="194"/>
      <c r="M148" s="29"/>
      <c r="N148" s="145" t="s">
        <v>1</v>
      </c>
      <c r="O148" s="118" t="s">
        <v>34</v>
      </c>
      <c r="P148" s="146">
        <v>6.9000000000000006E-2</v>
      </c>
      <c r="Q148" s="146">
        <f>P148*H148</f>
        <v>17.891976</v>
      </c>
      <c r="R148" s="146">
        <v>0</v>
      </c>
      <c r="S148" s="146">
        <f>R148*H148</f>
        <v>0</v>
      </c>
      <c r="T148" s="146">
        <v>0</v>
      </c>
      <c r="U148" s="147">
        <f>T148*H148</f>
        <v>0</v>
      </c>
      <c r="AS148" s="148" t="s">
        <v>171</v>
      </c>
      <c r="AU148" s="148" t="s">
        <v>167</v>
      </c>
      <c r="AV148" s="148" t="s">
        <v>147</v>
      </c>
      <c r="AZ148" s="17" t="s">
        <v>165</v>
      </c>
      <c r="BF148" s="149">
        <f>IF(O148="základná",K148,0)</f>
        <v>0</v>
      </c>
      <c r="BG148" s="149">
        <f>IF(O148="znížená",K148,0)</f>
        <v>528.98015999999996</v>
      </c>
      <c r="BH148" s="149">
        <f>IF(O148="zákl. prenesená",K148,0)</f>
        <v>0</v>
      </c>
      <c r="BI148" s="149">
        <f>IF(O148="zníž. prenesená",K148,0)</f>
        <v>0</v>
      </c>
      <c r="BJ148" s="149">
        <f>IF(O148="nulová",K148,0)</f>
        <v>0</v>
      </c>
      <c r="BK148" s="17" t="s">
        <v>147</v>
      </c>
      <c r="BL148" s="149">
        <f>ROUND(I148*H148,2)</f>
        <v>528.98</v>
      </c>
      <c r="BM148" s="17" t="s">
        <v>171</v>
      </c>
      <c r="BN148" s="148" t="s">
        <v>915</v>
      </c>
    </row>
    <row r="149" spans="2:66" s="12" customFormat="1" x14ac:dyDescent="0.2">
      <c r="B149" s="150"/>
      <c r="D149" s="151" t="s">
        <v>173</v>
      </c>
      <c r="E149" s="152" t="s">
        <v>1</v>
      </c>
      <c r="F149" s="153" t="s">
        <v>217</v>
      </c>
      <c r="H149" s="152" t="s">
        <v>1</v>
      </c>
      <c r="J149" s="198"/>
      <c r="M149" s="150"/>
      <c r="N149" s="154"/>
      <c r="U149" s="155"/>
      <c r="AU149" s="152" t="s">
        <v>173</v>
      </c>
      <c r="AV149" s="152" t="s">
        <v>147</v>
      </c>
      <c r="AW149" s="12" t="s">
        <v>76</v>
      </c>
      <c r="AX149" s="12" t="s">
        <v>24</v>
      </c>
      <c r="AY149" s="12" t="s">
        <v>68</v>
      </c>
      <c r="AZ149" s="152" t="s">
        <v>165</v>
      </c>
    </row>
    <row r="150" spans="2:66" s="13" customFormat="1" x14ac:dyDescent="0.2">
      <c r="B150" s="156"/>
      <c r="D150" s="151" t="s">
        <v>173</v>
      </c>
      <c r="E150" s="157" t="s">
        <v>1</v>
      </c>
      <c r="F150" s="158" t="s">
        <v>916</v>
      </c>
      <c r="H150" s="159">
        <v>259.30399999999997</v>
      </c>
      <c r="J150" s="199"/>
      <c r="M150" s="156"/>
      <c r="N150" s="160"/>
      <c r="U150" s="161"/>
      <c r="AU150" s="157" t="s">
        <v>173</v>
      </c>
      <c r="AV150" s="157" t="s">
        <v>147</v>
      </c>
      <c r="AW150" s="13" t="s">
        <v>147</v>
      </c>
      <c r="AX150" s="13" t="s">
        <v>24</v>
      </c>
      <c r="AY150" s="13" t="s">
        <v>68</v>
      </c>
      <c r="AZ150" s="157" t="s">
        <v>165</v>
      </c>
    </row>
    <row r="151" spans="2:66" s="14" customFormat="1" x14ac:dyDescent="0.2">
      <c r="B151" s="162"/>
      <c r="D151" s="151" t="s">
        <v>173</v>
      </c>
      <c r="E151" s="163" t="s">
        <v>1</v>
      </c>
      <c r="F151" s="164" t="s">
        <v>176</v>
      </c>
      <c r="H151" s="165">
        <v>259.30399999999997</v>
      </c>
      <c r="J151" s="200"/>
      <c r="M151" s="162"/>
      <c r="N151" s="166"/>
      <c r="U151" s="167"/>
      <c r="AU151" s="163" t="s">
        <v>173</v>
      </c>
      <c r="AV151" s="163" t="s">
        <v>147</v>
      </c>
      <c r="AW151" s="14" t="s">
        <v>171</v>
      </c>
      <c r="AX151" s="14" t="s">
        <v>24</v>
      </c>
      <c r="AY151" s="14" t="s">
        <v>76</v>
      </c>
      <c r="AZ151" s="163" t="s">
        <v>165</v>
      </c>
    </row>
    <row r="152" spans="2:66" s="1" customFormat="1" ht="37.9" customHeight="1" x14ac:dyDescent="0.2">
      <c r="B152" s="29"/>
      <c r="C152" s="188" t="s">
        <v>171</v>
      </c>
      <c r="D152" s="188" t="s">
        <v>167</v>
      </c>
      <c r="E152" s="189" t="s">
        <v>220</v>
      </c>
      <c r="F152" s="190" t="s">
        <v>221</v>
      </c>
      <c r="G152" s="191" t="s">
        <v>184</v>
      </c>
      <c r="H152" s="192">
        <v>182.673</v>
      </c>
      <c r="I152" s="193">
        <v>2.67</v>
      </c>
      <c r="J152" s="182"/>
      <c r="K152" s="193">
        <f t="shared" ref="K152" si="3">(H152*I152)-(H152*I152*J152)</f>
        <v>487.73690999999997</v>
      </c>
      <c r="L152" s="194"/>
      <c r="M152" s="29"/>
      <c r="N152" s="145" t="s">
        <v>1</v>
      </c>
      <c r="O152" s="118" t="s">
        <v>34</v>
      </c>
      <c r="P152" s="146">
        <v>3.6999999999999998E-2</v>
      </c>
      <c r="Q152" s="146">
        <f>P152*H152</f>
        <v>6.7589009999999998</v>
      </c>
      <c r="R152" s="146">
        <v>0</v>
      </c>
      <c r="S152" s="146">
        <f>R152*H152</f>
        <v>0</v>
      </c>
      <c r="T152" s="146">
        <v>0</v>
      </c>
      <c r="U152" s="147">
        <f>T152*H152</f>
        <v>0</v>
      </c>
      <c r="AS152" s="148" t="s">
        <v>171</v>
      </c>
      <c r="AU152" s="148" t="s">
        <v>167</v>
      </c>
      <c r="AV152" s="148" t="s">
        <v>147</v>
      </c>
      <c r="AZ152" s="17" t="s">
        <v>165</v>
      </c>
      <c r="BF152" s="149">
        <f>IF(O152="základná",K152,0)</f>
        <v>0</v>
      </c>
      <c r="BG152" s="149">
        <f>IF(O152="znížená",K152,0)</f>
        <v>487.73690999999997</v>
      </c>
      <c r="BH152" s="149">
        <f>IF(O152="zákl. prenesená",K152,0)</f>
        <v>0</v>
      </c>
      <c r="BI152" s="149">
        <f>IF(O152="zníž. prenesená",K152,0)</f>
        <v>0</v>
      </c>
      <c r="BJ152" s="149">
        <f>IF(O152="nulová",K152,0)</f>
        <v>0</v>
      </c>
      <c r="BK152" s="17" t="s">
        <v>147</v>
      </c>
      <c r="BL152" s="149">
        <f>ROUND(I152*H152,2)</f>
        <v>487.74</v>
      </c>
      <c r="BM152" s="17" t="s">
        <v>171</v>
      </c>
      <c r="BN152" s="148" t="s">
        <v>917</v>
      </c>
    </row>
    <row r="153" spans="2:66" s="12" customFormat="1" x14ac:dyDescent="0.2">
      <c r="B153" s="150"/>
      <c r="D153" s="151" t="s">
        <v>173</v>
      </c>
      <c r="E153" s="152" t="s">
        <v>1</v>
      </c>
      <c r="F153" s="153" t="s">
        <v>223</v>
      </c>
      <c r="H153" s="152" t="s">
        <v>1</v>
      </c>
      <c r="J153" s="198"/>
      <c r="M153" s="150"/>
      <c r="N153" s="154"/>
      <c r="U153" s="155"/>
      <c r="AU153" s="152" t="s">
        <v>173</v>
      </c>
      <c r="AV153" s="152" t="s">
        <v>147</v>
      </c>
      <c r="AW153" s="12" t="s">
        <v>76</v>
      </c>
      <c r="AX153" s="12" t="s">
        <v>24</v>
      </c>
      <c r="AY153" s="12" t="s">
        <v>68</v>
      </c>
      <c r="AZ153" s="152" t="s">
        <v>165</v>
      </c>
    </row>
    <row r="154" spans="2:66" s="12" customFormat="1" x14ac:dyDescent="0.2">
      <c r="B154" s="150"/>
      <c r="D154" s="151" t="s">
        <v>173</v>
      </c>
      <c r="E154" s="152" t="s">
        <v>1</v>
      </c>
      <c r="F154" s="153" t="s">
        <v>918</v>
      </c>
      <c r="H154" s="152" t="s">
        <v>1</v>
      </c>
      <c r="J154" s="198"/>
      <c r="M154" s="150"/>
      <c r="N154" s="154"/>
      <c r="U154" s="155"/>
      <c r="AU154" s="152" t="s">
        <v>173</v>
      </c>
      <c r="AV154" s="152" t="s">
        <v>147</v>
      </c>
      <c r="AW154" s="12" t="s">
        <v>76</v>
      </c>
      <c r="AX154" s="12" t="s">
        <v>24</v>
      </c>
      <c r="AY154" s="12" t="s">
        <v>68</v>
      </c>
      <c r="AZ154" s="152" t="s">
        <v>165</v>
      </c>
    </row>
    <row r="155" spans="2:66" s="13" customFormat="1" x14ac:dyDescent="0.2">
      <c r="B155" s="156"/>
      <c r="D155" s="151" t="s">
        <v>173</v>
      </c>
      <c r="E155" s="157" t="s">
        <v>1</v>
      </c>
      <c r="F155" s="158" t="s">
        <v>919</v>
      </c>
      <c r="H155" s="159">
        <v>182.673</v>
      </c>
      <c r="J155" s="199"/>
      <c r="M155" s="156"/>
      <c r="N155" s="160"/>
      <c r="U155" s="161"/>
      <c r="AU155" s="157" t="s">
        <v>173</v>
      </c>
      <c r="AV155" s="157" t="s">
        <v>147</v>
      </c>
      <c r="AW155" s="13" t="s">
        <v>147</v>
      </c>
      <c r="AX155" s="13" t="s">
        <v>24</v>
      </c>
      <c r="AY155" s="13" t="s">
        <v>68</v>
      </c>
      <c r="AZ155" s="157" t="s">
        <v>165</v>
      </c>
    </row>
    <row r="156" spans="2:66" s="14" customFormat="1" x14ac:dyDescent="0.2">
      <c r="B156" s="162"/>
      <c r="D156" s="151" t="s">
        <v>173</v>
      </c>
      <c r="E156" s="163" t="s">
        <v>1</v>
      </c>
      <c r="F156" s="164" t="s">
        <v>176</v>
      </c>
      <c r="H156" s="165">
        <v>182.673</v>
      </c>
      <c r="J156" s="200"/>
      <c r="M156" s="162"/>
      <c r="N156" s="166"/>
      <c r="U156" s="167"/>
      <c r="AU156" s="163" t="s">
        <v>173</v>
      </c>
      <c r="AV156" s="163" t="s">
        <v>147</v>
      </c>
      <c r="AW156" s="14" t="s">
        <v>171</v>
      </c>
      <c r="AX156" s="14" t="s">
        <v>24</v>
      </c>
      <c r="AY156" s="14" t="s">
        <v>76</v>
      </c>
      <c r="AZ156" s="163" t="s">
        <v>165</v>
      </c>
    </row>
    <row r="157" spans="2:66" s="1" customFormat="1" ht="44.25" customHeight="1" x14ac:dyDescent="0.2">
      <c r="B157" s="29"/>
      <c r="C157" s="188" t="s">
        <v>201</v>
      </c>
      <c r="D157" s="188" t="s">
        <v>167</v>
      </c>
      <c r="E157" s="189" t="s">
        <v>225</v>
      </c>
      <c r="F157" s="190" t="s">
        <v>226</v>
      </c>
      <c r="G157" s="191" t="s">
        <v>184</v>
      </c>
      <c r="H157" s="192">
        <v>3653.46</v>
      </c>
      <c r="I157" s="193">
        <v>0.41</v>
      </c>
      <c r="J157" s="182"/>
      <c r="K157" s="193">
        <f t="shared" ref="K157" si="4">(H157*I157)-(H157*I157*J157)</f>
        <v>1497.9186</v>
      </c>
      <c r="L157" s="194"/>
      <c r="M157" s="29"/>
      <c r="N157" s="145" t="s">
        <v>1</v>
      </c>
      <c r="O157" s="118" t="s">
        <v>34</v>
      </c>
      <c r="P157" s="146">
        <v>6.0000000000000001E-3</v>
      </c>
      <c r="Q157" s="146">
        <f>P157*H157</f>
        <v>21.920760000000001</v>
      </c>
      <c r="R157" s="146">
        <v>0</v>
      </c>
      <c r="S157" s="146">
        <f>R157*H157</f>
        <v>0</v>
      </c>
      <c r="T157" s="146">
        <v>0</v>
      </c>
      <c r="U157" s="147">
        <f>T157*H157</f>
        <v>0</v>
      </c>
      <c r="AS157" s="148" t="s">
        <v>171</v>
      </c>
      <c r="AU157" s="148" t="s">
        <v>167</v>
      </c>
      <c r="AV157" s="148" t="s">
        <v>147</v>
      </c>
      <c r="AZ157" s="17" t="s">
        <v>165</v>
      </c>
      <c r="BF157" s="149">
        <f>IF(O157="základná",K157,0)</f>
        <v>0</v>
      </c>
      <c r="BG157" s="149">
        <f>IF(O157="znížená",K157,0)</f>
        <v>1497.9186</v>
      </c>
      <c r="BH157" s="149">
        <f>IF(O157="zákl. prenesená",K157,0)</f>
        <v>0</v>
      </c>
      <c r="BI157" s="149">
        <f>IF(O157="zníž. prenesená",K157,0)</f>
        <v>0</v>
      </c>
      <c r="BJ157" s="149">
        <f>IF(O157="nulová",K157,0)</f>
        <v>0</v>
      </c>
      <c r="BK157" s="17" t="s">
        <v>147</v>
      </c>
      <c r="BL157" s="149">
        <f>ROUND(I157*H157,2)</f>
        <v>1497.92</v>
      </c>
      <c r="BM157" s="17" t="s">
        <v>171</v>
      </c>
      <c r="BN157" s="148" t="s">
        <v>920</v>
      </c>
    </row>
    <row r="158" spans="2:66" s="12" customFormat="1" x14ac:dyDescent="0.2">
      <c r="B158" s="150"/>
      <c r="D158" s="151" t="s">
        <v>173</v>
      </c>
      <c r="E158" s="152" t="s">
        <v>1</v>
      </c>
      <c r="F158" s="153" t="s">
        <v>223</v>
      </c>
      <c r="H158" s="152" t="s">
        <v>1</v>
      </c>
      <c r="J158" s="198"/>
      <c r="M158" s="150"/>
      <c r="N158" s="154"/>
      <c r="U158" s="155"/>
      <c r="AU158" s="152" t="s">
        <v>173</v>
      </c>
      <c r="AV158" s="152" t="s">
        <v>147</v>
      </c>
      <c r="AW158" s="12" t="s">
        <v>76</v>
      </c>
      <c r="AX158" s="12" t="s">
        <v>24</v>
      </c>
      <c r="AY158" s="12" t="s">
        <v>68</v>
      </c>
      <c r="AZ158" s="152" t="s">
        <v>165</v>
      </c>
    </row>
    <row r="159" spans="2:66" s="12" customFormat="1" x14ac:dyDescent="0.2">
      <c r="B159" s="150"/>
      <c r="D159" s="151" t="s">
        <v>173</v>
      </c>
      <c r="E159" s="152" t="s">
        <v>1</v>
      </c>
      <c r="F159" s="153" t="s">
        <v>918</v>
      </c>
      <c r="H159" s="152" t="s">
        <v>1</v>
      </c>
      <c r="J159" s="198"/>
      <c r="M159" s="150"/>
      <c r="N159" s="154"/>
      <c r="U159" s="155"/>
      <c r="AU159" s="152" t="s">
        <v>173</v>
      </c>
      <c r="AV159" s="152" t="s">
        <v>147</v>
      </c>
      <c r="AW159" s="12" t="s">
        <v>76</v>
      </c>
      <c r="AX159" s="12" t="s">
        <v>24</v>
      </c>
      <c r="AY159" s="12" t="s">
        <v>68</v>
      </c>
      <c r="AZ159" s="152" t="s">
        <v>165</v>
      </c>
    </row>
    <row r="160" spans="2:66" s="13" customFormat="1" x14ac:dyDescent="0.2">
      <c r="B160" s="156"/>
      <c r="D160" s="151" t="s">
        <v>173</v>
      </c>
      <c r="E160" s="157" t="s">
        <v>1</v>
      </c>
      <c r="F160" s="158" t="s">
        <v>919</v>
      </c>
      <c r="H160" s="159">
        <v>182.673</v>
      </c>
      <c r="J160" s="199"/>
      <c r="M160" s="156"/>
      <c r="N160" s="160"/>
      <c r="U160" s="161"/>
      <c r="AU160" s="157" t="s">
        <v>173</v>
      </c>
      <c r="AV160" s="157" t="s">
        <v>147</v>
      </c>
      <c r="AW160" s="13" t="s">
        <v>147</v>
      </c>
      <c r="AX160" s="13" t="s">
        <v>24</v>
      </c>
      <c r="AY160" s="13" t="s">
        <v>68</v>
      </c>
      <c r="AZ160" s="157" t="s">
        <v>165</v>
      </c>
    </row>
    <row r="161" spans="2:66" s="14" customFormat="1" x14ac:dyDescent="0.2">
      <c r="B161" s="162"/>
      <c r="D161" s="151" t="s">
        <v>173</v>
      </c>
      <c r="E161" s="163" t="s">
        <v>1</v>
      </c>
      <c r="F161" s="164" t="s">
        <v>176</v>
      </c>
      <c r="H161" s="165">
        <v>182.673</v>
      </c>
      <c r="J161" s="200"/>
      <c r="M161" s="162"/>
      <c r="N161" s="166"/>
      <c r="U161" s="167"/>
      <c r="AU161" s="163" t="s">
        <v>173</v>
      </c>
      <c r="AV161" s="163" t="s">
        <v>147</v>
      </c>
      <c r="AW161" s="14" t="s">
        <v>171</v>
      </c>
      <c r="AX161" s="14" t="s">
        <v>24</v>
      </c>
      <c r="AY161" s="14" t="s">
        <v>76</v>
      </c>
      <c r="AZ161" s="163" t="s">
        <v>165</v>
      </c>
    </row>
    <row r="162" spans="2:66" s="13" customFormat="1" x14ac:dyDescent="0.2">
      <c r="B162" s="156"/>
      <c r="D162" s="151" t="s">
        <v>173</v>
      </c>
      <c r="F162" s="158" t="s">
        <v>921</v>
      </c>
      <c r="H162" s="159">
        <v>3653.46</v>
      </c>
      <c r="J162" s="199"/>
      <c r="M162" s="156"/>
      <c r="N162" s="160"/>
      <c r="U162" s="161"/>
      <c r="AU162" s="157" t="s">
        <v>173</v>
      </c>
      <c r="AV162" s="157" t="s">
        <v>147</v>
      </c>
      <c r="AW162" s="13" t="s">
        <v>147</v>
      </c>
      <c r="AX162" s="13" t="s">
        <v>3</v>
      </c>
      <c r="AY162" s="13" t="s">
        <v>76</v>
      </c>
      <c r="AZ162" s="157" t="s">
        <v>165</v>
      </c>
    </row>
    <row r="163" spans="2:66" s="1" customFormat="1" ht="24.2" customHeight="1" x14ac:dyDescent="0.2">
      <c r="B163" s="29"/>
      <c r="C163" s="188" t="s">
        <v>205</v>
      </c>
      <c r="D163" s="188" t="s">
        <v>167</v>
      </c>
      <c r="E163" s="189" t="s">
        <v>230</v>
      </c>
      <c r="F163" s="190" t="s">
        <v>231</v>
      </c>
      <c r="G163" s="191" t="s">
        <v>184</v>
      </c>
      <c r="H163" s="192">
        <v>182.673</v>
      </c>
      <c r="I163" s="193">
        <v>2.4500000000000002</v>
      </c>
      <c r="J163" s="182"/>
      <c r="K163" s="193">
        <f t="shared" ref="K163" si="5">(H163*I163)-(H163*I163*J163)</f>
        <v>447.54885000000002</v>
      </c>
      <c r="L163" s="194"/>
      <c r="M163" s="29"/>
      <c r="N163" s="145" t="s">
        <v>1</v>
      </c>
      <c r="O163" s="118" t="s">
        <v>34</v>
      </c>
      <c r="P163" s="146">
        <v>8.6999999999999994E-2</v>
      </c>
      <c r="Q163" s="146">
        <f>P163*H163</f>
        <v>15.892550999999999</v>
      </c>
      <c r="R163" s="146">
        <v>0</v>
      </c>
      <c r="S163" s="146">
        <f>R163*H163</f>
        <v>0</v>
      </c>
      <c r="T163" s="146">
        <v>0</v>
      </c>
      <c r="U163" s="147">
        <f>T163*H163</f>
        <v>0</v>
      </c>
      <c r="AS163" s="148" t="s">
        <v>171</v>
      </c>
      <c r="AU163" s="148" t="s">
        <v>167</v>
      </c>
      <c r="AV163" s="148" t="s">
        <v>147</v>
      </c>
      <c r="AZ163" s="17" t="s">
        <v>165</v>
      </c>
      <c r="BF163" s="149">
        <f>IF(O163="základná",K163,0)</f>
        <v>0</v>
      </c>
      <c r="BG163" s="149">
        <f>IF(O163="znížená",K163,0)</f>
        <v>447.54885000000002</v>
      </c>
      <c r="BH163" s="149">
        <f>IF(O163="zákl. prenesená",K163,0)</f>
        <v>0</v>
      </c>
      <c r="BI163" s="149">
        <f>IF(O163="zníž. prenesená",K163,0)</f>
        <v>0</v>
      </c>
      <c r="BJ163" s="149">
        <f>IF(O163="nulová",K163,0)</f>
        <v>0</v>
      </c>
      <c r="BK163" s="17" t="s">
        <v>147</v>
      </c>
      <c r="BL163" s="149">
        <f>ROUND(I163*H163,2)</f>
        <v>447.55</v>
      </c>
      <c r="BM163" s="17" t="s">
        <v>171</v>
      </c>
      <c r="BN163" s="148" t="s">
        <v>922</v>
      </c>
    </row>
    <row r="164" spans="2:66" s="12" customFormat="1" x14ac:dyDescent="0.2">
      <c r="B164" s="150"/>
      <c r="D164" s="151" t="s">
        <v>173</v>
      </c>
      <c r="E164" s="152" t="s">
        <v>1</v>
      </c>
      <c r="F164" s="153" t="s">
        <v>233</v>
      </c>
      <c r="H164" s="152" t="s">
        <v>1</v>
      </c>
      <c r="J164" s="198"/>
      <c r="M164" s="150"/>
      <c r="N164" s="154"/>
      <c r="U164" s="155"/>
      <c r="AU164" s="152" t="s">
        <v>173</v>
      </c>
      <c r="AV164" s="152" t="s">
        <v>147</v>
      </c>
      <c r="AW164" s="12" t="s">
        <v>76</v>
      </c>
      <c r="AX164" s="12" t="s">
        <v>24</v>
      </c>
      <c r="AY164" s="12" t="s">
        <v>68</v>
      </c>
      <c r="AZ164" s="152" t="s">
        <v>165</v>
      </c>
    </row>
    <row r="165" spans="2:66" s="12" customFormat="1" x14ac:dyDescent="0.2">
      <c r="B165" s="150"/>
      <c r="D165" s="151" t="s">
        <v>173</v>
      </c>
      <c r="E165" s="152" t="s">
        <v>1</v>
      </c>
      <c r="F165" s="153" t="s">
        <v>918</v>
      </c>
      <c r="H165" s="152" t="s">
        <v>1</v>
      </c>
      <c r="J165" s="198"/>
      <c r="M165" s="150"/>
      <c r="N165" s="154"/>
      <c r="U165" s="155"/>
      <c r="AU165" s="152" t="s">
        <v>173</v>
      </c>
      <c r="AV165" s="152" t="s">
        <v>147</v>
      </c>
      <c r="AW165" s="12" t="s">
        <v>76</v>
      </c>
      <c r="AX165" s="12" t="s">
        <v>24</v>
      </c>
      <c r="AY165" s="12" t="s">
        <v>68</v>
      </c>
      <c r="AZ165" s="152" t="s">
        <v>165</v>
      </c>
    </row>
    <row r="166" spans="2:66" s="13" customFormat="1" x14ac:dyDescent="0.2">
      <c r="B166" s="156"/>
      <c r="D166" s="151" t="s">
        <v>173</v>
      </c>
      <c r="E166" s="157" t="s">
        <v>1</v>
      </c>
      <c r="F166" s="158" t="s">
        <v>919</v>
      </c>
      <c r="H166" s="159">
        <v>182.673</v>
      </c>
      <c r="J166" s="199"/>
      <c r="M166" s="156"/>
      <c r="N166" s="160"/>
      <c r="U166" s="161"/>
      <c r="AU166" s="157" t="s">
        <v>173</v>
      </c>
      <c r="AV166" s="157" t="s">
        <v>147</v>
      </c>
      <c r="AW166" s="13" t="s">
        <v>147</v>
      </c>
      <c r="AX166" s="13" t="s">
        <v>24</v>
      </c>
      <c r="AY166" s="13" t="s">
        <v>68</v>
      </c>
      <c r="AZ166" s="157" t="s">
        <v>165</v>
      </c>
    </row>
    <row r="167" spans="2:66" s="14" customFormat="1" x14ac:dyDescent="0.2">
      <c r="B167" s="162"/>
      <c r="D167" s="151" t="s">
        <v>173</v>
      </c>
      <c r="E167" s="163" t="s">
        <v>1</v>
      </c>
      <c r="F167" s="164" t="s">
        <v>176</v>
      </c>
      <c r="H167" s="165">
        <v>182.673</v>
      </c>
      <c r="J167" s="200"/>
      <c r="M167" s="162"/>
      <c r="N167" s="166"/>
      <c r="U167" s="167"/>
      <c r="AU167" s="163" t="s">
        <v>173</v>
      </c>
      <c r="AV167" s="163" t="s">
        <v>147</v>
      </c>
      <c r="AW167" s="14" t="s">
        <v>171</v>
      </c>
      <c r="AX167" s="14" t="s">
        <v>24</v>
      </c>
      <c r="AY167" s="14" t="s">
        <v>76</v>
      </c>
      <c r="AZ167" s="163" t="s">
        <v>165</v>
      </c>
    </row>
    <row r="168" spans="2:66" s="1" customFormat="1" ht="21.75" customHeight="1" x14ac:dyDescent="0.2">
      <c r="B168" s="29"/>
      <c r="C168" s="188" t="s">
        <v>209</v>
      </c>
      <c r="D168" s="188" t="s">
        <v>167</v>
      </c>
      <c r="E168" s="189" t="s">
        <v>235</v>
      </c>
      <c r="F168" s="190" t="s">
        <v>236</v>
      </c>
      <c r="G168" s="191" t="s">
        <v>184</v>
      </c>
      <c r="H168" s="192">
        <v>182.673</v>
      </c>
      <c r="I168" s="193">
        <v>0.77</v>
      </c>
      <c r="J168" s="182"/>
      <c r="K168" s="193">
        <f t="shared" ref="K168" si="6">(H168*I168)-(H168*I168*J168)</f>
        <v>140.65821</v>
      </c>
      <c r="L168" s="194"/>
      <c r="M168" s="29"/>
      <c r="N168" s="145" t="s">
        <v>1</v>
      </c>
      <c r="O168" s="118" t="s">
        <v>34</v>
      </c>
      <c r="P168" s="146">
        <v>8.0000000000000002E-3</v>
      </c>
      <c r="Q168" s="146">
        <f>P168*H168</f>
        <v>1.461384</v>
      </c>
      <c r="R168" s="146">
        <v>0</v>
      </c>
      <c r="S168" s="146">
        <f>R168*H168</f>
        <v>0</v>
      </c>
      <c r="T168" s="146">
        <v>0</v>
      </c>
      <c r="U168" s="147">
        <f>T168*H168</f>
        <v>0</v>
      </c>
      <c r="AS168" s="148" t="s">
        <v>171</v>
      </c>
      <c r="AU168" s="148" t="s">
        <v>167</v>
      </c>
      <c r="AV168" s="148" t="s">
        <v>147</v>
      </c>
      <c r="AZ168" s="17" t="s">
        <v>165</v>
      </c>
      <c r="BF168" s="149">
        <f>IF(O168="základná",K168,0)</f>
        <v>0</v>
      </c>
      <c r="BG168" s="149">
        <f>IF(O168="znížená",K168,0)</f>
        <v>140.65821</v>
      </c>
      <c r="BH168" s="149">
        <f>IF(O168="zákl. prenesená",K168,0)</f>
        <v>0</v>
      </c>
      <c r="BI168" s="149">
        <f>IF(O168="zníž. prenesená",K168,0)</f>
        <v>0</v>
      </c>
      <c r="BJ168" s="149">
        <f>IF(O168="nulová",K168,0)</f>
        <v>0</v>
      </c>
      <c r="BK168" s="17" t="s">
        <v>147</v>
      </c>
      <c r="BL168" s="149">
        <f>ROUND(I168*H168,2)</f>
        <v>140.66</v>
      </c>
      <c r="BM168" s="17" t="s">
        <v>171</v>
      </c>
      <c r="BN168" s="148" t="s">
        <v>923</v>
      </c>
    </row>
    <row r="169" spans="2:66" s="12" customFormat="1" x14ac:dyDescent="0.2">
      <c r="B169" s="150"/>
      <c r="D169" s="151" t="s">
        <v>173</v>
      </c>
      <c r="E169" s="152" t="s">
        <v>1</v>
      </c>
      <c r="F169" s="153" t="s">
        <v>238</v>
      </c>
      <c r="H169" s="152" t="s">
        <v>1</v>
      </c>
      <c r="J169" s="198"/>
      <c r="M169" s="150"/>
      <c r="N169" s="154"/>
      <c r="U169" s="155"/>
      <c r="AU169" s="152" t="s">
        <v>173</v>
      </c>
      <c r="AV169" s="152" t="s">
        <v>147</v>
      </c>
      <c r="AW169" s="12" t="s">
        <v>76</v>
      </c>
      <c r="AX169" s="12" t="s">
        <v>24</v>
      </c>
      <c r="AY169" s="12" t="s">
        <v>68</v>
      </c>
      <c r="AZ169" s="152" t="s">
        <v>165</v>
      </c>
    </row>
    <row r="170" spans="2:66" s="12" customFormat="1" x14ac:dyDescent="0.2">
      <c r="B170" s="150"/>
      <c r="D170" s="151" t="s">
        <v>173</v>
      </c>
      <c r="E170" s="152" t="s">
        <v>1</v>
      </c>
      <c r="F170" s="153" t="s">
        <v>918</v>
      </c>
      <c r="H170" s="152" t="s">
        <v>1</v>
      </c>
      <c r="J170" s="198"/>
      <c r="M170" s="150"/>
      <c r="N170" s="154"/>
      <c r="U170" s="155"/>
      <c r="AU170" s="152" t="s">
        <v>173</v>
      </c>
      <c r="AV170" s="152" t="s">
        <v>147</v>
      </c>
      <c r="AW170" s="12" t="s">
        <v>76</v>
      </c>
      <c r="AX170" s="12" t="s">
        <v>24</v>
      </c>
      <c r="AY170" s="12" t="s">
        <v>68</v>
      </c>
      <c r="AZ170" s="152" t="s">
        <v>165</v>
      </c>
    </row>
    <row r="171" spans="2:66" s="13" customFormat="1" x14ac:dyDescent="0.2">
      <c r="B171" s="156"/>
      <c r="D171" s="151" t="s">
        <v>173</v>
      </c>
      <c r="E171" s="157" t="s">
        <v>1</v>
      </c>
      <c r="F171" s="158" t="s">
        <v>919</v>
      </c>
      <c r="H171" s="159">
        <v>182.673</v>
      </c>
      <c r="J171" s="199"/>
      <c r="M171" s="156"/>
      <c r="N171" s="160"/>
      <c r="U171" s="161"/>
      <c r="AU171" s="157" t="s">
        <v>173</v>
      </c>
      <c r="AV171" s="157" t="s">
        <v>147</v>
      </c>
      <c r="AW171" s="13" t="s">
        <v>147</v>
      </c>
      <c r="AX171" s="13" t="s">
        <v>24</v>
      </c>
      <c r="AY171" s="13" t="s">
        <v>68</v>
      </c>
      <c r="AZ171" s="157" t="s">
        <v>165</v>
      </c>
    </row>
    <row r="172" spans="2:66" s="14" customFormat="1" x14ac:dyDescent="0.2">
      <c r="B172" s="162"/>
      <c r="D172" s="151" t="s">
        <v>173</v>
      </c>
      <c r="E172" s="163" t="s">
        <v>1</v>
      </c>
      <c r="F172" s="164" t="s">
        <v>176</v>
      </c>
      <c r="H172" s="165">
        <v>182.673</v>
      </c>
      <c r="J172" s="200"/>
      <c r="M172" s="162"/>
      <c r="N172" s="166"/>
      <c r="U172" s="167"/>
      <c r="AU172" s="163" t="s">
        <v>173</v>
      </c>
      <c r="AV172" s="163" t="s">
        <v>147</v>
      </c>
      <c r="AW172" s="14" t="s">
        <v>171</v>
      </c>
      <c r="AX172" s="14" t="s">
        <v>24</v>
      </c>
      <c r="AY172" s="14" t="s">
        <v>76</v>
      </c>
      <c r="AZ172" s="163" t="s">
        <v>165</v>
      </c>
    </row>
    <row r="173" spans="2:66" s="1" customFormat="1" ht="24.2" customHeight="1" x14ac:dyDescent="0.2">
      <c r="B173" s="29"/>
      <c r="C173" s="188" t="s">
        <v>213</v>
      </c>
      <c r="D173" s="188" t="s">
        <v>167</v>
      </c>
      <c r="E173" s="189" t="s">
        <v>240</v>
      </c>
      <c r="F173" s="190" t="s">
        <v>241</v>
      </c>
      <c r="G173" s="191" t="s">
        <v>242</v>
      </c>
      <c r="H173" s="192">
        <v>310.54399999999998</v>
      </c>
      <c r="I173" s="193">
        <v>30</v>
      </c>
      <c r="J173" s="182"/>
      <c r="K173" s="193">
        <f t="shared" ref="K173" si="7">(H173*I173)-(H173*I173*J173)</f>
        <v>9316.32</v>
      </c>
      <c r="L173" s="194"/>
      <c r="M173" s="29"/>
      <c r="N173" s="145" t="s">
        <v>1</v>
      </c>
      <c r="O173" s="118" t="s">
        <v>34</v>
      </c>
      <c r="P173" s="146">
        <v>0</v>
      </c>
      <c r="Q173" s="146">
        <f>P173*H173</f>
        <v>0</v>
      </c>
      <c r="R173" s="146">
        <v>0</v>
      </c>
      <c r="S173" s="146">
        <f>R173*H173</f>
        <v>0</v>
      </c>
      <c r="T173" s="146">
        <v>0</v>
      </c>
      <c r="U173" s="147">
        <f>T173*H173</f>
        <v>0</v>
      </c>
      <c r="AS173" s="148" t="s">
        <v>171</v>
      </c>
      <c r="AU173" s="148" t="s">
        <v>167</v>
      </c>
      <c r="AV173" s="148" t="s">
        <v>147</v>
      </c>
      <c r="AZ173" s="17" t="s">
        <v>165</v>
      </c>
      <c r="BF173" s="149">
        <f>IF(O173="základná",K173,0)</f>
        <v>0</v>
      </c>
      <c r="BG173" s="149">
        <f>IF(O173="znížená",K173,0)</f>
        <v>9316.32</v>
      </c>
      <c r="BH173" s="149">
        <f>IF(O173="zákl. prenesená",K173,0)</f>
        <v>0</v>
      </c>
      <c r="BI173" s="149">
        <f>IF(O173="zníž. prenesená",K173,0)</f>
        <v>0</v>
      </c>
      <c r="BJ173" s="149">
        <f>IF(O173="nulová",K173,0)</f>
        <v>0</v>
      </c>
      <c r="BK173" s="17" t="s">
        <v>147</v>
      </c>
      <c r="BL173" s="149">
        <f>ROUND(I173*H173,2)</f>
        <v>9316.32</v>
      </c>
      <c r="BM173" s="17" t="s">
        <v>171</v>
      </c>
      <c r="BN173" s="148" t="s">
        <v>924</v>
      </c>
    </row>
    <row r="174" spans="2:66" s="12" customFormat="1" x14ac:dyDescent="0.2">
      <c r="B174" s="150"/>
      <c r="D174" s="151" t="s">
        <v>173</v>
      </c>
      <c r="E174" s="152" t="s">
        <v>1</v>
      </c>
      <c r="F174" s="153" t="s">
        <v>238</v>
      </c>
      <c r="H174" s="152" t="s">
        <v>1</v>
      </c>
      <c r="J174" s="198"/>
      <c r="M174" s="150"/>
      <c r="N174" s="154"/>
      <c r="U174" s="155"/>
      <c r="AU174" s="152" t="s">
        <v>173</v>
      </c>
      <c r="AV174" s="152" t="s">
        <v>147</v>
      </c>
      <c r="AW174" s="12" t="s">
        <v>76</v>
      </c>
      <c r="AX174" s="12" t="s">
        <v>24</v>
      </c>
      <c r="AY174" s="12" t="s">
        <v>68</v>
      </c>
      <c r="AZ174" s="152" t="s">
        <v>165</v>
      </c>
    </row>
    <row r="175" spans="2:66" s="12" customFormat="1" x14ac:dyDescent="0.2">
      <c r="B175" s="150"/>
      <c r="D175" s="151" t="s">
        <v>173</v>
      </c>
      <c r="E175" s="152" t="s">
        <v>1</v>
      </c>
      <c r="F175" s="153" t="s">
        <v>918</v>
      </c>
      <c r="H175" s="152" t="s">
        <v>1</v>
      </c>
      <c r="J175" s="198"/>
      <c r="M175" s="150"/>
      <c r="N175" s="154"/>
      <c r="U175" s="155"/>
      <c r="AU175" s="152" t="s">
        <v>173</v>
      </c>
      <c r="AV175" s="152" t="s">
        <v>147</v>
      </c>
      <c r="AW175" s="12" t="s">
        <v>76</v>
      </c>
      <c r="AX175" s="12" t="s">
        <v>24</v>
      </c>
      <c r="AY175" s="12" t="s">
        <v>68</v>
      </c>
      <c r="AZ175" s="152" t="s">
        <v>165</v>
      </c>
    </row>
    <row r="176" spans="2:66" s="13" customFormat="1" x14ac:dyDescent="0.2">
      <c r="B176" s="156"/>
      <c r="D176" s="151" t="s">
        <v>173</v>
      </c>
      <c r="E176" s="157" t="s">
        <v>1</v>
      </c>
      <c r="F176" s="158" t="s">
        <v>919</v>
      </c>
      <c r="H176" s="159">
        <v>182.673</v>
      </c>
      <c r="J176" s="199"/>
      <c r="M176" s="156"/>
      <c r="N176" s="160"/>
      <c r="U176" s="161"/>
      <c r="AU176" s="157" t="s">
        <v>173</v>
      </c>
      <c r="AV176" s="157" t="s">
        <v>147</v>
      </c>
      <c r="AW176" s="13" t="s">
        <v>147</v>
      </c>
      <c r="AX176" s="13" t="s">
        <v>24</v>
      </c>
      <c r="AY176" s="13" t="s">
        <v>68</v>
      </c>
      <c r="AZ176" s="157" t="s">
        <v>165</v>
      </c>
    </row>
    <row r="177" spans="2:66" s="14" customFormat="1" x14ac:dyDescent="0.2">
      <c r="B177" s="162"/>
      <c r="D177" s="151" t="s">
        <v>173</v>
      </c>
      <c r="E177" s="163" t="s">
        <v>1</v>
      </c>
      <c r="F177" s="164" t="s">
        <v>176</v>
      </c>
      <c r="H177" s="165">
        <v>182.673</v>
      </c>
      <c r="J177" s="200"/>
      <c r="M177" s="162"/>
      <c r="N177" s="166"/>
      <c r="U177" s="167"/>
      <c r="AU177" s="163" t="s">
        <v>173</v>
      </c>
      <c r="AV177" s="163" t="s">
        <v>147</v>
      </c>
      <c r="AW177" s="14" t="s">
        <v>171</v>
      </c>
      <c r="AX177" s="14" t="s">
        <v>24</v>
      </c>
      <c r="AY177" s="14" t="s">
        <v>76</v>
      </c>
      <c r="AZ177" s="163" t="s">
        <v>165</v>
      </c>
    </row>
    <row r="178" spans="2:66" s="13" customFormat="1" x14ac:dyDescent="0.2">
      <c r="B178" s="156"/>
      <c r="D178" s="151" t="s">
        <v>173</v>
      </c>
      <c r="F178" s="158" t="s">
        <v>925</v>
      </c>
      <c r="H178" s="159">
        <v>310.54399999999998</v>
      </c>
      <c r="J178" s="199"/>
      <c r="M178" s="156"/>
      <c r="N178" s="160"/>
      <c r="U178" s="161"/>
      <c r="AU178" s="157" t="s">
        <v>173</v>
      </c>
      <c r="AV178" s="157" t="s">
        <v>147</v>
      </c>
      <c r="AW178" s="13" t="s">
        <v>147</v>
      </c>
      <c r="AX178" s="13" t="s">
        <v>3</v>
      </c>
      <c r="AY178" s="13" t="s">
        <v>76</v>
      </c>
      <c r="AZ178" s="157" t="s">
        <v>165</v>
      </c>
    </row>
    <row r="179" spans="2:66" s="1" customFormat="1" ht="24.2" customHeight="1" x14ac:dyDescent="0.2">
      <c r="B179" s="29"/>
      <c r="C179" s="188" t="s">
        <v>219</v>
      </c>
      <c r="D179" s="188" t="s">
        <v>167</v>
      </c>
      <c r="E179" s="189" t="s">
        <v>926</v>
      </c>
      <c r="F179" s="190" t="s">
        <v>927</v>
      </c>
      <c r="G179" s="191" t="s">
        <v>184</v>
      </c>
      <c r="H179" s="192">
        <v>76.631</v>
      </c>
      <c r="I179" s="193">
        <v>18.52</v>
      </c>
      <c r="J179" s="182"/>
      <c r="K179" s="193">
        <f t="shared" ref="K179" si="8">(H179*I179)-(H179*I179*J179)</f>
        <v>1419.2061200000001</v>
      </c>
      <c r="L179" s="194"/>
      <c r="M179" s="29"/>
      <c r="N179" s="145" t="s">
        <v>1</v>
      </c>
      <c r="O179" s="118" t="s">
        <v>34</v>
      </c>
      <c r="P179" s="146">
        <v>1.1719999999999999</v>
      </c>
      <c r="Q179" s="146">
        <f>P179*H179</f>
        <v>89.811532</v>
      </c>
      <c r="R179" s="146">
        <v>0</v>
      </c>
      <c r="S179" s="146">
        <f>R179*H179</f>
        <v>0</v>
      </c>
      <c r="T179" s="146">
        <v>0</v>
      </c>
      <c r="U179" s="147">
        <f>T179*H179</f>
        <v>0</v>
      </c>
      <c r="AS179" s="148" t="s">
        <v>171</v>
      </c>
      <c r="AU179" s="148" t="s">
        <v>167</v>
      </c>
      <c r="AV179" s="148" t="s">
        <v>147</v>
      </c>
      <c r="AZ179" s="17" t="s">
        <v>165</v>
      </c>
      <c r="BF179" s="149">
        <f>IF(O179="základná",K179,0)</f>
        <v>0</v>
      </c>
      <c r="BG179" s="149">
        <f>IF(O179="znížená",K179,0)</f>
        <v>1419.2061200000001</v>
      </c>
      <c r="BH179" s="149">
        <f>IF(O179="zákl. prenesená",K179,0)</f>
        <v>0</v>
      </c>
      <c r="BI179" s="149">
        <f>IF(O179="zníž. prenesená",K179,0)</f>
        <v>0</v>
      </c>
      <c r="BJ179" s="149">
        <f>IF(O179="nulová",K179,0)</f>
        <v>0</v>
      </c>
      <c r="BK179" s="17" t="s">
        <v>147</v>
      </c>
      <c r="BL179" s="149">
        <f>ROUND(I179*H179,2)</f>
        <v>1419.21</v>
      </c>
      <c r="BM179" s="17" t="s">
        <v>171</v>
      </c>
      <c r="BN179" s="148" t="s">
        <v>928</v>
      </c>
    </row>
    <row r="180" spans="2:66" s="12" customFormat="1" x14ac:dyDescent="0.2">
      <c r="B180" s="150"/>
      <c r="D180" s="151" t="s">
        <v>173</v>
      </c>
      <c r="E180" s="152" t="s">
        <v>1</v>
      </c>
      <c r="F180" s="153" t="s">
        <v>929</v>
      </c>
      <c r="H180" s="152" t="s">
        <v>1</v>
      </c>
      <c r="J180" s="198"/>
      <c r="M180" s="150"/>
      <c r="N180" s="154"/>
      <c r="U180" s="155"/>
      <c r="AU180" s="152" t="s">
        <v>173</v>
      </c>
      <c r="AV180" s="152" t="s">
        <v>147</v>
      </c>
      <c r="AW180" s="12" t="s">
        <v>76</v>
      </c>
      <c r="AX180" s="12" t="s">
        <v>24</v>
      </c>
      <c r="AY180" s="12" t="s">
        <v>68</v>
      </c>
      <c r="AZ180" s="152" t="s">
        <v>165</v>
      </c>
    </row>
    <row r="181" spans="2:66" s="12" customFormat="1" x14ac:dyDescent="0.2">
      <c r="B181" s="150"/>
      <c r="D181" s="151" t="s">
        <v>173</v>
      </c>
      <c r="E181" s="152" t="s">
        <v>1</v>
      </c>
      <c r="F181" s="153" t="s">
        <v>930</v>
      </c>
      <c r="H181" s="152" t="s">
        <v>1</v>
      </c>
      <c r="J181" s="198"/>
      <c r="M181" s="150"/>
      <c r="N181" s="154"/>
      <c r="U181" s="155"/>
      <c r="AU181" s="152" t="s">
        <v>173</v>
      </c>
      <c r="AV181" s="152" t="s">
        <v>147</v>
      </c>
      <c r="AW181" s="12" t="s">
        <v>76</v>
      </c>
      <c r="AX181" s="12" t="s">
        <v>24</v>
      </c>
      <c r="AY181" s="12" t="s">
        <v>68</v>
      </c>
      <c r="AZ181" s="152" t="s">
        <v>165</v>
      </c>
    </row>
    <row r="182" spans="2:66" s="13" customFormat="1" x14ac:dyDescent="0.2">
      <c r="B182" s="156"/>
      <c r="D182" s="151" t="s">
        <v>173</v>
      </c>
      <c r="E182" s="157" t="s">
        <v>1</v>
      </c>
      <c r="F182" s="158" t="s">
        <v>910</v>
      </c>
      <c r="H182" s="159">
        <v>31.588999999999999</v>
      </c>
      <c r="J182" s="199"/>
      <c r="M182" s="156"/>
      <c r="N182" s="160"/>
      <c r="U182" s="161"/>
      <c r="AU182" s="157" t="s">
        <v>173</v>
      </c>
      <c r="AV182" s="157" t="s">
        <v>147</v>
      </c>
      <c r="AW182" s="13" t="s">
        <v>147</v>
      </c>
      <c r="AX182" s="13" t="s">
        <v>24</v>
      </c>
      <c r="AY182" s="13" t="s">
        <v>68</v>
      </c>
      <c r="AZ182" s="157" t="s">
        <v>165</v>
      </c>
    </row>
    <row r="183" spans="2:66" s="13" customFormat="1" x14ac:dyDescent="0.2">
      <c r="B183" s="156"/>
      <c r="D183" s="151" t="s">
        <v>173</v>
      </c>
      <c r="E183" s="157" t="s">
        <v>1</v>
      </c>
      <c r="F183" s="158" t="s">
        <v>911</v>
      </c>
      <c r="H183" s="159">
        <v>45.042000000000002</v>
      </c>
      <c r="J183" s="199"/>
      <c r="M183" s="156"/>
      <c r="N183" s="160"/>
      <c r="U183" s="161"/>
      <c r="AU183" s="157" t="s">
        <v>173</v>
      </c>
      <c r="AV183" s="157" t="s">
        <v>147</v>
      </c>
      <c r="AW183" s="13" t="s">
        <v>147</v>
      </c>
      <c r="AX183" s="13" t="s">
        <v>24</v>
      </c>
      <c r="AY183" s="13" t="s">
        <v>68</v>
      </c>
      <c r="AZ183" s="157" t="s">
        <v>165</v>
      </c>
    </row>
    <row r="184" spans="2:66" s="14" customFormat="1" x14ac:dyDescent="0.2">
      <c r="B184" s="162"/>
      <c r="D184" s="151" t="s">
        <v>173</v>
      </c>
      <c r="E184" s="163" t="s">
        <v>1</v>
      </c>
      <c r="F184" s="164" t="s">
        <v>176</v>
      </c>
      <c r="H184" s="165">
        <v>76.631</v>
      </c>
      <c r="J184" s="200"/>
      <c r="M184" s="162"/>
      <c r="N184" s="166"/>
      <c r="U184" s="167"/>
      <c r="AU184" s="163" t="s">
        <v>173</v>
      </c>
      <c r="AV184" s="163" t="s">
        <v>147</v>
      </c>
      <c r="AW184" s="14" t="s">
        <v>171</v>
      </c>
      <c r="AX184" s="14" t="s">
        <v>24</v>
      </c>
      <c r="AY184" s="14" t="s">
        <v>76</v>
      </c>
      <c r="AZ184" s="163" t="s">
        <v>165</v>
      </c>
    </row>
    <row r="185" spans="2:66" s="11" customFormat="1" ht="22.9" customHeight="1" x14ac:dyDescent="0.2">
      <c r="B185" s="133"/>
      <c r="D185" s="134" t="s">
        <v>67</v>
      </c>
      <c r="E185" s="142" t="s">
        <v>147</v>
      </c>
      <c r="F185" s="142" t="s">
        <v>245</v>
      </c>
      <c r="J185" s="201"/>
      <c r="K185" s="143">
        <f>SUM(K186:K252)</f>
        <v>13125.480139999998</v>
      </c>
      <c r="M185" s="133"/>
      <c r="N185" s="137"/>
      <c r="Q185" s="138">
        <f>SUM(Q186:Q257)</f>
        <v>154.28195700000001</v>
      </c>
      <c r="S185" s="138">
        <f>SUM(S186:S257)</f>
        <v>158.45329651999998</v>
      </c>
      <c r="U185" s="139">
        <f>SUM(U186:U257)</f>
        <v>0</v>
      </c>
      <c r="AS185" s="134" t="s">
        <v>76</v>
      </c>
      <c r="AU185" s="140" t="s">
        <v>67</v>
      </c>
      <c r="AV185" s="140" t="s">
        <v>76</v>
      </c>
      <c r="AZ185" s="134" t="s">
        <v>165</v>
      </c>
      <c r="BL185" s="141">
        <f>SUM(BL186:BL257)</f>
        <v>13125.49</v>
      </c>
    </row>
    <row r="186" spans="2:66" s="1" customFormat="1" ht="16.5" customHeight="1" x14ac:dyDescent="0.2">
      <c r="B186" s="29"/>
      <c r="C186" s="188" t="s">
        <v>224</v>
      </c>
      <c r="D186" s="188" t="s">
        <v>167</v>
      </c>
      <c r="E186" s="189" t="s">
        <v>931</v>
      </c>
      <c r="F186" s="190" t="s">
        <v>932</v>
      </c>
      <c r="G186" s="191" t="s">
        <v>184</v>
      </c>
      <c r="H186" s="192">
        <v>13.452999999999999</v>
      </c>
      <c r="I186" s="193">
        <v>150.26</v>
      </c>
      <c r="J186" s="182"/>
      <c r="K186" s="193">
        <f t="shared" ref="K186" si="9">(H186*I186)-(H186*I186*J186)</f>
        <v>2021.4477799999997</v>
      </c>
      <c r="L186" s="194"/>
      <c r="M186" s="29"/>
      <c r="N186" s="145" t="s">
        <v>1</v>
      </c>
      <c r="O186" s="118" t="s">
        <v>34</v>
      </c>
      <c r="P186" s="146">
        <v>0.61799999999999999</v>
      </c>
      <c r="Q186" s="146">
        <f>P186*H186</f>
        <v>8.313953999999999</v>
      </c>
      <c r="R186" s="146">
        <v>2.3223500000000001</v>
      </c>
      <c r="S186" s="146">
        <f>R186*H186</f>
        <v>31.24257455</v>
      </c>
      <c r="T186" s="146">
        <v>0</v>
      </c>
      <c r="U186" s="147">
        <f>T186*H186</f>
        <v>0</v>
      </c>
      <c r="AS186" s="148" t="s">
        <v>171</v>
      </c>
      <c r="AU186" s="148" t="s">
        <v>167</v>
      </c>
      <c r="AV186" s="148" t="s">
        <v>147</v>
      </c>
      <c r="AZ186" s="17" t="s">
        <v>165</v>
      </c>
      <c r="BF186" s="149">
        <f>IF(O186="základná",K186,0)</f>
        <v>0</v>
      </c>
      <c r="BG186" s="149">
        <f>IF(O186="znížená",K186,0)</f>
        <v>2021.4477799999997</v>
      </c>
      <c r="BH186" s="149">
        <f>IF(O186="zákl. prenesená",K186,0)</f>
        <v>0</v>
      </c>
      <c r="BI186" s="149">
        <f>IF(O186="zníž. prenesená",K186,0)</f>
        <v>0</v>
      </c>
      <c r="BJ186" s="149">
        <f>IF(O186="nulová",K186,0)</f>
        <v>0</v>
      </c>
      <c r="BK186" s="17" t="s">
        <v>147</v>
      </c>
      <c r="BL186" s="149">
        <f>ROUND(I186*H186,2)</f>
        <v>2021.45</v>
      </c>
      <c r="BM186" s="17" t="s">
        <v>171</v>
      </c>
      <c r="BN186" s="148" t="s">
        <v>933</v>
      </c>
    </row>
    <row r="187" spans="2:66" s="12" customFormat="1" x14ac:dyDescent="0.2">
      <c r="B187" s="150"/>
      <c r="D187" s="151" t="s">
        <v>173</v>
      </c>
      <c r="E187" s="152" t="s">
        <v>1</v>
      </c>
      <c r="F187" s="153" t="s">
        <v>280</v>
      </c>
      <c r="H187" s="152" t="s">
        <v>1</v>
      </c>
      <c r="J187" s="198"/>
      <c r="M187" s="150"/>
      <c r="N187" s="154"/>
      <c r="U187" s="155"/>
      <c r="AU187" s="152" t="s">
        <v>173</v>
      </c>
      <c r="AV187" s="152" t="s">
        <v>147</v>
      </c>
      <c r="AW187" s="12" t="s">
        <v>76</v>
      </c>
      <c r="AX187" s="12" t="s">
        <v>24</v>
      </c>
      <c r="AY187" s="12" t="s">
        <v>68</v>
      </c>
      <c r="AZ187" s="152" t="s">
        <v>165</v>
      </c>
    </row>
    <row r="188" spans="2:66" s="12" customFormat="1" x14ac:dyDescent="0.2">
      <c r="B188" s="150"/>
      <c r="D188" s="151" t="s">
        <v>173</v>
      </c>
      <c r="E188" s="152" t="s">
        <v>1</v>
      </c>
      <c r="F188" s="153" t="s">
        <v>930</v>
      </c>
      <c r="H188" s="152" t="s">
        <v>1</v>
      </c>
      <c r="J188" s="198"/>
      <c r="M188" s="150"/>
      <c r="N188" s="154"/>
      <c r="U188" s="155"/>
      <c r="AU188" s="152" t="s">
        <v>173</v>
      </c>
      <c r="AV188" s="152" t="s">
        <v>147</v>
      </c>
      <c r="AW188" s="12" t="s">
        <v>76</v>
      </c>
      <c r="AX188" s="12" t="s">
        <v>24</v>
      </c>
      <c r="AY188" s="12" t="s">
        <v>68</v>
      </c>
      <c r="AZ188" s="152" t="s">
        <v>165</v>
      </c>
    </row>
    <row r="189" spans="2:66" s="12" customFormat="1" x14ac:dyDescent="0.2">
      <c r="B189" s="150"/>
      <c r="D189" s="151" t="s">
        <v>173</v>
      </c>
      <c r="E189" s="152" t="s">
        <v>1</v>
      </c>
      <c r="F189" s="153" t="s">
        <v>934</v>
      </c>
      <c r="H189" s="152" t="s">
        <v>1</v>
      </c>
      <c r="J189" s="198"/>
      <c r="M189" s="150"/>
      <c r="N189" s="154"/>
      <c r="U189" s="155"/>
      <c r="AU189" s="152" t="s">
        <v>173</v>
      </c>
      <c r="AV189" s="152" t="s">
        <v>147</v>
      </c>
      <c r="AW189" s="12" t="s">
        <v>76</v>
      </c>
      <c r="AX189" s="12" t="s">
        <v>24</v>
      </c>
      <c r="AY189" s="12" t="s">
        <v>68</v>
      </c>
      <c r="AZ189" s="152" t="s">
        <v>165</v>
      </c>
    </row>
    <row r="190" spans="2:66" s="13" customFormat="1" x14ac:dyDescent="0.2">
      <c r="B190" s="156"/>
      <c r="D190" s="151" t="s">
        <v>173</v>
      </c>
      <c r="E190" s="157" t="s">
        <v>1</v>
      </c>
      <c r="F190" s="158" t="s">
        <v>935</v>
      </c>
      <c r="H190" s="159">
        <v>1.673</v>
      </c>
      <c r="J190" s="199"/>
      <c r="M190" s="156"/>
      <c r="N190" s="160"/>
      <c r="U190" s="161"/>
      <c r="AU190" s="157" t="s">
        <v>173</v>
      </c>
      <c r="AV190" s="157" t="s">
        <v>147</v>
      </c>
      <c r="AW190" s="13" t="s">
        <v>147</v>
      </c>
      <c r="AX190" s="13" t="s">
        <v>24</v>
      </c>
      <c r="AY190" s="13" t="s">
        <v>68</v>
      </c>
      <c r="AZ190" s="157" t="s">
        <v>165</v>
      </c>
    </row>
    <row r="191" spans="2:66" s="12" customFormat="1" x14ac:dyDescent="0.2">
      <c r="B191" s="150"/>
      <c r="D191" s="151" t="s">
        <v>173</v>
      </c>
      <c r="E191" s="152" t="s">
        <v>1</v>
      </c>
      <c r="F191" s="153" t="s">
        <v>936</v>
      </c>
      <c r="H191" s="152" t="s">
        <v>1</v>
      </c>
      <c r="J191" s="198"/>
      <c r="M191" s="150"/>
      <c r="N191" s="154"/>
      <c r="U191" s="155"/>
      <c r="AU191" s="152" t="s">
        <v>173</v>
      </c>
      <c r="AV191" s="152" t="s">
        <v>147</v>
      </c>
      <c r="AW191" s="12" t="s">
        <v>76</v>
      </c>
      <c r="AX191" s="12" t="s">
        <v>24</v>
      </c>
      <c r="AY191" s="12" t="s">
        <v>68</v>
      </c>
      <c r="AZ191" s="152" t="s">
        <v>165</v>
      </c>
    </row>
    <row r="192" spans="2:66" s="12" customFormat="1" x14ac:dyDescent="0.2">
      <c r="B192" s="150"/>
      <c r="D192" s="151" t="s">
        <v>173</v>
      </c>
      <c r="E192" s="152" t="s">
        <v>1</v>
      </c>
      <c r="F192" s="153" t="s">
        <v>934</v>
      </c>
      <c r="H192" s="152" t="s">
        <v>1</v>
      </c>
      <c r="J192" s="198"/>
      <c r="M192" s="150"/>
      <c r="N192" s="154"/>
      <c r="U192" s="155"/>
      <c r="AU192" s="152" t="s">
        <v>173</v>
      </c>
      <c r="AV192" s="152" t="s">
        <v>147</v>
      </c>
      <c r="AW192" s="12" t="s">
        <v>76</v>
      </c>
      <c r="AX192" s="12" t="s">
        <v>24</v>
      </c>
      <c r="AY192" s="12" t="s">
        <v>68</v>
      </c>
      <c r="AZ192" s="152" t="s">
        <v>165</v>
      </c>
    </row>
    <row r="193" spans="2:66" s="13" customFormat="1" x14ac:dyDescent="0.2">
      <c r="B193" s="156"/>
      <c r="D193" s="151" t="s">
        <v>173</v>
      </c>
      <c r="E193" s="157" t="s">
        <v>1</v>
      </c>
      <c r="F193" s="158" t="s">
        <v>937</v>
      </c>
      <c r="H193" s="159">
        <v>11.78</v>
      </c>
      <c r="J193" s="199"/>
      <c r="M193" s="156"/>
      <c r="N193" s="160"/>
      <c r="U193" s="161"/>
      <c r="AU193" s="157" t="s">
        <v>173</v>
      </c>
      <c r="AV193" s="157" t="s">
        <v>147</v>
      </c>
      <c r="AW193" s="13" t="s">
        <v>147</v>
      </c>
      <c r="AX193" s="13" t="s">
        <v>24</v>
      </c>
      <c r="AY193" s="13" t="s">
        <v>68</v>
      </c>
      <c r="AZ193" s="157" t="s">
        <v>165</v>
      </c>
    </row>
    <row r="194" spans="2:66" s="14" customFormat="1" x14ac:dyDescent="0.2">
      <c r="B194" s="162"/>
      <c r="D194" s="151" t="s">
        <v>173</v>
      </c>
      <c r="E194" s="163" t="s">
        <v>1</v>
      </c>
      <c r="F194" s="164" t="s">
        <v>176</v>
      </c>
      <c r="H194" s="165">
        <v>13.452999999999999</v>
      </c>
      <c r="J194" s="200"/>
      <c r="M194" s="162"/>
      <c r="N194" s="166"/>
      <c r="U194" s="167"/>
      <c r="AU194" s="163" t="s">
        <v>173</v>
      </c>
      <c r="AV194" s="163" t="s">
        <v>147</v>
      </c>
      <c r="AW194" s="14" t="s">
        <v>171</v>
      </c>
      <c r="AX194" s="14" t="s">
        <v>24</v>
      </c>
      <c r="AY194" s="14" t="s">
        <v>76</v>
      </c>
      <c r="AZ194" s="163" t="s">
        <v>165</v>
      </c>
    </row>
    <row r="195" spans="2:66" s="1" customFormat="1" ht="24.2" customHeight="1" x14ac:dyDescent="0.2">
      <c r="B195" s="29"/>
      <c r="C195" s="188" t="s">
        <v>229</v>
      </c>
      <c r="D195" s="188" t="s">
        <v>167</v>
      </c>
      <c r="E195" s="189" t="s">
        <v>938</v>
      </c>
      <c r="F195" s="190" t="s">
        <v>939</v>
      </c>
      <c r="G195" s="191" t="s">
        <v>184</v>
      </c>
      <c r="H195" s="192">
        <v>30.128</v>
      </c>
      <c r="I195" s="193">
        <v>151.82</v>
      </c>
      <c r="J195" s="182"/>
      <c r="K195" s="193">
        <f t="shared" ref="K195" si="10">(H195*I195)-(H195*I195*J195)</f>
        <v>4574.0329599999995</v>
      </c>
      <c r="L195" s="194"/>
      <c r="M195" s="29"/>
      <c r="N195" s="145" t="s">
        <v>1</v>
      </c>
      <c r="O195" s="118" t="s">
        <v>34</v>
      </c>
      <c r="P195" s="146">
        <v>0.61899999999999999</v>
      </c>
      <c r="Q195" s="146">
        <f>P195*H195</f>
        <v>18.649232000000001</v>
      </c>
      <c r="R195" s="146">
        <v>2.3453400000000002</v>
      </c>
      <c r="S195" s="146">
        <f>R195*H195</f>
        <v>70.660403520000003</v>
      </c>
      <c r="T195" s="146">
        <v>0</v>
      </c>
      <c r="U195" s="147">
        <f>T195*H195</f>
        <v>0</v>
      </c>
      <c r="AS195" s="148" t="s">
        <v>171</v>
      </c>
      <c r="AU195" s="148" t="s">
        <v>167</v>
      </c>
      <c r="AV195" s="148" t="s">
        <v>147</v>
      </c>
      <c r="AZ195" s="17" t="s">
        <v>165</v>
      </c>
      <c r="BF195" s="149">
        <f>IF(O195="základná",K195,0)</f>
        <v>0</v>
      </c>
      <c r="BG195" s="149">
        <f>IF(O195="znížená",K195,0)</f>
        <v>4574.0329599999995</v>
      </c>
      <c r="BH195" s="149">
        <f>IF(O195="zákl. prenesená",K195,0)</f>
        <v>0</v>
      </c>
      <c r="BI195" s="149">
        <f>IF(O195="zníž. prenesená",K195,0)</f>
        <v>0</v>
      </c>
      <c r="BJ195" s="149">
        <f>IF(O195="nulová",K195,0)</f>
        <v>0</v>
      </c>
      <c r="BK195" s="17" t="s">
        <v>147</v>
      </c>
      <c r="BL195" s="149">
        <f>ROUND(I195*H195,2)</f>
        <v>4574.03</v>
      </c>
      <c r="BM195" s="17" t="s">
        <v>171</v>
      </c>
      <c r="BN195" s="148" t="s">
        <v>940</v>
      </c>
    </row>
    <row r="196" spans="2:66" s="12" customFormat="1" x14ac:dyDescent="0.2">
      <c r="B196" s="150"/>
      <c r="D196" s="151" t="s">
        <v>173</v>
      </c>
      <c r="E196" s="152" t="s">
        <v>1</v>
      </c>
      <c r="F196" s="153" t="s">
        <v>280</v>
      </c>
      <c r="H196" s="152" t="s">
        <v>1</v>
      </c>
      <c r="J196" s="198"/>
      <c r="M196" s="150"/>
      <c r="N196" s="154"/>
      <c r="U196" s="155"/>
      <c r="AU196" s="152" t="s">
        <v>173</v>
      </c>
      <c r="AV196" s="152" t="s">
        <v>147</v>
      </c>
      <c r="AW196" s="12" t="s">
        <v>76</v>
      </c>
      <c r="AX196" s="12" t="s">
        <v>24</v>
      </c>
      <c r="AY196" s="12" t="s">
        <v>68</v>
      </c>
      <c r="AZ196" s="152" t="s">
        <v>165</v>
      </c>
    </row>
    <row r="197" spans="2:66" s="12" customFormat="1" x14ac:dyDescent="0.2">
      <c r="B197" s="150"/>
      <c r="D197" s="151" t="s">
        <v>173</v>
      </c>
      <c r="E197" s="152" t="s">
        <v>1</v>
      </c>
      <c r="F197" s="153" t="s">
        <v>930</v>
      </c>
      <c r="H197" s="152" t="s">
        <v>1</v>
      </c>
      <c r="J197" s="198"/>
      <c r="M197" s="150"/>
      <c r="N197" s="154"/>
      <c r="U197" s="155"/>
      <c r="AU197" s="152" t="s">
        <v>173</v>
      </c>
      <c r="AV197" s="152" t="s">
        <v>147</v>
      </c>
      <c r="AW197" s="12" t="s">
        <v>76</v>
      </c>
      <c r="AX197" s="12" t="s">
        <v>24</v>
      </c>
      <c r="AY197" s="12" t="s">
        <v>68</v>
      </c>
      <c r="AZ197" s="152" t="s">
        <v>165</v>
      </c>
    </row>
    <row r="198" spans="2:66" s="12" customFormat="1" x14ac:dyDescent="0.2">
      <c r="B198" s="150"/>
      <c r="D198" s="151" t="s">
        <v>173</v>
      </c>
      <c r="E198" s="152" t="s">
        <v>1</v>
      </c>
      <c r="F198" s="153" t="s">
        <v>941</v>
      </c>
      <c r="H198" s="152" t="s">
        <v>1</v>
      </c>
      <c r="J198" s="198"/>
      <c r="M198" s="150"/>
      <c r="N198" s="154"/>
      <c r="U198" s="155"/>
      <c r="AU198" s="152" t="s">
        <v>173</v>
      </c>
      <c r="AV198" s="152" t="s">
        <v>147</v>
      </c>
      <c r="AW198" s="12" t="s">
        <v>76</v>
      </c>
      <c r="AX198" s="12" t="s">
        <v>24</v>
      </c>
      <c r="AY198" s="12" t="s">
        <v>68</v>
      </c>
      <c r="AZ198" s="152" t="s">
        <v>165</v>
      </c>
    </row>
    <row r="199" spans="2:66" s="13" customFormat="1" x14ac:dyDescent="0.2">
      <c r="B199" s="156"/>
      <c r="D199" s="151" t="s">
        <v>173</v>
      </c>
      <c r="E199" s="157" t="s">
        <v>1</v>
      </c>
      <c r="F199" s="158" t="s">
        <v>942</v>
      </c>
      <c r="H199" s="159">
        <v>3.778</v>
      </c>
      <c r="J199" s="199"/>
      <c r="M199" s="156"/>
      <c r="N199" s="160"/>
      <c r="U199" s="161"/>
      <c r="AU199" s="157" t="s">
        <v>173</v>
      </c>
      <c r="AV199" s="157" t="s">
        <v>147</v>
      </c>
      <c r="AW199" s="13" t="s">
        <v>147</v>
      </c>
      <c r="AX199" s="13" t="s">
        <v>24</v>
      </c>
      <c r="AY199" s="13" t="s">
        <v>68</v>
      </c>
      <c r="AZ199" s="157" t="s">
        <v>165</v>
      </c>
    </row>
    <row r="200" spans="2:66" s="12" customFormat="1" x14ac:dyDescent="0.2">
      <c r="B200" s="150"/>
      <c r="D200" s="151" t="s">
        <v>173</v>
      </c>
      <c r="E200" s="152" t="s">
        <v>1</v>
      </c>
      <c r="F200" s="153" t="s">
        <v>936</v>
      </c>
      <c r="H200" s="152" t="s">
        <v>1</v>
      </c>
      <c r="J200" s="198"/>
      <c r="M200" s="150"/>
      <c r="N200" s="154"/>
      <c r="U200" s="155"/>
      <c r="AU200" s="152" t="s">
        <v>173</v>
      </c>
      <c r="AV200" s="152" t="s">
        <v>147</v>
      </c>
      <c r="AW200" s="12" t="s">
        <v>76</v>
      </c>
      <c r="AX200" s="12" t="s">
        <v>24</v>
      </c>
      <c r="AY200" s="12" t="s">
        <v>68</v>
      </c>
      <c r="AZ200" s="152" t="s">
        <v>165</v>
      </c>
    </row>
    <row r="201" spans="2:66" s="12" customFormat="1" x14ac:dyDescent="0.2">
      <c r="B201" s="150"/>
      <c r="D201" s="151" t="s">
        <v>173</v>
      </c>
      <c r="E201" s="152" t="s">
        <v>1</v>
      </c>
      <c r="F201" s="153" t="s">
        <v>943</v>
      </c>
      <c r="H201" s="152" t="s">
        <v>1</v>
      </c>
      <c r="J201" s="198"/>
      <c r="M201" s="150"/>
      <c r="N201" s="154"/>
      <c r="U201" s="155"/>
      <c r="AU201" s="152" t="s">
        <v>173</v>
      </c>
      <c r="AV201" s="152" t="s">
        <v>147</v>
      </c>
      <c r="AW201" s="12" t="s">
        <v>76</v>
      </c>
      <c r="AX201" s="12" t="s">
        <v>24</v>
      </c>
      <c r="AY201" s="12" t="s">
        <v>68</v>
      </c>
      <c r="AZ201" s="152" t="s">
        <v>165</v>
      </c>
    </row>
    <row r="202" spans="2:66" s="13" customFormat="1" x14ac:dyDescent="0.2">
      <c r="B202" s="156"/>
      <c r="D202" s="151" t="s">
        <v>173</v>
      </c>
      <c r="E202" s="157" t="s">
        <v>1</v>
      </c>
      <c r="F202" s="158" t="s">
        <v>944</v>
      </c>
      <c r="H202" s="159">
        <v>26.35</v>
      </c>
      <c r="J202" s="199"/>
      <c r="M202" s="156"/>
      <c r="N202" s="160"/>
      <c r="U202" s="161"/>
      <c r="AU202" s="157" t="s">
        <v>173</v>
      </c>
      <c r="AV202" s="157" t="s">
        <v>147</v>
      </c>
      <c r="AW202" s="13" t="s">
        <v>147</v>
      </c>
      <c r="AX202" s="13" t="s">
        <v>24</v>
      </c>
      <c r="AY202" s="13" t="s">
        <v>68</v>
      </c>
      <c r="AZ202" s="157" t="s">
        <v>165</v>
      </c>
    </row>
    <row r="203" spans="2:66" s="14" customFormat="1" x14ac:dyDescent="0.2">
      <c r="B203" s="162"/>
      <c r="D203" s="151" t="s">
        <v>173</v>
      </c>
      <c r="E203" s="163" t="s">
        <v>1</v>
      </c>
      <c r="F203" s="164" t="s">
        <v>176</v>
      </c>
      <c r="H203" s="165">
        <v>30.128</v>
      </c>
      <c r="J203" s="200"/>
      <c r="M203" s="162"/>
      <c r="N203" s="166"/>
      <c r="U203" s="167"/>
      <c r="AU203" s="163" t="s">
        <v>173</v>
      </c>
      <c r="AV203" s="163" t="s">
        <v>147</v>
      </c>
      <c r="AW203" s="14" t="s">
        <v>171</v>
      </c>
      <c r="AX203" s="14" t="s">
        <v>24</v>
      </c>
      <c r="AY203" s="14" t="s">
        <v>76</v>
      </c>
      <c r="AZ203" s="163" t="s">
        <v>165</v>
      </c>
    </row>
    <row r="204" spans="2:66" s="1" customFormat="1" ht="24.2" customHeight="1" x14ac:dyDescent="0.2">
      <c r="B204" s="29"/>
      <c r="C204" s="188" t="s">
        <v>234</v>
      </c>
      <c r="D204" s="188" t="s">
        <v>167</v>
      </c>
      <c r="E204" s="189" t="s">
        <v>945</v>
      </c>
      <c r="F204" s="190" t="s">
        <v>946</v>
      </c>
      <c r="G204" s="191" t="s">
        <v>170</v>
      </c>
      <c r="H204" s="192">
        <v>10.45</v>
      </c>
      <c r="I204" s="193">
        <v>21.86</v>
      </c>
      <c r="J204" s="182"/>
      <c r="K204" s="193">
        <f t="shared" ref="K204" si="11">(H204*I204)-(H204*I204*J204)</f>
        <v>228.43699999999998</v>
      </c>
      <c r="L204" s="194"/>
      <c r="M204" s="29"/>
      <c r="N204" s="145" t="s">
        <v>1</v>
      </c>
      <c r="O204" s="118" t="s">
        <v>34</v>
      </c>
      <c r="P204" s="146">
        <v>0.78800000000000003</v>
      </c>
      <c r="Q204" s="146">
        <f>P204*H204</f>
        <v>8.2346000000000004</v>
      </c>
      <c r="R204" s="146">
        <v>3.7699999999999999E-3</v>
      </c>
      <c r="S204" s="146">
        <f>R204*H204</f>
        <v>3.9396499999999994E-2</v>
      </c>
      <c r="T204" s="146">
        <v>0</v>
      </c>
      <c r="U204" s="147">
        <f>T204*H204</f>
        <v>0</v>
      </c>
      <c r="AS204" s="148" t="s">
        <v>171</v>
      </c>
      <c r="AU204" s="148" t="s">
        <v>167</v>
      </c>
      <c r="AV204" s="148" t="s">
        <v>147</v>
      </c>
      <c r="AZ204" s="17" t="s">
        <v>165</v>
      </c>
      <c r="BF204" s="149">
        <f>IF(O204="základná",K204,0)</f>
        <v>0</v>
      </c>
      <c r="BG204" s="149">
        <f>IF(O204="znížená",K204,0)</f>
        <v>228.43699999999998</v>
      </c>
      <c r="BH204" s="149">
        <f>IF(O204="zákl. prenesená",K204,0)</f>
        <v>0</v>
      </c>
      <c r="BI204" s="149">
        <f>IF(O204="zníž. prenesená",K204,0)</f>
        <v>0</v>
      </c>
      <c r="BJ204" s="149">
        <f>IF(O204="nulová",K204,0)</f>
        <v>0</v>
      </c>
      <c r="BK204" s="17" t="s">
        <v>147</v>
      </c>
      <c r="BL204" s="149">
        <f>ROUND(I204*H204,2)</f>
        <v>228.44</v>
      </c>
      <c r="BM204" s="17" t="s">
        <v>171</v>
      </c>
      <c r="BN204" s="148" t="s">
        <v>947</v>
      </c>
    </row>
    <row r="205" spans="2:66" s="12" customFormat="1" x14ac:dyDescent="0.2">
      <c r="B205" s="150"/>
      <c r="D205" s="151" t="s">
        <v>173</v>
      </c>
      <c r="E205" s="152" t="s">
        <v>1</v>
      </c>
      <c r="F205" s="153" t="s">
        <v>280</v>
      </c>
      <c r="H205" s="152" t="s">
        <v>1</v>
      </c>
      <c r="J205" s="198"/>
      <c r="M205" s="150"/>
      <c r="N205" s="154"/>
      <c r="U205" s="155"/>
      <c r="AU205" s="152" t="s">
        <v>173</v>
      </c>
      <c r="AV205" s="152" t="s">
        <v>147</v>
      </c>
      <c r="AW205" s="12" t="s">
        <v>76</v>
      </c>
      <c r="AX205" s="12" t="s">
        <v>24</v>
      </c>
      <c r="AY205" s="12" t="s">
        <v>68</v>
      </c>
      <c r="AZ205" s="152" t="s">
        <v>165</v>
      </c>
    </row>
    <row r="206" spans="2:66" s="12" customFormat="1" x14ac:dyDescent="0.2">
      <c r="B206" s="150"/>
      <c r="D206" s="151" t="s">
        <v>173</v>
      </c>
      <c r="E206" s="152" t="s">
        <v>1</v>
      </c>
      <c r="F206" s="153" t="s">
        <v>930</v>
      </c>
      <c r="H206" s="152" t="s">
        <v>1</v>
      </c>
      <c r="J206" s="198"/>
      <c r="M206" s="150"/>
      <c r="N206" s="154"/>
      <c r="U206" s="155"/>
      <c r="AU206" s="152" t="s">
        <v>173</v>
      </c>
      <c r="AV206" s="152" t="s">
        <v>147</v>
      </c>
      <c r="AW206" s="12" t="s">
        <v>76</v>
      </c>
      <c r="AX206" s="12" t="s">
        <v>24</v>
      </c>
      <c r="AY206" s="12" t="s">
        <v>68</v>
      </c>
      <c r="AZ206" s="152" t="s">
        <v>165</v>
      </c>
    </row>
    <row r="207" spans="2:66" s="12" customFormat="1" x14ac:dyDescent="0.2">
      <c r="B207" s="150"/>
      <c r="D207" s="151" t="s">
        <v>173</v>
      </c>
      <c r="E207" s="152" t="s">
        <v>1</v>
      </c>
      <c r="F207" s="153" t="s">
        <v>941</v>
      </c>
      <c r="H207" s="152" t="s">
        <v>1</v>
      </c>
      <c r="J207" s="198"/>
      <c r="M207" s="150"/>
      <c r="N207" s="154"/>
      <c r="U207" s="155"/>
      <c r="AU207" s="152" t="s">
        <v>173</v>
      </c>
      <c r="AV207" s="152" t="s">
        <v>147</v>
      </c>
      <c r="AW207" s="12" t="s">
        <v>76</v>
      </c>
      <c r="AX207" s="12" t="s">
        <v>24</v>
      </c>
      <c r="AY207" s="12" t="s">
        <v>68</v>
      </c>
      <c r="AZ207" s="152" t="s">
        <v>165</v>
      </c>
    </row>
    <row r="208" spans="2:66" s="13" customFormat="1" x14ac:dyDescent="0.2">
      <c r="B208" s="156"/>
      <c r="D208" s="151" t="s">
        <v>173</v>
      </c>
      <c r="E208" s="157" t="s">
        <v>1</v>
      </c>
      <c r="F208" s="158" t="s">
        <v>948</v>
      </c>
      <c r="H208" s="159">
        <v>3.95</v>
      </c>
      <c r="J208" s="199"/>
      <c r="M208" s="156"/>
      <c r="N208" s="160"/>
      <c r="U208" s="161"/>
      <c r="AU208" s="157" t="s">
        <v>173</v>
      </c>
      <c r="AV208" s="157" t="s">
        <v>147</v>
      </c>
      <c r="AW208" s="13" t="s">
        <v>147</v>
      </c>
      <c r="AX208" s="13" t="s">
        <v>24</v>
      </c>
      <c r="AY208" s="13" t="s">
        <v>68</v>
      </c>
      <c r="AZ208" s="157" t="s">
        <v>165</v>
      </c>
    </row>
    <row r="209" spans="2:66" s="12" customFormat="1" x14ac:dyDescent="0.2">
      <c r="B209" s="150"/>
      <c r="D209" s="151" t="s">
        <v>173</v>
      </c>
      <c r="E209" s="152" t="s">
        <v>1</v>
      </c>
      <c r="F209" s="153" t="s">
        <v>936</v>
      </c>
      <c r="H209" s="152" t="s">
        <v>1</v>
      </c>
      <c r="J209" s="198"/>
      <c r="M209" s="150"/>
      <c r="N209" s="154"/>
      <c r="U209" s="155"/>
      <c r="AU209" s="152" t="s">
        <v>173</v>
      </c>
      <c r="AV209" s="152" t="s">
        <v>147</v>
      </c>
      <c r="AW209" s="12" t="s">
        <v>76</v>
      </c>
      <c r="AX209" s="12" t="s">
        <v>24</v>
      </c>
      <c r="AY209" s="12" t="s">
        <v>68</v>
      </c>
      <c r="AZ209" s="152" t="s">
        <v>165</v>
      </c>
    </row>
    <row r="210" spans="2:66" s="13" customFormat="1" x14ac:dyDescent="0.2">
      <c r="B210" s="156"/>
      <c r="D210" s="151" t="s">
        <v>173</v>
      </c>
      <c r="E210" s="157" t="s">
        <v>1</v>
      </c>
      <c r="F210" s="158" t="s">
        <v>949</v>
      </c>
      <c r="H210" s="159">
        <v>6.5</v>
      </c>
      <c r="J210" s="199"/>
      <c r="M210" s="156"/>
      <c r="N210" s="160"/>
      <c r="U210" s="161"/>
      <c r="AU210" s="157" t="s">
        <v>173</v>
      </c>
      <c r="AV210" s="157" t="s">
        <v>147</v>
      </c>
      <c r="AW210" s="13" t="s">
        <v>147</v>
      </c>
      <c r="AX210" s="13" t="s">
        <v>24</v>
      </c>
      <c r="AY210" s="13" t="s">
        <v>68</v>
      </c>
      <c r="AZ210" s="157" t="s">
        <v>165</v>
      </c>
    </row>
    <row r="211" spans="2:66" s="14" customFormat="1" x14ac:dyDescent="0.2">
      <c r="B211" s="162"/>
      <c r="D211" s="151" t="s">
        <v>173</v>
      </c>
      <c r="E211" s="163" t="s">
        <v>1</v>
      </c>
      <c r="F211" s="164" t="s">
        <v>176</v>
      </c>
      <c r="H211" s="165">
        <v>10.45</v>
      </c>
      <c r="J211" s="200"/>
      <c r="M211" s="162"/>
      <c r="N211" s="166"/>
      <c r="U211" s="167"/>
      <c r="AU211" s="163" t="s">
        <v>173</v>
      </c>
      <c r="AV211" s="163" t="s">
        <v>147</v>
      </c>
      <c r="AW211" s="14" t="s">
        <v>171</v>
      </c>
      <c r="AX211" s="14" t="s">
        <v>24</v>
      </c>
      <c r="AY211" s="14" t="s">
        <v>76</v>
      </c>
      <c r="AZ211" s="163" t="s">
        <v>165</v>
      </c>
    </row>
    <row r="212" spans="2:66" s="1" customFormat="1" ht="24.2" customHeight="1" x14ac:dyDescent="0.2">
      <c r="B212" s="29"/>
      <c r="C212" s="188" t="s">
        <v>239</v>
      </c>
      <c r="D212" s="188" t="s">
        <v>167</v>
      </c>
      <c r="E212" s="189" t="s">
        <v>950</v>
      </c>
      <c r="F212" s="190" t="s">
        <v>951</v>
      </c>
      <c r="G212" s="191" t="s">
        <v>170</v>
      </c>
      <c r="H212" s="192">
        <v>10.45</v>
      </c>
      <c r="I212" s="193">
        <v>6.9</v>
      </c>
      <c r="J212" s="182"/>
      <c r="K212" s="193">
        <f t="shared" ref="K212" si="12">(H212*I212)-(H212*I212*J212)</f>
        <v>72.105000000000004</v>
      </c>
      <c r="L212" s="194"/>
      <c r="M212" s="29"/>
      <c r="N212" s="145" t="s">
        <v>1</v>
      </c>
      <c r="O212" s="118" t="s">
        <v>34</v>
      </c>
      <c r="P212" s="146">
        <v>0.32200000000000001</v>
      </c>
      <c r="Q212" s="146">
        <f>P212*H212</f>
        <v>3.3649</v>
      </c>
      <c r="R212" s="146">
        <v>0</v>
      </c>
      <c r="S212" s="146">
        <f>R212*H212</f>
        <v>0</v>
      </c>
      <c r="T212" s="146">
        <v>0</v>
      </c>
      <c r="U212" s="147">
        <f>T212*H212</f>
        <v>0</v>
      </c>
      <c r="AS212" s="148" t="s">
        <v>171</v>
      </c>
      <c r="AU212" s="148" t="s">
        <v>167</v>
      </c>
      <c r="AV212" s="148" t="s">
        <v>147</v>
      </c>
      <c r="AZ212" s="17" t="s">
        <v>165</v>
      </c>
      <c r="BF212" s="149">
        <f>IF(O212="základná",K212,0)</f>
        <v>0</v>
      </c>
      <c r="BG212" s="149">
        <f>IF(O212="znížená",K212,0)</f>
        <v>72.105000000000004</v>
      </c>
      <c r="BH212" s="149">
        <f>IF(O212="zákl. prenesená",K212,0)</f>
        <v>0</v>
      </c>
      <c r="BI212" s="149">
        <f>IF(O212="zníž. prenesená",K212,0)</f>
        <v>0</v>
      </c>
      <c r="BJ212" s="149">
        <f>IF(O212="nulová",K212,0)</f>
        <v>0</v>
      </c>
      <c r="BK212" s="17" t="s">
        <v>147</v>
      </c>
      <c r="BL212" s="149">
        <f>ROUND(I212*H212,2)</f>
        <v>72.11</v>
      </c>
      <c r="BM212" s="17" t="s">
        <v>171</v>
      </c>
      <c r="BN212" s="148" t="s">
        <v>952</v>
      </c>
    </row>
    <row r="213" spans="2:66" s="12" customFormat="1" x14ac:dyDescent="0.2">
      <c r="B213" s="150"/>
      <c r="D213" s="151" t="s">
        <v>173</v>
      </c>
      <c r="E213" s="152" t="s">
        <v>1</v>
      </c>
      <c r="F213" s="153" t="s">
        <v>280</v>
      </c>
      <c r="H213" s="152" t="s">
        <v>1</v>
      </c>
      <c r="J213" s="198"/>
      <c r="M213" s="150"/>
      <c r="N213" s="154"/>
      <c r="U213" s="155"/>
      <c r="AU213" s="152" t="s">
        <v>173</v>
      </c>
      <c r="AV213" s="152" t="s">
        <v>147</v>
      </c>
      <c r="AW213" s="12" t="s">
        <v>76</v>
      </c>
      <c r="AX213" s="12" t="s">
        <v>24</v>
      </c>
      <c r="AY213" s="12" t="s">
        <v>68</v>
      </c>
      <c r="AZ213" s="152" t="s">
        <v>165</v>
      </c>
    </row>
    <row r="214" spans="2:66" s="12" customFormat="1" x14ac:dyDescent="0.2">
      <c r="B214" s="150"/>
      <c r="D214" s="151" t="s">
        <v>173</v>
      </c>
      <c r="E214" s="152" t="s">
        <v>1</v>
      </c>
      <c r="F214" s="153" t="s">
        <v>930</v>
      </c>
      <c r="H214" s="152" t="s">
        <v>1</v>
      </c>
      <c r="J214" s="198"/>
      <c r="M214" s="150"/>
      <c r="N214" s="154"/>
      <c r="U214" s="155"/>
      <c r="AU214" s="152" t="s">
        <v>173</v>
      </c>
      <c r="AV214" s="152" t="s">
        <v>147</v>
      </c>
      <c r="AW214" s="12" t="s">
        <v>76</v>
      </c>
      <c r="AX214" s="12" t="s">
        <v>24</v>
      </c>
      <c r="AY214" s="12" t="s">
        <v>68</v>
      </c>
      <c r="AZ214" s="152" t="s">
        <v>165</v>
      </c>
    </row>
    <row r="215" spans="2:66" s="12" customFormat="1" x14ac:dyDescent="0.2">
      <c r="B215" s="150"/>
      <c r="D215" s="151" t="s">
        <v>173</v>
      </c>
      <c r="E215" s="152" t="s">
        <v>1</v>
      </c>
      <c r="F215" s="153" t="s">
        <v>941</v>
      </c>
      <c r="H215" s="152" t="s">
        <v>1</v>
      </c>
      <c r="J215" s="198"/>
      <c r="M215" s="150"/>
      <c r="N215" s="154"/>
      <c r="U215" s="155"/>
      <c r="AU215" s="152" t="s">
        <v>173</v>
      </c>
      <c r="AV215" s="152" t="s">
        <v>147</v>
      </c>
      <c r="AW215" s="12" t="s">
        <v>76</v>
      </c>
      <c r="AX215" s="12" t="s">
        <v>24</v>
      </c>
      <c r="AY215" s="12" t="s">
        <v>68</v>
      </c>
      <c r="AZ215" s="152" t="s">
        <v>165</v>
      </c>
    </row>
    <row r="216" spans="2:66" s="13" customFormat="1" x14ac:dyDescent="0.2">
      <c r="B216" s="156"/>
      <c r="D216" s="151" t="s">
        <v>173</v>
      </c>
      <c r="E216" s="157" t="s">
        <v>1</v>
      </c>
      <c r="F216" s="158" t="s">
        <v>948</v>
      </c>
      <c r="H216" s="159">
        <v>3.95</v>
      </c>
      <c r="J216" s="199"/>
      <c r="M216" s="156"/>
      <c r="N216" s="160"/>
      <c r="U216" s="161"/>
      <c r="AU216" s="157" t="s">
        <v>173</v>
      </c>
      <c r="AV216" s="157" t="s">
        <v>147</v>
      </c>
      <c r="AW216" s="13" t="s">
        <v>147</v>
      </c>
      <c r="AX216" s="13" t="s">
        <v>24</v>
      </c>
      <c r="AY216" s="13" t="s">
        <v>68</v>
      </c>
      <c r="AZ216" s="157" t="s">
        <v>165</v>
      </c>
    </row>
    <row r="217" spans="2:66" s="12" customFormat="1" x14ac:dyDescent="0.2">
      <c r="B217" s="150"/>
      <c r="D217" s="151" t="s">
        <v>173</v>
      </c>
      <c r="E217" s="152" t="s">
        <v>1</v>
      </c>
      <c r="F217" s="153" t="s">
        <v>936</v>
      </c>
      <c r="H217" s="152" t="s">
        <v>1</v>
      </c>
      <c r="J217" s="198"/>
      <c r="M217" s="150"/>
      <c r="N217" s="154"/>
      <c r="U217" s="155"/>
      <c r="AU217" s="152" t="s">
        <v>173</v>
      </c>
      <c r="AV217" s="152" t="s">
        <v>147</v>
      </c>
      <c r="AW217" s="12" t="s">
        <v>76</v>
      </c>
      <c r="AX217" s="12" t="s">
        <v>24</v>
      </c>
      <c r="AY217" s="12" t="s">
        <v>68</v>
      </c>
      <c r="AZ217" s="152" t="s">
        <v>165</v>
      </c>
    </row>
    <row r="218" spans="2:66" s="13" customFormat="1" x14ac:dyDescent="0.2">
      <c r="B218" s="156"/>
      <c r="D218" s="151" t="s">
        <v>173</v>
      </c>
      <c r="E218" s="157" t="s">
        <v>1</v>
      </c>
      <c r="F218" s="158" t="s">
        <v>949</v>
      </c>
      <c r="H218" s="159">
        <v>6.5</v>
      </c>
      <c r="J218" s="199"/>
      <c r="M218" s="156"/>
      <c r="N218" s="160"/>
      <c r="U218" s="161"/>
      <c r="AU218" s="157" t="s">
        <v>173</v>
      </c>
      <c r="AV218" s="157" t="s">
        <v>147</v>
      </c>
      <c r="AW218" s="13" t="s">
        <v>147</v>
      </c>
      <c r="AX218" s="13" t="s">
        <v>24</v>
      </c>
      <c r="AY218" s="13" t="s">
        <v>68</v>
      </c>
      <c r="AZ218" s="157" t="s">
        <v>165</v>
      </c>
    </row>
    <row r="219" spans="2:66" s="14" customFormat="1" x14ac:dyDescent="0.2">
      <c r="B219" s="162"/>
      <c r="D219" s="151" t="s">
        <v>173</v>
      </c>
      <c r="E219" s="163" t="s">
        <v>1</v>
      </c>
      <c r="F219" s="164" t="s">
        <v>176</v>
      </c>
      <c r="H219" s="165">
        <v>10.45</v>
      </c>
      <c r="J219" s="200"/>
      <c r="M219" s="162"/>
      <c r="N219" s="166"/>
      <c r="U219" s="167"/>
      <c r="AU219" s="163" t="s">
        <v>173</v>
      </c>
      <c r="AV219" s="163" t="s">
        <v>147</v>
      </c>
      <c r="AW219" s="14" t="s">
        <v>171</v>
      </c>
      <c r="AX219" s="14" t="s">
        <v>24</v>
      </c>
      <c r="AY219" s="14" t="s">
        <v>76</v>
      </c>
      <c r="AZ219" s="163" t="s">
        <v>165</v>
      </c>
    </row>
    <row r="220" spans="2:66" s="1" customFormat="1" ht="16.5" customHeight="1" x14ac:dyDescent="0.2">
      <c r="B220" s="29"/>
      <c r="C220" s="188" t="s">
        <v>246</v>
      </c>
      <c r="D220" s="188" t="s">
        <v>167</v>
      </c>
      <c r="E220" s="189" t="s">
        <v>953</v>
      </c>
      <c r="F220" s="190" t="s">
        <v>954</v>
      </c>
      <c r="G220" s="191" t="s">
        <v>242</v>
      </c>
      <c r="H220" s="192">
        <v>0</v>
      </c>
      <c r="I220" s="193">
        <v>1874.87</v>
      </c>
      <c r="J220" s="182"/>
      <c r="K220" s="193">
        <f t="shared" ref="K220" si="13">(H220*I220)-(H220*I220*J220)</f>
        <v>0</v>
      </c>
      <c r="L220" s="194"/>
      <c r="M220" s="29"/>
      <c r="N220" s="145" t="s">
        <v>1</v>
      </c>
      <c r="O220" s="118" t="s">
        <v>34</v>
      </c>
      <c r="P220" s="146">
        <v>34.372</v>
      </c>
      <c r="Q220" s="146">
        <f>P220*H220</f>
        <v>0</v>
      </c>
      <c r="R220" s="146">
        <v>1.0189600000000001</v>
      </c>
      <c r="S220" s="146">
        <f>R220*H220</f>
        <v>0</v>
      </c>
      <c r="T220" s="146">
        <v>0</v>
      </c>
      <c r="U220" s="147">
        <f>T220*H220</f>
        <v>0</v>
      </c>
      <c r="AS220" s="148" t="s">
        <v>171</v>
      </c>
      <c r="AU220" s="148" t="s">
        <v>167</v>
      </c>
      <c r="AV220" s="148" t="s">
        <v>147</v>
      </c>
      <c r="AZ220" s="17" t="s">
        <v>165</v>
      </c>
      <c r="BF220" s="149">
        <f>IF(O220="základná",K220,0)</f>
        <v>0</v>
      </c>
      <c r="BG220" s="149">
        <f>IF(O220="znížená",K220,0)</f>
        <v>0</v>
      </c>
      <c r="BH220" s="149">
        <f>IF(O220="zákl. prenesená",K220,0)</f>
        <v>0</v>
      </c>
      <c r="BI220" s="149">
        <f>IF(O220="zníž. prenesená",K220,0)</f>
        <v>0</v>
      </c>
      <c r="BJ220" s="149">
        <f>IF(O220="nulová",K220,0)</f>
        <v>0</v>
      </c>
      <c r="BK220" s="17" t="s">
        <v>147</v>
      </c>
      <c r="BL220" s="149">
        <f>ROUND(I220*H220,2)</f>
        <v>0</v>
      </c>
      <c r="BM220" s="17" t="s">
        <v>171</v>
      </c>
      <c r="BN220" s="148" t="s">
        <v>955</v>
      </c>
    </row>
    <row r="221" spans="2:66" s="12" customFormat="1" x14ac:dyDescent="0.2">
      <c r="B221" s="150"/>
      <c r="D221" s="151" t="s">
        <v>173</v>
      </c>
      <c r="E221" s="152" t="s">
        <v>1</v>
      </c>
      <c r="F221" s="153" t="s">
        <v>280</v>
      </c>
      <c r="H221" s="152" t="s">
        <v>1</v>
      </c>
      <c r="J221" s="198"/>
      <c r="M221" s="150"/>
      <c r="N221" s="154"/>
      <c r="U221" s="155"/>
      <c r="AU221" s="152" t="s">
        <v>173</v>
      </c>
      <c r="AV221" s="152" t="s">
        <v>147</v>
      </c>
      <c r="AW221" s="12" t="s">
        <v>76</v>
      </c>
      <c r="AX221" s="12" t="s">
        <v>24</v>
      </c>
      <c r="AY221" s="12" t="s">
        <v>68</v>
      </c>
      <c r="AZ221" s="152" t="s">
        <v>165</v>
      </c>
    </row>
    <row r="222" spans="2:66" s="12" customFormat="1" x14ac:dyDescent="0.2">
      <c r="B222" s="150"/>
      <c r="D222" s="151" t="s">
        <v>173</v>
      </c>
      <c r="E222" s="152" t="s">
        <v>1</v>
      </c>
      <c r="F222" s="153" t="s">
        <v>930</v>
      </c>
      <c r="H222" s="152" t="s">
        <v>1</v>
      </c>
      <c r="J222" s="198"/>
      <c r="M222" s="150"/>
      <c r="N222" s="154"/>
      <c r="U222" s="155"/>
      <c r="AU222" s="152" t="s">
        <v>173</v>
      </c>
      <c r="AV222" s="152" t="s">
        <v>147</v>
      </c>
      <c r="AW222" s="12" t="s">
        <v>76</v>
      </c>
      <c r="AX222" s="12" t="s">
        <v>24</v>
      </c>
      <c r="AY222" s="12" t="s">
        <v>68</v>
      </c>
      <c r="AZ222" s="152" t="s">
        <v>165</v>
      </c>
    </row>
    <row r="223" spans="2:66" s="12" customFormat="1" x14ac:dyDescent="0.2">
      <c r="B223" s="150"/>
      <c r="D223" s="151" t="s">
        <v>173</v>
      </c>
      <c r="E223" s="152" t="s">
        <v>1</v>
      </c>
      <c r="F223" s="153" t="s">
        <v>956</v>
      </c>
      <c r="H223" s="152" t="s">
        <v>1</v>
      </c>
      <c r="J223" s="198"/>
      <c r="M223" s="150"/>
      <c r="N223" s="154"/>
      <c r="U223" s="155"/>
      <c r="AU223" s="152" t="s">
        <v>173</v>
      </c>
      <c r="AV223" s="152" t="s">
        <v>147</v>
      </c>
      <c r="AW223" s="12" t="s">
        <v>76</v>
      </c>
      <c r="AX223" s="12" t="s">
        <v>24</v>
      </c>
      <c r="AY223" s="12" t="s">
        <v>68</v>
      </c>
      <c r="AZ223" s="152" t="s">
        <v>165</v>
      </c>
    </row>
    <row r="224" spans="2:66" s="13" customFormat="1" x14ac:dyDescent="0.2">
      <c r="B224" s="156"/>
      <c r="D224" s="151" t="s">
        <v>173</v>
      </c>
      <c r="E224" s="157" t="s">
        <v>1</v>
      </c>
      <c r="F224" s="158" t="s">
        <v>283</v>
      </c>
      <c r="H224" s="159">
        <v>0</v>
      </c>
      <c r="J224" s="199"/>
      <c r="M224" s="156"/>
      <c r="N224" s="160"/>
      <c r="U224" s="161"/>
      <c r="AU224" s="157" t="s">
        <v>173</v>
      </c>
      <c r="AV224" s="157" t="s">
        <v>147</v>
      </c>
      <c r="AW224" s="13" t="s">
        <v>147</v>
      </c>
      <c r="AX224" s="13" t="s">
        <v>24</v>
      </c>
      <c r="AY224" s="13" t="s">
        <v>68</v>
      </c>
      <c r="AZ224" s="157" t="s">
        <v>165</v>
      </c>
    </row>
    <row r="225" spans="2:66" s="12" customFormat="1" x14ac:dyDescent="0.2">
      <c r="B225" s="150"/>
      <c r="D225" s="151" t="s">
        <v>173</v>
      </c>
      <c r="E225" s="152" t="s">
        <v>1</v>
      </c>
      <c r="F225" s="153" t="s">
        <v>936</v>
      </c>
      <c r="H225" s="152" t="s">
        <v>1</v>
      </c>
      <c r="J225" s="198"/>
      <c r="M225" s="150"/>
      <c r="N225" s="154"/>
      <c r="U225" s="155"/>
      <c r="AU225" s="152" t="s">
        <v>173</v>
      </c>
      <c r="AV225" s="152" t="s">
        <v>147</v>
      </c>
      <c r="AW225" s="12" t="s">
        <v>76</v>
      </c>
      <c r="AX225" s="12" t="s">
        <v>24</v>
      </c>
      <c r="AY225" s="12" t="s">
        <v>68</v>
      </c>
      <c r="AZ225" s="152" t="s">
        <v>165</v>
      </c>
    </row>
    <row r="226" spans="2:66" s="12" customFormat="1" x14ac:dyDescent="0.2">
      <c r="B226" s="150"/>
      <c r="D226" s="151" t="s">
        <v>173</v>
      </c>
      <c r="E226" s="152" t="s">
        <v>1</v>
      </c>
      <c r="F226" s="153" t="s">
        <v>956</v>
      </c>
      <c r="H226" s="152" t="s">
        <v>1</v>
      </c>
      <c r="J226" s="198"/>
      <c r="M226" s="150"/>
      <c r="N226" s="154"/>
      <c r="U226" s="155"/>
      <c r="AU226" s="152" t="s">
        <v>173</v>
      </c>
      <c r="AV226" s="152" t="s">
        <v>147</v>
      </c>
      <c r="AW226" s="12" t="s">
        <v>76</v>
      </c>
      <c r="AX226" s="12" t="s">
        <v>24</v>
      </c>
      <c r="AY226" s="12" t="s">
        <v>68</v>
      </c>
      <c r="AZ226" s="152" t="s">
        <v>165</v>
      </c>
    </row>
    <row r="227" spans="2:66" s="13" customFormat="1" x14ac:dyDescent="0.2">
      <c r="B227" s="156"/>
      <c r="D227" s="151" t="s">
        <v>173</v>
      </c>
      <c r="E227" s="157" t="s">
        <v>1</v>
      </c>
      <c r="F227" s="158" t="s">
        <v>283</v>
      </c>
      <c r="H227" s="159">
        <v>0</v>
      </c>
      <c r="J227" s="199"/>
      <c r="M227" s="156"/>
      <c r="N227" s="160"/>
      <c r="U227" s="161"/>
      <c r="AU227" s="157" t="s">
        <v>173</v>
      </c>
      <c r="AV227" s="157" t="s">
        <v>147</v>
      </c>
      <c r="AW227" s="13" t="s">
        <v>147</v>
      </c>
      <c r="AX227" s="13" t="s">
        <v>24</v>
      </c>
      <c r="AY227" s="13" t="s">
        <v>68</v>
      </c>
      <c r="AZ227" s="157" t="s">
        <v>165</v>
      </c>
    </row>
    <row r="228" spans="2:66" s="14" customFormat="1" x14ac:dyDescent="0.2">
      <c r="B228" s="162"/>
      <c r="D228" s="151" t="s">
        <v>173</v>
      </c>
      <c r="E228" s="163" t="s">
        <v>1</v>
      </c>
      <c r="F228" s="164" t="s">
        <v>176</v>
      </c>
      <c r="H228" s="165">
        <v>0</v>
      </c>
      <c r="J228" s="200"/>
      <c r="M228" s="162"/>
      <c r="N228" s="166"/>
      <c r="U228" s="167"/>
      <c r="AU228" s="163" t="s">
        <v>173</v>
      </c>
      <c r="AV228" s="163" t="s">
        <v>147</v>
      </c>
      <c r="AW228" s="14" t="s">
        <v>171</v>
      </c>
      <c r="AX228" s="14" t="s">
        <v>24</v>
      </c>
      <c r="AY228" s="14" t="s">
        <v>76</v>
      </c>
      <c r="AZ228" s="163" t="s">
        <v>165</v>
      </c>
    </row>
    <row r="229" spans="2:66" s="1" customFormat="1" ht="16.5" customHeight="1" x14ac:dyDescent="0.2">
      <c r="B229" s="29"/>
      <c r="C229" s="188" t="s">
        <v>256</v>
      </c>
      <c r="D229" s="188" t="s">
        <v>167</v>
      </c>
      <c r="E229" s="189" t="s">
        <v>247</v>
      </c>
      <c r="F229" s="190" t="s">
        <v>248</v>
      </c>
      <c r="G229" s="191" t="s">
        <v>184</v>
      </c>
      <c r="H229" s="192">
        <v>1.625</v>
      </c>
      <c r="I229" s="193">
        <v>148.72</v>
      </c>
      <c r="J229" s="182"/>
      <c r="K229" s="193">
        <f t="shared" ref="K229" si="14">(H229*I229)-(H229*I229*J229)</f>
        <v>241.67</v>
      </c>
      <c r="L229" s="194"/>
      <c r="M229" s="29"/>
      <c r="N229" s="145" t="s">
        <v>1</v>
      </c>
      <c r="O229" s="118" t="s">
        <v>34</v>
      </c>
      <c r="P229" s="146">
        <v>0.58099999999999996</v>
      </c>
      <c r="Q229" s="146">
        <f>P229*H229</f>
        <v>0.94412499999999988</v>
      </c>
      <c r="R229" s="146">
        <v>2.3223500000000001</v>
      </c>
      <c r="S229" s="146">
        <f>R229*H229</f>
        <v>3.7738187500000002</v>
      </c>
      <c r="T229" s="146">
        <v>0</v>
      </c>
      <c r="U229" s="147">
        <f>T229*H229</f>
        <v>0</v>
      </c>
      <c r="AS229" s="148" t="s">
        <v>171</v>
      </c>
      <c r="AU229" s="148" t="s">
        <v>167</v>
      </c>
      <c r="AV229" s="148" t="s">
        <v>147</v>
      </c>
      <c r="AZ229" s="17" t="s">
        <v>165</v>
      </c>
      <c r="BF229" s="149">
        <f>IF(O229="základná",K229,0)</f>
        <v>0</v>
      </c>
      <c r="BG229" s="149">
        <f>IF(O229="znížená",K229,0)</f>
        <v>241.67</v>
      </c>
      <c r="BH229" s="149">
        <f>IF(O229="zákl. prenesená",K229,0)</f>
        <v>0</v>
      </c>
      <c r="BI229" s="149">
        <f>IF(O229="zníž. prenesená",K229,0)</f>
        <v>0</v>
      </c>
      <c r="BJ229" s="149">
        <f>IF(O229="nulová",K229,0)</f>
        <v>0</v>
      </c>
      <c r="BK229" s="17" t="s">
        <v>147</v>
      </c>
      <c r="BL229" s="149">
        <f>ROUND(I229*H229,2)</f>
        <v>241.67</v>
      </c>
      <c r="BM229" s="17" t="s">
        <v>171</v>
      </c>
      <c r="BN229" s="148" t="s">
        <v>957</v>
      </c>
    </row>
    <row r="230" spans="2:66" s="12" customFormat="1" x14ac:dyDescent="0.2">
      <c r="B230" s="150"/>
      <c r="D230" s="151" t="s">
        <v>173</v>
      </c>
      <c r="E230" s="152" t="s">
        <v>1</v>
      </c>
      <c r="F230" s="153" t="s">
        <v>936</v>
      </c>
      <c r="H230" s="152" t="s">
        <v>1</v>
      </c>
      <c r="J230" s="198"/>
      <c r="M230" s="150"/>
      <c r="N230" s="154"/>
      <c r="U230" s="155"/>
      <c r="AU230" s="152" t="s">
        <v>173</v>
      </c>
      <c r="AV230" s="152" t="s">
        <v>147</v>
      </c>
      <c r="AW230" s="12" t="s">
        <v>76</v>
      </c>
      <c r="AX230" s="12" t="s">
        <v>24</v>
      </c>
      <c r="AY230" s="12" t="s">
        <v>68</v>
      </c>
      <c r="AZ230" s="152" t="s">
        <v>165</v>
      </c>
    </row>
    <row r="231" spans="2:66" s="12" customFormat="1" x14ac:dyDescent="0.2">
      <c r="B231" s="150"/>
      <c r="D231" s="151" t="s">
        <v>173</v>
      </c>
      <c r="E231" s="152" t="s">
        <v>1</v>
      </c>
      <c r="F231" s="153" t="s">
        <v>958</v>
      </c>
      <c r="H231" s="152" t="s">
        <v>1</v>
      </c>
      <c r="J231" s="198"/>
      <c r="M231" s="150"/>
      <c r="N231" s="154"/>
      <c r="U231" s="155"/>
      <c r="AU231" s="152" t="s">
        <v>173</v>
      </c>
      <c r="AV231" s="152" t="s">
        <v>147</v>
      </c>
      <c r="AW231" s="12" t="s">
        <v>76</v>
      </c>
      <c r="AX231" s="12" t="s">
        <v>24</v>
      </c>
      <c r="AY231" s="12" t="s">
        <v>68</v>
      </c>
      <c r="AZ231" s="152" t="s">
        <v>165</v>
      </c>
    </row>
    <row r="232" spans="2:66" s="13" customFormat="1" x14ac:dyDescent="0.2">
      <c r="B232" s="156"/>
      <c r="D232" s="151" t="s">
        <v>173</v>
      </c>
      <c r="E232" s="157" t="s">
        <v>1</v>
      </c>
      <c r="F232" s="158" t="s">
        <v>959</v>
      </c>
      <c r="H232" s="159">
        <v>1.625</v>
      </c>
      <c r="J232" s="199"/>
      <c r="M232" s="156"/>
      <c r="N232" s="160"/>
      <c r="U232" s="161"/>
      <c r="AU232" s="157" t="s">
        <v>173</v>
      </c>
      <c r="AV232" s="157" t="s">
        <v>147</v>
      </c>
      <c r="AW232" s="13" t="s">
        <v>147</v>
      </c>
      <c r="AX232" s="13" t="s">
        <v>24</v>
      </c>
      <c r="AY232" s="13" t="s">
        <v>68</v>
      </c>
      <c r="AZ232" s="157" t="s">
        <v>165</v>
      </c>
    </row>
    <row r="233" spans="2:66" s="14" customFormat="1" x14ac:dyDescent="0.2">
      <c r="B233" s="162"/>
      <c r="D233" s="151" t="s">
        <v>173</v>
      </c>
      <c r="E233" s="163" t="s">
        <v>1</v>
      </c>
      <c r="F233" s="164" t="s">
        <v>176</v>
      </c>
      <c r="H233" s="165">
        <v>1.625</v>
      </c>
      <c r="J233" s="200"/>
      <c r="M233" s="162"/>
      <c r="N233" s="166"/>
      <c r="U233" s="167"/>
      <c r="AU233" s="163" t="s">
        <v>173</v>
      </c>
      <c r="AV233" s="163" t="s">
        <v>147</v>
      </c>
      <c r="AW233" s="14" t="s">
        <v>171</v>
      </c>
      <c r="AX233" s="14" t="s">
        <v>24</v>
      </c>
      <c r="AY233" s="14" t="s">
        <v>76</v>
      </c>
      <c r="AZ233" s="163" t="s">
        <v>165</v>
      </c>
    </row>
    <row r="234" spans="2:66" s="1" customFormat="1" ht="24.2" customHeight="1" x14ac:dyDescent="0.2">
      <c r="B234" s="29"/>
      <c r="C234" s="188" t="s">
        <v>265</v>
      </c>
      <c r="D234" s="188" t="s">
        <v>167</v>
      </c>
      <c r="E234" s="189" t="s">
        <v>257</v>
      </c>
      <c r="F234" s="190" t="s">
        <v>258</v>
      </c>
      <c r="G234" s="191" t="s">
        <v>184</v>
      </c>
      <c r="H234" s="192">
        <v>22.562000000000001</v>
      </c>
      <c r="I234" s="193">
        <v>148.94999999999999</v>
      </c>
      <c r="J234" s="182"/>
      <c r="K234" s="193">
        <f t="shared" ref="K234" si="15">(H234*I234)-(H234*I234*J234)</f>
        <v>3360.6098999999999</v>
      </c>
      <c r="L234" s="194"/>
      <c r="M234" s="29"/>
      <c r="N234" s="145" t="s">
        <v>1</v>
      </c>
      <c r="O234" s="118" t="s">
        <v>34</v>
      </c>
      <c r="P234" s="146">
        <v>0.58299999999999996</v>
      </c>
      <c r="Q234" s="146">
        <f>P234*H234</f>
        <v>13.153646</v>
      </c>
      <c r="R234" s="146">
        <v>2.3223500000000001</v>
      </c>
      <c r="S234" s="146">
        <f>R234*H234</f>
        <v>52.396860700000005</v>
      </c>
      <c r="T234" s="146">
        <v>0</v>
      </c>
      <c r="U234" s="147">
        <f>T234*H234</f>
        <v>0</v>
      </c>
      <c r="AS234" s="148" t="s">
        <v>171</v>
      </c>
      <c r="AU234" s="148" t="s">
        <v>167</v>
      </c>
      <c r="AV234" s="148" t="s">
        <v>147</v>
      </c>
      <c r="AZ234" s="17" t="s">
        <v>165</v>
      </c>
      <c r="BF234" s="149">
        <f>IF(O234="základná",K234,0)</f>
        <v>0</v>
      </c>
      <c r="BG234" s="149">
        <f>IF(O234="znížená",K234,0)</f>
        <v>3360.6098999999999</v>
      </c>
      <c r="BH234" s="149">
        <f>IF(O234="zákl. prenesená",K234,0)</f>
        <v>0</v>
      </c>
      <c r="BI234" s="149">
        <f>IF(O234="zníž. prenesená",K234,0)</f>
        <v>0</v>
      </c>
      <c r="BJ234" s="149">
        <f>IF(O234="nulová",K234,0)</f>
        <v>0</v>
      </c>
      <c r="BK234" s="17" t="s">
        <v>147</v>
      </c>
      <c r="BL234" s="149">
        <f>ROUND(I234*H234,2)</f>
        <v>3360.61</v>
      </c>
      <c r="BM234" s="17" t="s">
        <v>171</v>
      </c>
      <c r="BN234" s="148" t="s">
        <v>960</v>
      </c>
    </row>
    <row r="235" spans="2:66" s="12" customFormat="1" x14ac:dyDescent="0.2">
      <c r="B235" s="150"/>
      <c r="D235" s="151" t="s">
        <v>173</v>
      </c>
      <c r="E235" s="152" t="s">
        <v>1</v>
      </c>
      <c r="F235" s="153" t="s">
        <v>936</v>
      </c>
      <c r="H235" s="152" t="s">
        <v>1</v>
      </c>
      <c r="J235" s="198"/>
      <c r="M235" s="150"/>
      <c r="N235" s="154"/>
      <c r="U235" s="155"/>
      <c r="AU235" s="152" t="s">
        <v>173</v>
      </c>
      <c r="AV235" s="152" t="s">
        <v>147</v>
      </c>
      <c r="AW235" s="12" t="s">
        <v>76</v>
      </c>
      <c r="AX235" s="12" t="s">
        <v>24</v>
      </c>
      <c r="AY235" s="12" t="s">
        <v>68</v>
      </c>
      <c r="AZ235" s="152" t="s">
        <v>165</v>
      </c>
    </row>
    <row r="236" spans="2:66" s="12" customFormat="1" x14ac:dyDescent="0.2">
      <c r="B236" s="150"/>
      <c r="D236" s="151" t="s">
        <v>173</v>
      </c>
      <c r="E236" s="152" t="s">
        <v>1</v>
      </c>
      <c r="F236" s="153" t="s">
        <v>961</v>
      </c>
      <c r="H236" s="152" t="s">
        <v>1</v>
      </c>
      <c r="J236" s="198"/>
      <c r="M236" s="150"/>
      <c r="N236" s="154"/>
      <c r="U236" s="155"/>
      <c r="AU236" s="152" t="s">
        <v>173</v>
      </c>
      <c r="AV236" s="152" t="s">
        <v>147</v>
      </c>
      <c r="AW236" s="12" t="s">
        <v>76</v>
      </c>
      <c r="AX236" s="12" t="s">
        <v>24</v>
      </c>
      <c r="AY236" s="12" t="s">
        <v>68</v>
      </c>
      <c r="AZ236" s="152" t="s">
        <v>165</v>
      </c>
    </row>
    <row r="237" spans="2:66" s="13" customFormat="1" x14ac:dyDescent="0.2">
      <c r="B237" s="156"/>
      <c r="D237" s="151" t="s">
        <v>173</v>
      </c>
      <c r="E237" s="157" t="s">
        <v>1</v>
      </c>
      <c r="F237" s="158" t="s">
        <v>962</v>
      </c>
      <c r="H237" s="159">
        <v>7.6710000000000003</v>
      </c>
      <c r="J237" s="199"/>
      <c r="M237" s="156"/>
      <c r="N237" s="160"/>
      <c r="U237" s="161"/>
      <c r="AU237" s="157" t="s">
        <v>173</v>
      </c>
      <c r="AV237" s="157" t="s">
        <v>147</v>
      </c>
      <c r="AW237" s="13" t="s">
        <v>147</v>
      </c>
      <c r="AX237" s="13" t="s">
        <v>24</v>
      </c>
      <c r="AY237" s="13" t="s">
        <v>68</v>
      </c>
      <c r="AZ237" s="157" t="s">
        <v>165</v>
      </c>
    </row>
    <row r="238" spans="2:66" s="13" customFormat="1" x14ac:dyDescent="0.2">
      <c r="B238" s="156"/>
      <c r="D238" s="151" t="s">
        <v>173</v>
      </c>
      <c r="E238" s="157" t="s">
        <v>1</v>
      </c>
      <c r="F238" s="158" t="s">
        <v>963</v>
      </c>
      <c r="H238" s="159">
        <v>14.891</v>
      </c>
      <c r="J238" s="199"/>
      <c r="M238" s="156"/>
      <c r="N238" s="160"/>
      <c r="U238" s="161"/>
      <c r="AU238" s="157" t="s">
        <v>173</v>
      </c>
      <c r="AV238" s="157" t="s">
        <v>147</v>
      </c>
      <c r="AW238" s="13" t="s">
        <v>147</v>
      </c>
      <c r="AX238" s="13" t="s">
        <v>24</v>
      </c>
      <c r="AY238" s="13" t="s">
        <v>68</v>
      </c>
      <c r="AZ238" s="157" t="s">
        <v>165</v>
      </c>
    </row>
    <row r="239" spans="2:66" s="14" customFormat="1" x14ac:dyDescent="0.2">
      <c r="B239" s="162"/>
      <c r="D239" s="151" t="s">
        <v>173</v>
      </c>
      <c r="E239" s="163" t="s">
        <v>1</v>
      </c>
      <c r="F239" s="164" t="s">
        <v>176</v>
      </c>
      <c r="H239" s="165">
        <v>22.562000000000001</v>
      </c>
      <c r="J239" s="200"/>
      <c r="M239" s="162"/>
      <c r="N239" s="166"/>
      <c r="U239" s="167"/>
      <c r="AU239" s="163" t="s">
        <v>173</v>
      </c>
      <c r="AV239" s="163" t="s">
        <v>147</v>
      </c>
      <c r="AW239" s="14" t="s">
        <v>171</v>
      </c>
      <c r="AX239" s="14" t="s">
        <v>24</v>
      </c>
      <c r="AY239" s="14" t="s">
        <v>76</v>
      </c>
      <c r="AZ239" s="163" t="s">
        <v>165</v>
      </c>
    </row>
    <row r="240" spans="2:66" s="1" customFormat="1" ht="21.75" customHeight="1" x14ac:dyDescent="0.2">
      <c r="B240" s="29"/>
      <c r="C240" s="188" t="s">
        <v>272</v>
      </c>
      <c r="D240" s="188" t="s">
        <v>167</v>
      </c>
      <c r="E240" s="189" t="s">
        <v>266</v>
      </c>
      <c r="F240" s="190" t="s">
        <v>267</v>
      </c>
      <c r="G240" s="191" t="s">
        <v>170</v>
      </c>
      <c r="H240" s="192">
        <v>90.25</v>
      </c>
      <c r="I240" s="193">
        <v>22.1</v>
      </c>
      <c r="J240" s="182"/>
      <c r="K240" s="193">
        <f t="shared" ref="K240" si="16">(H240*I240)-(H240*I240*J240)</f>
        <v>1994.5250000000001</v>
      </c>
      <c r="L240" s="194"/>
      <c r="M240" s="29"/>
      <c r="N240" s="145" t="s">
        <v>1</v>
      </c>
      <c r="O240" s="118" t="s">
        <v>34</v>
      </c>
      <c r="P240" s="146">
        <v>0.79900000000000004</v>
      </c>
      <c r="Q240" s="146">
        <f>P240*H240</f>
        <v>72.109750000000005</v>
      </c>
      <c r="R240" s="146">
        <v>3.7699999999999999E-3</v>
      </c>
      <c r="S240" s="146">
        <f>R240*H240</f>
        <v>0.3402425</v>
      </c>
      <c r="T240" s="146">
        <v>0</v>
      </c>
      <c r="U240" s="147">
        <f>T240*H240</f>
        <v>0</v>
      </c>
      <c r="AS240" s="148" t="s">
        <v>171</v>
      </c>
      <c r="AU240" s="148" t="s">
        <v>167</v>
      </c>
      <c r="AV240" s="148" t="s">
        <v>147</v>
      </c>
      <c r="AZ240" s="17" t="s">
        <v>165</v>
      </c>
      <c r="BF240" s="149">
        <f>IF(O240="základná",K240,0)</f>
        <v>0</v>
      </c>
      <c r="BG240" s="149">
        <f>IF(O240="znížená",K240,0)</f>
        <v>1994.5250000000001</v>
      </c>
      <c r="BH240" s="149">
        <f>IF(O240="zákl. prenesená",K240,0)</f>
        <v>0</v>
      </c>
      <c r="BI240" s="149">
        <f>IF(O240="zníž. prenesená",K240,0)</f>
        <v>0</v>
      </c>
      <c r="BJ240" s="149">
        <f>IF(O240="nulová",K240,0)</f>
        <v>0</v>
      </c>
      <c r="BK240" s="17" t="s">
        <v>147</v>
      </c>
      <c r="BL240" s="149">
        <f>ROUND(I240*H240,2)</f>
        <v>1994.53</v>
      </c>
      <c r="BM240" s="17" t="s">
        <v>171</v>
      </c>
      <c r="BN240" s="148" t="s">
        <v>964</v>
      </c>
    </row>
    <row r="241" spans="2:66" s="12" customFormat="1" x14ac:dyDescent="0.2">
      <c r="B241" s="150"/>
      <c r="D241" s="151" t="s">
        <v>173</v>
      </c>
      <c r="E241" s="152" t="s">
        <v>1</v>
      </c>
      <c r="F241" s="153" t="s">
        <v>936</v>
      </c>
      <c r="H241" s="152" t="s">
        <v>1</v>
      </c>
      <c r="J241" s="198"/>
      <c r="M241" s="150"/>
      <c r="N241" s="154"/>
      <c r="U241" s="155"/>
      <c r="AU241" s="152" t="s">
        <v>173</v>
      </c>
      <c r="AV241" s="152" t="s">
        <v>147</v>
      </c>
      <c r="AW241" s="12" t="s">
        <v>76</v>
      </c>
      <c r="AX241" s="12" t="s">
        <v>24</v>
      </c>
      <c r="AY241" s="12" t="s">
        <v>68</v>
      </c>
      <c r="AZ241" s="152" t="s">
        <v>165</v>
      </c>
    </row>
    <row r="242" spans="2:66" s="12" customFormat="1" x14ac:dyDescent="0.2">
      <c r="B242" s="150"/>
      <c r="D242" s="151" t="s">
        <v>173</v>
      </c>
      <c r="E242" s="152" t="s">
        <v>1</v>
      </c>
      <c r="F242" s="153" t="s">
        <v>961</v>
      </c>
      <c r="H242" s="152" t="s">
        <v>1</v>
      </c>
      <c r="J242" s="198"/>
      <c r="M242" s="150"/>
      <c r="N242" s="154"/>
      <c r="U242" s="155"/>
      <c r="AU242" s="152" t="s">
        <v>173</v>
      </c>
      <c r="AV242" s="152" t="s">
        <v>147</v>
      </c>
      <c r="AW242" s="12" t="s">
        <v>76</v>
      </c>
      <c r="AX242" s="12" t="s">
        <v>24</v>
      </c>
      <c r="AY242" s="12" t="s">
        <v>68</v>
      </c>
      <c r="AZ242" s="152" t="s">
        <v>165</v>
      </c>
    </row>
    <row r="243" spans="2:66" s="13" customFormat="1" x14ac:dyDescent="0.2">
      <c r="B243" s="156"/>
      <c r="D243" s="151" t="s">
        <v>173</v>
      </c>
      <c r="E243" s="157" t="s">
        <v>1</v>
      </c>
      <c r="F243" s="158" t="s">
        <v>965</v>
      </c>
      <c r="H243" s="159">
        <v>30.684999999999999</v>
      </c>
      <c r="J243" s="199"/>
      <c r="M243" s="156"/>
      <c r="N243" s="160"/>
      <c r="U243" s="161"/>
      <c r="AU243" s="157" t="s">
        <v>173</v>
      </c>
      <c r="AV243" s="157" t="s">
        <v>147</v>
      </c>
      <c r="AW243" s="13" t="s">
        <v>147</v>
      </c>
      <c r="AX243" s="13" t="s">
        <v>24</v>
      </c>
      <c r="AY243" s="13" t="s">
        <v>68</v>
      </c>
      <c r="AZ243" s="157" t="s">
        <v>165</v>
      </c>
    </row>
    <row r="244" spans="2:66" s="13" customFormat="1" x14ac:dyDescent="0.2">
      <c r="B244" s="156"/>
      <c r="D244" s="151" t="s">
        <v>173</v>
      </c>
      <c r="E244" s="157" t="s">
        <v>1</v>
      </c>
      <c r="F244" s="158" t="s">
        <v>966</v>
      </c>
      <c r="H244" s="159">
        <v>59.564999999999998</v>
      </c>
      <c r="J244" s="199"/>
      <c r="M244" s="156"/>
      <c r="N244" s="160"/>
      <c r="U244" s="161"/>
      <c r="AU244" s="157" t="s">
        <v>173</v>
      </c>
      <c r="AV244" s="157" t="s">
        <v>147</v>
      </c>
      <c r="AW244" s="13" t="s">
        <v>147</v>
      </c>
      <c r="AX244" s="13" t="s">
        <v>24</v>
      </c>
      <c r="AY244" s="13" t="s">
        <v>68</v>
      </c>
      <c r="AZ244" s="157" t="s">
        <v>165</v>
      </c>
    </row>
    <row r="245" spans="2:66" s="14" customFormat="1" x14ac:dyDescent="0.2">
      <c r="B245" s="162"/>
      <c r="D245" s="151" t="s">
        <v>173</v>
      </c>
      <c r="E245" s="163" t="s">
        <v>1</v>
      </c>
      <c r="F245" s="164" t="s">
        <v>176</v>
      </c>
      <c r="H245" s="165">
        <v>90.25</v>
      </c>
      <c r="J245" s="200"/>
      <c r="M245" s="162"/>
      <c r="N245" s="166"/>
      <c r="U245" s="167"/>
      <c r="AU245" s="163" t="s">
        <v>173</v>
      </c>
      <c r="AV245" s="163" t="s">
        <v>147</v>
      </c>
      <c r="AW245" s="14" t="s">
        <v>171</v>
      </c>
      <c r="AX245" s="14" t="s">
        <v>24</v>
      </c>
      <c r="AY245" s="14" t="s">
        <v>76</v>
      </c>
      <c r="AZ245" s="163" t="s">
        <v>165</v>
      </c>
    </row>
    <row r="246" spans="2:66" s="1" customFormat="1" ht="24.2" customHeight="1" x14ac:dyDescent="0.2">
      <c r="B246" s="29"/>
      <c r="C246" s="188" t="s">
        <v>276</v>
      </c>
      <c r="D246" s="188" t="s">
        <v>167</v>
      </c>
      <c r="E246" s="189" t="s">
        <v>273</v>
      </c>
      <c r="F246" s="190" t="s">
        <v>274</v>
      </c>
      <c r="G246" s="191" t="s">
        <v>170</v>
      </c>
      <c r="H246" s="192">
        <v>90.25</v>
      </c>
      <c r="I246" s="193">
        <v>7.01</v>
      </c>
      <c r="J246" s="182"/>
      <c r="K246" s="193">
        <f t="shared" ref="K246" si="17">(H246*I246)-(H246*I246*J246)</f>
        <v>632.65250000000003</v>
      </c>
      <c r="L246" s="194"/>
      <c r="M246" s="29"/>
      <c r="N246" s="145" t="s">
        <v>1</v>
      </c>
      <c r="O246" s="118" t="s">
        <v>34</v>
      </c>
      <c r="P246" s="146">
        <v>0.32700000000000001</v>
      </c>
      <c r="Q246" s="146">
        <f>P246*H246</f>
        <v>29.511750000000003</v>
      </c>
      <c r="R246" s="146">
        <v>0</v>
      </c>
      <c r="S246" s="146">
        <f>R246*H246</f>
        <v>0</v>
      </c>
      <c r="T246" s="146">
        <v>0</v>
      </c>
      <c r="U246" s="147">
        <f>T246*H246</f>
        <v>0</v>
      </c>
      <c r="AS246" s="148" t="s">
        <v>171</v>
      </c>
      <c r="AU246" s="148" t="s">
        <v>167</v>
      </c>
      <c r="AV246" s="148" t="s">
        <v>147</v>
      </c>
      <c r="AZ246" s="17" t="s">
        <v>165</v>
      </c>
      <c r="BF246" s="149">
        <f>IF(O246="základná",K246,0)</f>
        <v>0</v>
      </c>
      <c r="BG246" s="149">
        <f>IF(O246="znížená",K246,0)</f>
        <v>632.65250000000003</v>
      </c>
      <c r="BH246" s="149">
        <f>IF(O246="zákl. prenesená",K246,0)</f>
        <v>0</v>
      </c>
      <c r="BI246" s="149">
        <f>IF(O246="zníž. prenesená",K246,0)</f>
        <v>0</v>
      </c>
      <c r="BJ246" s="149">
        <f>IF(O246="nulová",K246,0)</f>
        <v>0</v>
      </c>
      <c r="BK246" s="17" t="s">
        <v>147</v>
      </c>
      <c r="BL246" s="149">
        <f>ROUND(I246*H246,2)</f>
        <v>632.65</v>
      </c>
      <c r="BM246" s="17" t="s">
        <v>171</v>
      </c>
      <c r="BN246" s="148" t="s">
        <v>967</v>
      </c>
    </row>
    <row r="247" spans="2:66" s="12" customFormat="1" x14ac:dyDescent="0.2">
      <c r="B247" s="150"/>
      <c r="D247" s="151" t="s">
        <v>173</v>
      </c>
      <c r="E247" s="152" t="s">
        <v>1</v>
      </c>
      <c r="F247" s="153" t="s">
        <v>936</v>
      </c>
      <c r="H247" s="152" t="s">
        <v>1</v>
      </c>
      <c r="J247" s="198"/>
      <c r="M247" s="150"/>
      <c r="N247" s="154"/>
      <c r="U247" s="155"/>
      <c r="AU247" s="152" t="s">
        <v>173</v>
      </c>
      <c r="AV247" s="152" t="s">
        <v>147</v>
      </c>
      <c r="AW247" s="12" t="s">
        <v>76</v>
      </c>
      <c r="AX247" s="12" t="s">
        <v>24</v>
      </c>
      <c r="AY247" s="12" t="s">
        <v>68</v>
      </c>
      <c r="AZ247" s="152" t="s">
        <v>165</v>
      </c>
    </row>
    <row r="248" spans="2:66" s="12" customFormat="1" x14ac:dyDescent="0.2">
      <c r="B248" s="150"/>
      <c r="D248" s="151" t="s">
        <v>173</v>
      </c>
      <c r="E248" s="152" t="s">
        <v>1</v>
      </c>
      <c r="F248" s="153" t="s">
        <v>961</v>
      </c>
      <c r="H248" s="152" t="s">
        <v>1</v>
      </c>
      <c r="J248" s="198"/>
      <c r="M248" s="150"/>
      <c r="N248" s="154"/>
      <c r="U248" s="155"/>
      <c r="AU248" s="152" t="s">
        <v>173</v>
      </c>
      <c r="AV248" s="152" t="s">
        <v>147</v>
      </c>
      <c r="AW248" s="12" t="s">
        <v>76</v>
      </c>
      <c r="AX248" s="12" t="s">
        <v>24</v>
      </c>
      <c r="AY248" s="12" t="s">
        <v>68</v>
      </c>
      <c r="AZ248" s="152" t="s">
        <v>165</v>
      </c>
    </row>
    <row r="249" spans="2:66" s="13" customFormat="1" x14ac:dyDescent="0.2">
      <c r="B249" s="156"/>
      <c r="D249" s="151" t="s">
        <v>173</v>
      </c>
      <c r="E249" s="157" t="s">
        <v>1</v>
      </c>
      <c r="F249" s="158" t="s">
        <v>965</v>
      </c>
      <c r="H249" s="159">
        <v>30.684999999999999</v>
      </c>
      <c r="J249" s="199"/>
      <c r="M249" s="156"/>
      <c r="N249" s="160"/>
      <c r="U249" s="161"/>
      <c r="AU249" s="157" t="s">
        <v>173</v>
      </c>
      <c r="AV249" s="157" t="s">
        <v>147</v>
      </c>
      <c r="AW249" s="13" t="s">
        <v>147</v>
      </c>
      <c r="AX249" s="13" t="s">
        <v>24</v>
      </c>
      <c r="AY249" s="13" t="s">
        <v>68</v>
      </c>
      <c r="AZ249" s="157" t="s">
        <v>165</v>
      </c>
    </row>
    <row r="250" spans="2:66" s="13" customFormat="1" x14ac:dyDescent="0.2">
      <c r="B250" s="156"/>
      <c r="D250" s="151" t="s">
        <v>173</v>
      </c>
      <c r="E250" s="157" t="s">
        <v>1</v>
      </c>
      <c r="F250" s="158" t="s">
        <v>966</v>
      </c>
      <c r="H250" s="159">
        <v>59.564999999999998</v>
      </c>
      <c r="J250" s="199"/>
      <c r="M250" s="156"/>
      <c r="N250" s="160"/>
      <c r="U250" s="161"/>
      <c r="AU250" s="157" t="s">
        <v>173</v>
      </c>
      <c r="AV250" s="157" t="s">
        <v>147</v>
      </c>
      <c r="AW250" s="13" t="s">
        <v>147</v>
      </c>
      <c r="AX250" s="13" t="s">
        <v>24</v>
      </c>
      <c r="AY250" s="13" t="s">
        <v>68</v>
      </c>
      <c r="AZ250" s="157" t="s">
        <v>165</v>
      </c>
    </row>
    <row r="251" spans="2:66" s="14" customFormat="1" x14ac:dyDescent="0.2">
      <c r="B251" s="162"/>
      <c r="D251" s="151" t="s">
        <v>173</v>
      </c>
      <c r="E251" s="163" t="s">
        <v>1</v>
      </c>
      <c r="F251" s="164" t="s">
        <v>176</v>
      </c>
      <c r="H251" s="165">
        <v>90.25</v>
      </c>
      <c r="J251" s="200"/>
      <c r="M251" s="162"/>
      <c r="N251" s="166"/>
      <c r="U251" s="167"/>
      <c r="AU251" s="163" t="s">
        <v>173</v>
      </c>
      <c r="AV251" s="163" t="s">
        <v>147</v>
      </c>
      <c r="AW251" s="14" t="s">
        <v>171</v>
      </c>
      <c r="AX251" s="14" t="s">
        <v>24</v>
      </c>
      <c r="AY251" s="14" t="s">
        <v>76</v>
      </c>
      <c r="AZ251" s="163" t="s">
        <v>165</v>
      </c>
    </row>
    <row r="252" spans="2:66" s="1" customFormat="1" ht="16.5" customHeight="1" x14ac:dyDescent="0.2">
      <c r="B252" s="29"/>
      <c r="C252" s="188" t="s">
        <v>285</v>
      </c>
      <c r="D252" s="188" t="s">
        <v>167</v>
      </c>
      <c r="E252" s="189" t="s">
        <v>277</v>
      </c>
      <c r="F252" s="190" t="s">
        <v>278</v>
      </c>
      <c r="G252" s="191" t="s">
        <v>242</v>
      </c>
      <c r="H252" s="192">
        <v>0</v>
      </c>
      <c r="I252" s="193">
        <v>1873.8</v>
      </c>
      <c r="J252" s="182"/>
      <c r="K252" s="193">
        <f t="shared" ref="K252" si="18">(H252*I252)-(H252*I252*J252)</f>
        <v>0</v>
      </c>
      <c r="L252" s="194"/>
      <c r="M252" s="29"/>
      <c r="N252" s="145" t="s">
        <v>1</v>
      </c>
      <c r="O252" s="118" t="s">
        <v>34</v>
      </c>
      <c r="P252" s="146">
        <v>34.322000000000003</v>
      </c>
      <c r="Q252" s="146">
        <f>P252*H252</f>
        <v>0</v>
      </c>
      <c r="R252" s="146">
        <v>1.0189600000000001</v>
      </c>
      <c r="S252" s="146">
        <f>R252*H252</f>
        <v>0</v>
      </c>
      <c r="T252" s="146">
        <v>0</v>
      </c>
      <c r="U252" s="147">
        <f>T252*H252</f>
        <v>0</v>
      </c>
      <c r="AS252" s="148" t="s">
        <v>171</v>
      </c>
      <c r="AU252" s="148" t="s">
        <v>167</v>
      </c>
      <c r="AV252" s="148" t="s">
        <v>147</v>
      </c>
      <c r="AZ252" s="17" t="s">
        <v>165</v>
      </c>
      <c r="BF252" s="149">
        <f>IF(O252="základná",K252,0)</f>
        <v>0</v>
      </c>
      <c r="BG252" s="149">
        <f>IF(O252="znížená",K252,0)</f>
        <v>0</v>
      </c>
      <c r="BH252" s="149">
        <f>IF(O252="zákl. prenesená",K252,0)</f>
        <v>0</v>
      </c>
      <c r="BI252" s="149">
        <f>IF(O252="zníž. prenesená",K252,0)</f>
        <v>0</v>
      </c>
      <c r="BJ252" s="149">
        <f>IF(O252="nulová",K252,0)</f>
        <v>0</v>
      </c>
      <c r="BK252" s="17" t="s">
        <v>147</v>
      </c>
      <c r="BL252" s="149">
        <f>ROUND(I252*H252,2)</f>
        <v>0</v>
      </c>
      <c r="BM252" s="17" t="s">
        <v>171</v>
      </c>
      <c r="BN252" s="148" t="s">
        <v>968</v>
      </c>
    </row>
    <row r="253" spans="2:66" s="12" customFormat="1" x14ac:dyDescent="0.2">
      <c r="B253" s="150"/>
      <c r="D253" s="151" t="s">
        <v>173</v>
      </c>
      <c r="E253" s="152" t="s">
        <v>1</v>
      </c>
      <c r="F253" s="153" t="s">
        <v>280</v>
      </c>
      <c r="H253" s="152" t="s">
        <v>1</v>
      </c>
      <c r="J253" s="198"/>
      <c r="M253" s="150"/>
      <c r="N253" s="154"/>
      <c r="U253" s="155"/>
      <c r="AU253" s="152" t="s">
        <v>173</v>
      </c>
      <c r="AV253" s="152" t="s">
        <v>147</v>
      </c>
      <c r="AW253" s="12" t="s">
        <v>76</v>
      </c>
      <c r="AX253" s="12" t="s">
        <v>24</v>
      </c>
      <c r="AY253" s="12" t="s">
        <v>68</v>
      </c>
      <c r="AZ253" s="152" t="s">
        <v>165</v>
      </c>
    </row>
    <row r="254" spans="2:66" s="12" customFormat="1" x14ac:dyDescent="0.2">
      <c r="B254" s="150"/>
      <c r="D254" s="151" t="s">
        <v>173</v>
      </c>
      <c r="E254" s="152" t="s">
        <v>1</v>
      </c>
      <c r="F254" s="153" t="s">
        <v>936</v>
      </c>
      <c r="H254" s="152" t="s">
        <v>1</v>
      </c>
      <c r="J254" s="198"/>
      <c r="M254" s="150"/>
      <c r="N254" s="154"/>
      <c r="U254" s="155"/>
      <c r="AU254" s="152" t="s">
        <v>173</v>
      </c>
      <c r="AV254" s="152" t="s">
        <v>147</v>
      </c>
      <c r="AW254" s="12" t="s">
        <v>76</v>
      </c>
      <c r="AX254" s="12" t="s">
        <v>24</v>
      </c>
      <c r="AY254" s="12" t="s">
        <v>68</v>
      </c>
      <c r="AZ254" s="152" t="s">
        <v>165</v>
      </c>
    </row>
    <row r="255" spans="2:66" s="12" customFormat="1" x14ac:dyDescent="0.2">
      <c r="B255" s="150"/>
      <c r="D255" s="151" t="s">
        <v>173</v>
      </c>
      <c r="E255" s="152" t="s">
        <v>1</v>
      </c>
      <c r="F255" s="153" t="s">
        <v>956</v>
      </c>
      <c r="H255" s="152" t="s">
        <v>1</v>
      </c>
      <c r="J255" s="198"/>
      <c r="M255" s="150"/>
      <c r="N255" s="154"/>
      <c r="U255" s="155"/>
      <c r="AU255" s="152" t="s">
        <v>173</v>
      </c>
      <c r="AV255" s="152" t="s">
        <v>147</v>
      </c>
      <c r="AW255" s="12" t="s">
        <v>76</v>
      </c>
      <c r="AX255" s="12" t="s">
        <v>24</v>
      </c>
      <c r="AY255" s="12" t="s">
        <v>68</v>
      </c>
      <c r="AZ255" s="152" t="s">
        <v>165</v>
      </c>
    </row>
    <row r="256" spans="2:66" s="13" customFormat="1" x14ac:dyDescent="0.2">
      <c r="B256" s="156"/>
      <c r="D256" s="151" t="s">
        <v>173</v>
      </c>
      <c r="E256" s="157" t="s">
        <v>1</v>
      </c>
      <c r="F256" s="158" t="s">
        <v>283</v>
      </c>
      <c r="H256" s="159">
        <v>0</v>
      </c>
      <c r="J256" s="199"/>
      <c r="M256" s="156"/>
      <c r="N256" s="160"/>
      <c r="U256" s="161"/>
      <c r="AU256" s="157" t="s">
        <v>173</v>
      </c>
      <c r="AV256" s="157" t="s">
        <v>147</v>
      </c>
      <c r="AW256" s="13" t="s">
        <v>147</v>
      </c>
      <c r="AX256" s="13" t="s">
        <v>24</v>
      </c>
      <c r="AY256" s="13" t="s">
        <v>68</v>
      </c>
      <c r="AZ256" s="157" t="s">
        <v>165</v>
      </c>
    </row>
    <row r="257" spans="2:66" s="14" customFormat="1" x14ac:dyDescent="0.2">
      <c r="B257" s="162"/>
      <c r="D257" s="151" t="s">
        <v>173</v>
      </c>
      <c r="E257" s="163" t="s">
        <v>1</v>
      </c>
      <c r="F257" s="164" t="s">
        <v>176</v>
      </c>
      <c r="H257" s="165">
        <v>0</v>
      </c>
      <c r="J257" s="200"/>
      <c r="M257" s="162"/>
      <c r="N257" s="166"/>
      <c r="U257" s="167"/>
      <c r="AU257" s="163" t="s">
        <v>173</v>
      </c>
      <c r="AV257" s="163" t="s">
        <v>147</v>
      </c>
      <c r="AW257" s="14" t="s">
        <v>171</v>
      </c>
      <c r="AX257" s="14" t="s">
        <v>24</v>
      </c>
      <c r="AY257" s="14" t="s">
        <v>76</v>
      </c>
      <c r="AZ257" s="163" t="s">
        <v>165</v>
      </c>
    </row>
    <row r="258" spans="2:66" s="11" customFormat="1" ht="22.9" customHeight="1" x14ac:dyDescent="0.2">
      <c r="B258" s="133"/>
      <c r="D258" s="134" t="s">
        <v>67</v>
      </c>
      <c r="E258" s="142" t="s">
        <v>181</v>
      </c>
      <c r="F258" s="142" t="s">
        <v>284</v>
      </c>
      <c r="J258" s="201"/>
      <c r="K258" s="143">
        <f>SUM(K259:K315)</f>
        <v>28205.620449999999</v>
      </c>
      <c r="M258" s="133"/>
      <c r="N258" s="137"/>
      <c r="Q258" s="138">
        <f>SUM(Q259:Q318)</f>
        <v>541.41663799999992</v>
      </c>
      <c r="S258" s="138">
        <f>SUM(S259:S318)</f>
        <v>66.181123400000004</v>
      </c>
      <c r="U258" s="139">
        <f>SUM(U259:U318)</f>
        <v>0</v>
      </c>
      <c r="AS258" s="134" t="s">
        <v>76</v>
      </c>
      <c r="AU258" s="140" t="s">
        <v>67</v>
      </c>
      <c r="AV258" s="140" t="s">
        <v>76</v>
      </c>
      <c r="AZ258" s="134" t="s">
        <v>165</v>
      </c>
      <c r="BL258" s="141">
        <f>SUM(BL259:BL318)</f>
        <v>28205.62</v>
      </c>
    </row>
    <row r="259" spans="2:66" s="1" customFormat="1" ht="24.2" customHeight="1" x14ac:dyDescent="0.2">
      <c r="B259" s="29"/>
      <c r="C259" s="188" t="s">
        <v>293</v>
      </c>
      <c r="D259" s="188" t="s">
        <v>167</v>
      </c>
      <c r="E259" s="189" t="s">
        <v>286</v>
      </c>
      <c r="F259" s="190" t="s">
        <v>287</v>
      </c>
      <c r="G259" s="191" t="s">
        <v>184</v>
      </c>
      <c r="H259" s="192">
        <v>23.140999999999998</v>
      </c>
      <c r="I259" s="193">
        <v>155.19</v>
      </c>
      <c r="J259" s="182"/>
      <c r="K259" s="193">
        <f t="shared" ref="K259" si="19">(H259*I259)-(H259*I259*J259)</f>
        <v>3591.2517899999998</v>
      </c>
      <c r="L259" s="194"/>
      <c r="M259" s="29"/>
      <c r="N259" s="145" t="s">
        <v>1</v>
      </c>
      <c r="O259" s="118" t="s">
        <v>34</v>
      </c>
      <c r="P259" s="146">
        <v>1.008</v>
      </c>
      <c r="Q259" s="146">
        <f>P259*H259</f>
        <v>23.326127999999997</v>
      </c>
      <c r="R259" s="146">
        <v>2.3254800000000002</v>
      </c>
      <c r="S259" s="146">
        <f>R259*H259</f>
        <v>53.813932680000001</v>
      </c>
      <c r="T259" s="146">
        <v>0</v>
      </c>
      <c r="U259" s="147">
        <f>T259*H259</f>
        <v>0</v>
      </c>
      <c r="AS259" s="148" t="s">
        <v>171</v>
      </c>
      <c r="AU259" s="148" t="s">
        <v>167</v>
      </c>
      <c r="AV259" s="148" t="s">
        <v>147</v>
      </c>
      <c r="AZ259" s="17" t="s">
        <v>165</v>
      </c>
      <c r="BF259" s="149">
        <f>IF(O259="základná",K259,0)</f>
        <v>0</v>
      </c>
      <c r="BG259" s="149">
        <f>IF(O259="znížená",K259,0)</f>
        <v>3591.2517899999998</v>
      </c>
      <c r="BH259" s="149">
        <f>IF(O259="zákl. prenesená",K259,0)</f>
        <v>0</v>
      </c>
      <c r="BI259" s="149">
        <f>IF(O259="zníž. prenesená",K259,0)</f>
        <v>0</v>
      </c>
      <c r="BJ259" s="149">
        <f>IF(O259="nulová",K259,0)</f>
        <v>0</v>
      </c>
      <c r="BK259" s="17" t="s">
        <v>147</v>
      </c>
      <c r="BL259" s="149">
        <f>ROUND(I259*H259,2)</f>
        <v>3591.25</v>
      </c>
      <c r="BM259" s="17" t="s">
        <v>171</v>
      </c>
      <c r="BN259" s="148" t="s">
        <v>969</v>
      </c>
    </row>
    <row r="260" spans="2:66" s="12" customFormat="1" x14ac:dyDescent="0.2">
      <c r="B260" s="150"/>
      <c r="D260" s="151" t="s">
        <v>173</v>
      </c>
      <c r="E260" s="152" t="s">
        <v>1</v>
      </c>
      <c r="F260" s="153" t="s">
        <v>280</v>
      </c>
      <c r="H260" s="152" t="s">
        <v>1</v>
      </c>
      <c r="J260" s="198"/>
      <c r="M260" s="150"/>
      <c r="N260" s="154"/>
      <c r="U260" s="155"/>
      <c r="AU260" s="152" t="s">
        <v>173</v>
      </c>
      <c r="AV260" s="152" t="s">
        <v>147</v>
      </c>
      <c r="AW260" s="12" t="s">
        <v>76</v>
      </c>
      <c r="AX260" s="12" t="s">
        <v>24</v>
      </c>
      <c r="AY260" s="12" t="s">
        <v>68</v>
      </c>
      <c r="AZ260" s="152" t="s">
        <v>165</v>
      </c>
    </row>
    <row r="261" spans="2:66" s="12" customFormat="1" x14ac:dyDescent="0.2">
      <c r="B261" s="150"/>
      <c r="D261" s="151" t="s">
        <v>173</v>
      </c>
      <c r="E261" s="152" t="s">
        <v>1</v>
      </c>
      <c r="F261" s="153" t="s">
        <v>930</v>
      </c>
      <c r="H261" s="152" t="s">
        <v>1</v>
      </c>
      <c r="J261" s="198"/>
      <c r="M261" s="150"/>
      <c r="N261" s="154"/>
      <c r="U261" s="155"/>
      <c r="AU261" s="152" t="s">
        <v>173</v>
      </c>
      <c r="AV261" s="152" t="s">
        <v>147</v>
      </c>
      <c r="AW261" s="12" t="s">
        <v>76</v>
      </c>
      <c r="AX261" s="12" t="s">
        <v>24</v>
      </c>
      <c r="AY261" s="12" t="s">
        <v>68</v>
      </c>
      <c r="AZ261" s="152" t="s">
        <v>165</v>
      </c>
    </row>
    <row r="262" spans="2:66" s="12" customFormat="1" x14ac:dyDescent="0.2">
      <c r="B262" s="150"/>
      <c r="D262" s="151" t="s">
        <v>173</v>
      </c>
      <c r="E262" s="152" t="s">
        <v>1</v>
      </c>
      <c r="F262" s="153" t="s">
        <v>970</v>
      </c>
      <c r="H262" s="152" t="s">
        <v>1</v>
      </c>
      <c r="J262" s="198"/>
      <c r="M262" s="150"/>
      <c r="N262" s="154"/>
      <c r="U262" s="155"/>
      <c r="AU262" s="152" t="s">
        <v>173</v>
      </c>
      <c r="AV262" s="152" t="s">
        <v>147</v>
      </c>
      <c r="AW262" s="12" t="s">
        <v>76</v>
      </c>
      <c r="AX262" s="12" t="s">
        <v>24</v>
      </c>
      <c r="AY262" s="12" t="s">
        <v>68</v>
      </c>
      <c r="AZ262" s="152" t="s">
        <v>165</v>
      </c>
    </row>
    <row r="263" spans="2:66" s="13" customFormat="1" x14ac:dyDescent="0.2">
      <c r="B263" s="156"/>
      <c r="D263" s="151" t="s">
        <v>173</v>
      </c>
      <c r="E263" s="157" t="s">
        <v>1</v>
      </c>
      <c r="F263" s="158" t="s">
        <v>971</v>
      </c>
      <c r="H263" s="159">
        <v>2.88</v>
      </c>
      <c r="J263" s="199"/>
      <c r="M263" s="156"/>
      <c r="N263" s="160"/>
      <c r="U263" s="161"/>
      <c r="AU263" s="157" t="s">
        <v>173</v>
      </c>
      <c r="AV263" s="157" t="s">
        <v>147</v>
      </c>
      <c r="AW263" s="13" t="s">
        <v>147</v>
      </c>
      <c r="AX263" s="13" t="s">
        <v>24</v>
      </c>
      <c r="AY263" s="13" t="s">
        <v>68</v>
      </c>
      <c r="AZ263" s="157" t="s">
        <v>165</v>
      </c>
    </row>
    <row r="264" spans="2:66" s="13" customFormat="1" x14ac:dyDescent="0.2">
      <c r="B264" s="156"/>
      <c r="D264" s="151" t="s">
        <v>173</v>
      </c>
      <c r="E264" s="157" t="s">
        <v>1</v>
      </c>
      <c r="F264" s="158" t="s">
        <v>972</v>
      </c>
      <c r="H264" s="159">
        <v>1.869</v>
      </c>
      <c r="J264" s="199"/>
      <c r="M264" s="156"/>
      <c r="N264" s="160"/>
      <c r="U264" s="161"/>
      <c r="AU264" s="157" t="s">
        <v>173</v>
      </c>
      <c r="AV264" s="157" t="s">
        <v>147</v>
      </c>
      <c r="AW264" s="13" t="s">
        <v>147</v>
      </c>
      <c r="AX264" s="13" t="s">
        <v>24</v>
      </c>
      <c r="AY264" s="13" t="s">
        <v>68</v>
      </c>
      <c r="AZ264" s="157" t="s">
        <v>165</v>
      </c>
    </row>
    <row r="265" spans="2:66" s="13" customFormat="1" x14ac:dyDescent="0.2">
      <c r="B265" s="156"/>
      <c r="D265" s="151" t="s">
        <v>173</v>
      </c>
      <c r="E265" s="157" t="s">
        <v>1</v>
      </c>
      <c r="F265" s="158" t="s">
        <v>973</v>
      </c>
      <c r="H265" s="159">
        <v>0.92300000000000004</v>
      </c>
      <c r="J265" s="199"/>
      <c r="M265" s="156"/>
      <c r="N265" s="160"/>
      <c r="U265" s="161"/>
      <c r="AU265" s="157" t="s">
        <v>173</v>
      </c>
      <c r="AV265" s="157" t="s">
        <v>147</v>
      </c>
      <c r="AW265" s="13" t="s">
        <v>147</v>
      </c>
      <c r="AX265" s="13" t="s">
        <v>24</v>
      </c>
      <c r="AY265" s="13" t="s">
        <v>68</v>
      </c>
      <c r="AZ265" s="157" t="s">
        <v>165</v>
      </c>
    </row>
    <row r="266" spans="2:66" s="13" customFormat="1" x14ac:dyDescent="0.2">
      <c r="B266" s="156"/>
      <c r="D266" s="151" t="s">
        <v>173</v>
      </c>
      <c r="E266" s="157" t="s">
        <v>1</v>
      </c>
      <c r="F266" s="158" t="s">
        <v>974</v>
      </c>
      <c r="H266" s="159">
        <v>1.56</v>
      </c>
      <c r="J266" s="199"/>
      <c r="M266" s="156"/>
      <c r="N266" s="160"/>
      <c r="U266" s="161"/>
      <c r="AU266" s="157" t="s">
        <v>173</v>
      </c>
      <c r="AV266" s="157" t="s">
        <v>147</v>
      </c>
      <c r="AW266" s="13" t="s">
        <v>147</v>
      </c>
      <c r="AX266" s="13" t="s">
        <v>24</v>
      </c>
      <c r="AY266" s="13" t="s">
        <v>68</v>
      </c>
      <c r="AZ266" s="157" t="s">
        <v>165</v>
      </c>
    </row>
    <row r="267" spans="2:66" s="13" customFormat="1" x14ac:dyDescent="0.2">
      <c r="B267" s="156"/>
      <c r="D267" s="151" t="s">
        <v>173</v>
      </c>
      <c r="E267" s="157" t="s">
        <v>1</v>
      </c>
      <c r="F267" s="158" t="s">
        <v>975</v>
      </c>
      <c r="H267" s="159">
        <v>1.3839999999999999</v>
      </c>
      <c r="J267" s="199"/>
      <c r="M267" s="156"/>
      <c r="N267" s="160"/>
      <c r="U267" s="161"/>
      <c r="AU267" s="157" t="s">
        <v>173</v>
      </c>
      <c r="AV267" s="157" t="s">
        <v>147</v>
      </c>
      <c r="AW267" s="13" t="s">
        <v>147</v>
      </c>
      <c r="AX267" s="13" t="s">
        <v>24</v>
      </c>
      <c r="AY267" s="13" t="s">
        <v>68</v>
      </c>
      <c r="AZ267" s="157" t="s">
        <v>165</v>
      </c>
    </row>
    <row r="268" spans="2:66" s="13" customFormat="1" x14ac:dyDescent="0.2">
      <c r="B268" s="156"/>
      <c r="D268" s="151" t="s">
        <v>173</v>
      </c>
      <c r="E268" s="157" t="s">
        <v>1</v>
      </c>
      <c r="F268" s="158" t="s">
        <v>976</v>
      </c>
      <c r="H268" s="159">
        <v>2.726</v>
      </c>
      <c r="J268" s="199"/>
      <c r="M268" s="156"/>
      <c r="N268" s="160"/>
      <c r="U268" s="161"/>
      <c r="AU268" s="157" t="s">
        <v>173</v>
      </c>
      <c r="AV268" s="157" t="s">
        <v>147</v>
      </c>
      <c r="AW268" s="13" t="s">
        <v>147</v>
      </c>
      <c r="AX268" s="13" t="s">
        <v>24</v>
      </c>
      <c r="AY268" s="13" t="s">
        <v>68</v>
      </c>
      <c r="AZ268" s="157" t="s">
        <v>165</v>
      </c>
    </row>
    <row r="269" spans="2:66" s="12" customFormat="1" x14ac:dyDescent="0.2">
      <c r="B269" s="150"/>
      <c r="D269" s="151" t="s">
        <v>173</v>
      </c>
      <c r="E269" s="152" t="s">
        <v>1</v>
      </c>
      <c r="F269" s="153" t="s">
        <v>936</v>
      </c>
      <c r="H269" s="152" t="s">
        <v>1</v>
      </c>
      <c r="J269" s="198"/>
      <c r="M269" s="150"/>
      <c r="N269" s="154"/>
      <c r="U269" s="155"/>
      <c r="AU269" s="152" t="s">
        <v>173</v>
      </c>
      <c r="AV269" s="152" t="s">
        <v>147</v>
      </c>
      <c r="AW269" s="12" t="s">
        <v>76</v>
      </c>
      <c r="AX269" s="12" t="s">
        <v>24</v>
      </c>
      <c r="AY269" s="12" t="s">
        <v>68</v>
      </c>
      <c r="AZ269" s="152" t="s">
        <v>165</v>
      </c>
    </row>
    <row r="270" spans="2:66" s="12" customFormat="1" x14ac:dyDescent="0.2">
      <c r="B270" s="150"/>
      <c r="D270" s="151" t="s">
        <v>173</v>
      </c>
      <c r="E270" s="152" t="s">
        <v>1</v>
      </c>
      <c r="F270" s="153" t="s">
        <v>977</v>
      </c>
      <c r="H270" s="152" t="s">
        <v>1</v>
      </c>
      <c r="J270" s="198"/>
      <c r="M270" s="150"/>
      <c r="N270" s="154"/>
      <c r="U270" s="155"/>
      <c r="AU270" s="152" t="s">
        <v>173</v>
      </c>
      <c r="AV270" s="152" t="s">
        <v>147</v>
      </c>
      <c r="AW270" s="12" t="s">
        <v>76</v>
      </c>
      <c r="AX270" s="12" t="s">
        <v>24</v>
      </c>
      <c r="AY270" s="12" t="s">
        <v>68</v>
      </c>
      <c r="AZ270" s="152" t="s">
        <v>165</v>
      </c>
    </row>
    <row r="271" spans="2:66" s="13" customFormat="1" x14ac:dyDescent="0.2">
      <c r="B271" s="156"/>
      <c r="D271" s="151" t="s">
        <v>173</v>
      </c>
      <c r="E271" s="157" t="s">
        <v>1</v>
      </c>
      <c r="F271" s="158" t="s">
        <v>978</v>
      </c>
      <c r="H271" s="159">
        <v>11.798999999999999</v>
      </c>
      <c r="J271" s="199"/>
      <c r="M271" s="156"/>
      <c r="N271" s="160"/>
      <c r="U271" s="161"/>
      <c r="AU271" s="157" t="s">
        <v>173</v>
      </c>
      <c r="AV271" s="157" t="s">
        <v>147</v>
      </c>
      <c r="AW271" s="13" t="s">
        <v>147</v>
      </c>
      <c r="AX271" s="13" t="s">
        <v>24</v>
      </c>
      <c r="AY271" s="13" t="s">
        <v>68</v>
      </c>
      <c r="AZ271" s="157" t="s">
        <v>165</v>
      </c>
    </row>
    <row r="272" spans="2:66" s="14" customFormat="1" x14ac:dyDescent="0.2">
      <c r="B272" s="162"/>
      <c r="D272" s="151" t="s">
        <v>173</v>
      </c>
      <c r="E272" s="163" t="s">
        <v>1</v>
      </c>
      <c r="F272" s="164" t="s">
        <v>176</v>
      </c>
      <c r="H272" s="165">
        <v>23.140999999999998</v>
      </c>
      <c r="J272" s="200"/>
      <c r="M272" s="162"/>
      <c r="N272" s="166"/>
      <c r="U272" s="167"/>
      <c r="AU272" s="163" t="s">
        <v>173</v>
      </c>
      <c r="AV272" s="163" t="s">
        <v>147</v>
      </c>
      <c r="AW272" s="14" t="s">
        <v>171</v>
      </c>
      <c r="AX272" s="14" t="s">
        <v>24</v>
      </c>
      <c r="AY272" s="14" t="s">
        <v>76</v>
      </c>
      <c r="AZ272" s="163" t="s">
        <v>165</v>
      </c>
    </row>
    <row r="273" spans="2:66" s="1" customFormat="1" ht="24.2" customHeight="1" x14ac:dyDescent="0.2">
      <c r="B273" s="29"/>
      <c r="C273" s="188" t="s">
        <v>300</v>
      </c>
      <c r="D273" s="188" t="s">
        <v>167</v>
      </c>
      <c r="E273" s="189" t="s">
        <v>301</v>
      </c>
      <c r="F273" s="190" t="s">
        <v>302</v>
      </c>
      <c r="G273" s="191" t="s">
        <v>170</v>
      </c>
      <c r="H273" s="192">
        <v>142.52600000000001</v>
      </c>
      <c r="I273" s="193">
        <v>20.99</v>
      </c>
      <c r="J273" s="182"/>
      <c r="K273" s="193">
        <f t="shared" ref="K273" si="20">(H273*I273)-(H273*I273*J273)</f>
        <v>2991.6207399999998</v>
      </c>
      <c r="L273" s="194"/>
      <c r="M273" s="29"/>
      <c r="N273" s="145" t="s">
        <v>1</v>
      </c>
      <c r="O273" s="118" t="s">
        <v>34</v>
      </c>
      <c r="P273" s="146">
        <v>0.66200000000000003</v>
      </c>
      <c r="Q273" s="146">
        <f>P273*H273</f>
        <v>94.352212000000009</v>
      </c>
      <c r="R273" s="146">
        <v>6.7200000000000003E-3</v>
      </c>
      <c r="S273" s="146">
        <f>R273*H273</f>
        <v>0.95777472000000008</v>
      </c>
      <c r="T273" s="146">
        <v>0</v>
      </c>
      <c r="U273" s="147">
        <f>T273*H273</f>
        <v>0</v>
      </c>
      <c r="AS273" s="148" t="s">
        <v>171</v>
      </c>
      <c r="AU273" s="148" t="s">
        <v>167</v>
      </c>
      <c r="AV273" s="148" t="s">
        <v>147</v>
      </c>
      <c r="AZ273" s="17" t="s">
        <v>165</v>
      </c>
      <c r="BF273" s="149">
        <f>IF(O273="základná",K273,0)</f>
        <v>0</v>
      </c>
      <c r="BG273" s="149">
        <f>IF(O273="znížená",K273,0)</f>
        <v>2991.6207399999998</v>
      </c>
      <c r="BH273" s="149">
        <f>IF(O273="zákl. prenesená",K273,0)</f>
        <v>0</v>
      </c>
      <c r="BI273" s="149">
        <f>IF(O273="zníž. prenesená",K273,0)</f>
        <v>0</v>
      </c>
      <c r="BJ273" s="149">
        <f>IF(O273="nulová",K273,0)</f>
        <v>0</v>
      </c>
      <c r="BK273" s="17" t="s">
        <v>147</v>
      </c>
      <c r="BL273" s="149">
        <f>ROUND(I273*H273,2)</f>
        <v>2991.62</v>
      </c>
      <c r="BM273" s="17" t="s">
        <v>171</v>
      </c>
      <c r="BN273" s="148" t="s">
        <v>979</v>
      </c>
    </row>
    <row r="274" spans="2:66" s="12" customFormat="1" x14ac:dyDescent="0.2">
      <c r="B274" s="150"/>
      <c r="D274" s="151" t="s">
        <v>173</v>
      </c>
      <c r="E274" s="152" t="s">
        <v>1</v>
      </c>
      <c r="F274" s="153" t="s">
        <v>280</v>
      </c>
      <c r="H274" s="152" t="s">
        <v>1</v>
      </c>
      <c r="J274" s="198"/>
      <c r="M274" s="150"/>
      <c r="N274" s="154"/>
      <c r="U274" s="155"/>
      <c r="AU274" s="152" t="s">
        <v>173</v>
      </c>
      <c r="AV274" s="152" t="s">
        <v>147</v>
      </c>
      <c r="AW274" s="12" t="s">
        <v>76</v>
      </c>
      <c r="AX274" s="12" t="s">
        <v>24</v>
      </c>
      <c r="AY274" s="12" t="s">
        <v>68</v>
      </c>
      <c r="AZ274" s="152" t="s">
        <v>165</v>
      </c>
    </row>
    <row r="275" spans="2:66" s="12" customFormat="1" x14ac:dyDescent="0.2">
      <c r="B275" s="150"/>
      <c r="D275" s="151" t="s">
        <v>173</v>
      </c>
      <c r="E275" s="152" t="s">
        <v>1</v>
      </c>
      <c r="F275" s="153" t="s">
        <v>930</v>
      </c>
      <c r="H275" s="152" t="s">
        <v>1</v>
      </c>
      <c r="J275" s="198"/>
      <c r="M275" s="150"/>
      <c r="N275" s="154"/>
      <c r="U275" s="155"/>
      <c r="AU275" s="152" t="s">
        <v>173</v>
      </c>
      <c r="AV275" s="152" t="s">
        <v>147</v>
      </c>
      <c r="AW275" s="12" t="s">
        <v>76</v>
      </c>
      <c r="AX275" s="12" t="s">
        <v>24</v>
      </c>
      <c r="AY275" s="12" t="s">
        <v>68</v>
      </c>
      <c r="AZ275" s="152" t="s">
        <v>165</v>
      </c>
    </row>
    <row r="276" spans="2:66" s="12" customFormat="1" x14ac:dyDescent="0.2">
      <c r="B276" s="150"/>
      <c r="D276" s="151" t="s">
        <v>173</v>
      </c>
      <c r="E276" s="152" t="s">
        <v>1</v>
      </c>
      <c r="F276" s="153" t="s">
        <v>970</v>
      </c>
      <c r="H276" s="152" t="s">
        <v>1</v>
      </c>
      <c r="J276" s="198"/>
      <c r="M276" s="150"/>
      <c r="N276" s="154"/>
      <c r="U276" s="155"/>
      <c r="AU276" s="152" t="s">
        <v>173</v>
      </c>
      <c r="AV276" s="152" t="s">
        <v>147</v>
      </c>
      <c r="AW276" s="12" t="s">
        <v>76</v>
      </c>
      <c r="AX276" s="12" t="s">
        <v>24</v>
      </c>
      <c r="AY276" s="12" t="s">
        <v>68</v>
      </c>
      <c r="AZ276" s="152" t="s">
        <v>165</v>
      </c>
    </row>
    <row r="277" spans="2:66" s="13" customFormat="1" x14ac:dyDescent="0.2">
      <c r="B277" s="156"/>
      <c r="D277" s="151" t="s">
        <v>173</v>
      </c>
      <c r="E277" s="157" t="s">
        <v>1</v>
      </c>
      <c r="F277" s="158" t="s">
        <v>980</v>
      </c>
      <c r="H277" s="159">
        <v>23.04</v>
      </c>
      <c r="J277" s="199"/>
      <c r="M277" s="156"/>
      <c r="N277" s="160"/>
      <c r="U277" s="161"/>
      <c r="AU277" s="157" t="s">
        <v>173</v>
      </c>
      <c r="AV277" s="157" t="s">
        <v>147</v>
      </c>
      <c r="AW277" s="13" t="s">
        <v>147</v>
      </c>
      <c r="AX277" s="13" t="s">
        <v>24</v>
      </c>
      <c r="AY277" s="13" t="s">
        <v>68</v>
      </c>
      <c r="AZ277" s="157" t="s">
        <v>165</v>
      </c>
    </row>
    <row r="278" spans="2:66" s="13" customFormat="1" x14ac:dyDescent="0.2">
      <c r="B278" s="156"/>
      <c r="D278" s="151" t="s">
        <v>173</v>
      </c>
      <c r="E278" s="157" t="s">
        <v>1</v>
      </c>
      <c r="F278" s="158" t="s">
        <v>981</v>
      </c>
      <c r="H278" s="159">
        <v>14.95</v>
      </c>
      <c r="J278" s="199"/>
      <c r="M278" s="156"/>
      <c r="N278" s="160"/>
      <c r="U278" s="161"/>
      <c r="AU278" s="157" t="s">
        <v>173</v>
      </c>
      <c r="AV278" s="157" t="s">
        <v>147</v>
      </c>
      <c r="AW278" s="13" t="s">
        <v>147</v>
      </c>
      <c r="AX278" s="13" t="s">
        <v>24</v>
      </c>
      <c r="AY278" s="13" t="s">
        <v>68</v>
      </c>
      <c r="AZ278" s="157" t="s">
        <v>165</v>
      </c>
    </row>
    <row r="279" spans="2:66" s="13" customFormat="1" x14ac:dyDescent="0.2">
      <c r="B279" s="156"/>
      <c r="D279" s="151" t="s">
        <v>173</v>
      </c>
      <c r="E279" s="157" t="s">
        <v>1</v>
      </c>
      <c r="F279" s="158" t="s">
        <v>982</v>
      </c>
      <c r="H279" s="159">
        <v>11.98</v>
      </c>
      <c r="J279" s="199"/>
      <c r="M279" s="156"/>
      <c r="N279" s="160"/>
      <c r="U279" s="161"/>
      <c r="AU279" s="157" t="s">
        <v>173</v>
      </c>
      <c r="AV279" s="157" t="s">
        <v>147</v>
      </c>
      <c r="AW279" s="13" t="s">
        <v>147</v>
      </c>
      <c r="AX279" s="13" t="s">
        <v>24</v>
      </c>
      <c r="AY279" s="13" t="s">
        <v>68</v>
      </c>
      <c r="AZ279" s="157" t="s">
        <v>165</v>
      </c>
    </row>
    <row r="280" spans="2:66" s="13" customFormat="1" x14ac:dyDescent="0.2">
      <c r="B280" s="156"/>
      <c r="D280" s="151" t="s">
        <v>173</v>
      </c>
      <c r="E280" s="157" t="s">
        <v>1</v>
      </c>
      <c r="F280" s="158" t="s">
        <v>983</v>
      </c>
      <c r="H280" s="159">
        <v>12.48</v>
      </c>
      <c r="J280" s="199"/>
      <c r="M280" s="156"/>
      <c r="N280" s="160"/>
      <c r="U280" s="161"/>
      <c r="AU280" s="157" t="s">
        <v>173</v>
      </c>
      <c r="AV280" s="157" t="s">
        <v>147</v>
      </c>
      <c r="AW280" s="13" t="s">
        <v>147</v>
      </c>
      <c r="AX280" s="13" t="s">
        <v>24</v>
      </c>
      <c r="AY280" s="13" t="s">
        <v>68</v>
      </c>
      <c r="AZ280" s="157" t="s">
        <v>165</v>
      </c>
    </row>
    <row r="281" spans="2:66" s="13" customFormat="1" x14ac:dyDescent="0.2">
      <c r="B281" s="156"/>
      <c r="D281" s="151" t="s">
        <v>173</v>
      </c>
      <c r="E281" s="157" t="s">
        <v>1</v>
      </c>
      <c r="F281" s="158" t="s">
        <v>984</v>
      </c>
      <c r="H281" s="159">
        <v>11.07</v>
      </c>
      <c r="J281" s="199"/>
      <c r="M281" s="156"/>
      <c r="N281" s="160"/>
      <c r="U281" s="161"/>
      <c r="AU281" s="157" t="s">
        <v>173</v>
      </c>
      <c r="AV281" s="157" t="s">
        <v>147</v>
      </c>
      <c r="AW281" s="13" t="s">
        <v>147</v>
      </c>
      <c r="AX281" s="13" t="s">
        <v>24</v>
      </c>
      <c r="AY281" s="13" t="s">
        <v>68</v>
      </c>
      <c r="AZ281" s="157" t="s">
        <v>165</v>
      </c>
    </row>
    <row r="282" spans="2:66" s="13" customFormat="1" x14ac:dyDescent="0.2">
      <c r="B282" s="156"/>
      <c r="D282" s="151" t="s">
        <v>173</v>
      </c>
      <c r="E282" s="157" t="s">
        <v>1</v>
      </c>
      <c r="F282" s="158" t="s">
        <v>985</v>
      </c>
      <c r="H282" s="159">
        <v>21.81</v>
      </c>
      <c r="J282" s="199"/>
      <c r="M282" s="156"/>
      <c r="N282" s="160"/>
      <c r="U282" s="161"/>
      <c r="AU282" s="157" t="s">
        <v>173</v>
      </c>
      <c r="AV282" s="157" t="s">
        <v>147</v>
      </c>
      <c r="AW282" s="13" t="s">
        <v>147</v>
      </c>
      <c r="AX282" s="13" t="s">
        <v>24</v>
      </c>
      <c r="AY282" s="13" t="s">
        <v>68</v>
      </c>
      <c r="AZ282" s="157" t="s">
        <v>165</v>
      </c>
    </row>
    <row r="283" spans="2:66" s="12" customFormat="1" x14ac:dyDescent="0.2">
      <c r="B283" s="150"/>
      <c r="D283" s="151" t="s">
        <v>173</v>
      </c>
      <c r="E283" s="152" t="s">
        <v>1</v>
      </c>
      <c r="F283" s="153" t="s">
        <v>936</v>
      </c>
      <c r="H283" s="152" t="s">
        <v>1</v>
      </c>
      <c r="J283" s="198"/>
      <c r="M283" s="150"/>
      <c r="N283" s="154"/>
      <c r="U283" s="155"/>
      <c r="AU283" s="152" t="s">
        <v>173</v>
      </c>
      <c r="AV283" s="152" t="s">
        <v>147</v>
      </c>
      <c r="AW283" s="12" t="s">
        <v>76</v>
      </c>
      <c r="AX283" s="12" t="s">
        <v>24</v>
      </c>
      <c r="AY283" s="12" t="s">
        <v>68</v>
      </c>
      <c r="AZ283" s="152" t="s">
        <v>165</v>
      </c>
    </row>
    <row r="284" spans="2:66" s="12" customFormat="1" x14ac:dyDescent="0.2">
      <c r="B284" s="150"/>
      <c r="D284" s="151" t="s">
        <v>173</v>
      </c>
      <c r="E284" s="152" t="s">
        <v>1</v>
      </c>
      <c r="F284" s="153" t="s">
        <v>977</v>
      </c>
      <c r="H284" s="152" t="s">
        <v>1</v>
      </c>
      <c r="J284" s="198"/>
      <c r="M284" s="150"/>
      <c r="N284" s="154"/>
      <c r="U284" s="155"/>
      <c r="AU284" s="152" t="s">
        <v>173</v>
      </c>
      <c r="AV284" s="152" t="s">
        <v>147</v>
      </c>
      <c r="AW284" s="12" t="s">
        <v>76</v>
      </c>
      <c r="AX284" s="12" t="s">
        <v>24</v>
      </c>
      <c r="AY284" s="12" t="s">
        <v>68</v>
      </c>
      <c r="AZ284" s="152" t="s">
        <v>165</v>
      </c>
    </row>
    <row r="285" spans="2:66" s="13" customFormat="1" x14ac:dyDescent="0.2">
      <c r="B285" s="156"/>
      <c r="D285" s="151" t="s">
        <v>173</v>
      </c>
      <c r="E285" s="157" t="s">
        <v>1</v>
      </c>
      <c r="F285" s="158" t="s">
        <v>986</v>
      </c>
      <c r="H285" s="159">
        <v>47.195999999999998</v>
      </c>
      <c r="J285" s="199"/>
      <c r="M285" s="156"/>
      <c r="N285" s="160"/>
      <c r="U285" s="161"/>
      <c r="AU285" s="157" t="s">
        <v>173</v>
      </c>
      <c r="AV285" s="157" t="s">
        <v>147</v>
      </c>
      <c r="AW285" s="13" t="s">
        <v>147</v>
      </c>
      <c r="AX285" s="13" t="s">
        <v>24</v>
      </c>
      <c r="AY285" s="13" t="s">
        <v>68</v>
      </c>
      <c r="AZ285" s="157" t="s">
        <v>165</v>
      </c>
    </row>
    <row r="286" spans="2:66" s="14" customFormat="1" x14ac:dyDescent="0.2">
      <c r="B286" s="162"/>
      <c r="D286" s="151" t="s">
        <v>173</v>
      </c>
      <c r="E286" s="163" t="s">
        <v>1</v>
      </c>
      <c r="F286" s="164" t="s">
        <v>176</v>
      </c>
      <c r="H286" s="165">
        <v>142.52600000000001</v>
      </c>
      <c r="J286" s="200"/>
      <c r="M286" s="162"/>
      <c r="N286" s="166"/>
      <c r="U286" s="167"/>
      <c r="AU286" s="163" t="s">
        <v>173</v>
      </c>
      <c r="AV286" s="163" t="s">
        <v>147</v>
      </c>
      <c r="AW286" s="14" t="s">
        <v>171</v>
      </c>
      <c r="AX286" s="14" t="s">
        <v>24</v>
      </c>
      <c r="AY286" s="14" t="s">
        <v>76</v>
      </c>
      <c r="AZ286" s="163" t="s">
        <v>165</v>
      </c>
    </row>
    <row r="287" spans="2:66" s="1" customFormat="1" ht="24.2" customHeight="1" x14ac:dyDescent="0.2">
      <c r="B287" s="29"/>
      <c r="C287" s="188" t="s">
        <v>307</v>
      </c>
      <c r="D287" s="188" t="s">
        <v>167</v>
      </c>
      <c r="E287" s="189" t="s">
        <v>308</v>
      </c>
      <c r="F287" s="190" t="s">
        <v>309</v>
      </c>
      <c r="G287" s="191" t="s">
        <v>170</v>
      </c>
      <c r="H287" s="192">
        <v>142.52600000000001</v>
      </c>
      <c r="I287" s="193">
        <v>2.3199999999999998</v>
      </c>
      <c r="J287" s="182"/>
      <c r="K287" s="193">
        <f t="shared" ref="K287" si="21">(H287*I287)-(H287*I287*J287)</f>
        <v>330.66032000000001</v>
      </c>
      <c r="L287" s="194"/>
      <c r="M287" s="29"/>
      <c r="N287" s="145" t="s">
        <v>1</v>
      </c>
      <c r="O287" s="118" t="s">
        <v>34</v>
      </c>
      <c r="P287" s="146">
        <v>0.128</v>
      </c>
      <c r="Q287" s="146">
        <f>P287*H287</f>
        <v>18.243328000000002</v>
      </c>
      <c r="R287" s="146">
        <v>0</v>
      </c>
      <c r="S287" s="146">
        <f>R287*H287</f>
        <v>0</v>
      </c>
      <c r="T287" s="146">
        <v>0</v>
      </c>
      <c r="U287" s="147">
        <f>T287*H287</f>
        <v>0</v>
      </c>
      <c r="AS287" s="148" t="s">
        <v>171</v>
      </c>
      <c r="AU287" s="148" t="s">
        <v>167</v>
      </c>
      <c r="AV287" s="148" t="s">
        <v>147</v>
      </c>
      <c r="AZ287" s="17" t="s">
        <v>165</v>
      </c>
      <c r="BF287" s="149">
        <f>IF(O287="základná",K287,0)</f>
        <v>0</v>
      </c>
      <c r="BG287" s="149">
        <f>IF(O287="znížená",K287,0)</f>
        <v>330.66032000000001</v>
      </c>
      <c r="BH287" s="149">
        <f>IF(O287="zákl. prenesená",K287,0)</f>
        <v>0</v>
      </c>
      <c r="BI287" s="149">
        <f>IF(O287="zníž. prenesená",K287,0)</f>
        <v>0</v>
      </c>
      <c r="BJ287" s="149">
        <f>IF(O287="nulová",K287,0)</f>
        <v>0</v>
      </c>
      <c r="BK287" s="17" t="s">
        <v>147</v>
      </c>
      <c r="BL287" s="149">
        <f>ROUND(I287*H287,2)</f>
        <v>330.66</v>
      </c>
      <c r="BM287" s="17" t="s">
        <v>171</v>
      </c>
      <c r="BN287" s="148" t="s">
        <v>987</v>
      </c>
    </row>
    <row r="288" spans="2:66" s="12" customFormat="1" x14ac:dyDescent="0.2">
      <c r="B288" s="150"/>
      <c r="D288" s="151" t="s">
        <v>173</v>
      </c>
      <c r="E288" s="152" t="s">
        <v>1</v>
      </c>
      <c r="F288" s="153" t="s">
        <v>280</v>
      </c>
      <c r="H288" s="152" t="s">
        <v>1</v>
      </c>
      <c r="J288" s="198"/>
      <c r="M288" s="150"/>
      <c r="N288" s="154"/>
      <c r="U288" s="155"/>
      <c r="AU288" s="152" t="s">
        <v>173</v>
      </c>
      <c r="AV288" s="152" t="s">
        <v>147</v>
      </c>
      <c r="AW288" s="12" t="s">
        <v>76</v>
      </c>
      <c r="AX288" s="12" t="s">
        <v>24</v>
      </c>
      <c r="AY288" s="12" t="s">
        <v>68</v>
      </c>
      <c r="AZ288" s="152" t="s">
        <v>165</v>
      </c>
    </row>
    <row r="289" spans="2:66" s="12" customFormat="1" x14ac:dyDescent="0.2">
      <c r="B289" s="150"/>
      <c r="D289" s="151" t="s">
        <v>173</v>
      </c>
      <c r="E289" s="152" t="s">
        <v>1</v>
      </c>
      <c r="F289" s="153" t="s">
        <v>930</v>
      </c>
      <c r="H289" s="152" t="s">
        <v>1</v>
      </c>
      <c r="J289" s="198"/>
      <c r="M289" s="150"/>
      <c r="N289" s="154"/>
      <c r="U289" s="155"/>
      <c r="AU289" s="152" t="s">
        <v>173</v>
      </c>
      <c r="AV289" s="152" t="s">
        <v>147</v>
      </c>
      <c r="AW289" s="12" t="s">
        <v>76</v>
      </c>
      <c r="AX289" s="12" t="s">
        <v>24</v>
      </c>
      <c r="AY289" s="12" t="s">
        <v>68</v>
      </c>
      <c r="AZ289" s="152" t="s">
        <v>165</v>
      </c>
    </row>
    <row r="290" spans="2:66" s="12" customFormat="1" x14ac:dyDescent="0.2">
      <c r="B290" s="150"/>
      <c r="D290" s="151" t="s">
        <v>173</v>
      </c>
      <c r="E290" s="152" t="s">
        <v>1</v>
      </c>
      <c r="F290" s="153" t="s">
        <v>970</v>
      </c>
      <c r="H290" s="152" t="s">
        <v>1</v>
      </c>
      <c r="J290" s="176"/>
      <c r="M290" s="150"/>
      <c r="N290" s="154"/>
      <c r="U290" s="155"/>
      <c r="AU290" s="152" t="s">
        <v>173</v>
      </c>
      <c r="AV290" s="152" t="s">
        <v>147</v>
      </c>
      <c r="AW290" s="12" t="s">
        <v>76</v>
      </c>
      <c r="AX290" s="12" t="s">
        <v>24</v>
      </c>
      <c r="AY290" s="12" t="s">
        <v>68</v>
      </c>
      <c r="AZ290" s="152" t="s">
        <v>165</v>
      </c>
    </row>
    <row r="291" spans="2:66" s="13" customFormat="1" x14ac:dyDescent="0.2">
      <c r="B291" s="156"/>
      <c r="D291" s="151" t="s">
        <v>173</v>
      </c>
      <c r="E291" s="157" t="s">
        <v>1</v>
      </c>
      <c r="F291" s="158" t="s">
        <v>980</v>
      </c>
      <c r="H291" s="159">
        <v>23.04</v>
      </c>
      <c r="J291" s="177"/>
      <c r="M291" s="156"/>
      <c r="N291" s="160"/>
      <c r="U291" s="161"/>
      <c r="AU291" s="157" t="s">
        <v>173</v>
      </c>
      <c r="AV291" s="157" t="s">
        <v>147</v>
      </c>
      <c r="AW291" s="13" t="s">
        <v>147</v>
      </c>
      <c r="AX291" s="13" t="s">
        <v>24</v>
      </c>
      <c r="AY291" s="13" t="s">
        <v>68</v>
      </c>
      <c r="AZ291" s="157" t="s">
        <v>165</v>
      </c>
    </row>
    <row r="292" spans="2:66" s="13" customFormat="1" x14ac:dyDescent="0.2">
      <c r="B292" s="156"/>
      <c r="D292" s="151" t="s">
        <v>173</v>
      </c>
      <c r="E292" s="157" t="s">
        <v>1</v>
      </c>
      <c r="F292" s="158" t="s">
        <v>981</v>
      </c>
      <c r="H292" s="159">
        <v>14.95</v>
      </c>
      <c r="J292" s="177"/>
      <c r="M292" s="156"/>
      <c r="N292" s="160"/>
      <c r="U292" s="161"/>
      <c r="AU292" s="157" t="s">
        <v>173</v>
      </c>
      <c r="AV292" s="157" t="s">
        <v>147</v>
      </c>
      <c r="AW292" s="13" t="s">
        <v>147</v>
      </c>
      <c r="AX292" s="13" t="s">
        <v>24</v>
      </c>
      <c r="AY292" s="13" t="s">
        <v>68</v>
      </c>
      <c r="AZ292" s="157" t="s">
        <v>165</v>
      </c>
    </row>
    <row r="293" spans="2:66" s="13" customFormat="1" x14ac:dyDescent="0.2">
      <c r="B293" s="156"/>
      <c r="D293" s="151" t="s">
        <v>173</v>
      </c>
      <c r="E293" s="157" t="s">
        <v>1</v>
      </c>
      <c r="F293" s="158" t="s">
        <v>982</v>
      </c>
      <c r="H293" s="159">
        <v>11.98</v>
      </c>
      <c r="J293" s="177"/>
      <c r="M293" s="156"/>
      <c r="N293" s="160"/>
      <c r="U293" s="161"/>
      <c r="AU293" s="157" t="s">
        <v>173</v>
      </c>
      <c r="AV293" s="157" t="s">
        <v>147</v>
      </c>
      <c r="AW293" s="13" t="s">
        <v>147</v>
      </c>
      <c r="AX293" s="13" t="s">
        <v>24</v>
      </c>
      <c r="AY293" s="13" t="s">
        <v>68</v>
      </c>
      <c r="AZ293" s="157" t="s">
        <v>165</v>
      </c>
    </row>
    <row r="294" spans="2:66" s="13" customFormat="1" x14ac:dyDescent="0.2">
      <c r="B294" s="156"/>
      <c r="D294" s="151" t="s">
        <v>173</v>
      </c>
      <c r="E294" s="157" t="s">
        <v>1</v>
      </c>
      <c r="F294" s="158" t="s">
        <v>983</v>
      </c>
      <c r="H294" s="159">
        <v>12.48</v>
      </c>
      <c r="J294" s="177"/>
      <c r="M294" s="156"/>
      <c r="N294" s="160"/>
      <c r="U294" s="161"/>
      <c r="AU294" s="157" t="s">
        <v>173</v>
      </c>
      <c r="AV294" s="157" t="s">
        <v>147</v>
      </c>
      <c r="AW294" s="13" t="s">
        <v>147</v>
      </c>
      <c r="AX294" s="13" t="s">
        <v>24</v>
      </c>
      <c r="AY294" s="13" t="s">
        <v>68</v>
      </c>
      <c r="AZ294" s="157" t="s">
        <v>165</v>
      </c>
    </row>
    <row r="295" spans="2:66" s="13" customFormat="1" x14ac:dyDescent="0.2">
      <c r="B295" s="156"/>
      <c r="D295" s="151" t="s">
        <v>173</v>
      </c>
      <c r="E295" s="157" t="s">
        <v>1</v>
      </c>
      <c r="F295" s="158" t="s">
        <v>984</v>
      </c>
      <c r="H295" s="159">
        <v>11.07</v>
      </c>
      <c r="J295" s="177"/>
      <c r="M295" s="156"/>
      <c r="N295" s="160"/>
      <c r="U295" s="161"/>
      <c r="AU295" s="157" t="s">
        <v>173</v>
      </c>
      <c r="AV295" s="157" t="s">
        <v>147</v>
      </c>
      <c r="AW295" s="13" t="s">
        <v>147</v>
      </c>
      <c r="AX295" s="13" t="s">
        <v>24</v>
      </c>
      <c r="AY295" s="13" t="s">
        <v>68</v>
      </c>
      <c r="AZ295" s="157" t="s">
        <v>165</v>
      </c>
    </row>
    <row r="296" spans="2:66" s="13" customFormat="1" x14ac:dyDescent="0.2">
      <c r="B296" s="156"/>
      <c r="D296" s="151" t="s">
        <v>173</v>
      </c>
      <c r="E296" s="157" t="s">
        <v>1</v>
      </c>
      <c r="F296" s="158" t="s">
        <v>985</v>
      </c>
      <c r="H296" s="159">
        <v>21.81</v>
      </c>
      <c r="J296" s="177"/>
      <c r="M296" s="156"/>
      <c r="N296" s="160"/>
      <c r="U296" s="161"/>
      <c r="AU296" s="157" t="s">
        <v>173</v>
      </c>
      <c r="AV296" s="157" t="s">
        <v>147</v>
      </c>
      <c r="AW296" s="13" t="s">
        <v>147</v>
      </c>
      <c r="AX296" s="13" t="s">
        <v>24</v>
      </c>
      <c r="AY296" s="13" t="s">
        <v>68</v>
      </c>
      <c r="AZ296" s="157" t="s">
        <v>165</v>
      </c>
    </row>
    <row r="297" spans="2:66" s="12" customFormat="1" x14ac:dyDescent="0.2">
      <c r="B297" s="150"/>
      <c r="D297" s="151" t="s">
        <v>173</v>
      </c>
      <c r="E297" s="152" t="s">
        <v>1</v>
      </c>
      <c r="F297" s="153" t="s">
        <v>936</v>
      </c>
      <c r="H297" s="152" t="s">
        <v>1</v>
      </c>
      <c r="J297" s="176"/>
      <c r="M297" s="150"/>
      <c r="N297" s="154"/>
      <c r="U297" s="155"/>
      <c r="AU297" s="152" t="s">
        <v>173</v>
      </c>
      <c r="AV297" s="152" t="s">
        <v>147</v>
      </c>
      <c r="AW297" s="12" t="s">
        <v>76</v>
      </c>
      <c r="AX297" s="12" t="s">
        <v>24</v>
      </c>
      <c r="AY297" s="12" t="s">
        <v>68</v>
      </c>
      <c r="AZ297" s="152" t="s">
        <v>165</v>
      </c>
    </row>
    <row r="298" spans="2:66" s="12" customFormat="1" x14ac:dyDescent="0.2">
      <c r="B298" s="150"/>
      <c r="D298" s="151" t="s">
        <v>173</v>
      </c>
      <c r="E298" s="152" t="s">
        <v>1</v>
      </c>
      <c r="F298" s="153" t="s">
        <v>977</v>
      </c>
      <c r="H298" s="152" t="s">
        <v>1</v>
      </c>
      <c r="J298" s="176"/>
      <c r="M298" s="150"/>
      <c r="N298" s="154"/>
      <c r="U298" s="155"/>
      <c r="AU298" s="152" t="s">
        <v>173</v>
      </c>
      <c r="AV298" s="152" t="s">
        <v>147</v>
      </c>
      <c r="AW298" s="12" t="s">
        <v>76</v>
      </c>
      <c r="AX298" s="12" t="s">
        <v>24</v>
      </c>
      <c r="AY298" s="12" t="s">
        <v>68</v>
      </c>
      <c r="AZ298" s="152" t="s">
        <v>165</v>
      </c>
    </row>
    <row r="299" spans="2:66" s="13" customFormat="1" x14ac:dyDescent="0.2">
      <c r="B299" s="156"/>
      <c r="D299" s="151" t="s">
        <v>173</v>
      </c>
      <c r="E299" s="157" t="s">
        <v>1</v>
      </c>
      <c r="F299" s="158" t="s">
        <v>986</v>
      </c>
      <c r="H299" s="159">
        <v>47.195999999999998</v>
      </c>
      <c r="J299" s="199"/>
      <c r="M299" s="156"/>
      <c r="N299" s="160"/>
      <c r="U299" s="161"/>
      <c r="AU299" s="157" t="s">
        <v>173</v>
      </c>
      <c r="AV299" s="157" t="s">
        <v>147</v>
      </c>
      <c r="AW299" s="13" t="s">
        <v>147</v>
      </c>
      <c r="AX299" s="13" t="s">
        <v>24</v>
      </c>
      <c r="AY299" s="13" t="s">
        <v>68</v>
      </c>
      <c r="AZ299" s="157" t="s">
        <v>165</v>
      </c>
    </row>
    <row r="300" spans="2:66" s="14" customFormat="1" x14ac:dyDescent="0.2">
      <c r="B300" s="162"/>
      <c r="D300" s="151" t="s">
        <v>173</v>
      </c>
      <c r="E300" s="163" t="s">
        <v>1</v>
      </c>
      <c r="F300" s="164" t="s">
        <v>176</v>
      </c>
      <c r="H300" s="165">
        <v>142.52600000000001</v>
      </c>
      <c r="J300" s="200"/>
      <c r="M300" s="162"/>
      <c r="N300" s="166"/>
      <c r="U300" s="167"/>
      <c r="AU300" s="163" t="s">
        <v>173</v>
      </c>
      <c r="AV300" s="163" t="s">
        <v>147</v>
      </c>
      <c r="AW300" s="14" t="s">
        <v>171</v>
      </c>
      <c r="AX300" s="14" t="s">
        <v>24</v>
      </c>
      <c r="AY300" s="14" t="s">
        <v>76</v>
      </c>
      <c r="AZ300" s="163" t="s">
        <v>165</v>
      </c>
    </row>
    <row r="301" spans="2:66" s="1" customFormat="1" ht="16.5" customHeight="1" x14ac:dyDescent="0.2">
      <c r="B301" s="29"/>
      <c r="C301" s="188" t="s">
        <v>7</v>
      </c>
      <c r="D301" s="188" t="s">
        <v>167</v>
      </c>
      <c r="E301" s="189" t="s">
        <v>311</v>
      </c>
      <c r="F301" s="190" t="s">
        <v>312</v>
      </c>
      <c r="G301" s="191" t="s">
        <v>242</v>
      </c>
      <c r="H301" s="192">
        <v>11.03</v>
      </c>
      <c r="I301" s="193">
        <v>1902.92</v>
      </c>
      <c r="J301" s="182"/>
      <c r="K301" s="193">
        <f t="shared" ref="K301" si="22">(H301*I301)-(H301*I301*J301)</f>
        <v>20989.207599999998</v>
      </c>
      <c r="L301" s="194"/>
      <c r="M301" s="29"/>
      <c r="N301" s="145" t="s">
        <v>1</v>
      </c>
      <c r="O301" s="118" t="s">
        <v>34</v>
      </c>
      <c r="P301" s="146">
        <v>35.798999999999999</v>
      </c>
      <c r="Q301" s="146">
        <f>P301*H301</f>
        <v>394.86296999999996</v>
      </c>
      <c r="R301" s="146">
        <v>1.0152000000000001</v>
      </c>
      <c r="S301" s="146">
        <f>R301*H301</f>
        <v>11.197656</v>
      </c>
      <c r="T301" s="146">
        <v>0</v>
      </c>
      <c r="U301" s="147">
        <f>T301*H301</f>
        <v>0</v>
      </c>
      <c r="AS301" s="148" t="s">
        <v>171</v>
      </c>
      <c r="AU301" s="148" t="s">
        <v>167</v>
      </c>
      <c r="AV301" s="148" t="s">
        <v>147</v>
      </c>
      <c r="AZ301" s="17" t="s">
        <v>165</v>
      </c>
      <c r="BF301" s="149">
        <f>IF(O301="základná",K301,0)</f>
        <v>0</v>
      </c>
      <c r="BG301" s="149">
        <f>IF(O301="znížená",K301,0)</f>
        <v>20989.207599999998</v>
      </c>
      <c r="BH301" s="149">
        <f>IF(O301="zákl. prenesená",K301,0)</f>
        <v>0</v>
      </c>
      <c r="BI301" s="149">
        <f>IF(O301="zníž. prenesená",K301,0)</f>
        <v>0</v>
      </c>
      <c r="BJ301" s="149">
        <f>IF(O301="nulová",K301,0)</f>
        <v>0</v>
      </c>
      <c r="BK301" s="17" t="s">
        <v>147</v>
      </c>
      <c r="BL301" s="149">
        <f>ROUND(I301*H301,2)</f>
        <v>20989.21</v>
      </c>
      <c r="BM301" s="17" t="s">
        <v>171</v>
      </c>
      <c r="BN301" s="148" t="s">
        <v>988</v>
      </c>
    </row>
    <row r="302" spans="2:66" s="12" customFormat="1" x14ac:dyDescent="0.2">
      <c r="B302" s="150"/>
      <c r="D302" s="151" t="s">
        <v>173</v>
      </c>
      <c r="E302" s="152" t="s">
        <v>1</v>
      </c>
      <c r="F302" s="153" t="s">
        <v>280</v>
      </c>
      <c r="H302" s="152" t="s">
        <v>1</v>
      </c>
      <c r="J302" s="198"/>
      <c r="M302" s="150"/>
      <c r="N302" s="154"/>
      <c r="U302" s="155"/>
      <c r="AU302" s="152" t="s">
        <v>173</v>
      </c>
      <c r="AV302" s="152" t="s">
        <v>147</v>
      </c>
      <c r="AW302" s="12" t="s">
        <v>76</v>
      </c>
      <c r="AX302" s="12" t="s">
        <v>24</v>
      </c>
      <c r="AY302" s="12" t="s">
        <v>68</v>
      </c>
      <c r="AZ302" s="152" t="s">
        <v>165</v>
      </c>
    </row>
    <row r="303" spans="2:66" s="12" customFormat="1" x14ac:dyDescent="0.2">
      <c r="B303" s="150"/>
      <c r="D303" s="151" t="s">
        <v>173</v>
      </c>
      <c r="E303" s="152" t="s">
        <v>1</v>
      </c>
      <c r="F303" s="153" t="s">
        <v>989</v>
      </c>
      <c r="H303" s="152" t="s">
        <v>1</v>
      </c>
      <c r="J303" s="198"/>
      <c r="M303" s="150"/>
      <c r="N303" s="154"/>
      <c r="U303" s="155"/>
      <c r="AU303" s="152" t="s">
        <v>173</v>
      </c>
      <c r="AV303" s="152" t="s">
        <v>147</v>
      </c>
      <c r="AW303" s="12" t="s">
        <v>76</v>
      </c>
      <c r="AX303" s="12" t="s">
        <v>24</v>
      </c>
      <c r="AY303" s="12" t="s">
        <v>68</v>
      </c>
      <c r="AZ303" s="152" t="s">
        <v>165</v>
      </c>
    </row>
    <row r="304" spans="2:66" s="12" customFormat="1" x14ac:dyDescent="0.2">
      <c r="B304" s="150"/>
      <c r="D304" s="151" t="s">
        <v>173</v>
      </c>
      <c r="E304" s="152" t="s">
        <v>1</v>
      </c>
      <c r="F304" s="153" t="s">
        <v>990</v>
      </c>
      <c r="H304" s="152" t="s">
        <v>1</v>
      </c>
      <c r="J304" s="198"/>
      <c r="M304" s="150"/>
      <c r="N304" s="154"/>
      <c r="U304" s="155"/>
      <c r="AU304" s="152" t="s">
        <v>173</v>
      </c>
      <c r="AV304" s="152" t="s">
        <v>147</v>
      </c>
      <c r="AW304" s="12" t="s">
        <v>76</v>
      </c>
      <c r="AX304" s="12" t="s">
        <v>24</v>
      </c>
      <c r="AY304" s="12" t="s">
        <v>68</v>
      </c>
      <c r="AZ304" s="152" t="s">
        <v>165</v>
      </c>
    </row>
    <row r="305" spans="2:66" s="13" customFormat="1" x14ac:dyDescent="0.2">
      <c r="B305" s="156"/>
      <c r="D305" s="151" t="s">
        <v>173</v>
      </c>
      <c r="E305" s="157" t="s">
        <v>1</v>
      </c>
      <c r="F305" s="158" t="s">
        <v>991</v>
      </c>
      <c r="H305" s="159">
        <v>3.633</v>
      </c>
      <c r="J305" s="199"/>
      <c r="M305" s="156"/>
      <c r="N305" s="160"/>
      <c r="U305" s="161"/>
      <c r="AU305" s="157" t="s">
        <v>173</v>
      </c>
      <c r="AV305" s="157" t="s">
        <v>147</v>
      </c>
      <c r="AW305" s="13" t="s">
        <v>147</v>
      </c>
      <c r="AX305" s="13" t="s">
        <v>24</v>
      </c>
      <c r="AY305" s="13" t="s">
        <v>68</v>
      </c>
      <c r="AZ305" s="157" t="s">
        <v>165</v>
      </c>
    </row>
    <row r="306" spans="2:66" s="12" customFormat="1" x14ac:dyDescent="0.2">
      <c r="B306" s="150"/>
      <c r="D306" s="151" t="s">
        <v>173</v>
      </c>
      <c r="E306" s="152" t="s">
        <v>1</v>
      </c>
      <c r="F306" s="153" t="s">
        <v>936</v>
      </c>
      <c r="H306" s="152" t="s">
        <v>1</v>
      </c>
      <c r="J306" s="198"/>
      <c r="M306" s="150"/>
      <c r="N306" s="154"/>
      <c r="U306" s="155"/>
      <c r="AU306" s="152" t="s">
        <v>173</v>
      </c>
      <c r="AV306" s="152" t="s">
        <v>147</v>
      </c>
      <c r="AW306" s="12" t="s">
        <v>76</v>
      </c>
      <c r="AX306" s="12" t="s">
        <v>24</v>
      </c>
      <c r="AY306" s="12" t="s">
        <v>68</v>
      </c>
      <c r="AZ306" s="152" t="s">
        <v>165</v>
      </c>
    </row>
    <row r="307" spans="2:66" s="12" customFormat="1" x14ac:dyDescent="0.2">
      <c r="B307" s="150"/>
      <c r="D307" s="151" t="s">
        <v>173</v>
      </c>
      <c r="E307" s="152" t="s">
        <v>1</v>
      </c>
      <c r="F307" s="153" t="s">
        <v>992</v>
      </c>
      <c r="H307" s="152" t="s">
        <v>1</v>
      </c>
      <c r="J307" s="198"/>
      <c r="M307" s="150"/>
      <c r="N307" s="154"/>
      <c r="U307" s="155"/>
      <c r="AU307" s="152" t="s">
        <v>173</v>
      </c>
      <c r="AV307" s="152" t="s">
        <v>147</v>
      </c>
      <c r="AW307" s="12" t="s">
        <v>76</v>
      </c>
      <c r="AX307" s="12" t="s">
        <v>24</v>
      </c>
      <c r="AY307" s="12" t="s">
        <v>68</v>
      </c>
      <c r="AZ307" s="152" t="s">
        <v>165</v>
      </c>
    </row>
    <row r="308" spans="2:66" s="13" customFormat="1" x14ac:dyDescent="0.2">
      <c r="B308" s="156"/>
      <c r="D308" s="151" t="s">
        <v>173</v>
      </c>
      <c r="E308" s="157" t="s">
        <v>1</v>
      </c>
      <c r="F308" s="158" t="s">
        <v>993</v>
      </c>
      <c r="H308" s="159">
        <v>6.58</v>
      </c>
      <c r="J308" s="199"/>
      <c r="M308" s="156"/>
      <c r="N308" s="160"/>
      <c r="U308" s="161"/>
      <c r="AU308" s="157" t="s">
        <v>173</v>
      </c>
      <c r="AV308" s="157" t="s">
        <v>147</v>
      </c>
      <c r="AW308" s="13" t="s">
        <v>147</v>
      </c>
      <c r="AX308" s="13" t="s">
        <v>24</v>
      </c>
      <c r="AY308" s="13" t="s">
        <v>68</v>
      </c>
      <c r="AZ308" s="157" t="s">
        <v>165</v>
      </c>
    </row>
    <row r="309" spans="2:66" s="14" customFormat="1" x14ac:dyDescent="0.2">
      <c r="B309" s="162"/>
      <c r="D309" s="151" t="s">
        <v>173</v>
      </c>
      <c r="E309" s="163" t="s">
        <v>1</v>
      </c>
      <c r="F309" s="164" t="s">
        <v>176</v>
      </c>
      <c r="H309" s="165">
        <v>10.212999999999999</v>
      </c>
      <c r="J309" s="200"/>
      <c r="M309" s="162"/>
      <c r="N309" s="166"/>
      <c r="U309" s="167"/>
      <c r="AU309" s="163" t="s">
        <v>173</v>
      </c>
      <c r="AV309" s="163" t="s">
        <v>147</v>
      </c>
      <c r="AW309" s="14" t="s">
        <v>171</v>
      </c>
      <c r="AX309" s="14" t="s">
        <v>24</v>
      </c>
      <c r="AY309" s="14" t="s">
        <v>76</v>
      </c>
      <c r="AZ309" s="163" t="s">
        <v>165</v>
      </c>
    </row>
    <row r="310" spans="2:66" s="13" customFormat="1" x14ac:dyDescent="0.2">
      <c r="B310" s="156"/>
      <c r="D310" s="151" t="s">
        <v>173</v>
      </c>
      <c r="F310" s="158" t="s">
        <v>994</v>
      </c>
      <c r="H310" s="159">
        <v>11.03</v>
      </c>
      <c r="J310" s="199"/>
      <c r="M310" s="156"/>
      <c r="N310" s="160"/>
      <c r="U310" s="161"/>
      <c r="AU310" s="157" t="s">
        <v>173</v>
      </c>
      <c r="AV310" s="157" t="s">
        <v>147</v>
      </c>
      <c r="AW310" s="13" t="s">
        <v>147</v>
      </c>
      <c r="AX310" s="13" t="s">
        <v>3</v>
      </c>
      <c r="AY310" s="13" t="s">
        <v>76</v>
      </c>
      <c r="AZ310" s="157" t="s">
        <v>165</v>
      </c>
    </row>
    <row r="311" spans="2:66" s="1" customFormat="1" ht="24.2" customHeight="1" x14ac:dyDescent="0.2">
      <c r="B311" s="29"/>
      <c r="C311" s="188" t="s">
        <v>316</v>
      </c>
      <c r="D311" s="188" t="s">
        <v>167</v>
      </c>
      <c r="E311" s="189" t="s">
        <v>995</v>
      </c>
      <c r="F311" s="190" t="s">
        <v>996</v>
      </c>
      <c r="G311" s="191" t="s">
        <v>415</v>
      </c>
      <c r="H311" s="192">
        <v>8</v>
      </c>
      <c r="I311" s="193">
        <v>37.86</v>
      </c>
      <c r="J311" s="182"/>
      <c r="K311" s="193">
        <f t="shared" ref="K311" si="23">(H311*I311)-(H311*I311*J311)</f>
        <v>302.88</v>
      </c>
      <c r="L311" s="194"/>
      <c r="M311" s="29"/>
      <c r="N311" s="145" t="s">
        <v>1</v>
      </c>
      <c r="O311" s="118" t="s">
        <v>34</v>
      </c>
      <c r="P311" s="146">
        <v>1.329</v>
      </c>
      <c r="Q311" s="146">
        <f>P311*H311</f>
        <v>10.632</v>
      </c>
      <c r="R311" s="146">
        <v>2.3359999999999999E-2</v>
      </c>
      <c r="S311" s="146">
        <f>R311*H311</f>
        <v>0.18687999999999999</v>
      </c>
      <c r="T311" s="146">
        <v>0</v>
      </c>
      <c r="U311" s="147">
        <f>T311*H311</f>
        <v>0</v>
      </c>
      <c r="AS311" s="148" t="s">
        <v>171</v>
      </c>
      <c r="AU311" s="148" t="s">
        <v>167</v>
      </c>
      <c r="AV311" s="148" t="s">
        <v>147</v>
      </c>
      <c r="AZ311" s="17" t="s">
        <v>165</v>
      </c>
      <c r="BF311" s="149">
        <f>IF(O311="základná",K311,0)</f>
        <v>0</v>
      </c>
      <c r="BG311" s="149">
        <f>IF(O311="znížená",K311,0)</f>
        <v>302.88</v>
      </c>
      <c r="BH311" s="149">
        <f>IF(O311="zákl. prenesená",K311,0)</f>
        <v>0</v>
      </c>
      <c r="BI311" s="149">
        <f>IF(O311="zníž. prenesená",K311,0)</f>
        <v>0</v>
      </c>
      <c r="BJ311" s="149">
        <f>IF(O311="nulová",K311,0)</f>
        <v>0</v>
      </c>
      <c r="BK311" s="17" t="s">
        <v>147</v>
      </c>
      <c r="BL311" s="149">
        <f>ROUND(I311*H311,2)</f>
        <v>302.88</v>
      </c>
      <c r="BM311" s="17" t="s">
        <v>171</v>
      </c>
      <c r="BN311" s="148" t="s">
        <v>997</v>
      </c>
    </row>
    <row r="312" spans="2:66" s="12" customFormat="1" x14ac:dyDescent="0.2">
      <c r="B312" s="150"/>
      <c r="D312" s="151" t="s">
        <v>173</v>
      </c>
      <c r="E312" s="152" t="s">
        <v>1</v>
      </c>
      <c r="F312" s="153" t="s">
        <v>998</v>
      </c>
      <c r="H312" s="152" t="s">
        <v>1</v>
      </c>
      <c r="J312" s="198"/>
      <c r="M312" s="150"/>
      <c r="N312" s="154"/>
      <c r="U312" s="155"/>
      <c r="AU312" s="152" t="s">
        <v>173</v>
      </c>
      <c r="AV312" s="152" t="s">
        <v>147</v>
      </c>
      <c r="AW312" s="12" t="s">
        <v>76</v>
      </c>
      <c r="AX312" s="12" t="s">
        <v>24</v>
      </c>
      <c r="AY312" s="12" t="s">
        <v>68</v>
      </c>
      <c r="AZ312" s="152" t="s">
        <v>165</v>
      </c>
    </row>
    <row r="313" spans="2:66" s="13" customFormat="1" x14ac:dyDescent="0.2">
      <c r="B313" s="156"/>
      <c r="D313" s="151" t="s">
        <v>173</v>
      </c>
      <c r="E313" s="157" t="s">
        <v>1</v>
      </c>
      <c r="F313" s="158" t="s">
        <v>999</v>
      </c>
      <c r="H313" s="159">
        <v>8</v>
      </c>
      <c r="J313" s="199"/>
      <c r="M313" s="156"/>
      <c r="N313" s="160"/>
      <c r="U313" s="161"/>
      <c r="AU313" s="157" t="s">
        <v>173</v>
      </c>
      <c r="AV313" s="157" t="s">
        <v>147</v>
      </c>
      <c r="AW313" s="13" t="s">
        <v>147</v>
      </c>
      <c r="AX313" s="13" t="s">
        <v>24</v>
      </c>
      <c r="AY313" s="13" t="s">
        <v>68</v>
      </c>
      <c r="AZ313" s="157" t="s">
        <v>165</v>
      </c>
    </row>
    <row r="314" spans="2:66" s="14" customFormat="1" x14ac:dyDescent="0.2">
      <c r="B314" s="162"/>
      <c r="D314" s="151" t="s">
        <v>173</v>
      </c>
      <c r="E314" s="163" t="s">
        <v>1</v>
      </c>
      <c r="F314" s="164" t="s">
        <v>176</v>
      </c>
      <c r="H314" s="165">
        <v>8</v>
      </c>
      <c r="J314" s="200"/>
      <c r="M314" s="162"/>
      <c r="N314" s="166"/>
      <c r="U314" s="167"/>
      <c r="AU314" s="163" t="s">
        <v>173</v>
      </c>
      <c r="AV314" s="163" t="s">
        <v>147</v>
      </c>
      <c r="AW314" s="14" t="s">
        <v>171</v>
      </c>
      <c r="AX314" s="14" t="s">
        <v>24</v>
      </c>
      <c r="AY314" s="14" t="s">
        <v>76</v>
      </c>
      <c r="AZ314" s="163" t="s">
        <v>165</v>
      </c>
    </row>
    <row r="315" spans="2:66" s="1" customFormat="1" ht="16.5" customHeight="1" x14ac:dyDescent="0.2">
      <c r="B315" s="29"/>
      <c r="C315" s="202" t="s">
        <v>328</v>
      </c>
      <c r="D315" s="202" t="s">
        <v>398</v>
      </c>
      <c r="E315" s="203" t="s">
        <v>1000</v>
      </c>
      <c r="F315" s="204" t="s">
        <v>1001</v>
      </c>
      <c r="G315" s="205" t="s">
        <v>415</v>
      </c>
      <c r="H315" s="206">
        <v>8</v>
      </c>
      <c r="I315" s="185"/>
      <c r="J315" s="184"/>
      <c r="K315" s="208">
        <f t="shared" ref="K315" si="24">(H315*I315)-(H315*I315*J315)</f>
        <v>0</v>
      </c>
      <c r="L315" s="209"/>
      <c r="M315" s="169"/>
      <c r="N315" s="170" t="s">
        <v>1</v>
      </c>
      <c r="O315" s="171" t="s">
        <v>34</v>
      </c>
      <c r="P315" s="146">
        <v>0</v>
      </c>
      <c r="Q315" s="146">
        <f>P315*H315</f>
        <v>0</v>
      </c>
      <c r="R315" s="146">
        <v>3.1099999999999999E-3</v>
      </c>
      <c r="S315" s="146">
        <f>R315*H315</f>
        <v>2.4879999999999999E-2</v>
      </c>
      <c r="T315" s="146">
        <v>0</v>
      </c>
      <c r="U315" s="147">
        <f>T315*H315</f>
        <v>0</v>
      </c>
      <c r="AS315" s="148" t="s">
        <v>213</v>
      </c>
      <c r="AU315" s="148" t="s">
        <v>398</v>
      </c>
      <c r="AV315" s="148" t="s">
        <v>147</v>
      </c>
      <c r="AZ315" s="17" t="s">
        <v>165</v>
      </c>
      <c r="BF315" s="149">
        <f>IF(O315="základná",K315,0)</f>
        <v>0</v>
      </c>
      <c r="BG315" s="149">
        <f>IF(O315="znížená",K315,0)</f>
        <v>0</v>
      </c>
      <c r="BH315" s="149">
        <f>IF(O315="zákl. prenesená",K315,0)</f>
        <v>0</v>
      </c>
      <c r="BI315" s="149">
        <f>IF(O315="zníž. prenesená",K315,0)</f>
        <v>0</v>
      </c>
      <c r="BJ315" s="149">
        <f>IF(O315="nulová",K315,0)</f>
        <v>0</v>
      </c>
      <c r="BK315" s="17" t="s">
        <v>147</v>
      </c>
      <c r="BL315" s="149">
        <f>ROUND(I315*H315,2)</f>
        <v>0</v>
      </c>
      <c r="BM315" s="17" t="s">
        <v>171</v>
      </c>
      <c r="BN315" s="148" t="s">
        <v>1002</v>
      </c>
    </row>
    <row r="316" spans="2:66" s="12" customFormat="1" x14ac:dyDescent="0.2">
      <c r="B316" s="150"/>
      <c r="D316" s="151" t="s">
        <v>173</v>
      </c>
      <c r="E316" s="152" t="s">
        <v>1</v>
      </c>
      <c r="F316" s="153" t="s">
        <v>1003</v>
      </c>
      <c r="H316" s="152" t="s">
        <v>1</v>
      </c>
      <c r="J316" s="198"/>
      <c r="M316" s="150"/>
      <c r="N316" s="154"/>
      <c r="U316" s="155"/>
      <c r="AU316" s="152" t="s">
        <v>173</v>
      </c>
      <c r="AV316" s="152" t="s">
        <v>147</v>
      </c>
      <c r="AW316" s="12" t="s">
        <v>76</v>
      </c>
      <c r="AX316" s="12" t="s">
        <v>24</v>
      </c>
      <c r="AY316" s="12" t="s">
        <v>68</v>
      </c>
      <c r="AZ316" s="152" t="s">
        <v>165</v>
      </c>
    </row>
    <row r="317" spans="2:66" s="13" customFormat="1" x14ac:dyDescent="0.2">
      <c r="B317" s="156"/>
      <c r="D317" s="151" t="s">
        <v>173</v>
      </c>
      <c r="E317" s="157" t="s">
        <v>1</v>
      </c>
      <c r="F317" s="158" t="s">
        <v>999</v>
      </c>
      <c r="H317" s="159">
        <v>8</v>
      </c>
      <c r="J317" s="199"/>
      <c r="M317" s="156"/>
      <c r="N317" s="160"/>
      <c r="U317" s="161"/>
      <c r="AU317" s="157" t="s">
        <v>173</v>
      </c>
      <c r="AV317" s="157" t="s">
        <v>147</v>
      </c>
      <c r="AW317" s="13" t="s">
        <v>147</v>
      </c>
      <c r="AX317" s="13" t="s">
        <v>24</v>
      </c>
      <c r="AY317" s="13" t="s">
        <v>68</v>
      </c>
      <c r="AZ317" s="157" t="s">
        <v>165</v>
      </c>
    </row>
    <row r="318" spans="2:66" s="14" customFormat="1" x14ac:dyDescent="0.2">
      <c r="B318" s="162"/>
      <c r="D318" s="151" t="s">
        <v>173</v>
      </c>
      <c r="E318" s="163" t="s">
        <v>1</v>
      </c>
      <c r="F318" s="164" t="s">
        <v>176</v>
      </c>
      <c r="H318" s="165">
        <v>8</v>
      </c>
      <c r="J318" s="200"/>
      <c r="M318" s="162"/>
      <c r="N318" s="166"/>
      <c r="U318" s="167"/>
      <c r="AU318" s="163" t="s">
        <v>173</v>
      </c>
      <c r="AV318" s="163" t="s">
        <v>147</v>
      </c>
      <c r="AW318" s="14" t="s">
        <v>171</v>
      </c>
      <c r="AX318" s="14" t="s">
        <v>24</v>
      </c>
      <c r="AY318" s="14" t="s">
        <v>76</v>
      </c>
      <c r="AZ318" s="163" t="s">
        <v>165</v>
      </c>
    </row>
    <row r="319" spans="2:66" s="11" customFormat="1" ht="22.9" customHeight="1" x14ac:dyDescent="0.2">
      <c r="B319" s="133"/>
      <c r="D319" s="134" t="s">
        <v>67</v>
      </c>
      <c r="E319" s="142" t="s">
        <v>171</v>
      </c>
      <c r="F319" s="142" t="s">
        <v>315</v>
      </c>
      <c r="J319" s="201"/>
      <c r="K319" s="143">
        <f>SUM(K320:K374)</f>
        <v>10009.65588</v>
      </c>
      <c r="M319" s="133"/>
      <c r="N319" s="137"/>
      <c r="Q319" s="138">
        <f>SUM(Q320:Q382)</f>
        <v>211.614632</v>
      </c>
      <c r="S319" s="138">
        <f>SUM(S320:S382)</f>
        <v>64.212536360000001</v>
      </c>
      <c r="U319" s="139">
        <f>SUM(U320:U382)</f>
        <v>0</v>
      </c>
      <c r="AS319" s="134" t="s">
        <v>76</v>
      </c>
      <c r="AU319" s="140" t="s">
        <v>67</v>
      </c>
      <c r="AV319" s="140" t="s">
        <v>76</v>
      </c>
      <c r="AZ319" s="134" t="s">
        <v>165</v>
      </c>
      <c r="BL319" s="141">
        <f>SUM(BL320:BL382)</f>
        <v>10009.66</v>
      </c>
    </row>
    <row r="320" spans="2:66" s="1" customFormat="1" ht="24.2" customHeight="1" x14ac:dyDescent="0.2">
      <c r="B320" s="29"/>
      <c r="C320" s="188" t="s">
        <v>335</v>
      </c>
      <c r="D320" s="188" t="s">
        <v>167</v>
      </c>
      <c r="E320" s="189" t="s">
        <v>1004</v>
      </c>
      <c r="F320" s="190" t="s">
        <v>1005</v>
      </c>
      <c r="G320" s="191" t="s">
        <v>415</v>
      </c>
      <c r="H320" s="192">
        <v>8</v>
      </c>
      <c r="I320" s="193">
        <v>42.61</v>
      </c>
      <c r="J320" s="182"/>
      <c r="K320" s="193">
        <f t="shared" ref="K320" si="25">(H320*I320)-(H320*I320*J320)</f>
        <v>340.88</v>
      </c>
      <c r="L320" s="194"/>
      <c r="M320" s="29"/>
      <c r="N320" s="145" t="s">
        <v>1</v>
      </c>
      <c r="O320" s="118" t="s">
        <v>34</v>
      </c>
      <c r="P320" s="146">
        <v>0.98799999999999999</v>
      </c>
      <c r="Q320" s="146">
        <f>P320*H320</f>
        <v>7.9039999999999999</v>
      </c>
      <c r="R320" s="146">
        <v>6.5000000000000002E-2</v>
      </c>
      <c r="S320" s="146">
        <f>R320*H320</f>
        <v>0.52</v>
      </c>
      <c r="T320" s="146">
        <v>0</v>
      </c>
      <c r="U320" s="147">
        <f>T320*H320</f>
        <v>0</v>
      </c>
      <c r="AS320" s="148" t="s">
        <v>171</v>
      </c>
      <c r="AU320" s="148" t="s">
        <v>167</v>
      </c>
      <c r="AV320" s="148" t="s">
        <v>147</v>
      </c>
      <c r="AZ320" s="17" t="s">
        <v>165</v>
      </c>
      <c r="BF320" s="149">
        <f>IF(O320="základná",K320,0)</f>
        <v>0</v>
      </c>
      <c r="BG320" s="149">
        <f>IF(O320="znížená",K320,0)</f>
        <v>340.88</v>
      </c>
      <c r="BH320" s="149">
        <f>IF(O320="zákl. prenesená",K320,0)</f>
        <v>0</v>
      </c>
      <c r="BI320" s="149">
        <f>IF(O320="zníž. prenesená",K320,0)</f>
        <v>0</v>
      </c>
      <c r="BJ320" s="149">
        <f>IF(O320="nulová",K320,0)</f>
        <v>0</v>
      </c>
      <c r="BK320" s="17" t="s">
        <v>147</v>
      </c>
      <c r="BL320" s="149">
        <f>ROUND(I320*H320,2)</f>
        <v>340.88</v>
      </c>
      <c r="BM320" s="17" t="s">
        <v>171</v>
      </c>
      <c r="BN320" s="148" t="s">
        <v>1006</v>
      </c>
    </row>
    <row r="321" spans="2:66" s="12" customFormat="1" x14ac:dyDescent="0.2">
      <c r="B321" s="150"/>
      <c r="D321" s="151" t="s">
        <v>173</v>
      </c>
      <c r="E321" s="152" t="s">
        <v>1</v>
      </c>
      <c r="F321" s="153" t="s">
        <v>1007</v>
      </c>
      <c r="H321" s="152" t="s">
        <v>1</v>
      </c>
      <c r="J321" s="198"/>
      <c r="M321" s="150"/>
      <c r="N321" s="154"/>
      <c r="U321" s="155"/>
      <c r="AU321" s="152" t="s">
        <v>173</v>
      </c>
      <c r="AV321" s="152" t="s">
        <v>147</v>
      </c>
      <c r="AW321" s="12" t="s">
        <v>76</v>
      </c>
      <c r="AX321" s="12" t="s">
        <v>24</v>
      </c>
      <c r="AY321" s="12" t="s">
        <v>68</v>
      </c>
      <c r="AZ321" s="152" t="s">
        <v>165</v>
      </c>
    </row>
    <row r="322" spans="2:66" s="13" customFormat="1" x14ac:dyDescent="0.2">
      <c r="B322" s="156"/>
      <c r="D322" s="151" t="s">
        <v>173</v>
      </c>
      <c r="E322" s="157" t="s">
        <v>1</v>
      </c>
      <c r="F322" s="158" t="s">
        <v>1008</v>
      </c>
      <c r="H322" s="159">
        <v>8</v>
      </c>
      <c r="J322" s="199"/>
      <c r="M322" s="156"/>
      <c r="N322" s="160"/>
      <c r="U322" s="161"/>
      <c r="AU322" s="157" t="s">
        <v>173</v>
      </c>
      <c r="AV322" s="157" t="s">
        <v>147</v>
      </c>
      <c r="AW322" s="13" t="s">
        <v>147</v>
      </c>
      <c r="AX322" s="13" t="s">
        <v>24</v>
      </c>
      <c r="AY322" s="13" t="s">
        <v>68</v>
      </c>
      <c r="AZ322" s="157" t="s">
        <v>165</v>
      </c>
    </row>
    <row r="323" spans="2:66" s="14" customFormat="1" x14ac:dyDescent="0.2">
      <c r="B323" s="162"/>
      <c r="D323" s="151" t="s">
        <v>173</v>
      </c>
      <c r="E323" s="163" t="s">
        <v>1</v>
      </c>
      <c r="F323" s="164" t="s">
        <v>176</v>
      </c>
      <c r="H323" s="165">
        <v>8</v>
      </c>
      <c r="J323" s="200"/>
      <c r="M323" s="162"/>
      <c r="N323" s="166"/>
      <c r="U323" s="167"/>
      <c r="AU323" s="163" t="s">
        <v>173</v>
      </c>
      <c r="AV323" s="163" t="s">
        <v>147</v>
      </c>
      <c r="AW323" s="14" t="s">
        <v>171</v>
      </c>
      <c r="AX323" s="14" t="s">
        <v>24</v>
      </c>
      <c r="AY323" s="14" t="s">
        <v>76</v>
      </c>
      <c r="AZ323" s="163" t="s">
        <v>165</v>
      </c>
    </row>
    <row r="324" spans="2:66" s="1" customFormat="1" ht="21.75" customHeight="1" x14ac:dyDescent="0.2">
      <c r="B324" s="29"/>
      <c r="C324" s="202" t="s">
        <v>341</v>
      </c>
      <c r="D324" s="202" t="s">
        <v>398</v>
      </c>
      <c r="E324" s="203" t="s">
        <v>1009</v>
      </c>
      <c r="F324" s="204" t="s">
        <v>1010</v>
      </c>
      <c r="G324" s="205" t="s">
        <v>446</v>
      </c>
      <c r="H324" s="206">
        <v>15.32</v>
      </c>
      <c r="I324" s="185"/>
      <c r="J324" s="184"/>
      <c r="K324" s="208">
        <f t="shared" ref="K324" si="26">(H324*I324)-(H324*I324*J324)</f>
        <v>0</v>
      </c>
      <c r="L324" s="209"/>
      <c r="M324" s="169"/>
      <c r="N324" s="170" t="s">
        <v>1</v>
      </c>
      <c r="O324" s="171" t="s">
        <v>34</v>
      </c>
      <c r="P324" s="146">
        <v>0</v>
      </c>
      <c r="Q324" s="146">
        <f>P324*H324</f>
        <v>0</v>
      </c>
      <c r="R324" s="146">
        <v>6.4999999999999997E-3</v>
      </c>
      <c r="S324" s="146">
        <f>R324*H324</f>
        <v>9.9580000000000002E-2</v>
      </c>
      <c r="T324" s="146">
        <v>0</v>
      </c>
      <c r="U324" s="147">
        <f>T324*H324</f>
        <v>0</v>
      </c>
      <c r="AS324" s="148" t="s">
        <v>213</v>
      </c>
      <c r="AU324" s="148" t="s">
        <v>398</v>
      </c>
      <c r="AV324" s="148" t="s">
        <v>147</v>
      </c>
      <c r="AZ324" s="17" t="s">
        <v>165</v>
      </c>
      <c r="BF324" s="149">
        <f>IF(O324="základná",K324,0)</f>
        <v>0</v>
      </c>
      <c r="BG324" s="149">
        <f>IF(O324="znížená",K324,0)</f>
        <v>0</v>
      </c>
      <c r="BH324" s="149">
        <f>IF(O324="zákl. prenesená",K324,0)</f>
        <v>0</v>
      </c>
      <c r="BI324" s="149">
        <f>IF(O324="zníž. prenesená",K324,0)</f>
        <v>0</v>
      </c>
      <c r="BJ324" s="149">
        <f>IF(O324="nulová",K324,0)</f>
        <v>0</v>
      </c>
      <c r="BK324" s="17" t="s">
        <v>147</v>
      </c>
      <c r="BL324" s="149">
        <f>ROUND(I324*H324,2)</f>
        <v>0</v>
      </c>
      <c r="BM324" s="17" t="s">
        <v>171</v>
      </c>
      <c r="BN324" s="148" t="s">
        <v>1011</v>
      </c>
    </row>
    <row r="325" spans="2:66" s="12" customFormat="1" x14ac:dyDescent="0.2">
      <c r="B325" s="150"/>
      <c r="D325" s="151" t="s">
        <v>173</v>
      </c>
      <c r="E325" s="152" t="s">
        <v>1</v>
      </c>
      <c r="F325" s="153" t="s">
        <v>1007</v>
      </c>
      <c r="H325" s="152" t="s">
        <v>1</v>
      </c>
      <c r="J325" s="198"/>
      <c r="M325" s="150"/>
      <c r="N325" s="154"/>
      <c r="U325" s="155"/>
      <c r="AU325" s="152" t="s">
        <v>173</v>
      </c>
      <c r="AV325" s="152" t="s">
        <v>147</v>
      </c>
      <c r="AW325" s="12" t="s">
        <v>76</v>
      </c>
      <c r="AX325" s="12" t="s">
        <v>24</v>
      </c>
      <c r="AY325" s="12" t="s">
        <v>68</v>
      </c>
      <c r="AZ325" s="152" t="s">
        <v>165</v>
      </c>
    </row>
    <row r="326" spans="2:66" s="13" customFormat="1" x14ac:dyDescent="0.2">
      <c r="B326" s="156"/>
      <c r="D326" s="151" t="s">
        <v>173</v>
      </c>
      <c r="E326" s="157" t="s">
        <v>1</v>
      </c>
      <c r="F326" s="158" t="s">
        <v>1012</v>
      </c>
      <c r="H326" s="159">
        <v>15.32</v>
      </c>
      <c r="J326" s="199"/>
      <c r="M326" s="156"/>
      <c r="N326" s="160"/>
      <c r="U326" s="161"/>
      <c r="AU326" s="157" t="s">
        <v>173</v>
      </c>
      <c r="AV326" s="157" t="s">
        <v>147</v>
      </c>
      <c r="AW326" s="13" t="s">
        <v>147</v>
      </c>
      <c r="AX326" s="13" t="s">
        <v>24</v>
      </c>
      <c r="AY326" s="13" t="s">
        <v>68</v>
      </c>
      <c r="AZ326" s="157" t="s">
        <v>165</v>
      </c>
    </row>
    <row r="327" spans="2:66" s="14" customFormat="1" x14ac:dyDescent="0.2">
      <c r="B327" s="162"/>
      <c r="D327" s="151" t="s">
        <v>173</v>
      </c>
      <c r="E327" s="163" t="s">
        <v>1</v>
      </c>
      <c r="F327" s="164" t="s">
        <v>176</v>
      </c>
      <c r="H327" s="165">
        <v>15.32</v>
      </c>
      <c r="J327" s="200"/>
      <c r="M327" s="162"/>
      <c r="N327" s="166"/>
      <c r="U327" s="167"/>
      <c r="AU327" s="163" t="s">
        <v>173</v>
      </c>
      <c r="AV327" s="163" t="s">
        <v>147</v>
      </c>
      <c r="AW327" s="14" t="s">
        <v>171</v>
      </c>
      <c r="AX327" s="14" t="s">
        <v>24</v>
      </c>
      <c r="AY327" s="14" t="s">
        <v>76</v>
      </c>
      <c r="AZ327" s="163" t="s">
        <v>165</v>
      </c>
    </row>
    <row r="328" spans="2:66" s="1" customFormat="1" ht="24.2" customHeight="1" x14ac:dyDescent="0.2">
      <c r="B328" s="29"/>
      <c r="C328" s="188" t="s">
        <v>346</v>
      </c>
      <c r="D328" s="188" t="s">
        <v>167</v>
      </c>
      <c r="E328" s="189" t="s">
        <v>1013</v>
      </c>
      <c r="F328" s="190" t="s">
        <v>1014</v>
      </c>
      <c r="G328" s="191" t="s">
        <v>184</v>
      </c>
      <c r="H328" s="192">
        <v>27.158000000000001</v>
      </c>
      <c r="I328" s="193">
        <v>162.11000000000001</v>
      </c>
      <c r="J328" s="182"/>
      <c r="K328" s="193">
        <f t="shared" ref="K328" si="27">(H328*I328)-(H328*I328*J328)</f>
        <v>4402.5833800000009</v>
      </c>
      <c r="L328" s="194"/>
      <c r="M328" s="29"/>
      <c r="N328" s="145" t="s">
        <v>1</v>
      </c>
      <c r="O328" s="118" t="s">
        <v>34</v>
      </c>
      <c r="P328" s="146">
        <v>1.254</v>
      </c>
      <c r="Q328" s="146">
        <f>P328*H328</f>
        <v>34.056132000000005</v>
      </c>
      <c r="R328" s="146">
        <v>2.3141699999999998</v>
      </c>
      <c r="S328" s="146">
        <f>R328*H328</f>
        <v>62.848228859999999</v>
      </c>
      <c r="T328" s="146">
        <v>0</v>
      </c>
      <c r="U328" s="147">
        <f>T328*H328</f>
        <v>0</v>
      </c>
      <c r="AS328" s="148" t="s">
        <v>171</v>
      </c>
      <c r="AU328" s="148" t="s">
        <v>167</v>
      </c>
      <c r="AV328" s="148" t="s">
        <v>147</v>
      </c>
      <c r="AZ328" s="17" t="s">
        <v>165</v>
      </c>
      <c r="BF328" s="149">
        <f>IF(O328="základná",K328,0)</f>
        <v>0</v>
      </c>
      <c r="BG328" s="149">
        <f>IF(O328="znížená",K328,0)</f>
        <v>4402.5833800000009</v>
      </c>
      <c r="BH328" s="149">
        <f>IF(O328="zákl. prenesená",K328,0)</f>
        <v>0</v>
      </c>
      <c r="BI328" s="149">
        <f>IF(O328="zníž. prenesená",K328,0)</f>
        <v>0</v>
      </c>
      <c r="BJ328" s="149">
        <f>IF(O328="nulová",K328,0)</f>
        <v>0</v>
      </c>
      <c r="BK328" s="17" t="s">
        <v>147</v>
      </c>
      <c r="BL328" s="149">
        <f>ROUND(I328*H328,2)</f>
        <v>4402.58</v>
      </c>
      <c r="BM328" s="17" t="s">
        <v>171</v>
      </c>
      <c r="BN328" s="148" t="s">
        <v>1015</v>
      </c>
    </row>
    <row r="329" spans="2:66" s="12" customFormat="1" x14ac:dyDescent="0.2">
      <c r="B329" s="150"/>
      <c r="D329" s="151" t="s">
        <v>173</v>
      </c>
      <c r="E329" s="152" t="s">
        <v>1</v>
      </c>
      <c r="F329" s="153" t="s">
        <v>280</v>
      </c>
      <c r="H329" s="152" t="s">
        <v>1</v>
      </c>
      <c r="J329" s="198"/>
      <c r="M329" s="150"/>
      <c r="N329" s="154"/>
      <c r="U329" s="155"/>
      <c r="AU329" s="152" t="s">
        <v>173</v>
      </c>
      <c r="AV329" s="152" t="s">
        <v>147</v>
      </c>
      <c r="AW329" s="12" t="s">
        <v>76</v>
      </c>
      <c r="AX329" s="12" t="s">
        <v>24</v>
      </c>
      <c r="AY329" s="12" t="s">
        <v>68</v>
      </c>
      <c r="AZ329" s="152" t="s">
        <v>165</v>
      </c>
    </row>
    <row r="330" spans="2:66" s="12" customFormat="1" x14ac:dyDescent="0.2">
      <c r="B330" s="150"/>
      <c r="D330" s="151" t="s">
        <v>173</v>
      </c>
      <c r="E330" s="152" t="s">
        <v>1</v>
      </c>
      <c r="F330" s="153" t="s">
        <v>930</v>
      </c>
      <c r="H330" s="152" t="s">
        <v>1</v>
      </c>
      <c r="J330" s="198"/>
      <c r="M330" s="150"/>
      <c r="N330" s="154"/>
      <c r="U330" s="155"/>
      <c r="AU330" s="152" t="s">
        <v>173</v>
      </c>
      <c r="AV330" s="152" t="s">
        <v>147</v>
      </c>
      <c r="AW330" s="12" t="s">
        <v>76</v>
      </c>
      <c r="AX330" s="12" t="s">
        <v>24</v>
      </c>
      <c r="AY330" s="12" t="s">
        <v>68</v>
      </c>
      <c r="AZ330" s="152" t="s">
        <v>165</v>
      </c>
    </row>
    <row r="331" spans="2:66" s="13" customFormat="1" x14ac:dyDescent="0.2">
      <c r="B331" s="156"/>
      <c r="D331" s="151" t="s">
        <v>173</v>
      </c>
      <c r="E331" s="157" t="s">
        <v>1</v>
      </c>
      <c r="F331" s="158" t="s">
        <v>1016</v>
      </c>
      <c r="H331" s="159">
        <v>3.778</v>
      </c>
      <c r="J331" s="199"/>
      <c r="M331" s="156"/>
      <c r="N331" s="160"/>
      <c r="U331" s="161"/>
      <c r="AU331" s="157" t="s">
        <v>173</v>
      </c>
      <c r="AV331" s="157" t="s">
        <v>147</v>
      </c>
      <c r="AW331" s="13" t="s">
        <v>147</v>
      </c>
      <c r="AX331" s="13" t="s">
        <v>24</v>
      </c>
      <c r="AY331" s="13" t="s">
        <v>68</v>
      </c>
      <c r="AZ331" s="157" t="s">
        <v>165</v>
      </c>
    </row>
    <row r="332" spans="2:66" s="13" customFormat="1" x14ac:dyDescent="0.2">
      <c r="B332" s="156"/>
      <c r="D332" s="151" t="s">
        <v>173</v>
      </c>
      <c r="E332" s="157" t="s">
        <v>1</v>
      </c>
      <c r="F332" s="158" t="s">
        <v>1017</v>
      </c>
      <c r="H332" s="159">
        <v>-0.18</v>
      </c>
      <c r="J332" s="199"/>
      <c r="M332" s="156"/>
      <c r="N332" s="160"/>
      <c r="U332" s="161"/>
      <c r="AU332" s="157" t="s">
        <v>173</v>
      </c>
      <c r="AV332" s="157" t="s">
        <v>147</v>
      </c>
      <c r="AW332" s="13" t="s">
        <v>147</v>
      </c>
      <c r="AX332" s="13" t="s">
        <v>24</v>
      </c>
      <c r="AY332" s="13" t="s">
        <v>68</v>
      </c>
      <c r="AZ332" s="157" t="s">
        <v>165</v>
      </c>
    </row>
    <row r="333" spans="2:66" s="12" customFormat="1" x14ac:dyDescent="0.2">
      <c r="B333" s="150"/>
      <c r="D333" s="151" t="s">
        <v>173</v>
      </c>
      <c r="E333" s="152" t="s">
        <v>1</v>
      </c>
      <c r="F333" s="153" t="s">
        <v>936</v>
      </c>
      <c r="H333" s="152" t="s">
        <v>1</v>
      </c>
      <c r="J333" s="198"/>
      <c r="M333" s="150"/>
      <c r="N333" s="154"/>
      <c r="U333" s="155"/>
      <c r="AU333" s="152" t="s">
        <v>173</v>
      </c>
      <c r="AV333" s="152" t="s">
        <v>147</v>
      </c>
      <c r="AW333" s="12" t="s">
        <v>76</v>
      </c>
      <c r="AX333" s="12" t="s">
        <v>24</v>
      </c>
      <c r="AY333" s="12" t="s">
        <v>68</v>
      </c>
      <c r="AZ333" s="152" t="s">
        <v>165</v>
      </c>
    </row>
    <row r="334" spans="2:66" s="12" customFormat="1" x14ac:dyDescent="0.2">
      <c r="B334" s="150"/>
      <c r="D334" s="151" t="s">
        <v>173</v>
      </c>
      <c r="E334" s="152" t="s">
        <v>1</v>
      </c>
      <c r="F334" s="153" t="s">
        <v>1018</v>
      </c>
      <c r="H334" s="152" t="s">
        <v>1</v>
      </c>
      <c r="J334" s="198"/>
      <c r="M334" s="150"/>
      <c r="N334" s="154"/>
      <c r="U334" s="155"/>
      <c r="AU334" s="152" t="s">
        <v>173</v>
      </c>
      <c r="AV334" s="152" t="s">
        <v>147</v>
      </c>
      <c r="AW334" s="12" t="s">
        <v>76</v>
      </c>
      <c r="AX334" s="12" t="s">
        <v>24</v>
      </c>
      <c r="AY334" s="12" t="s">
        <v>68</v>
      </c>
      <c r="AZ334" s="152" t="s">
        <v>165</v>
      </c>
    </row>
    <row r="335" spans="2:66" s="13" customFormat="1" x14ac:dyDescent="0.2">
      <c r="B335" s="156"/>
      <c r="D335" s="151" t="s">
        <v>173</v>
      </c>
      <c r="E335" s="157" t="s">
        <v>1</v>
      </c>
      <c r="F335" s="158" t="s">
        <v>1019</v>
      </c>
      <c r="H335" s="159">
        <v>23.56</v>
      </c>
      <c r="J335" s="199"/>
      <c r="M335" s="156"/>
      <c r="N335" s="160"/>
      <c r="U335" s="161"/>
      <c r="AU335" s="157" t="s">
        <v>173</v>
      </c>
      <c r="AV335" s="157" t="s">
        <v>147</v>
      </c>
      <c r="AW335" s="13" t="s">
        <v>147</v>
      </c>
      <c r="AX335" s="13" t="s">
        <v>24</v>
      </c>
      <c r="AY335" s="13" t="s">
        <v>68</v>
      </c>
      <c r="AZ335" s="157" t="s">
        <v>165</v>
      </c>
    </row>
    <row r="336" spans="2:66" s="14" customFormat="1" x14ac:dyDescent="0.2">
      <c r="B336" s="162"/>
      <c r="D336" s="151" t="s">
        <v>173</v>
      </c>
      <c r="E336" s="163" t="s">
        <v>1</v>
      </c>
      <c r="F336" s="164" t="s">
        <v>176</v>
      </c>
      <c r="H336" s="165">
        <v>27.158000000000001</v>
      </c>
      <c r="J336" s="200"/>
      <c r="M336" s="162"/>
      <c r="N336" s="166"/>
      <c r="U336" s="167"/>
      <c r="AU336" s="163" t="s">
        <v>173</v>
      </c>
      <c r="AV336" s="163" t="s">
        <v>147</v>
      </c>
      <c r="AW336" s="14" t="s">
        <v>171</v>
      </c>
      <c r="AX336" s="14" t="s">
        <v>24</v>
      </c>
      <c r="AY336" s="14" t="s">
        <v>76</v>
      </c>
      <c r="AZ336" s="163" t="s">
        <v>165</v>
      </c>
    </row>
    <row r="337" spans="2:66" s="1" customFormat="1" ht="16.5" customHeight="1" x14ac:dyDescent="0.2">
      <c r="B337" s="29"/>
      <c r="C337" s="188" t="s">
        <v>351</v>
      </c>
      <c r="D337" s="188" t="s">
        <v>167</v>
      </c>
      <c r="E337" s="189" t="s">
        <v>1020</v>
      </c>
      <c r="F337" s="190" t="s">
        <v>1021</v>
      </c>
      <c r="G337" s="191" t="s">
        <v>170</v>
      </c>
      <c r="H337" s="192">
        <v>132.75</v>
      </c>
      <c r="I337" s="193">
        <v>16.850000000000001</v>
      </c>
      <c r="J337" s="182"/>
      <c r="K337" s="193">
        <f t="shared" ref="K337" si="28">(H337*I337)-(H337*I337*J337)</f>
        <v>2236.8375000000001</v>
      </c>
      <c r="L337" s="194"/>
      <c r="M337" s="29"/>
      <c r="N337" s="145" t="s">
        <v>1</v>
      </c>
      <c r="O337" s="118" t="s">
        <v>34</v>
      </c>
      <c r="P337" s="146">
        <v>0.377</v>
      </c>
      <c r="Q337" s="146">
        <f>P337*H337</f>
        <v>50.046750000000003</v>
      </c>
      <c r="R337" s="146">
        <v>1.8600000000000001E-3</v>
      </c>
      <c r="S337" s="146">
        <f>R337*H337</f>
        <v>0.24691500000000002</v>
      </c>
      <c r="T337" s="146">
        <v>0</v>
      </c>
      <c r="U337" s="147">
        <f>T337*H337</f>
        <v>0</v>
      </c>
      <c r="AS337" s="148" t="s">
        <v>171</v>
      </c>
      <c r="AU337" s="148" t="s">
        <v>167</v>
      </c>
      <c r="AV337" s="148" t="s">
        <v>147</v>
      </c>
      <c r="AZ337" s="17" t="s">
        <v>165</v>
      </c>
      <c r="BF337" s="149">
        <f>IF(O337="základná",K337,0)</f>
        <v>0</v>
      </c>
      <c r="BG337" s="149">
        <f>IF(O337="znížená",K337,0)</f>
        <v>2236.8375000000001</v>
      </c>
      <c r="BH337" s="149">
        <f>IF(O337="zákl. prenesená",K337,0)</f>
        <v>0</v>
      </c>
      <c r="BI337" s="149">
        <f>IF(O337="zníž. prenesená",K337,0)</f>
        <v>0</v>
      </c>
      <c r="BJ337" s="149">
        <f>IF(O337="nulová",K337,0)</f>
        <v>0</v>
      </c>
      <c r="BK337" s="17" t="s">
        <v>147</v>
      </c>
      <c r="BL337" s="149">
        <f>ROUND(I337*H337,2)</f>
        <v>2236.84</v>
      </c>
      <c r="BM337" s="17" t="s">
        <v>171</v>
      </c>
      <c r="BN337" s="148" t="s">
        <v>1022</v>
      </c>
    </row>
    <row r="338" spans="2:66" s="12" customFormat="1" x14ac:dyDescent="0.2">
      <c r="B338" s="150"/>
      <c r="D338" s="151" t="s">
        <v>173</v>
      </c>
      <c r="E338" s="152" t="s">
        <v>1</v>
      </c>
      <c r="F338" s="153" t="s">
        <v>280</v>
      </c>
      <c r="H338" s="152" t="s">
        <v>1</v>
      </c>
      <c r="J338" s="198"/>
      <c r="M338" s="150"/>
      <c r="N338" s="154"/>
      <c r="U338" s="155"/>
      <c r="AU338" s="152" t="s">
        <v>173</v>
      </c>
      <c r="AV338" s="152" t="s">
        <v>147</v>
      </c>
      <c r="AW338" s="12" t="s">
        <v>76</v>
      </c>
      <c r="AX338" s="12" t="s">
        <v>24</v>
      </c>
      <c r="AY338" s="12" t="s">
        <v>68</v>
      </c>
      <c r="AZ338" s="152" t="s">
        <v>165</v>
      </c>
    </row>
    <row r="339" spans="2:66" s="12" customFormat="1" x14ac:dyDescent="0.2">
      <c r="B339" s="150"/>
      <c r="D339" s="151" t="s">
        <v>173</v>
      </c>
      <c r="E339" s="152" t="s">
        <v>1</v>
      </c>
      <c r="F339" s="153" t="s">
        <v>930</v>
      </c>
      <c r="H339" s="152" t="s">
        <v>1</v>
      </c>
      <c r="J339" s="198"/>
      <c r="M339" s="150"/>
      <c r="N339" s="154"/>
      <c r="U339" s="155"/>
      <c r="AU339" s="152" t="s">
        <v>173</v>
      </c>
      <c r="AV339" s="152" t="s">
        <v>147</v>
      </c>
      <c r="AW339" s="12" t="s">
        <v>76</v>
      </c>
      <c r="AX339" s="12" t="s">
        <v>24</v>
      </c>
      <c r="AY339" s="12" t="s">
        <v>68</v>
      </c>
      <c r="AZ339" s="152" t="s">
        <v>165</v>
      </c>
    </row>
    <row r="340" spans="2:66" s="13" customFormat="1" x14ac:dyDescent="0.2">
      <c r="B340" s="156"/>
      <c r="D340" s="151" t="s">
        <v>173</v>
      </c>
      <c r="E340" s="157" t="s">
        <v>1</v>
      </c>
      <c r="F340" s="158" t="s">
        <v>1023</v>
      </c>
      <c r="H340" s="159">
        <v>3.95</v>
      </c>
      <c r="J340" s="199"/>
      <c r="M340" s="156"/>
      <c r="N340" s="160"/>
      <c r="U340" s="161"/>
      <c r="AU340" s="157" t="s">
        <v>173</v>
      </c>
      <c r="AV340" s="157" t="s">
        <v>147</v>
      </c>
      <c r="AW340" s="13" t="s">
        <v>147</v>
      </c>
      <c r="AX340" s="13" t="s">
        <v>24</v>
      </c>
      <c r="AY340" s="13" t="s">
        <v>68</v>
      </c>
      <c r="AZ340" s="157" t="s">
        <v>165</v>
      </c>
    </row>
    <row r="341" spans="2:66" s="13" customFormat="1" x14ac:dyDescent="0.2">
      <c r="B341" s="156"/>
      <c r="D341" s="151" t="s">
        <v>173</v>
      </c>
      <c r="E341" s="157" t="s">
        <v>1</v>
      </c>
      <c r="F341" s="158" t="s">
        <v>1024</v>
      </c>
      <c r="H341" s="159">
        <v>11</v>
      </c>
      <c r="J341" s="199"/>
      <c r="M341" s="156"/>
      <c r="N341" s="160"/>
      <c r="U341" s="161"/>
      <c r="AU341" s="157" t="s">
        <v>173</v>
      </c>
      <c r="AV341" s="157" t="s">
        <v>147</v>
      </c>
      <c r="AW341" s="13" t="s">
        <v>147</v>
      </c>
      <c r="AX341" s="13" t="s">
        <v>24</v>
      </c>
      <c r="AY341" s="13" t="s">
        <v>68</v>
      </c>
      <c r="AZ341" s="157" t="s">
        <v>165</v>
      </c>
    </row>
    <row r="342" spans="2:66" s="12" customFormat="1" x14ac:dyDescent="0.2">
      <c r="B342" s="150"/>
      <c r="D342" s="151" t="s">
        <v>173</v>
      </c>
      <c r="E342" s="152" t="s">
        <v>1</v>
      </c>
      <c r="F342" s="153" t="s">
        <v>936</v>
      </c>
      <c r="H342" s="152" t="s">
        <v>1</v>
      </c>
      <c r="J342" s="198"/>
      <c r="M342" s="150"/>
      <c r="N342" s="154"/>
      <c r="U342" s="155"/>
      <c r="AU342" s="152" t="s">
        <v>173</v>
      </c>
      <c r="AV342" s="152" t="s">
        <v>147</v>
      </c>
      <c r="AW342" s="12" t="s">
        <v>76</v>
      </c>
      <c r="AX342" s="12" t="s">
        <v>24</v>
      </c>
      <c r="AY342" s="12" t="s">
        <v>68</v>
      </c>
      <c r="AZ342" s="152" t="s">
        <v>165</v>
      </c>
    </row>
    <row r="343" spans="2:66" s="12" customFormat="1" x14ac:dyDescent="0.2">
      <c r="B343" s="150"/>
      <c r="D343" s="151" t="s">
        <v>173</v>
      </c>
      <c r="E343" s="152" t="s">
        <v>1</v>
      </c>
      <c r="F343" s="153" t="s">
        <v>1018</v>
      </c>
      <c r="H343" s="152" t="s">
        <v>1</v>
      </c>
      <c r="J343" s="198"/>
      <c r="M343" s="150"/>
      <c r="N343" s="154"/>
      <c r="U343" s="155"/>
      <c r="AU343" s="152" t="s">
        <v>173</v>
      </c>
      <c r="AV343" s="152" t="s">
        <v>147</v>
      </c>
      <c r="AW343" s="12" t="s">
        <v>76</v>
      </c>
      <c r="AX343" s="12" t="s">
        <v>24</v>
      </c>
      <c r="AY343" s="12" t="s">
        <v>68</v>
      </c>
      <c r="AZ343" s="152" t="s">
        <v>165</v>
      </c>
    </row>
    <row r="344" spans="2:66" s="13" customFormat="1" x14ac:dyDescent="0.2">
      <c r="B344" s="156"/>
      <c r="D344" s="151" t="s">
        <v>173</v>
      </c>
      <c r="E344" s="157" t="s">
        <v>1</v>
      </c>
      <c r="F344" s="158" t="s">
        <v>1025</v>
      </c>
      <c r="H344" s="159">
        <v>117.8</v>
      </c>
      <c r="J344" s="199"/>
      <c r="M344" s="156"/>
      <c r="N344" s="160"/>
      <c r="U344" s="161"/>
      <c r="AU344" s="157" t="s">
        <v>173</v>
      </c>
      <c r="AV344" s="157" t="s">
        <v>147</v>
      </c>
      <c r="AW344" s="13" t="s">
        <v>147</v>
      </c>
      <c r="AX344" s="13" t="s">
        <v>24</v>
      </c>
      <c r="AY344" s="13" t="s">
        <v>68</v>
      </c>
      <c r="AZ344" s="157" t="s">
        <v>165</v>
      </c>
    </row>
    <row r="345" spans="2:66" s="14" customFormat="1" x14ac:dyDescent="0.2">
      <c r="B345" s="162"/>
      <c r="D345" s="151" t="s">
        <v>173</v>
      </c>
      <c r="E345" s="163" t="s">
        <v>1</v>
      </c>
      <c r="F345" s="164" t="s">
        <v>176</v>
      </c>
      <c r="H345" s="165">
        <v>132.75</v>
      </c>
      <c r="J345" s="200"/>
      <c r="M345" s="162"/>
      <c r="N345" s="166"/>
      <c r="U345" s="167"/>
      <c r="AU345" s="163" t="s">
        <v>173</v>
      </c>
      <c r="AV345" s="163" t="s">
        <v>147</v>
      </c>
      <c r="AW345" s="14" t="s">
        <v>171</v>
      </c>
      <c r="AX345" s="14" t="s">
        <v>24</v>
      </c>
      <c r="AY345" s="14" t="s">
        <v>76</v>
      </c>
      <c r="AZ345" s="163" t="s">
        <v>165</v>
      </c>
    </row>
    <row r="346" spans="2:66" s="1" customFormat="1" ht="16.5" customHeight="1" x14ac:dyDescent="0.2">
      <c r="B346" s="29"/>
      <c r="C346" s="188" t="s">
        <v>356</v>
      </c>
      <c r="D346" s="188" t="s">
        <v>167</v>
      </c>
      <c r="E346" s="189" t="s">
        <v>1026</v>
      </c>
      <c r="F346" s="190" t="s">
        <v>1027</v>
      </c>
      <c r="G346" s="191" t="s">
        <v>170</v>
      </c>
      <c r="H346" s="192">
        <v>132.75</v>
      </c>
      <c r="I346" s="193">
        <v>6.49</v>
      </c>
      <c r="J346" s="182"/>
      <c r="K346" s="193">
        <f t="shared" ref="K346" si="29">(H346*I346)-(H346*I346*J346)</f>
        <v>861.54750000000001</v>
      </c>
      <c r="L346" s="194"/>
      <c r="M346" s="29"/>
      <c r="N346" s="145" t="s">
        <v>1</v>
      </c>
      <c r="O346" s="118" t="s">
        <v>34</v>
      </c>
      <c r="P346" s="146">
        <v>0.26600000000000001</v>
      </c>
      <c r="Q346" s="146">
        <f>P346*H346</f>
        <v>35.311500000000002</v>
      </c>
      <c r="R346" s="146">
        <v>0</v>
      </c>
      <c r="S346" s="146">
        <f>R346*H346</f>
        <v>0</v>
      </c>
      <c r="T346" s="146">
        <v>0</v>
      </c>
      <c r="U346" s="147">
        <f>T346*H346</f>
        <v>0</v>
      </c>
      <c r="AS346" s="148" t="s">
        <v>171</v>
      </c>
      <c r="AU346" s="148" t="s">
        <v>167</v>
      </c>
      <c r="AV346" s="148" t="s">
        <v>147</v>
      </c>
      <c r="AZ346" s="17" t="s">
        <v>165</v>
      </c>
      <c r="BF346" s="149">
        <f>IF(O346="základná",K346,0)</f>
        <v>0</v>
      </c>
      <c r="BG346" s="149">
        <f>IF(O346="znížená",K346,0)</f>
        <v>861.54750000000001</v>
      </c>
      <c r="BH346" s="149">
        <f>IF(O346="zákl. prenesená",K346,0)</f>
        <v>0</v>
      </c>
      <c r="BI346" s="149">
        <f>IF(O346="zníž. prenesená",K346,0)</f>
        <v>0</v>
      </c>
      <c r="BJ346" s="149">
        <f>IF(O346="nulová",K346,0)</f>
        <v>0</v>
      </c>
      <c r="BK346" s="17" t="s">
        <v>147</v>
      </c>
      <c r="BL346" s="149">
        <f>ROUND(I346*H346,2)</f>
        <v>861.55</v>
      </c>
      <c r="BM346" s="17" t="s">
        <v>171</v>
      </c>
      <c r="BN346" s="148" t="s">
        <v>1028</v>
      </c>
    </row>
    <row r="347" spans="2:66" s="12" customFormat="1" x14ac:dyDescent="0.2">
      <c r="B347" s="150"/>
      <c r="D347" s="151" t="s">
        <v>173</v>
      </c>
      <c r="E347" s="152" t="s">
        <v>1</v>
      </c>
      <c r="F347" s="153" t="s">
        <v>280</v>
      </c>
      <c r="H347" s="152" t="s">
        <v>1</v>
      </c>
      <c r="J347" s="198"/>
      <c r="M347" s="150"/>
      <c r="N347" s="154"/>
      <c r="U347" s="155"/>
      <c r="AU347" s="152" t="s">
        <v>173</v>
      </c>
      <c r="AV347" s="152" t="s">
        <v>147</v>
      </c>
      <c r="AW347" s="12" t="s">
        <v>76</v>
      </c>
      <c r="AX347" s="12" t="s">
        <v>24</v>
      </c>
      <c r="AY347" s="12" t="s">
        <v>68</v>
      </c>
      <c r="AZ347" s="152" t="s">
        <v>165</v>
      </c>
    </row>
    <row r="348" spans="2:66" s="12" customFormat="1" x14ac:dyDescent="0.2">
      <c r="B348" s="150"/>
      <c r="D348" s="151" t="s">
        <v>173</v>
      </c>
      <c r="E348" s="152" t="s">
        <v>1</v>
      </c>
      <c r="F348" s="153" t="s">
        <v>930</v>
      </c>
      <c r="H348" s="152" t="s">
        <v>1</v>
      </c>
      <c r="J348" s="198"/>
      <c r="M348" s="150"/>
      <c r="N348" s="154"/>
      <c r="U348" s="155"/>
      <c r="AU348" s="152" t="s">
        <v>173</v>
      </c>
      <c r="AV348" s="152" t="s">
        <v>147</v>
      </c>
      <c r="AW348" s="12" t="s">
        <v>76</v>
      </c>
      <c r="AX348" s="12" t="s">
        <v>24</v>
      </c>
      <c r="AY348" s="12" t="s">
        <v>68</v>
      </c>
      <c r="AZ348" s="152" t="s">
        <v>165</v>
      </c>
    </row>
    <row r="349" spans="2:66" s="13" customFormat="1" x14ac:dyDescent="0.2">
      <c r="B349" s="156"/>
      <c r="D349" s="151" t="s">
        <v>173</v>
      </c>
      <c r="E349" s="157" t="s">
        <v>1</v>
      </c>
      <c r="F349" s="158" t="s">
        <v>1023</v>
      </c>
      <c r="H349" s="159">
        <v>3.95</v>
      </c>
      <c r="J349" s="199"/>
      <c r="M349" s="156"/>
      <c r="N349" s="160"/>
      <c r="U349" s="161"/>
      <c r="AU349" s="157" t="s">
        <v>173</v>
      </c>
      <c r="AV349" s="157" t="s">
        <v>147</v>
      </c>
      <c r="AW349" s="13" t="s">
        <v>147</v>
      </c>
      <c r="AX349" s="13" t="s">
        <v>24</v>
      </c>
      <c r="AY349" s="13" t="s">
        <v>68</v>
      </c>
      <c r="AZ349" s="157" t="s">
        <v>165</v>
      </c>
    </row>
    <row r="350" spans="2:66" s="13" customFormat="1" x14ac:dyDescent="0.2">
      <c r="B350" s="156"/>
      <c r="D350" s="151" t="s">
        <v>173</v>
      </c>
      <c r="E350" s="157" t="s">
        <v>1</v>
      </c>
      <c r="F350" s="158" t="s">
        <v>1024</v>
      </c>
      <c r="H350" s="159">
        <v>11</v>
      </c>
      <c r="J350" s="199"/>
      <c r="M350" s="156"/>
      <c r="N350" s="160"/>
      <c r="U350" s="161"/>
      <c r="AU350" s="157" t="s">
        <v>173</v>
      </c>
      <c r="AV350" s="157" t="s">
        <v>147</v>
      </c>
      <c r="AW350" s="13" t="s">
        <v>147</v>
      </c>
      <c r="AX350" s="13" t="s">
        <v>24</v>
      </c>
      <c r="AY350" s="13" t="s">
        <v>68</v>
      </c>
      <c r="AZ350" s="157" t="s">
        <v>165</v>
      </c>
    </row>
    <row r="351" spans="2:66" s="12" customFormat="1" x14ac:dyDescent="0.2">
      <c r="B351" s="150"/>
      <c r="D351" s="151" t="s">
        <v>173</v>
      </c>
      <c r="E351" s="152" t="s">
        <v>1</v>
      </c>
      <c r="F351" s="153" t="s">
        <v>936</v>
      </c>
      <c r="H351" s="152" t="s">
        <v>1</v>
      </c>
      <c r="J351" s="198"/>
      <c r="M351" s="150"/>
      <c r="N351" s="154"/>
      <c r="U351" s="155"/>
      <c r="AU351" s="152" t="s">
        <v>173</v>
      </c>
      <c r="AV351" s="152" t="s">
        <v>147</v>
      </c>
      <c r="AW351" s="12" t="s">
        <v>76</v>
      </c>
      <c r="AX351" s="12" t="s">
        <v>24</v>
      </c>
      <c r="AY351" s="12" t="s">
        <v>68</v>
      </c>
      <c r="AZ351" s="152" t="s">
        <v>165</v>
      </c>
    </row>
    <row r="352" spans="2:66" s="12" customFormat="1" x14ac:dyDescent="0.2">
      <c r="B352" s="150"/>
      <c r="D352" s="151" t="s">
        <v>173</v>
      </c>
      <c r="E352" s="152" t="s">
        <v>1</v>
      </c>
      <c r="F352" s="153" t="s">
        <v>1018</v>
      </c>
      <c r="H352" s="152" t="s">
        <v>1</v>
      </c>
      <c r="J352" s="198"/>
      <c r="M352" s="150"/>
      <c r="N352" s="154"/>
      <c r="U352" s="155"/>
      <c r="AU352" s="152" t="s">
        <v>173</v>
      </c>
      <c r="AV352" s="152" t="s">
        <v>147</v>
      </c>
      <c r="AW352" s="12" t="s">
        <v>76</v>
      </c>
      <c r="AX352" s="12" t="s">
        <v>24</v>
      </c>
      <c r="AY352" s="12" t="s">
        <v>68</v>
      </c>
      <c r="AZ352" s="152" t="s">
        <v>165</v>
      </c>
    </row>
    <row r="353" spans="2:66" s="13" customFormat="1" x14ac:dyDescent="0.2">
      <c r="B353" s="156"/>
      <c r="D353" s="151" t="s">
        <v>173</v>
      </c>
      <c r="E353" s="157" t="s">
        <v>1</v>
      </c>
      <c r="F353" s="158" t="s">
        <v>1025</v>
      </c>
      <c r="H353" s="159">
        <v>117.8</v>
      </c>
      <c r="J353" s="199"/>
      <c r="M353" s="156"/>
      <c r="N353" s="160"/>
      <c r="U353" s="161"/>
      <c r="AU353" s="157" t="s">
        <v>173</v>
      </c>
      <c r="AV353" s="157" t="s">
        <v>147</v>
      </c>
      <c r="AW353" s="13" t="s">
        <v>147</v>
      </c>
      <c r="AX353" s="13" t="s">
        <v>24</v>
      </c>
      <c r="AY353" s="13" t="s">
        <v>68</v>
      </c>
      <c r="AZ353" s="157" t="s">
        <v>165</v>
      </c>
    </row>
    <row r="354" spans="2:66" s="14" customFormat="1" x14ac:dyDescent="0.2">
      <c r="B354" s="162"/>
      <c r="D354" s="151" t="s">
        <v>173</v>
      </c>
      <c r="E354" s="163" t="s">
        <v>1</v>
      </c>
      <c r="F354" s="164" t="s">
        <v>176</v>
      </c>
      <c r="H354" s="165">
        <v>132.75</v>
      </c>
      <c r="J354" s="200"/>
      <c r="M354" s="162"/>
      <c r="N354" s="166"/>
      <c r="U354" s="167"/>
      <c r="AU354" s="163" t="s">
        <v>173</v>
      </c>
      <c r="AV354" s="163" t="s">
        <v>147</v>
      </c>
      <c r="AW354" s="14" t="s">
        <v>171</v>
      </c>
      <c r="AX354" s="14" t="s">
        <v>24</v>
      </c>
      <c r="AY354" s="14" t="s">
        <v>76</v>
      </c>
      <c r="AZ354" s="163" t="s">
        <v>165</v>
      </c>
    </row>
    <row r="355" spans="2:66" s="1" customFormat="1" ht="24.2" customHeight="1" x14ac:dyDescent="0.2">
      <c r="B355" s="29"/>
      <c r="C355" s="188" t="s">
        <v>364</v>
      </c>
      <c r="D355" s="188" t="s">
        <v>167</v>
      </c>
      <c r="E355" s="189" t="s">
        <v>1029</v>
      </c>
      <c r="F355" s="190" t="s">
        <v>1030</v>
      </c>
      <c r="G355" s="191" t="s">
        <v>170</v>
      </c>
      <c r="H355" s="192">
        <v>132.75</v>
      </c>
      <c r="I355" s="193">
        <v>12.74</v>
      </c>
      <c r="J355" s="182"/>
      <c r="K355" s="193">
        <f t="shared" ref="K355" si="30">(H355*I355)-(H355*I355*J355)</f>
        <v>1691.2350000000001</v>
      </c>
      <c r="L355" s="194"/>
      <c r="M355" s="29"/>
      <c r="N355" s="145" t="s">
        <v>1</v>
      </c>
      <c r="O355" s="118" t="s">
        <v>34</v>
      </c>
      <c r="P355" s="146">
        <v>0.47699999999999998</v>
      </c>
      <c r="Q355" s="146">
        <f>P355*H355</f>
        <v>63.321749999999994</v>
      </c>
      <c r="R355" s="146">
        <v>3.7499999999999999E-3</v>
      </c>
      <c r="S355" s="146">
        <f>R355*H355</f>
        <v>0.49781249999999999</v>
      </c>
      <c r="T355" s="146">
        <v>0</v>
      </c>
      <c r="U355" s="147">
        <f>T355*H355</f>
        <v>0</v>
      </c>
      <c r="AS355" s="148" t="s">
        <v>171</v>
      </c>
      <c r="AU355" s="148" t="s">
        <v>167</v>
      </c>
      <c r="AV355" s="148" t="s">
        <v>147</v>
      </c>
      <c r="AZ355" s="17" t="s">
        <v>165</v>
      </c>
      <c r="BF355" s="149">
        <f>IF(O355="základná",K355,0)</f>
        <v>0</v>
      </c>
      <c r="BG355" s="149">
        <f>IF(O355="znížená",K355,0)</f>
        <v>1691.2350000000001</v>
      </c>
      <c r="BH355" s="149">
        <f>IF(O355="zákl. prenesená",K355,0)</f>
        <v>0</v>
      </c>
      <c r="BI355" s="149">
        <f>IF(O355="zníž. prenesená",K355,0)</f>
        <v>0</v>
      </c>
      <c r="BJ355" s="149">
        <f>IF(O355="nulová",K355,0)</f>
        <v>0</v>
      </c>
      <c r="BK355" s="17" t="s">
        <v>147</v>
      </c>
      <c r="BL355" s="149">
        <f>ROUND(I355*H355,2)</f>
        <v>1691.24</v>
      </c>
      <c r="BM355" s="17" t="s">
        <v>171</v>
      </c>
      <c r="BN355" s="148" t="s">
        <v>1031</v>
      </c>
    </row>
    <row r="356" spans="2:66" s="12" customFormat="1" x14ac:dyDescent="0.2">
      <c r="B356" s="150"/>
      <c r="D356" s="151" t="s">
        <v>173</v>
      </c>
      <c r="E356" s="152" t="s">
        <v>1</v>
      </c>
      <c r="F356" s="153" t="s">
        <v>280</v>
      </c>
      <c r="H356" s="152" t="s">
        <v>1</v>
      </c>
      <c r="J356" s="198"/>
      <c r="M356" s="150"/>
      <c r="N356" s="154"/>
      <c r="U356" s="155"/>
      <c r="AU356" s="152" t="s">
        <v>173</v>
      </c>
      <c r="AV356" s="152" t="s">
        <v>147</v>
      </c>
      <c r="AW356" s="12" t="s">
        <v>76</v>
      </c>
      <c r="AX356" s="12" t="s">
        <v>24</v>
      </c>
      <c r="AY356" s="12" t="s">
        <v>68</v>
      </c>
      <c r="AZ356" s="152" t="s">
        <v>165</v>
      </c>
    </row>
    <row r="357" spans="2:66" s="12" customFormat="1" x14ac:dyDescent="0.2">
      <c r="B357" s="150"/>
      <c r="D357" s="151" t="s">
        <v>173</v>
      </c>
      <c r="E357" s="152" t="s">
        <v>1</v>
      </c>
      <c r="F357" s="153" t="s">
        <v>930</v>
      </c>
      <c r="H357" s="152" t="s">
        <v>1</v>
      </c>
      <c r="J357" s="198"/>
      <c r="M357" s="150"/>
      <c r="N357" s="154"/>
      <c r="U357" s="155"/>
      <c r="AU357" s="152" t="s">
        <v>173</v>
      </c>
      <c r="AV357" s="152" t="s">
        <v>147</v>
      </c>
      <c r="AW357" s="12" t="s">
        <v>76</v>
      </c>
      <c r="AX357" s="12" t="s">
        <v>24</v>
      </c>
      <c r="AY357" s="12" t="s">
        <v>68</v>
      </c>
      <c r="AZ357" s="152" t="s">
        <v>165</v>
      </c>
    </row>
    <row r="358" spans="2:66" s="13" customFormat="1" x14ac:dyDescent="0.2">
      <c r="B358" s="156"/>
      <c r="D358" s="151" t="s">
        <v>173</v>
      </c>
      <c r="E358" s="157" t="s">
        <v>1</v>
      </c>
      <c r="F358" s="158" t="s">
        <v>1023</v>
      </c>
      <c r="H358" s="159">
        <v>3.95</v>
      </c>
      <c r="J358" s="199"/>
      <c r="M358" s="156"/>
      <c r="N358" s="160"/>
      <c r="U358" s="161"/>
      <c r="AU358" s="157" t="s">
        <v>173</v>
      </c>
      <c r="AV358" s="157" t="s">
        <v>147</v>
      </c>
      <c r="AW358" s="13" t="s">
        <v>147</v>
      </c>
      <c r="AX358" s="13" t="s">
        <v>24</v>
      </c>
      <c r="AY358" s="13" t="s">
        <v>68</v>
      </c>
      <c r="AZ358" s="157" t="s">
        <v>165</v>
      </c>
    </row>
    <row r="359" spans="2:66" s="13" customFormat="1" x14ac:dyDescent="0.2">
      <c r="B359" s="156"/>
      <c r="D359" s="151" t="s">
        <v>173</v>
      </c>
      <c r="E359" s="157" t="s">
        <v>1</v>
      </c>
      <c r="F359" s="158" t="s">
        <v>1024</v>
      </c>
      <c r="H359" s="159">
        <v>11</v>
      </c>
      <c r="J359" s="199"/>
      <c r="M359" s="156"/>
      <c r="N359" s="160"/>
      <c r="U359" s="161"/>
      <c r="AU359" s="157" t="s">
        <v>173</v>
      </c>
      <c r="AV359" s="157" t="s">
        <v>147</v>
      </c>
      <c r="AW359" s="13" t="s">
        <v>147</v>
      </c>
      <c r="AX359" s="13" t="s">
        <v>24</v>
      </c>
      <c r="AY359" s="13" t="s">
        <v>68</v>
      </c>
      <c r="AZ359" s="157" t="s">
        <v>165</v>
      </c>
    </row>
    <row r="360" spans="2:66" s="12" customFormat="1" x14ac:dyDescent="0.2">
      <c r="B360" s="150"/>
      <c r="D360" s="151" t="s">
        <v>173</v>
      </c>
      <c r="E360" s="152" t="s">
        <v>1</v>
      </c>
      <c r="F360" s="153" t="s">
        <v>936</v>
      </c>
      <c r="H360" s="152" t="s">
        <v>1</v>
      </c>
      <c r="J360" s="198"/>
      <c r="M360" s="150"/>
      <c r="N360" s="154"/>
      <c r="U360" s="155"/>
      <c r="AU360" s="152" t="s">
        <v>173</v>
      </c>
      <c r="AV360" s="152" t="s">
        <v>147</v>
      </c>
      <c r="AW360" s="12" t="s">
        <v>76</v>
      </c>
      <c r="AX360" s="12" t="s">
        <v>24</v>
      </c>
      <c r="AY360" s="12" t="s">
        <v>68</v>
      </c>
      <c r="AZ360" s="152" t="s">
        <v>165</v>
      </c>
    </row>
    <row r="361" spans="2:66" s="12" customFormat="1" x14ac:dyDescent="0.2">
      <c r="B361" s="150"/>
      <c r="D361" s="151" t="s">
        <v>173</v>
      </c>
      <c r="E361" s="152" t="s">
        <v>1</v>
      </c>
      <c r="F361" s="153" t="s">
        <v>1018</v>
      </c>
      <c r="H361" s="152" t="s">
        <v>1</v>
      </c>
      <c r="J361" s="198"/>
      <c r="M361" s="150"/>
      <c r="N361" s="154"/>
      <c r="U361" s="155"/>
      <c r="AU361" s="152" t="s">
        <v>173</v>
      </c>
      <c r="AV361" s="152" t="s">
        <v>147</v>
      </c>
      <c r="AW361" s="12" t="s">
        <v>76</v>
      </c>
      <c r="AX361" s="12" t="s">
        <v>24</v>
      </c>
      <c r="AY361" s="12" t="s">
        <v>68</v>
      </c>
      <c r="AZ361" s="152" t="s">
        <v>165</v>
      </c>
    </row>
    <row r="362" spans="2:66" s="13" customFormat="1" x14ac:dyDescent="0.2">
      <c r="B362" s="156"/>
      <c r="D362" s="151" t="s">
        <v>173</v>
      </c>
      <c r="E362" s="157" t="s">
        <v>1</v>
      </c>
      <c r="F362" s="158" t="s">
        <v>1025</v>
      </c>
      <c r="H362" s="159">
        <v>117.8</v>
      </c>
      <c r="J362" s="199"/>
      <c r="M362" s="156"/>
      <c r="N362" s="160"/>
      <c r="U362" s="161"/>
      <c r="AU362" s="157" t="s">
        <v>173</v>
      </c>
      <c r="AV362" s="157" t="s">
        <v>147</v>
      </c>
      <c r="AW362" s="13" t="s">
        <v>147</v>
      </c>
      <c r="AX362" s="13" t="s">
        <v>24</v>
      </c>
      <c r="AY362" s="13" t="s">
        <v>68</v>
      </c>
      <c r="AZ362" s="157" t="s">
        <v>165</v>
      </c>
    </row>
    <row r="363" spans="2:66" s="14" customFormat="1" x14ac:dyDescent="0.2">
      <c r="B363" s="162"/>
      <c r="D363" s="151" t="s">
        <v>173</v>
      </c>
      <c r="E363" s="163" t="s">
        <v>1</v>
      </c>
      <c r="F363" s="164" t="s">
        <v>176</v>
      </c>
      <c r="H363" s="165">
        <v>132.75</v>
      </c>
      <c r="J363" s="200"/>
      <c r="M363" s="162"/>
      <c r="N363" s="166"/>
      <c r="U363" s="167"/>
      <c r="AU363" s="163" t="s">
        <v>173</v>
      </c>
      <c r="AV363" s="163" t="s">
        <v>147</v>
      </c>
      <c r="AW363" s="14" t="s">
        <v>171</v>
      </c>
      <c r="AX363" s="14" t="s">
        <v>24</v>
      </c>
      <c r="AY363" s="14" t="s">
        <v>76</v>
      </c>
      <c r="AZ363" s="163" t="s">
        <v>165</v>
      </c>
    </row>
    <row r="364" spans="2:66" s="1" customFormat="1" ht="24.2" customHeight="1" x14ac:dyDescent="0.2">
      <c r="B364" s="29"/>
      <c r="C364" s="188" t="s">
        <v>370</v>
      </c>
      <c r="D364" s="188" t="s">
        <v>167</v>
      </c>
      <c r="E364" s="189" t="s">
        <v>1032</v>
      </c>
      <c r="F364" s="190" t="s">
        <v>1033</v>
      </c>
      <c r="G364" s="191" t="s">
        <v>170</v>
      </c>
      <c r="H364" s="192">
        <v>132.75</v>
      </c>
      <c r="I364" s="193">
        <v>3.59</v>
      </c>
      <c r="J364" s="182"/>
      <c r="K364" s="193">
        <f t="shared" ref="K364" si="31">(H364*I364)-(H364*I364*J364)</f>
        <v>476.57249999999999</v>
      </c>
      <c r="L364" s="194"/>
      <c r="M364" s="29"/>
      <c r="N364" s="145" t="s">
        <v>1</v>
      </c>
      <c r="O364" s="118" t="s">
        <v>34</v>
      </c>
      <c r="P364" s="146">
        <v>0.158</v>
      </c>
      <c r="Q364" s="146">
        <f>P364*H364</f>
        <v>20.974499999999999</v>
      </c>
      <c r="R364" s="146">
        <v>0</v>
      </c>
      <c r="S364" s="146">
        <f>R364*H364</f>
        <v>0</v>
      </c>
      <c r="T364" s="146">
        <v>0</v>
      </c>
      <c r="U364" s="147">
        <f>T364*H364</f>
        <v>0</v>
      </c>
      <c r="AS364" s="148" t="s">
        <v>171</v>
      </c>
      <c r="AU364" s="148" t="s">
        <v>167</v>
      </c>
      <c r="AV364" s="148" t="s">
        <v>147</v>
      </c>
      <c r="AZ364" s="17" t="s">
        <v>165</v>
      </c>
      <c r="BF364" s="149">
        <f>IF(O364="základná",K364,0)</f>
        <v>0</v>
      </c>
      <c r="BG364" s="149">
        <f>IF(O364="znížená",K364,0)</f>
        <v>476.57249999999999</v>
      </c>
      <c r="BH364" s="149">
        <f>IF(O364="zákl. prenesená",K364,0)</f>
        <v>0</v>
      </c>
      <c r="BI364" s="149">
        <f>IF(O364="zníž. prenesená",K364,0)</f>
        <v>0</v>
      </c>
      <c r="BJ364" s="149">
        <f>IF(O364="nulová",K364,0)</f>
        <v>0</v>
      </c>
      <c r="BK364" s="17" t="s">
        <v>147</v>
      </c>
      <c r="BL364" s="149">
        <f>ROUND(I364*H364,2)</f>
        <v>476.57</v>
      </c>
      <c r="BM364" s="17" t="s">
        <v>171</v>
      </c>
      <c r="BN364" s="148" t="s">
        <v>1034</v>
      </c>
    </row>
    <row r="365" spans="2:66" s="12" customFormat="1" x14ac:dyDescent="0.2">
      <c r="B365" s="150"/>
      <c r="D365" s="151" t="s">
        <v>173</v>
      </c>
      <c r="E365" s="152" t="s">
        <v>1</v>
      </c>
      <c r="F365" s="153" t="s">
        <v>280</v>
      </c>
      <c r="H365" s="152" t="s">
        <v>1</v>
      </c>
      <c r="J365" s="198"/>
      <c r="M365" s="150"/>
      <c r="N365" s="154"/>
      <c r="U365" s="155"/>
      <c r="AU365" s="152" t="s">
        <v>173</v>
      </c>
      <c r="AV365" s="152" t="s">
        <v>147</v>
      </c>
      <c r="AW365" s="12" t="s">
        <v>76</v>
      </c>
      <c r="AX365" s="12" t="s">
        <v>24</v>
      </c>
      <c r="AY365" s="12" t="s">
        <v>68</v>
      </c>
      <c r="AZ365" s="152" t="s">
        <v>165</v>
      </c>
    </row>
    <row r="366" spans="2:66" s="12" customFormat="1" x14ac:dyDescent="0.2">
      <c r="B366" s="150"/>
      <c r="D366" s="151" t="s">
        <v>173</v>
      </c>
      <c r="E366" s="152" t="s">
        <v>1</v>
      </c>
      <c r="F366" s="153" t="s">
        <v>930</v>
      </c>
      <c r="H366" s="152" t="s">
        <v>1</v>
      </c>
      <c r="J366" s="198"/>
      <c r="M366" s="150"/>
      <c r="N366" s="154"/>
      <c r="U366" s="155"/>
      <c r="AU366" s="152" t="s">
        <v>173</v>
      </c>
      <c r="AV366" s="152" t="s">
        <v>147</v>
      </c>
      <c r="AW366" s="12" t="s">
        <v>76</v>
      </c>
      <c r="AX366" s="12" t="s">
        <v>24</v>
      </c>
      <c r="AY366" s="12" t="s">
        <v>68</v>
      </c>
      <c r="AZ366" s="152" t="s">
        <v>165</v>
      </c>
    </row>
    <row r="367" spans="2:66" s="13" customFormat="1" x14ac:dyDescent="0.2">
      <c r="B367" s="156"/>
      <c r="D367" s="151" t="s">
        <v>173</v>
      </c>
      <c r="E367" s="157" t="s">
        <v>1</v>
      </c>
      <c r="F367" s="158" t="s">
        <v>1023</v>
      </c>
      <c r="H367" s="159">
        <v>3.95</v>
      </c>
      <c r="J367" s="199"/>
      <c r="M367" s="156"/>
      <c r="N367" s="160"/>
      <c r="U367" s="161"/>
      <c r="AU367" s="157" t="s">
        <v>173</v>
      </c>
      <c r="AV367" s="157" t="s">
        <v>147</v>
      </c>
      <c r="AW367" s="13" t="s">
        <v>147</v>
      </c>
      <c r="AX367" s="13" t="s">
        <v>24</v>
      </c>
      <c r="AY367" s="13" t="s">
        <v>68</v>
      </c>
      <c r="AZ367" s="157" t="s">
        <v>165</v>
      </c>
    </row>
    <row r="368" spans="2:66" s="13" customFormat="1" x14ac:dyDescent="0.2">
      <c r="B368" s="156"/>
      <c r="D368" s="151" t="s">
        <v>173</v>
      </c>
      <c r="E368" s="157" t="s">
        <v>1</v>
      </c>
      <c r="F368" s="158" t="s">
        <v>1024</v>
      </c>
      <c r="H368" s="159">
        <v>11</v>
      </c>
      <c r="J368" s="199"/>
      <c r="M368" s="156"/>
      <c r="N368" s="160"/>
      <c r="U368" s="161"/>
      <c r="AU368" s="157" t="s">
        <v>173</v>
      </c>
      <c r="AV368" s="157" t="s">
        <v>147</v>
      </c>
      <c r="AW368" s="13" t="s">
        <v>147</v>
      </c>
      <c r="AX368" s="13" t="s">
        <v>24</v>
      </c>
      <c r="AY368" s="13" t="s">
        <v>68</v>
      </c>
      <c r="AZ368" s="157" t="s">
        <v>165</v>
      </c>
    </row>
    <row r="369" spans="2:66" s="12" customFormat="1" x14ac:dyDescent="0.2">
      <c r="B369" s="150"/>
      <c r="D369" s="151" t="s">
        <v>173</v>
      </c>
      <c r="E369" s="152" t="s">
        <v>1</v>
      </c>
      <c r="F369" s="153" t="s">
        <v>936</v>
      </c>
      <c r="H369" s="152" t="s">
        <v>1</v>
      </c>
      <c r="J369" s="198"/>
      <c r="M369" s="150"/>
      <c r="N369" s="154"/>
      <c r="U369" s="155"/>
      <c r="AU369" s="152" t="s">
        <v>173</v>
      </c>
      <c r="AV369" s="152" t="s">
        <v>147</v>
      </c>
      <c r="AW369" s="12" t="s">
        <v>76</v>
      </c>
      <c r="AX369" s="12" t="s">
        <v>24</v>
      </c>
      <c r="AY369" s="12" t="s">
        <v>68</v>
      </c>
      <c r="AZ369" s="152" t="s">
        <v>165</v>
      </c>
    </row>
    <row r="370" spans="2:66" s="12" customFormat="1" x14ac:dyDescent="0.2">
      <c r="B370" s="150"/>
      <c r="D370" s="151" t="s">
        <v>173</v>
      </c>
      <c r="E370" s="152" t="s">
        <v>1</v>
      </c>
      <c r="F370" s="153" t="s">
        <v>1018</v>
      </c>
      <c r="H370" s="152" t="s">
        <v>1</v>
      </c>
      <c r="J370" s="198"/>
      <c r="M370" s="150"/>
      <c r="N370" s="154"/>
      <c r="U370" s="155"/>
      <c r="AU370" s="152" t="s">
        <v>173</v>
      </c>
      <c r="AV370" s="152" t="s">
        <v>147</v>
      </c>
      <c r="AW370" s="12" t="s">
        <v>76</v>
      </c>
      <c r="AX370" s="12" t="s">
        <v>24</v>
      </c>
      <c r="AY370" s="12" t="s">
        <v>68</v>
      </c>
      <c r="AZ370" s="152" t="s">
        <v>165</v>
      </c>
    </row>
    <row r="371" spans="2:66" s="13" customFormat="1" x14ac:dyDescent="0.2">
      <c r="B371" s="156"/>
      <c r="D371" s="151" t="s">
        <v>173</v>
      </c>
      <c r="E371" s="157" t="s">
        <v>1</v>
      </c>
      <c r="F371" s="158" t="s">
        <v>1025</v>
      </c>
      <c r="H371" s="159">
        <v>117.8</v>
      </c>
      <c r="J371" s="199"/>
      <c r="M371" s="156"/>
      <c r="N371" s="160"/>
      <c r="U371" s="161"/>
      <c r="AU371" s="157" t="s">
        <v>173</v>
      </c>
      <c r="AV371" s="157" t="s">
        <v>147</v>
      </c>
      <c r="AW371" s="13" t="s">
        <v>147</v>
      </c>
      <c r="AX371" s="13" t="s">
        <v>24</v>
      </c>
      <c r="AY371" s="13" t="s">
        <v>68</v>
      </c>
      <c r="AZ371" s="157" t="s">
        <v>165</v>
      </c>
    </row>
    <row r="372" spans="2:66" s="14" customFormat="1" x14ac:dyDescent="0.2">
      <c r="B372" s="162"/>
      <c r="D372" s="151" t="s">
        <v>173</v>
      </c>
      <c r="E372" s="163" t="s">
        <v>1</v>
      </c>
      <c r="F372" s="164" t="s">
        <v>176</v>
      </c>
      <c r="H372" s="165">
        <v>132.75</v>
      </c>
      <c r="J372" s="200"/>
      <c r="M372" s="162"/>
      <c r="N372" s="166"/>
      <c r="U372" s="167"/>
      <c r="AU372" s="163" t="s">
        <v>173</v>
      </c>
      <c r="AV372" s="163" t="s">
        <v>147</v>
      </c>
      <c r="AW372" s="14" t="s">
        <v>171</v>
      </c>
      <c r="AX372" s="14" t="s">
        <v>24</v>
      </c>
      <c r="AY372" s="14" t="s">
        <v>76</v>
      </c>
      <c r="AZ372" s="163" t="s">
        <v>165</v>
      </c>
    </row>
    <row r="373" spans="2:66" s="1" customFormat="1" ht="37.9" customHeight="1" x14ac:dyDescent="0.2">
      <c r="B373" s="29"/>
      <c r="C373" s="188" t="s">
        <v>376</v>
      </c>
      <c r="D373" s="188" t="s">
        <v>167</v>
      </c>
      <c r="E373" s="189" t="s">
        <v>1035</v>
      </c>
      <c r="F373" s="190" t="s">
        <v>1036</v>
      </c>
      <c r="G373" s="191" t="s">
        <v>242</v>
      </c>
      <c r="H373" s="192">
        <v>0</v>
      </c>
      <c r="I373" s="193">
        <v>1896.19</v>
      </c>
      <c r="J373" s="182"/>
      <c r="K373" s="193">
        <f t="shared" ref="K373" si="32">(H373*I373)-(H373*I373*J373)</f>
        <v>0</v>
      </c>
      <c r="L373" s="194"/>
      <c r="M373" s="29"/>
      <c r="N373" s="145" t="s">
        <v>1</v>
      </c>
      <c r="O373" s="118" t="s">
        <v>34</v>
      </c>
      <c r="P373" s="146">
        <v>35.759</v>
      </c>
      <c r="Q373" s="146">
        <f>P373*H373</f>
        <v>0</v>
      </c>
      <c r="R373" s="146">
        <v>1.0162800000000001</v>
      </c>
      <c r="S373" s="146">
        <f>R373*H373</f>
        <v>0</v>
      </c>
      <c r="T373" s="146">
        <v>0</v>
      </c>
      <c r="U373" s="147">
        <f>T373*H373</f>
        <v>0</v>
      </c>
      <c r="AS373" s="148" t="s">
        <v>171</v>
      </c>
      <c r="AU373" s="148" t="s">
        <v>167</v>
      </c>
      <c r="AV373" s="148" t="s">
        <v>147</v>
      </c>
      <c r="AZ373" s="17" t="s">
        <v>165</v>
      </c>
      <c r="BF373" s="149">
        <f>IF(O373="základná",K373,0)</f>
        <v>0</v>
      </c>
      <c r="BG373" s="149">
        <f>IF(O373="znížená",K373,0)</f>
        <v>0</v>
      </c>
      <c r="BH373" s="149">
        <f>IF(O373="zákl. prenesená",K373,0)</f>
        <v>0</v>
      </c>
      <c r="BI373" s="149">
        <f>IF(O373="zníž. prenesená",K373,0)</f>
        <v>0</v>
      </c>
      <c r="BJ373" s="149">
        <f>IF(O373="nulová",K373,0)</f>
        <v>0</v>
      </c>
      <c r="BK373" s="17" t="s">
        <v>147</v>
      </c>
      <c r="BL373" s="149">
        <f>ROUND(I373*H373,2)</f>
        <v>0</v>
      </c>
      <c r="BM373" s="17" t="s">
        <v>171</v>
      </c>
      <c r="BN373" s="148" t="s">
        <v>1037</v>
      </c>
    </row>
    <row r="374" spans="2:66" s="12" customFormat="1" x14ac:dyDescent="0.2">
      <c r="B374" s="150"/>
      <c r="D374" s="151" t="s">
        <v>173</v>
      </c>
      <c r="E374" s="152" t="s">
        <v>1</v>
      </c>
      <c r="F374" s="153" t="s">
        <v>280</v>
      </c>
      <c r="H374" s="152" t="s">
        <v>1</v>
      </c>
      <c r="J374" s="198"/>
      <c r="M374" s="150"/>
      <c r="N374" s="154"/>
      <c r="U374" s="155"/>
      <c r="AU374" s="152" t="s">
        <v>173</v>
      </c>
      <c r="AV374" s="152" t="s">
        <v>147</v>
      </c>
      <c r="AW374" s="12" t="s">
        <v>76</v>
      </c>
      <c r="AX374" s="12" t="s">
        <v>24</v>
      </c>
      <c r="AY374" s="12" t="s">
        <v>68</v>
      </c>
      <c r="AZ374" s="152" t="s">
        <v>165</v>
      </c>
    </row>
    <row r="375" spans="2:66" s="12" customFormat="1" x14ac:dyDescent="0.2">
      <c r="B375" s="150"/>
      <c r="D375" s="151" t="s">
        <v>173</v>
      </c>
      <c r="E375" s="152" t="s">
        <v>1</v>
      </c>
      <c r="F375" s="153" t="s">
        <v>930</v>
      </c>
      <c r="H375" s="152" t="s">
        <v>1</v>
      </c>
      <c r="J375" s="198"/>
      <c r="M375" s="150"/>
      <c r="N375" s="154"/>
      <c r="U375" s="155"/>
      <c r="AU375" s="152" t="s">
        <v>173</v>
      </c>
      <c r="AV375" s="152" t="s">
        <v>147</v>
      </c>
      <c r="AW375" s="12" t="s">
        <v>76</v>
      </c>
      <c r="AX375" s="12" t="s">
        <v>24</v>
      </c>
      <c r="AY375" s="12" t="s">
        <v>68</v>
      </c>
      <c r="AZ375" s="152" t="s">
        <v>165</v>
      </c>
    </row>
    <row r="376" spans="2:66" s="12" customFormat="1" x14ac:dyDescent="0.2">
      <c r="B376" s="150"/>
      <c r="D376" s="151" t="s">
        <v>173</v>
      </c>
      <c r="E376" s="152" t="s">
        <v>1</v>
      </c>
      <c r="F376" s="153" t="s">
        <v>1038</v>
      </c>
      <c r="H376" s="152" t="s">
        <v>1</v>
      </c>
      <c r="J376" s="176"/>
      <c r="M376" s="150"/>
      <c r="N376" s="154"/>
      <c r="U376" s="155"/>
      <c r="AU376" s="152" t="s">
        <v>173</v>
      </c>
      <c r="AV376" s="152" t="s">
        <v>147</v>
      </c>
      <c r="AW376" s="12" t="s">
        <v>76</v>
      </c>
      <c r="AX376" s="12" t="s">
        <v>24</v>
      </c>
      <c r="AY376" s="12" t="s">
        <v>68</v>
      </c>
      <c r="AZ376" s="152" t="s">
        <v>165</v>
      </c>
    </row>
    <row r="377" spans="2:66" s="12" customFormat="1" x14ac:dyDescent="0.2">
      <c r="B377" s="150"/>
      <c r="D377" s="151" t="s">
        <v>173</v>
      </c>
      <c r="E377" s="152" t="s">
        <v>1</v>
      </c>
      <c r="F377" s="153" t="s">
        <v>956</v>
      </c>
      <c r="H377" s="152" t="s">
        <v>1</v>
      </c>
      <c r="J377" s="176"/>
      <c r="M377" s="150"/>
      <c r="N377" s="154"/>
      <c r="U377" s="155"/>
      <c r="AU377" s="152" t="s">
        <v>173</v>
      </c>
      <c r="AV377" s="152" t="s">
        <v>147</v>
      </c>
      <c r="AW377" s="12" t="s">
        <v>76</v>
      </c>
      <c r="AX377" s="12" t="s">
        <v>24</v>
      </c>
      <c r="AY377" s="12" t="s">
        <v>68</v>
      </c>
      <c r="AZ377" s="152" t="s">
        <v>165</v>
      </c>
    </row>
    <row r="378" spans="2:66" s="13" customFormat="1" x14ac:dyDescent="0.2">
      <c r="B378" s="156"/>
      <c r="D378" s="151" t="s">
        <v>173</v>
      </c>
      <c r="E378" s="157" t="s">
        <v>1</v>
      </c>
      <c r="F378" s="158" t="s">
        <v>283</v>
      </c>
      <c r="H378" s="159">
        <v>0</v>
      </c>
      <c r="J378" s="177"/>
      <c r="M378" s="156"/>
      <c r="N378" s="160"/>
      <c r="U378" s="161"/>
      <c r="AU378" s="157" t="s">
        <v>173</v>
      </c>
      <c r="AV378" s="157" t="s">
        <v>147</v>
      </c>
      <c r="AW378" s="13" t="s">
        <v>147</v>
      </c>
      <c r="AX378" s="13" t="s">
        <v>24</v>
      </c>
      <c r="AY378" s="13" t="s">
        <v>68</v>
      </c>
      <c r="AZ378" s="157" t="s">
        <v>165</v>
      </c>
    </row>
    <row r="379" spans="2:66" s="12" customFormat="1" x14ac:dyDescent="0.2">
      <c r="B379" s="150"/>
      <c r="D379" s="151" t="s">
        <v>173</v>
      </c>
      <c r="E379" s="152" t="s">
        <v>1</v>
      </c>
      <c r="F379" s="153" t="s">
        <v>936</v>
      </c>
      <c r="H379" s="152" t="s">
        <v>1</v>
      </c>
      <c r="J379" s="176"/>
      <c r="M379" s="150"/>
      <c r="N379" s="154"/>
      <c r="U379" s="155"/>
      <c r="AU379" s="152" t="s">
        <v>173</v>
      </c>
      <c r="AV379" s="152" t="s">
        <v>147</v>
      </c>
      <c r="AW379" s="12" t="s">
        <v>76</v>
      </c>
      <c r="AX379" s="12" t="s">
        <v>24</v>
      </c>
      <c r="AY379" s="12" t="s">
        <v>68</v>
      </c>
      <c r="AZ379" s="152" t="s">
        <v>165</v>
      </c>
    </row>
    <row r="380" spans="2:66" s="12" customFormat="1" x14ac:dyDescent="0.2">
      <c r="B380" s="150"/>
      <c r="D380" s="151" t="s">
        <v>173</v>
      </c>
      <c r="E380" s="152" t="s">
        <v>1</v>
      </c>
      <c r="F380" s="153" t="s">
        <v>956</v>
      </c>
      <c r="H380" s="152" t="s">
        <v>1</v>
      </c>
      <c r="J380" s="176"/>
      <c r="M380" s="150"/>
      <c r="N380" s="154"/>
      <c r="U380" s="155"/>
      <c r="AU380" s="152" t="s">
        <v>173</v>
      </c>
      <c r="AV380" s="152" t="s">
        <v>147</v>
      </c>
      <c r="AW380" s="12" t="s">
        <v>76</v>
      </c>
      <c r="AX380" s="12" t="s">
        <v>24</v>
      </c>
      <c r="AY380" s="12" t="s">
        <v>68</v>
      </c>
      <c r="AZ380" s="152" t="s">
        <v>165</v>
      </c>
    </row>
    <row r="381" spans="2:66" s="13" customFormat="1" x14ac:dyDescent="0.2">
      <c r="B381" s="156"/>
      <c r="D381" s="151" t="s">
        <v>173</v>
      </c>
      <c r="E381" s="157" t="s">
        <v>1</v>
      </c>
      <c r="F381" s="158" t="s">
        <v>283</v>
      </c>
      <c r="H381" s="159">
        <v>0</v>
      </c>
      <c r="J381" s="177"/>
      <c r="M381" s="156"/>
      <c r="N381" s="160"/>
      <c r="U381" s="161"/>
      <c r="AU381" s="157" t="s">
        <v>173</v>
      </c>
      <c r="AV381" s="157" t="s">
        <v>147</v>
      </c>
      <c r="AW381" s="13" t="s">
        <v>147</v>
      </c>
      <c r="AX381" s="13" t="s">
        <v>24</v>
      </c>
      <c r="AY381" s="13" t="s">
        <v>68</v>
      </c>
      <c r="AZ381" s="157" t="s">
        <v>165</v>
      </c>
    </row>
    <row r="382" spans="2:66" s="14" customFormat="1" x14ac:dyDescent="0.2">
      <c r="B382" s="162"/>
      <c r="D382" s="151" t="s">
        <v>173</v>
      </c>
      <c r="E382" s="163" t="s">
        <v>1</v>
      </c>
      <c r="F382" s="164" t="s">
        <v>176</v>
      </c>
      <c r="H382" s="165">
        <v>0</v>
      </c>
      <c r="J382" s="178"/>
      <c r="M382" s="162"/>
      <c r="N382" s="166"/>
      <c r="U382" s="167"/>
      <c r="AU382" s="163" t="s">
        <v>173</v>
      </c>
      <c r="AV382" s="163" t="s">
        <v>147</v>
      </c>
      <c r="AW382" s="14" t="s">
        <v>171</v>
      </c>
      <c r="AX382" s="14" t="s">
        <v>24</v>
      </c>
      <c r="AY382" s="14" t="s">
        <v>76</v>
      </c>
      <c r="AZ382" s="163" t="s">
        <v>165</v>
      </c>
    </row>
    <row r="383" spans="2:66" s="11" customFormat="1" ht="22.9" customHeight="1" x14ac:dyDescent="0.2">
      <c r="B383" s="133"/>
      <c r="D383" s="134" t="s">
        <v>67</v>
      </c>
      <c r="E383" s="142" t="s">
        <v>219</v>
      </c>
      <c r="F383" s="142" t="s">
        <v>442</v>
      </c>
      <c r="J383" s="179"/>
      <c r="K383" s="143">
        <f>SUM(K384:K404)</f>
        <v>814.17178000000001</v>
      </c>
      <c r="M383" s="133"/>
      <c r="N383" s="137"/>
      <c r="Q383" s="138">
        <f>SUM(Q384:Q407)</f>
        <v>10.146449</v>
      </c>
      <c r="S383" s="138">
        <f>SUM(S384:S407)</f>
        <v>7.7483989899999992</v>
      </c>
      <c r="U383" s="139">
        <f>SUM(U384:U407)</f>
        <v>0</v>
      </c>
      <c r="AS383" s="134" t="s">
        <v>76</v>
      </c>
      <c r="AU383" s="140" t="s">
        <v>67</v>
      </c>
      <c r="AV383" s="140" t="s">
        <v>76</v>
      </c>
      <c r="AZ383" s="134" t="s">
        <v>165</v>
      </c>
      <c r="BL383" s="141">
        <f>SUM(BL384:BL407)</f>
        <v>814.17000000000007</v>
      </c>
    </row>
    <row r="384" spans="2:66" s="1" customFormat="1" ht="33" customHeight="1" x14ac:dyDescent="0.2">
      <c r="B384" s="29"/>
      <c r="C384" s="188" t="s">
        <v>381</v>
      </c>
      <c r="D384" s="188" t="s">
        <v>167</v>
      </c>
      <c r="E384" s="189" t="s">
        <v>1039</v>
      </c>
      <c r="F384" s="190" t="s">
        <v>1040</v>
      </c>
      <c r="G384" s="191" t="s">
        <v>446</v>
      </c>
      <c r="H384" s="192">
        <v>16.5</v>
      </c>
      <c r="I384" s="193">
        <v>13.22</v>
      </c>
      <c r="J384" s="182"/>
      <c r="K384" s="193">
        <f t="shared" ref="K384" si="33">(H384*I384)-(H384*I384*J384)</f>
        <v>218.13000000000002</v>
      </c>
      <c r="L384" s="194"/>
      <c r="M384" s="29"/>
      <c r="N384" s="145" t="s">
        <v>1</v>
      </c>
      <c r="O384" s="118" t="s">
        <v>34</v>
      </c>
      <c r="P384" s="146">
        <v>0.39</v>
      </c>
      <c r="Q384" s="146">
        <f>P384*H384</f>
        <v>6.4350000000000005</v>
      </c>
      <c r="R384" s="146">
        <v>9.5149999999999998E-2</v>
      </c>
      <c r="S384" s="146">
        <f>R384*H384</f>
        <v>1.5699749999999999</v>
      </c>
      <c r="T384" s="146">
        <v>0</v>
      </c>
      <c r="U384" s="147">
        <f>T384*H384</f>
        <v>0</v>
      </c>
      <c r="AS384" s="148" t="s">
        <v>171</v>
      </c>
      <c r="AU384" s="148" t="s">
        <v>167</v>
      </c>
      <c r="AV384" s="148" t="s">
        <v>147</v>
      </c>
      <c r="AZ384" s="17" t="s">
        <v>165</v>
      </c>
      <c r="BF384" s="149">
        <f>IF(O384="základná",K384,0)</f>
        <v>0</v>
      </c>
      <c r="BG384" s="149">
        <f>IF(O384="znížená",K384,0)</f>
        <v>218.13000000000002</v>
      </c>
      <c r="BH384" s="149">
        <f>IF(O384="zákl. prenesená",K384,0)</f>
        <v>0</v>
      </c>
      <c r="BI384" s="149">
        <f>IF(O384="zníž. prenesená",K384,0)</f>
        <v>0</v>
      </c>
      <c r="BJ384" s="149">
        <f>IF(O384="nulová",K384,0)</f>
        <v>0</v>
      </c>
      <c r="BK384" s="17" t="s">
        <v>147</v>
      </c>
      <c r="BL384" s="149">
        <f>ROUND(I384*H384,2)</f>
        <v>218.13</v>
      </c>
      <c r="BM384" s="17" t="s">
        <v>171</v>
      </c>
      <c r="BN384" s="148" t="s">
        <v>1041</v>
      </c>
    </row>
    <row r="385" spans="2:66" s="12" customFormat="1" x14ac:dyDescent="0.2">
      <c r="B385" s="150"/>
      <c r="D385" s="151" t="s">
        <v>173</v>
      </c>
      <c r="E385" s="152" t="s">
        <v>1</v>
      </c>
      <c r="F385" s="153" t="s">
        <v>1042</v>
      </c>
      <c r="H385" s="152" t="s">
        <v>1</v>
      </c>
      <c r="J385" s="198"/>
      <c r="M385" s="150"/>
      <c r="N385" s="154"/>
      <c r="U385" s="155"/>
      <c r="AU385" s="152" t="s">
        <v>173</v>
      </c>
      <c r="AV385" s="152" t="s">
        <v>147</v>
      </c>
      <c r="AW385" s="12" t="s">
        <v>76</v>
      </c>
      <c r="AX385" s="12" t="s">
        <v>24</v>
      </c>
      <c r="AY385" s="12" t="s">
        <v>68</v>
      </c>
      <c r="AZ385" s="152" t="s">
        <v>165</v>
      </c>
    </row>
    <row r="386" spans="2:66" s="13" customFormat="1" x14ac:dyDescent="0.2">
      <c r="B386" s="156"/>
      <c r="D386" s="151" t="s">
        <v>173</v>
      </c>
      <c r="E386" s="157" t="s">
        <v>1</v>
      </c>
      <c r="F386" s="158" t="s">
        <v>1043</v>
      </c>
      <c r="H386" s="159">
        <v>16.5</v>
      </c>
      <c r="J386" s="199"/>
      <c r="M386" s="156"/>
      <c r="N386" s="160"/>
      <c r="U386" s="161"/>
      <c r="AU386" s="157" t="s">
        <v>173</v>
      </c>
      <c r="AV386" s="157" t="s">
        <v>147</v>
      </c>
      <c r="AW386" s="13" t="s">
        <v>147</v>
      </c>
      <c r="AX386" s="13" t="s">
        <v>24</v>
      </c>
      <c r="AY386" s="13" t="s">
        <v>68</v>
      </c>
      <c r="AZ386" s="157" t="s">
        <v>165</v>
      </c>
    </row>
    <row r="387" spans="2:66" s="14" customFormat="1" x14ac:dyDescent="0.2">
      <c r="B387" s="162"/>
      <c r="D387" s="151" t="s">
        <v>173</v>
      </c>
      <c r="E387" s="163" t="s">
        <v>1</v>
      </c>
      <c r="F387" s="164" t="s">
        <v>176</v>
      </c>
      <c r="H387" s="165">
        <v>16.5</v>
      </c>
      <c r="J387" s="200"/>
      <c r="M387" s="162"/>
      <c r="N387" s="166"/>
      <c r="U387" s="167"/>
      <c r="AU387" s="163" t="s">
        <v>173</v>
      </c>
      <c r="AV387" s="163" t="s">
        <v>147</v>
      </c>
      <c r="AW387" s="14" t="s">
        <v>171</v>
      </c>
      <c r="AX387" s="14" t="s">
        <v>24</v>
      </c>
      <c r="AY387" s="14" t="s">
        <v>76</v>
      </c>
      <c r="AZ387" s="163" t="s">
        <v>165</v>
      </c>
    </row>
    <row r="388" spans="2:66" s="1" customFormat="1" ht="16.5" customHeight="1" x14ac:dyDescent="0.2">
      <c r="B388" s="29"/>
      <c r="C388" s="202" t="s">
        <v>387</v>
      </c>
      <c r="D388" s="202" t="s">
        <v>398</v>
      </c>
      <c r="E388" s="203" t="s">
        <v>1044</v>
      </c>
      <c r="F388" s="204" t="s">
        <v>1045</v>
      </c>
      <c r="G388" s="205" t="s">
        <v>415</v>
      </c>
      <c r="H388" s="206">
        <v>16.5</v>
      </c>
      <c r="I388" s="185"/>
      <c r="J388" s="184"/>
      <c r="K388" s="208">
        <f t="shared" ref="K388" si="34">(H388*I388)-(H388*I388*J388)</f>
        <v>0</v>
      </c>
      <c r="L388" s="209"/>
      <c r="M388" s="169"/>
      <c r="N388" s="170" t="s">
        <v>1</v>
      </c>
      <c r="O388" s="171" t="s">
        <v>34</v>
      </c>
      <c r="P388" s="146">
        <v>0</v>
      </c>
      <c r="Q388" s="146">
        <f>P388*H388</f>
        <v>0</v>
      </c>
      <c r="R388" s="146">
        <v>6.7200000000000003E-3</v>
      </c>
      <c r="S388" s="146">
        <f>R388*H388</f>
        <v>0.11088000000000001</v>
      </c>
      <c r="T388" s="146">
        <v>0</v>
      </c>
      <c r="U388" s="147">
        <f>T388*H388</f>
        <v>0</v>
      </c>
      <c r="AS388" s="148" t="s">
        <v>213</v>
      </c>
      <c r="AU388" s="148" t="s">
        <v>398</v>
      </c>
      <c r="AV388" s="148" t="s">
        <v>147</v>
      </c>
      <c r="AZ388" s="17" t="s">
        <v>165</v>
      </c>
      <c r="BF388" s="149">
        <f>IF(O388="základná",K388,0)</f>
        <v>0</v>
      </c>
      <c r="BG388" s="149">
        <f>IF(O388="znížená",K388,0)</f>
        <v>0</v>
      </c>
      <c r="BH388" s="149">
        <f>IF(O388="zákl. prenesená",K388,0)</f>
        <v>0</v>
      </c>
      <c r="BI388" s="149">
        <f>IF(O388="zníž. prenesená",K388,0)</f>
        <v>0</v>
      </c>
      <c r="BJ388" s="149">
        <f>IF(O388="nulová",K388,0)</f>
        <v>0</v>
      </c>
      <c r="BK388" s="17" t="s">
        <v>147</v>
      </c>
      <c r="BL388" s="149">
        <f>ROUND(I388*H388,2)</f>
        <v>0</v>
      </c>
      <c r="BM388" s="17" t="s">
        <v>171</v>
      </c>
      <c r="BN388" s="148" t="s">
        <v>1046</v>
      </c>
    </row>
    <row r="389" spans="2:66" s="12" customFormat="1" x14ac:dyDescent="0.2">
      <c r="B389" s="150"/>
      <c r="D389" s="151" t="s">
        <v>173</v>
      </c>
      <c r="E389" s="152" t="s">
        <v>1</v>
      </c>
      <c r="F389" s="153" t="s">
        <v>1042</v>
      </c>
      <c r="H389" s="152" t="s">
        <v>1</v>
      </c>
      <c r="J389" s="198"/>
      <c r="M389" s="150"/>
      <c r="N389" s="154"/>
      <c r="U389" s="155"/>
      <c r="AU389" s="152" t="s">
        <v>173</v>
      </c>
      <c r="AV389" s="152" t="s">
        <v>147</v>
      </c>
      <c r="AW389" s="12" t="s">
        <v>76</v>
      </c>
      <c r="AX389" s="12" t="s">
        <v>24</v>
      </c>
      <c r="AY389" s="12" t="s">
        <v>68</v>
      </c>
      <c r="AZ389" s="152" t="s">
        <v>165</v>
      </c>
    </row>
    <row r="390" spans="2:66" s="13" customFormat="1" x14ac:dyDescent="0.2">
      <c r="B390" s="156"/>
      <c r="D390" s="151" t="s">
        <v>173</v>
      </c>
      <c r="E390" s="157" t="s">
        <v>1</v>
      </c>
      <c r="F390" s="158" t="s">
        <v>1043</v>
      </c>
      <c r="H390" s="159">
        <v>16.5</v>
      </c>
      <c r="J390" s="199"/>
      <c r="M390" s="156"/>
      <c r="N390" s="160"/>
      <c r="U390" s="161"/>
      <c r="AU390" s="157" t="s">
        <v>173</v>
      </c>
      <c r="AV390" s="157" t="s">
        <v>147</v>
      </c>
      <c r="AW390" s="13" t="s">
        <v>147</v>
      </c>
      <c r="AX390" s="13" t="s">
        <v>24</v>
      </c>
      <c r="AY390" s="13" t="s">
        <v>68</v>
      </c>
      <c r="AZ390" s="157" t="s">
        <v>165</v>
      </c>
    </row>
    <row r="391" spans="2:66" s="14" customFormat="1" x14ac:dyDescent="0.2">
      <c r="B391" s="162"/>
      <c r="D391" s="151" t="s">
        <v>173</v>
      </c>
      <c r="E391" s="163" t="s">
        <v>1</v>
      </c>
      <c r="F391" s="164" t="s">
        <v>176</v>
      </c>
      <c r="H391" s="165">
        <v>16.5</v>
      </c>
      <c r="J391" s="200"/>
      <c r="M391" s="162"/>
      <c r="N391" s="166"/>
      <c r="U391" s="167"/>
      <c r="AU391" s="163" t="s">
        <v>173</v>
      </c>
      <c r="AV391" s="163" t="s">
        <v>147</v>
      </c>
      <c r="AW391" s="14" t="s">
        <v>171</v>
      </c>
      <c r="AX391" s="14" t="s">
        <v>24</v>
      </c>
      <c r="AY391" s="14" t="s">
        <v>76</v>
      </c>
      <c r="AZ391" s="163" t="s">
        <v>165</v>
      </c>
    </row>
    <row r="392" spans="2:66" s="1" customFormat="1" ht="24.2" customHeight="1" x14ac:dyDescent="0.2">
      <c r="B392" s="29"/>
      <c r="C392" s="202" t="s">
        <v>391</v>
      </c>
      <c r="D392" s="202" t="s">
        <v>398</v>
      </c>
      <c r="E392" s="203" t="s">
        <v>1047</v>
      </c>
      <c r="F392" s="204" t="s">
        <v>1048</v>
      </c>
      <c r="G392" s="205" t="s">
        <v>415</v>
      </c>
      <c r="H392" s="206">
        <v>2</v>
      </c>
      <c r="I392" s="185"/>
      <c r="J392" s="184"/>
      <c r="K392" s="208">
        <f t="shared" ref="K392" si="35">(H392*I392)-(H392*I392*J392)</f>
        <v>0</v>
      </c>
      <c r="L392" s="209"/>
      <c r="M392" s="169"/>
      <c r="N392" s="170" t="s">
        <v>1</v>
      </c>
      <c r="O392" s="171" t="s">
        <v>34</v>
      </c>
      <c r="P392" s="146">
        <v>0</v>
      </c>
      <c r="Q392" s="146">
        <f>P392*H392</f>
        <v>0</v>
      </c>
      <c r="R392" s="146">
        <v>2.0000000000000001E-4</v>
      </c>
      <c r="S392" s="146">
        <f>R392*H392</f>
        <v>4.0000000000000002E-4</v>
      </c>
      <c r="T392" s="146">
        <v>0</v>
      </c>
      <c r="U392" s="147">
        <f>T392*H392</f>
        <v>0</v>
      </c>
      <c r="AS392" s="148" t="s">
        <v>213</v>
      </c>
      <c r="AU392" s="148" t="s">
        <v>398</v>
      </c>
      <c r="AV392" s="148" t="s">
        <v>147</v>
      </c>
      <c r="AZ392" s="17" t="s">
        <v>165</v>
      </c>
      <c r="BF392" s="149">
        <f>IF(O392="základná",K392,0)</f>
        <v>0</v>
      </c>
      <c r="BG392" s="149">
        <f>IF(O392="znížená",K392,0)</f>
        <v>0</v>
      </c>
      <c r="BH392" s="149">
        <f>IF(O392="zákl. prenesená",K392,0)</f>
        <v>0</v>
      </c>
      <c r="BI392" s="149">
        <f>IF(O392="zníž. prenesená",K392,0)</f>
        <v>0</v>
      </c>
      <c r="BJ392" s="149">
        <f>IF(O392="nulová",K392,0)</f>
        <v>0</v>
      </c>
      <c r="BK392" s="17" t="s">
        <v>147</v>
      </c>
      <c r="BL392" s="149">
        <f>ROUND(I392*H392,2)</f>
        <v>0</v>
      </c>
      <c r="BM392" s="17" t="s">
        <v>171</v>
      </c>
      <c r="BN392" s="148" t="s">
        <v>1049</v>
      </c>
    </row>
    <row r="393" spans="2:66" s="12" customFormat="1" x14ac:dyDescent="0.2">
      <c r="B393" s="150"/>
      <c r="D393" s="151" t="s">
        <v>173</v>
      </c>
      <c r="E393" s="152" t="s">
        <v>1</v>
      </c>
      <c r="F393" s="153" t="s">
        <v>1042</v>
      </c>
      <c r="H393" s="152" t="s">
        <v>1</v>
      </c>
      <c r="J393" s="198"/>
      <c r="M393" s="150"/>
      <c r="N393" s="154"/>
      <c r="U393" s="155"/>
      <c r="AU393" s="152" t="s">
        <v>173</v>
      </c>
      <c r="AV393" s="152" t="s">
        <v>147</v>
      </c>
      <c r="AW393" s="12" t="s">
        <v>76</v>
      </c>
      <c r="AX393" s="12" t="s">
        <v>24</v>
      </c>
      <c r="AY393" s="12" t="s">
        <v>68</v>
      </c>
      <c r="AZ393" s="152" t="s">
        <v>165</v>
      </c>
    </row>
    <row r="394" spans="2:66" s="13" customFormat="1" x14ac:dyDescent="0.2">
      <c r="B394" s="156"/>
      <c r="D394" s="151" t="s">
        <v>173</v>
      </c>
      <c r="E394" s="157" t="s">
        <v>1</v>
      </c>
      <c r="F394" s="158" t="s">
        <v>535</v>
      </c>
      <c r="H394" s="159">
        <v>2</v>
      </c>
      <c r="J394" s="199"/>
      <c r="M394" s="156"/>
      <c r="N394" s="160"/>
      <c r="U394" s="161"/>
      <c r="AU394" s="157" t="s">
        <v>173</v>
      </c>
      <c r="AV394" s="157" t="s">
        <v>147</v>
      </c>
      <c r="AW394" s="13" t="s">
        <v>147</v>
      </c>
      <c r="AX394" s="13" t="s">
        <v>24</v>
      </c>
      <c r="AY394" s="13" t="s">
        <v>68</v>
      </c>
      <c r="AZ394" s="157" t="s">
        <v>165</v>
      </c>
    </row>
    <row r="395" spans="2:66" s="14" customFormat="1" x14ac:dyDescent="0.2">
      <c r="B395" s="162"/>
      <c r="D395" s="151" t="s">
        <v>173</v>
      </c>
      <c r="E395" s="163" t="s">
        <v>1</v>
      </c>
      <c r="F395" s="164" t="s">
        <v>176</v>
      </c>
      <c r="H395" s="165">
        <v>2</v>
      </c>
      <c r="J395" s="200"/>
      <c r="M395" s="162"/>
      <c r="N395" s="166"/>
      <c r="U395" s="167"/>
      <c r="AU395" s="163" t="s">
        <v>173</v>
      </c>
      <c r="AV395" s="163" t="s">
        <v>147</v>
      </c>
      <c r="AW395" s="14" t="s">
        <v>171</v>
      </c>
      <c r="AX395" s="14" t="s">
        <v>24</v>
      </c>
      <c r="AY395" s="14" t="s">
        <v>76</v>
      </c>
      <c r="AZ395" s="163" t="s">
        <v>165</v>
      </c>
    </row>
    <row r="396" spans="2:66" s="1" customFormat="1" ht="37.9" customHeight="1" x14ac:dyDescent="0.2">
      <c r="B396" s="29"/>
      <c r="C396" s="202" t="s">
        <v>397</v>
      </c>
      <c r="D396" s="202" t="s">
        <v>398</v>
      </c>
      <c r="E396" s="203" t="s">
        <v>1050</v>
      </c>
      <c r="F396" s="204" t="s">
        <v>1051</v>
      </c>
      <c r="G396" s="205" t="s">
        <v>415</v>
      </c>
      <c r="H396" s="206">
        <v>2</v>
      </c>
      <c r="I396" s="207">
        <v>106.24</v>
      </c>
      <c r="J396" s="184"/>
      <c r="K396" s="208">
        <f t="shared" ref="K396" si="36">(H396*I396)-(H396*I396*J396)</f>
        <v>212.48</v>
      </c>
      <c r="L396" s="209"/>
      <c r="M396" s="169"/>
      <c r="N396" s="170" t="s">
        <v>1</v>
      </c>
      <c r="O396" s="171" t="s">
        <v>34</v>
      </c>
      <c r="P396" s="146">
        <v>0</v>
      </c>
      <c r="Q396" s="146">
        <f>P396*H396</f>
        <v>0</v>
      </c>
      <c r="R396" s="146">
        <v>7.3600000000000002E-3</v>
      </c>
      <c r="S396" s="146">
        <f>R396*H396</f>
        <v>1.472E-2</v>
      </c>
      <c r="T396" s="146">
        <v>0</v>
      </c>
      <c r="U396" s="147">
        <f>T396*H396</f>
        <v>0</v>
      </c>
      <c r="AS396" s="148" t="s">
        <v>213</v>
      </c>
      <c r="AU396" s="148" t="s">
        <v>398</v>
      </c>
      <c r="AV396" s="148" t="s">
        <v>147</v>
      </c>
      <c r="AZ396" s="17" t="s">
        <v>165</v>
      </c>
      <c r="BF396" s="149">
        <f>IF(O396="základná",K396,0)</f>
        <v>0</v>
      </c>
      <c r="BG396" s="149">
        <f>IF(O396="znížená",K396,0)</f>
        <v>212.48</v>
      </c>
      <c r="BH396" s="149">
        <f>IF(O396="zákl. prenesená",K396,0)</f>
        <v>0</v>
      </c>
      <c r="BI396" s="149">
        <f>IF(O396="zníž. prenesená",K396,0)</f>
        <v>0</v>
      </c>
      <c r="BJ396" s="149">
        <f>IF(O396="nulová",K396,0)</f>
        <v>0</v>
      </c>
      <c r="BK396" s="17" t="s">
        <v>147</v>
      </c>
      <c r="BL396" s="149">
        <f>ROUND(I396*H396,2)</f>
        <v>212.48</v>
      </c>
      <c r="BM396" s="17" t="s">
        <v>171</v>
      </c>
      <c r="BN396" s="148" t="s">
        <v>1052</v>
      </c>
    </row>
    <row r="397" spans="2:66" s="12" customFormat="1" x14ac:dyDescent="0.2">
      <c r="B397" s="150"/>
      <c r="D397" s="151" t="s">
        <v>173</v>
      </c>
      <c r="E397" s="152" t="s">
        <v>1</v>
      </c>
      <c r="F397" s="153" t="s">
        <v>1042</v>
      </c>
      <c r="H397" s="152" t="s">
        <v>1</v>
      </c>
      <c r="J397" s="198"/>
      <c r="M397" s="150"/>
      <c r="N397" s="154"/>
      <c r="U397" s="155"/>
      <c r="AU397" s="152" t="s">
        <v>173</v>
      </c>
      <c r="AV397" s="152" t="s">
        <v>147</v>
      </c>
      <c r="AW397" s="12" t="s">
        <v>76</v>
      </c>
      <c r="AX397" s="12" t="s">
        <v>24</v>
      </c>
      <c r="AY397" s="12" t="s">
        <v>68</v>
      </c>
      <c r="AZ397" s="152" t="s">
        <v>165</v>
      </c>
    </row>
    <row r="398" spans="2:66" s="13" customFormat="1" x14ac:dyDescent="0.2">
      <c r="B398" s="156"/>
      <c r="D398" s="151" t="s">
        <v>173</v>
      </c>
      <c r="E398" s="157" t="s">
        <v>1</v>
      </c>
      <c r="F398" s="158" t="s">
        <v>535</v>
      </c>
      <c r="H398" s="159">
        <v>2</v>
      </c>
      <c r="J398" s="199"/>
      <c r="M398" s="156"/>
      <c r="N398" s="160"/>
      <c r="U398" s="161"/>
      <c r="AU398" s="157" t="s">
        <v>173</v>
      </c>
      <c r="AV398" s="157" t="s">
        <v>147</v>
      </c>
      <c r="AW398" s="13" t="s">
        <v>147</v>
      </c>
      <c r="AX398" s="13" t="s">
        <v>24</v>
      </c>
      <c r="AY398" s="13" t="s">
        <v>68</v>
      </c>
      <c r="AZ398" s="157" t="s">
        <v>165</v>
      </c>
    </row>
    <row r="399" spans="2:66" s="14" customFormat="1" x14ac:dyDescent="0.2">
      <c r="B399" s="162"/>
      <c r="D399" s="151" t="s">
        <v>173</v>
      </c>
      <c r="E399" s="163" t="s">
        <v>1</v>
      </c>
      <c r="F399" s="164" t="s">
        <v>176</v>
      </c>
      <c r="H399" s="165">
        <v>2</v>
      </c>
      <c r="J399" s="200"/>
      <c r="M399" s="162"/>
      <c r="N399" s="166"/>
      <c r="U399" s="167"/>
      <c r="AU399" s="163" t="s">
        <v>173</v>
      </c>
      <c r="AV399" s="163" t="s">
        <v>147</v>
      </c>
      <c r="AW399" s="14" t="s">
        <v>171</v>
      </c>
      <c r="AX399" s="14" t="s">
        <v>24</v>
      </c>
      <c r="AY399" s="14" t="s">
        <v>76</v>
      </c>
      <c r="AZ399" s="163" t="s">
        <v>165</v>
      </c>
    </row>
    <row r="400" spans="2:66" s="1" customFormat="1" ht="24.2" customHeight="1" x14ac:dyDescent="0.2">
      <c r="B400" s="29"/>
      <c r="C400" s="202" t="s">
        <v>404</v>
      </c>
      <c r="D400" s="202" t="s">
        <v>398</v>
      </c>
      <c r="E400" s="203" t="s">
        <v>1053</v>
      </c>
      <c r="F400" s="204" t="s">
        <v>1054</v>
      </c>
      <c r="G400" s="205" t="s">
        <v>446</v>
      </c>
      <c r="H400" s="206">
        <v>16.5</v>
      </c>
      <c r="I400" s="185"/>
      <c r="J400" s="184"/>
      <c r="K400" s="208">
        <f t="shared" ref="K400" si="37">(H400*I400)-(H400*I400*J400)</f>
        <v>0</v>
      </c>
      <c r="L400" s="209"/>
      <c r="M400" s="169"/>
      <c r="N400" s="170" t="s">
        <v>1</v>
      </c>
      <c r="O400" s="171" t="s">
        <v>34</v>
      </c>
      <c r="P400" s="146">
        <v>0</v>
      </c>
      <c r="Q400" s="146">
        <f>P400*H400</f>
        <v>0</v>
      </c>
      <c r="R400" s="146">
        <v>1.25E-3</v>
      </c>
      <c r="S400" s="146">
        <f>R400*H400</f>
        <v>2.0625000000000001E-2</v>
      </c>
      <c r="T400" s="146">
        <v>0</v>
      </c>
      <c r="U400" s="147">
        <f>T400*H400</f>
        <v>0</v>
      </c>
      <c r="AS400" s="148" t="s">
        <v>213</v>
      </c>
      <c r="AU400" s="148" t="s">
        <v>398</v>
      </c>
      <c r="AV400" s="148" t="s">
        <v>147</v>
      </c>
      <c r="AZ400" s="17" t="s">
        <v>165</v>
      </c>
      <c r="BF400" s="149">
        <f>IF(O400="základná",K400,0)</f>
        <v>0</v>
      </c>
      <c r="BG400" s="149">
        <f>IF(O400="znížená",K400,0)</f>
        <v>0</v>
      </c>
      <c r="BH400" s="149">
        <f>IF(O400="zákl. prenesená",K400,0)</f>
        <v>0</v>
      </c>
      <c r="BI400" s="149">
        <f>IF(O400="zníž. prenesená",K400,0)</f>
        <v>0</v>
      </c>
      <c r="BJ400" s="149">
        <f>IF(O400="nulová",K400,0)</f>
        <v>0</v>
      </c>
      <c r="BK400" s="17" t="s">
        <v>147</v>
      </c>
      <c r="BL400" s="149">
        <f>ROUND(I400*H400,2)</f>
        <v>0</v>
      </c>
      <c r="BM400" s="17" t="s">
        <v>171</v>
      </c>
      <c r="BN400" s="148" t="s">
        <v>1055</v>
      </c>
    </row>
    <row r="401" spans="2:66" s="12" customFormat="1" x14ac:dyDescent="0.2">
      <c r="B401" s="150"/>
      <c r="D401" s="151" t="s">
        <v>173</v>
      </c>
      <c r="E401" s="152" t="s">
        <v>1</v>
      </c>
      <c r="F401" s="153" t="s">
        <v>1042</v>
      </c>
      <c r="H401" s="152" t="s">
        <v>1</v>
      </c>
      <c r="J401" s="198"/>
      <c r="M401" s="150"/>
      <c r="N401" s="154"/>
      <c r="U401" s="155"/>
      <c r="AU401" s="152" t="s">
        <v>173</v>
      </c>
      <c r="AV401" s="152" t="s">
        <v>147</v>
      </c>
      <c r="AW401" s="12" t="s">
        <v>76</v>
      </c>
      <c r="AX401" s="12" t="s">
        <v>24</v>
      </c>
      <c r="AY401" s="12" t="s">
        <v>68</v>
      </c>
      <c r="AZ401" s="152" t="s">
        <v>165</v>
      </c>
    </row>
    <row r="402" spans="2:66" s="13" customFormat="1" x14ac:dyDescent="0.2">
      <c r="B402" s="156"/>
      <c r="D402" s="151" t="s">
        <v>173</v>
      </c>
      <c r="E402" s="157" t="s">
        <v>1</v>
      </c>
      <c r="F402" s="158" t="s">
        <v>1043</v>
      </c>
      <c r="H402" s="159">
        <v>16.5</v>
      </c>
      <c r="J402" s="199"/>
      <c r="M402" s="156"/>
      <c r="N402" s="160"/>
      <c r="U402" s="161"/>
      <c r="AU402" s="157" t="s">
        <v>173</v>
      </c>
      <c r="AV402" s="157" t="s">
        <v>147</v>
      </c>
      <c r="AW402" s="13" t="s">
        <v>147</v>
      </c>
      <c r="AX402" s="13" t="s">
        <v>24</v>
      </c>
      <c r="AY402" s="13" t="s">
        <v>68</v>
      </c>
      <c r="AZ402" s="157" t="s">
        <v>165</v>
      </c>
    </row>
    <row r="403" spans="2:66" s="14" customFormat="1" x14ac:dyDescent="0.2">
      <c r="B403" s="162"/>
      <c r="D403" s="151" t="s">
        <v>173</v>
      </c>
      <c r="E403" s="163" t="s">
        <v>1</v>
      </c>
      <c r="F403" s="164" t="s">
        <v>176</v>
      </c>
      <c r="H403" s="165">
        <v>16.5</v>
      </c>
      <c r="J403" s="200"/>
      <c r="M403" s="162"/>
      <c r="N403" s="166"/>
      <c r="U403" s="167"/>
      <c r="AU403" s="163" t="s">
        <v>173</v>
      </c>
      <c r="AV403" s="163" t="s">
        <v>147</v>
      </c>
      <c r="AW403" s="14" t="s">
        <v>171</v>
      </c>
      <c r="AX403" s="14" t="s">
        <v>24</v>
      </c>
      <c r="AY403" s="14" t="s">
        <v>76</v>
      </c>
      <c r="AZ403" s="163" t="s">
        <v>165</v>
      </c>
    </row>
    <row r="404" spans="2:66" s="1" customFormat="1" ht="33" customHeight="1" x14ac:dyDescent="0.2">
      <c r="B404" s="29"/>
      <c r="C404" s="188" t="s">
        <v>426</v>
      </c>
      <c r="D404" s="188" t="s">
        <v>167</v>
      </c>
      <c r="E404" s="189" t="s">
        <v>466</v>
      </c>
      <c r="F404" s="190" t="s">
        <v>467</v>
      </c>
      <c r="G404" s="191" t="s">
        <v>184</v>
      </c>
      <c r="H404" s="192">
        <v>2.7229999999999999</v>
      </c>
      <c r="I404" s="193">
        <v>140.86000000000001</v>
      </c>
      <c r="J404" s="182"/>
      <c r="K404" s="193">
        <f t="shared" ref="K404" si="38">(H404*I404)-(H404*I404*J404)</f>
        <v>383.56178</v>
      </c>
      <c r="L404" s="194"/>
      <c r="M404" s="29"/>
      <c r="N404" s="145" t="s">
        <v>1</v>
      </c>
      <c r="O404" s="118" t="s">
        <v>34</v>
      </c>
      <c r="P404" s="146">
        <v>1.363</v>
      </c>
      <c r="Q404" s="146">
        <f>P404*H404</f>
        <v>3.711449</v>
      </c>
      <c r="R404" s="146">
        <v>2.2151299999999998</v>
      </c>
      <c r="S404" s="146">
        <f>R404*H404</f>
        <v>6.0317989899999995</v>
      </c>
      <c r="T404" s="146">
        <v>0</v>
      </c>
      <c r="U404" s="147">
        <f>T404*H404</f>
        <v>0</v>
      </c>
      <c r="AS404" s="148" t="s">
        <v>171</v>
      </c>
      <c r="AU404" s="148" t="s">
        <v>167</v>
      </c>
      <c r="AV404" s="148" t="s">
        <v>147</v>
      </c>
      <c r="AZ404" s="17" t="s">
        <v>165</v>
      </c>
      <c r="BF404" s="149">
        <f>IF(O404="základná",K404,0)</f>
        <v>0</v>
      </c>
      <c r="BG404" s="149">
        <f>IF(O404="znížená",K404,0)</f>
        <v>383.56178</v>
      </c>
      <c r="BH404" s="149">
        <f>IF(O404="zákl. prenesená",K404,0)</f>
        <v>0</v>
      </c>
      <c r="BI404" s="149">
        <f>IF(O404="zníž. prenesená",K404,0)</f>
        <v>0</v>
      </c>
      <c r="BJ404" s="149">
        <f>IF(O404="nulová",K404,0)</f>
        <v>0</v>
      </c>
      <c r="BK404" s="17" t="s">
        <v>147</v>
      </c>
      <c r="BL404" s="149">
        <f>ROUND(I404*H404,2)</f>
        <v>383.56</v>
      </c>
      <c r="BM404" s="17" t="s">
        <v>171</v>
      </c>
      <c r="BN404" s="148" t="s">
        <v>1056</v>
      </c>
    </row>
    <row r="405" spans="2:66" s="12" customFormat="1" x14ac:dyDescent="0.2">
      <c r="B405" s="150"/>
      <c r="D405" s="151" t="s">
        <v>173</v>
      </c>
      <c r="E405" s="152" t="s">
        <v>1</v>
      </c>
      <c r="F405" s="153" t="s">
        <v>1057</v>
      </c>
      <c r="H405" s="152" t="s">
        <v>1</v>
      </c>
      <c r="J405" s="198"/>
      <c r="M405" s="150"/>
      <c r="N405" s="154"/>
      <c r="U405" s="155"/>
      <c r="AU405" s="152" t="s">
        <v>173</v>
      </c>
      <c r="AV405" s="152" t="s">
        <v>147</v>
      </c>
      <c r="AW405" s="12" t="s">
        <v>76</v>
      </c>
      <c r="AX405" s="12" t="s">
        <v>24</v>
      </c>
      <c r="AY405" s="12" t="s">
        <v>68</v>
      </c>
      <c r="AZ405" s="152" t="s">
        <v>165</v>
      </c>
    </row>
    <row r="406" spans="2:66" s="13" customFormat="1" x14ac:dyDescent="0.2">
      <c r="B406" s="156"/>
      <c r="D406" s="151" t="s">
        <v>173</v>
      </c>
      <c r="E406" s="157" t="s">
        <v>1</v>
      </c>
      <c r="F406" s="158" t="s">
        <v>1058</v>
      </c>
      <c r="H406" s="159">
        <v>2.7229999999999999</v>
      </c>
      <c r="J406" s="199"/>
      <c r="M406" s="156"/>
      <c r="N406" s="160"/>
      <c r="U406" s="161"/>
      <c r="AU406" s="157" t="s">
        <v>173</v>
      </c>
      <c r="AV406" s="157" t="s">
        <v>147</v>
      </c>
      <c r="AW406" s="13" t="s">
        <v>147</v>
      </c>
      <c r="AX406" s="13" t="s">
        <v>24</v>
      </c>
      <c r="AY406" s="13" t="s">
        <v>68</v>
      </c>
      <c r="AZ406" s="157" t="s">
        <v>165</v>
      </c>
    </row>
    <row r="407" spans="2:66" s="14" customFormat="1" x14ac:dyDescent="0.2">
      <c r="B407" s="162"/>
      <c r="D407" s="151" t="s">
        <v>173</v>
      </c>
      <c r="E407" s="163" t="s">
        <v>1</v>
      </c>
      <c r="F407" s="164" t="s">
        <v>176</v>
      </c>
      <c r="H407" s="165">
        <v>2.7229999999999999</v>
      </c>
      <c r="J407" s="200"/>
      <c r="M407" s="162"/>
      <c r="N407" s="166"/>
      <c r="U407" s="167"/>
      <c r="AU407" s="163" t="s">
        <v>173</v>
      </c>
      <c r="AV407" s="163" t="s">
        <v>147</v>
      </c>
      <c r="AW407" s="14" t="s">
        <v>171</v>
      </c>
      <c r="AX407" s="14" t="s">
        <v>24</v>
      </c>
      <c r="AY407" s="14" t="s">
        <v>76</v>
      </c>
      <c r="AZ407" s="163" t="s">
        <v>165</v>
      </c>
    </row>
    <row r="408" spans="2:66" s="11" customFormat="1" ht="22.9" customHeight="1" x14ac:dyDescent="0.2">
      <c r="B408" s="133"/>
      <c r="D408" s="134" t="s">
        <v>67</v>
      </c>
      <c r="E408" s="142" t="s">
        <v>593</v>
      </c>
      <c r="F408" s="142" t="s">
        <v>594</v>
      </c>
      <c r="J408" s="201"/>
      <c r="K408" s="143">
        <f>K409+K410</f>
        <v>10389.72285</v>
      </c>
      <c r="M408" s="133"/>
      <c r="N408" s="137"/>
      <c r="Q408" s="138">
        <f>SUM(Q409:Q410)</f>
        <v>200.20162500000004</v>
      </c>
      <c r="S408" s="138">
        <f>SUM(S409:S410)</f>
        <v>0</v>
      </c>
      <c r="U408" s="139">
        <f>SUM(U409:U410)</f>
        <v>0</v>
      </c>
      <c r="AS408" s="134" t="s">
        <v>76</v>
      </c>
      <c r="AU408" s="140" t="s">
        <v>67</v>
      </c>
      <c r="AV408" s="140" t="s">
        <v>76</v>
      </c>
      <c r="AZ408" s="134" t="s">
        <v>165</v>
      </c>
      <c r="BL408" s="141">
        <f>SUM(BL409:BL410)</f>
        <v>10389.720000000001</v>
      </c>
    </row>
    <row r="409" spans="2:66" s="1" customFormat="1" ht="24.2" customHeight="1" x14ac:dyDescent="0.2">
      <c r="B409" s="29"/>
      <c r="C409" s="188" t="s">
        <v>412</v>
      </c>
      <c r="D409" s="188" t="s">
        <v>167</v>
      </c>
      <c r="E409" s="189" t="s">
        <v>1059</v>
      </c>
      <c r="F409" s="190" t="s">
        <v>1060</v>
      </c>
      <c r="G409" s="191" t="s">
        <v>242</v>
      </c>
      <c r="H409" s="192">
        <v>296.59500000000003</v>
      </c>
      <c r="I409" s="193">
        <v>24.68</v>
      </c>
      <c r="J409" s="182"/>
      <c r="K409" s="193">
        <f t="shared" ref="K409:K410" si="39">(H409*I409)-(H409*I409*J409)</f>
        <v>7319.9646000000002</v>
      </c>
      <c r="L409" s="194"/>
      <c r="M409" s="29"/>
      <c r="N409" s="145" t="s">
        <v>1</v>
      </c>
      <c r="O409" s="118" t="s">
        <v>34</v>
      </c>
      <c r="P409" s="146">
        <v>0.40600000000000003</v>
      </c>
      <c r="Q409" s="146">
        <f>P409*H409</f>
        <v>120.41757000000003</v>
      </c>
      <c r="R409" s="146">
        <v>0</v>
      </c>
      <c r="S409" s="146">
        <f>R409*H409</f>
        <v>0</v>
      </c>
      <c r="T409" s="146">
        <v>0</v>
      </c>
      <c r="U409" s="147">
        <f>T409*H409</f>
        <v>0</v>
      </c>
      <c r="AS409" s="148" t="s">
        <v>171</v>
      </c>
      <c r="AU409" s="148" t="s">
        <v>167</v>
      </c>
      <c r="AV409" s="148" t="s">
        <v>147</v>
      </c>
      <c r="AZ409" s="17" t="s">
        <v>165</v>
      </c>
      <c r="BF409" s="149">
        <f>IF(O409="základná",K409,0)</f>
        <v>0</v>
      </c>
      <c r="BG409" s="149">
        <f>IF(O409="znížená",K409,0)</f>
        <v>7319.9646000000002</v>
      </c>
      <c r="BH409" s="149">
        <f>IF(O409="zákl. prenesená",K409,0)</f>
        <v>0</v>
      </c>
      <c r="BI409" s="149">
        <f>IF(O409="zníž. prenesená",K409,0)</f>
        <v>0</v>
      </c>
      <c r="BJ409" s="149">
        <f>IF(O409="nulová",K409,0)</f>
        <v>0</v>
      </c>
      <c r="BK409" s="17" t="s">
        <v>147</v>
      </c>
      <c r="BL409" s="149">
        <f>ROUND(I409*H409,2)</f>
        <v>7319.96</v>
      </c>
      <c r="BM409" s="17" t="s">
        <v>171</v>
      </c>
      <c r="BN409" s="148" t="s">
        <v>1061</v>
      </c>
    </row>
    <row r="410" spans="2:66" s="1" customFormat="1" ht="44.25" customHeight="1" x14ac:dyDescent="0.2">
      <c r="B410" s="29"/>
      <c r="C410" s="188" t="s">
        <v>420</v>
      </c>
      <c r="D410" s="188" t="s">
        <v>167</v>
      </c>
      <c r="E410" s="189" t="s">
        <v>1062</v>
      </c>
      <c r="F410" s="190" t="s">
        <v>1063</v>
      </c>
      <c r="G410" s="191" t="s">
        <v>242</v>
      </c>
      <c r="H410" s="192">
        <v>296.59500000000003</v>
      </c>
      <c r="I410" s="193">
        <v>10.35</v>
      </c>
      <c r="J410" s="182"/>
      <c r="K410" s="193">
        <f t="shared" si="39"/>
        <v>3069.7582500000003</v>
      </c>
      <c r="L410" s="194"/>
      <c r="M410" s="29"/>
      <c r="N410" s="172" t="s">
        <v>1</v>
      </c>
      <c r="O410" s="173" t="s">
        <v>34</v>
      </c>
      <c r="P410" s="174">
        <v>0.26900000000000002</v>
      </c>
      <c r="Q410" s="174">
        <f>P410*H410</f>
        <v>79.784055000000009</v>
      </c>
      <c r="R410" s="174">
        <v>0</v>
      </c>
      <c r="S410" s="174">
        <f>R410*H410</f>
        <v>0</v>
      </c>
      <c r="T410" s="174">
        <v>0</v>
      </c>
      <c r="U410" s="175">
        <f>T410*H410</f>
        <v>0</v>
      </c>
      <c r="AS410" s="148" t="s">
        <v>171</v>
      </c>
      <c r="AU410" s="148" t="s">
        <v>167</v>
      </c>
      <c r="AV410" s="148" t="s">
        <v>147</v>
      </c>
      <c r="AZ410" s="17" t="s">
        <v>165</v>
      </c>
      <c r="BF410" s="149">
        <f>IF(O410="základná",K410,0)</f>
        <v>0</v>
      </c>
      <c r="BG410" s="149">
        <f>IF(O410="znížená",K410,0)</f>
        <v>3069.7582500000003</v>
      </c>
      <c r="BH410" s="149">
        <f>IF(O410="zákl. prenesená",K410,0)</f>
        <v>0</v>
      </c>
      <c r="BI410" s="149">
        <f>IF(O410="zníž. prenesená",K410,0)</f>
        <v>0</v>
      </c>
      <c r="BJ410" s="149">
        <f>IF(O410="nulová",K410,0)</f>
        <v>0</v>
      </c>
      <c r="BK410" s="17" t="s">
        <v>147</v>
      </c>
      <c r="BL410" s="149">
        <f>ROUND(I410*H410,2)</f>
        <v>3069.76</v>
      </c>
      <c r="BM410" s="17" t="s">
        <v>171</v>
      </c>
      <c r="BN410" s="148" t="s">
        <v>1064</v>
      </c>
    </row>
    <row r="411" spans="2:66" s="1" customFormat="1" ht="6.95" customHeight="1" x14ac:dyDescent="0.2">
      <c r="B411" s="44"/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29"/>
    </row>
  </sheetData>
  <sheetProtection algorithmName="SHA-512" hashValue="xvJIG5UKLRaz6z+tItGGFjUnfN4JeJy8h6NDffy7xDZoJ9cKD0Kz6qky1l1UJ7q/2Sk9Dr90bmVh4Ti704negg==" saltValue="9h3ELXdHiccjkbddXXeP3w==" spinCount="100000" sheet="1" objects="1" scenarios="1"/>
  <autoFilter ref="C128:L410" xr:uid="{00000000-0009-0000-0000-000003000000}"/>
  <mergeCells count="10">
    <mergeCell ref="D107:F107"/>
    <mergeCell ref="D108:F108"/>
    <mergeCell ref="E119:H119"/>
    <mergeCell ref="E121:H121"/>
    <mergeCell ref="M2:W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N288"/>
  <sheetViews>
    <sheetView showGridLines="0" topLeftCell="A93" workbookViewId="0">
      <selection activeCell="K96" sqref="K96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10" width="15.83203125" customWidth="1"/>
    <col min="11" max="11" width="22.33203125" customWidth="1"/>
    <col min="12" max="12" width="22.33203125" hidden="1" customWidth="1"/>
    <col min="13" max="13" width="9.33203125" customWidth="1"/>
    <col min="14" max="14" width="10.83203125" hidden="1" customWidth="1"/>
    <col min="15" max="15" width="9.33203125" hidden="1"/>
    <col min="16" max="21" width="14.1640625" hidden="1" customWidth="1"/>
    <col min="22" max="22" width="16.33203125" hidden="1" customWidth="1"/>
    <col min="23" max="23" width="12.33203125" customWidth="1"/>
    <col min="24" max="24" width="16.33203125" customWidth="1"/>
    <col min="25" max="25" width="12.33203125" customWidth="1"/>
    <col min="26" max="26" width="15" customWidth="1"/>
    <col min="27" max="27" width="11" customWidth="1"/>
    <col min="28" max="28" width="15" customWidth="1"/>
    <col min="29" max="29" width="16.33203125" customWidth="1"/>
    <col min="30" max="30" width="11" customWidth="1"/>
    <col min="31" max="31" width="15" customWidth="1"/>
    <col min="32" max="32" width="16.33203125" customWidth="1"/>
    <col min="45" max="66" width="9.33203125" hidden="1"/>
  </cols>
  <sheetData>
    <row r="2" spans="2:47" ht="36.950000000000003" customHeight="1" x14ac:dyDescent="0.2">
      <c r="M2" s="235" t="s">
        <v>5</v>
      </c>
      <c r="N2" s="236"/>
      <c r="O2" s="236"/>
      <c r="P2" s="236"/>
      <c r="Q2" s="236"/>
      <c r="R2" s="236"/>
      <c r="S2" s="236"/>
      <c r="T2" s="236"/>
      <c r="U2" s="236"/>
      <c r="V2" s="236"/>
      <c r="W2" s="236"/>
      <c r="AU2" s="17" t="s">
        <v>86</v>
      </c>
    </row>
    <row r="3" spans="2:47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  <c r="AU3" s="17" t="s">
        <v>68</v>
      </c>
    </row>
    <row r="4" spans="2:47" ht="24.95" customHeight="1" x14ac:dyDescent="0.2">
      <c r="B4" s="20"/>
      <c r="D4" s="21" t="s">
        <v>120</v>
      </c>
      <c r="M4" s="20"/>
      <c r="N4" s="88" t="s">
        <v>9</v>
      </c>
      <c r="AU4" s="17" t="s">
        <v>3</v>
      </c>
    </row>
    <row r="5" spans="2:47" ht="6.95" customHeight="1" x14ac:dyDescent="0.2">
      <c r="B5" s="20"/>
      <c r="M5" s="20"/>
    </row>
    <row r="6" spans="2:47" ht="12" customHeight="1" x14ac:dyDescent="0.2">
      <c r="B6" s="20"/>
      <c r="D6" s="26" t="s">
        <v>13</v>
      </c>
      <c r="M6" s="20"/>
    </row>
    <row r="7" spans="2:47" ht="16.5" customHeight="1" x14ac:dyDescent="0.2">
      <c r="B7" s="20"/>
      <c r="E7" s="266" t="str">
        <f>'Rekapitulácia stavby'!K6</f>
        <v>Revitalizácia verejného priestoru - Dom služieb Dúbravka</v>
      </c>
      <c r="F7" s="267"/>
      <c r="G7" s="267"/>
      <c r="H7" s="267"/>
      <c r="M7" s="20"/>
    </row>
    <row r="8" spans="2:47" s="1" customFormat="1" ht="12" customHeight="1" x14ac:dyDescent="0.2">
      <c r="B8" s="29"/>
      <c r="D8" s="26" t="s">
        <v>121</v>
      </c>
      <c r="M8" s="29"/>
    </row>
    <row r="9" spans="2:47" s="1" customFormat="1" ht="16.5" customHeight="1" x14ac:dyDescent="0.2">
      <c r="B9" s="29"/>
      <c r="E9" s="262" t="s">
        <v>1065</v>
      </c>
      <c r="F9" s="268"/>
      <c r="G9" s="268"/>
      <c r="H9" s="268"/>
      <c r="M9" s="29"/>
    </row>
    <row r="10" spans="2:47" s="1" customFormat="1" x14ac:dyDescent="0.2">
      <c r="B10" s="29"/>
      <c r="M10" s="29"/>
    </row>
    <row r="11" spans="2:47" s="1" customFormat="1" ht="12" customHeight="1" x14ac:dyDescent="0.2">
      <c r="B11" s="29"/>
      <c r="D11" s="26" t="s">
        <v>14</v>
      </c>
      <c r="F11" s="24" t="s">
        <v>1</v>
      </c>
      <c r="I11" s="26" t="s">
        <v>15</v>
      </c>
      <c r="J11" s="26"/>
      <c r="K11" s="24" t="s">
        <v>1</v>
      </c>
      <c r="M11" s="29"/>
    </row>
    <row r="12" spans="2:47" s="1" customFormat="1" ht="12" customHeight="1" x14ac:dyDescent="0.2">
      <c r="B12" s="29"/>
      <c r="D12" s="26" t="s">
        <v>16</v>
      </c>
      <c r="F12" s="24" t="s">
        <v>17</v>
      </c>
      <c r="I12" s="26" t="s">
        <v>18</v>
      </c>
      <c r="J12" s="26"/>
      <c r="K12" s="52">
        <f>'Rekapitulácia stavby'!AN8</f>
        <v>0</v>
      </c>
      <c r="M12" s="29"/>
    </row>
    <row r="13" spans="2:47" s="1" customFormat="1" ht="10.9" customHeight="1" x14ac:dyDescent="0.2">
      <c r="B13" s="29"/>
      <c r="M13" s="29"/>
    </row>
    <row r="14" spans="2:47" s="1" customFormat="1" ht="12" customHeight="1" x14ac:dyDescent="0.2">
      <c r="B14" s="29"/>
      <c r="D14" s="26" t="s">
        <v>19</v>
      </c>
      <c r="I14" s="26" t="s">
        <v>20</v>
      </c>
      <c r="J14" s="26"/>
      <c r="K14" s="24" t="s">
        <v>1</v>
      </c>
      <c r="M14" s="29"/>
    </row>
    <row r="15" spans="2:47" s="1" customFormat="1" ht="18" customHeight="1" x14ac:dyDescent="0.2">
      <c r="B15" s="29"/>
      <c r="E15" s="24"/>
      <c r="I15" s="26" t="s">
        <v>21</v>
      </c>
      <c r="J15" s="26"/>
      <c r="K15" s="24" t="s">
        <v>1</v>
      </c>
      <c r="M15" s="29"/>
    </row>
    <row r="16" spans="2:47" s="1" customFormat="1" ht="6.95" customHeight="1" x14ac:dyDescent="0.2">
      <c r="B16" s="29"/>
      <c r="M16" s="29"/>
    </row>
    <row r="17" spans="2:13" s="1" customFormat="1" ht="12" customHeight="1" x14ac:dyDescent="0.2">
      <c r="B17" s="29"/>
      <c r="D17" s="26" t="s">
        <v>22</v>
      </c>
      <c r="I17" s="26" t="s">
        <v>20</v>
      </c>
      <c r="J17" s="26"/>
      <c r="K17" s="24" t="s">
        <v>1</v>
      </c>
      <c r="M17" s="29"/>
    </row>
    <row r="18" spans="2:13" s="1" customFormat="1" ht="18" customHeight="1" x14ac:dyDescent="0.2">
      <c r="B18" s="29"/>
      <c r="E18" s="24"/>
      <c r="I18" s="26" t="s">
        <v>21</v>
      </c>
      <c r="J18" s="26"/>
      <c r="K18" s="24" t="s">
        <v>1</v>
      </c>
      <c r="M18" s="29"/>
    </row>
    <row r="19" spans="2:13" s="1" customFormat="1" ht="6.95" customHeight="1" x14ac:dyDescent="0.2">
      <c r="B19" s="29"/>
      <c r="M19" s="29"/>
    </row>
    <row r="20" spans="2:13" s="1" customFormat="1" ht="12" customHeight="1" x14ac:dyDescent="0.2">
      <c r="B20" s="29"/>
      <c r="D20" s="26" t="s">
        <v>23</v>
      </c>
      <c r="I20" s="26" t="s">
        <v>20</v>
      </c>
      <c r="J20" s="26"/>
      <c r="K20" s="24" t="s">
        <v>1</v>
      </c>
      <c r="M20" s="29"/>
    </row>
    <row r="21" spans="2:13" s="1" customFormat="1" ht="18" customHeight="1" x14ac:dyDescent="0.2">
      <c r="B21" s="29"/>
      <c r="E21" s="24"/>
      <c r="I21" s="26" t="s">
        <v>21</v>
      </c>
      <c r="J21" s="26"/>
      <c r="K21" s="24" t="s">
        <v>1</v>
      </c>
      <c r="M21" s="29"/>
    </row>
    <row r="22" spans="2:13" s="1" customFormat="1" ht="6.95" customHeight="1" x14ac:dyDescent="0.2">
      <c r="B22" s="29"/>
      <c r="M22" s="29"/>
    </row>
    <row r="23" spans="2:13" s="1" customFormat="1" ht="12" customHeight="1" x14ac:dyDescent="0.2">
      <c r="B23" s="29"/>
      <c r="D23" s="26" t="s">
        <v>25</v>
      </c>
      <c r="I23" s="26" t="s">
        <v>20</v>
      </c>
      <c r="J23" s="26"/>
      <c r="K23" s="24" t="str">
        <f>IF('Rekapitulácia stavby'!AN19="","",'Rekapitulácia stavby'!AN19)</f>
        <v/>
      </c>
      <c r="M23" s="29"/>
    </row>
    <row r="24" spans="2:13" s="1" customFormat="1" ht="18" customHeight="1" x14ac:dyDescent="0.2">
      <c r="B24" s="29"/>
      <c r="E24" s="24" t="str">
        <f>IF('Rekapitulácia stavby'!E20="","",'Rekapitulácia stavby'!E20)</f>
        <v xml:space="preserve"> </v>
      </c>
      <c r="I24" s="26" t="s">
        <v>21</v>
      </c>
      <c r="J24" s="26"/>
      <c r="K24" s="24" t="str">
        <f>IF('Rekapitulácia stavby'!AN20="","",'Rekapitulácia stavby'!AN20)</f>
        <v/>
      </c>
      <c r="M24" s="29"/>
    </row>
    <row r="25" spans="2:13" s="1" customFormat="1" ht="6.95" customHeight="1" x14ac:dyDescent="0.2">
      <c r="B25" s="29"/>
      <c r="M25" s="29"/>
    </row>
    <row r="26" spans="2:13" s="1" customFormat="1" ht="12" customHeight="1" x14ac:dyDescent="0.2">
      <c r="B26" s="29"/>
      <c r="D26" s="26" t="s">
        <v>27</v>
      </c>
      <c r="M26" s="29"/>
    </row>
    <row r="27" spans="2:13" s="7" customFormat="1" ht="16.5" customHeight="1" x14ac:dyDescent="0.2">
      <c r="B27" s="89"/>
      <c r="E27" s="257" t="s">
        <v>1</v>
      </c>
      <c r="F27" s="257"/>
      <c r="G27" s="257"/>
      <c r="H27" s="257"/>
      <c r="M27" s="89"/>
    </row>
    <row r="28" spans="2:13" s="1" customFormat="1" ht="6.95" customHeight="1" x14ac:dyDescent="0.2">
      <c r="B28" s="29"/>
      <c r="M28" s="29"/>
    </row>
    <row r="29" spans="2:13" s="1" customFormat="1" ht="6.95" customHeight="1" x14ac:dyDescent="0.2">
      <c r="B29" s="29"/>
      <c r="D29" s="53"/>
      <c r="E29" s="53"/>
      <c r="F29" s="53"/>
      <c r="G29" s="53"/>
      <c r="H29" s="53"/>
      <c r="I29" s="53"/>
      <c r="J29" s="53"/>
      <c r="K29" s="53"/>
      <c r="L29" s="53"/>
      <c r="M29" s="29"/>
    </row>
    <row r="30" spans="2:13" s="1" customFormat="1" ht="14.45" customHeight="1" x14ac:dyDescent="0.2">
      <c r="B30" s="29"/>
      <c r="D30" s="24" t="s">
        <v>123</v>
      </c>
      <c r="K30" s="90">
        <f>K96</f>
        <v>29612.022429999997</v>
      </c>
      <c r="M30" s="29"/>
    </row>
    <row r="31" spans="2:13" s="1" customFormat="1" ht="14.45" customHeight="1" x14ac:dyDescent="0.2">
      <c r="B31" s="29"/>
      <c r="D31" s="91" t="s">
        <v>124</v>
      </c>
      <c r="K31" s="90">
        <f>K112</f>
        <v>681.07651588999988</v>
      </c>
      <c r="M31" s="29"/>
    </row>
    <row r="32" spans="2:13" s="1" customFormat="1" ht="25.35" customHeight="1" x14ac:dyDescent="0.2">
      <c r="B32" s="29"/>
      <c r="D32" s="92" t="s">
        <v>28</v>
      </c>
      <c r="K32" s="66">
        <f>ROUND(K30 + K31, 2)</f>
        <v>30293.1</v>
      </c>
      <c r="M32" s="29"/>
    </row>
    <row r="33" spans="2:13" s="1" customFormat="1" ht="6.95" customHeight="1" x14ac:dyDescent="0.2">
      <c r="B33" s="29"/>
      <c r="D33" s="53"/>
      <c r="E33" s="53"/>
      <c r="F33" s="53"/>
      <c r="G33" s="53"/>
      <c r="H33" s="53"/>
      <c r="I33" s="53"/>
      <c r="J33" s="53"/>
      <c r="K33" s="53"/>
      <c r="L33" s="53"/>
      <c r="M33" s="29"/>
    </row>
    <row r="34" spans="2:13" s="1" customFormat="1" ht="14.45" customHeight="1" x14ac:dyDescent="0.2">
      <c r="B34" s="29"/>
      <c r="F34" s="32" t="s">
        <v>30</v>
      </c>
      <c r="I34" s="32" t="s">
        <v>29</v>
      </c>
      <c r="J34" s="32"/>
      <c r="K34" s="32" t="s">
        <v>31</v>
      </c>
      <c r="M34" s="29"/>
    </row>
    <row r="35" spans="2:13" s="1" customFormat="1" ht="14.45" customHeight="1" x14ac:dyDescent="0.2">
      <c r="B35" s="29"/>
      <c r="D35" s="55" t="s">
        <v>32</v>
      </c>
      <c r="E35" s="34" t="s">
        <v>33</v>
      </c>
      <c r="F35" s="93">
        <f>ROUND((SUM(BF112:BF115) + SUM(BF135:BF287)),  2)</f>
        <v>0</v>
      </c>
      <c r="G35" s="94"/>
      <c r="H35" s="94"/>
      <c r="I35" s="95">
        <v>0.23</v>
      </c>
      <c r="J35" s="95"/>
      <c r="K35" s="93">
        <f>ROUND(((SUM(BF112:BF115) + SUM(BF135:BF287))*I35),  2)</f>
        <v>0</v>
      </c>
      <c r="M35" s="29"/>
    </row>
    <row r="36" spans="2:13" s="1" customFormat="1" ht="14.45" customHeight="1" x14ac:dyDescent="0.2">
      <c r="B36" s="29"/>
      <c r="E36" s="34" t="s">
        <v>34</v>
      </c>
      <c r="F36" s="96">
        <f>K32</f>
        <v>30293.1</v>
      </c>
      <c r="I36" s="97">
        <v>0.23</v>
      </c>
      <c r="J36" s="97"/>
      <c r="K36" s="96">
        <f>I36*F36</f>
        <v>6967.4129999999996</v>
      </c>
      <c r="M36" s="29"/>
    </row>
    <row r="37" spans="2:13" s="1" customFormat="1" ht="14.45" hidden="1" customHeight="1" x14ac:dyDescent="0.2">
      <c r="B37" s="29"/>
      <c r="E37" s="26" t="s">
        <v>35</v>
      </c>
      <c r="F37" s="96">
        <f>ROUND((SUM(BH112:BH115) + SUM(BH135:BH287)),  2)</f>
        <v>0</v>
      </c>
      <c r="I37" s="97">
        <v>0.23</v>
      </c>
      <c r="J37" s="97"/>
      <c r="K37" s="96">
        <f>0</f>
        <v>0</v>
      </c>
      <c r="M37" s="29"/>
    </row>
    <row r="38" spans="2:13" s="1" customFormat="1" ht="14.45" hidden="1" customHeight="1" x14ac:dyDescent="0.2">
      <c r="B38" s="29"/>
      <c r="E38" s="26" t="s">
        <v>36</v>
      </c>
      <c r="F38" s="96">
        <f>ROUND((SUM(BI112:BI115) + SUM(BI135:BI287)),  2)</f>
        <v>0</v>
      </c>
      <c r="I38" s="97">
        <v>0.23</v>
      </c>
      <c r="J38" s="97"/>
      <c r="K38" s="96">
        <f>0</f>
        <v>0</v>
      </c>
      <c r="M38" s="29"/>
    </row>
    <row r="39" spans="2:13" s="1" customFormat="1" ht="14.45" hidden="1" customHeight="1" x14ac:dyDescent="0.2">
      <c r="B39" s="29"/>
      <c r="E39" s="34" t="s">
        <v>37</v>
      </c>
      <c r="F39" s="93">
        <f>ROUND((SUM(BJ112:BJ115) + SUM(BJ135:BJ287)),  2)</f>
        <v>0</v>
      </c>
      <c r="G39" s="94"/>
      <c r="H39" s="94"/>
      <c r="I39" s="95">
        <v>0</v>
      </c>
      <c r="J39" s="95"/>
      <c r="K39" s="93">
        <f>0</f>
        <v>0</v>
      </c>
      <c r="M39" s="29"/>
    </row>
    <row r="40" spans="2:13" s="1" customFormat="1" ht="6.95" customHeight="1" x14ac:dyDescent="0.2">
      <c r="B40" s="29"/>
      <c r="M40" s="29"/>
    </row>
    <row r="41" spans="2:13" s="1" customFormat="1" ht="25.35" customHeight="1" x14ac:dyDescent="0.2">
      <c r="B41" s="29"/>
      <c r="C41" s="98"/>
      <c r="D41" s="99" t="s">
        <v>38</v>
      </c>
      <c r="E41" s="57"/>
      <c r="F41" s="57"/>
      <c r="G41" s="100" t="s">
        <v>39</v>
      </c>
      <c r="H41" s="101" t="s">
        <v>40</v>
      </c>
      <c r="I41" s="57"/>
      <c r="J41" s="57"/>
      <c r="K41" s="102">
        <f>SUM(K32:K39)</f>
        <v>37260.512999999999</v>
      </c>
      <c r="L41" s="103"/>
      <c r="M41" s="29"/>
    </row>
    <row r="42" spans="2:13" s="1" customFormat="1" ht="14.45" customHeight="1" x14ac:dyDescent="0.2">
      <c r="B42" s="29"/>
      <c r="M42" s="29"/>
    </row>
    <row r="43" spans="2:13" ht="14.45" customHeight="1" x14ac:dyDescent="0.2">
      <c r="B43" s="20"/>
      <c r="M43" s="20"/>
    </row>
    <row r="44" spans="2:13" ht="14.45" customHeight="1" x14ac:dyDescent="0.2">
      <c r="B44" s="20"/>
      <c r="M44" s="20"/>
    </row>
    <row r="45" spans="2:13" ht="14.45" customHeight="1" x14ac:dyDescent="0.2">
      <c r="B45" s="20"/>
      <c r="M45" s="20"/>
    </row>
    <row r="46" spans="2:13" ht="14.45" customHeight="1" x14ac:dyDescent="0.2">
      <c r="B46" s="20"/>
      <c r="M46" s="20"/>
    </row>
    <row r="47" spans="2:13" ht="14.45" customHeight="1" x14ac:dyDescent="0.2">
      <c r="B47" s="20"/>
      <c r="M47" s="20"/>
    </row>
    <row r="48" spans="2:13" ht="14.45" customHeight="1" x14ac:dyDescent="0.2">
      <c r="B48" s="20"/>
      <c r="M48" s="20"/>
    </row>
    <row r="49" spans="2:13" ht="14.45" customHeight="1" x14ac:dyDescent="0.2">
      <c r="B49" s="20"/>
      <c r="M49" s="20"/>
    </row>
    <row r="50" spans="2:13" s="1" customFormat="1" ht="14.45" customHeight="1" x14ac:dyDescent="0.2">
      <c r="B50" s="29"/>
      <c r="D50" s="41" t="s">
        <v>41</v>
      </c>
      <c r="E50" s="42"/>
      <c r="F50" s="42"/>
      <c r="G50" s="41" t="s">
        <v>42</v>
      </c>
      <c r="H50" s="42"/>
      <c r="I50" s="42"/>
      <c r="J50" s="42"/>
      <c r="K50" s="42"/>
      <c r="L50" s="42"/>
      <c r="M50" s="29"/>
    </row>
    <row r="51" spans="2:13" x14ac:dyDescent="0.2">
      <c r="B51" s="20"/>
      <c r="M51" s="20"/>
    </row>
    <row r="52" spans="2:13" x14ac:dyDescent="0.2">
      <c r="B52" s="20"/>
      <c r="M52" s="20"/>
    </row>
    <row r="53" spans="2:13" x14ac:dyDescent="0.2">
      <c r="B53" s="20"/>
      <c r="M53" s="20"/>
    </row>
    <row r="54" spans="2:13" x14ac:dyDescent="0.2">
      <c r="B54" s="20"/>
      <c r="M54" s="20"/>
    </row>
    <row r="55" spans="2:13" x14ac:dyDescent="0.2">
      <c r="B55" s="20"/>
      <c r="M55" s="20"/>
    </row>
    <row r="56" spans="2:13" x14ac:dyDescent="0.2">
      <c r="B56" s="20"/>
      <c r="M56" s="20"/>
    </row>
    <row r="57" spans="2:13" x14ac:dyDescent="0.2">
      <c r="B57" s="20"/>
      <c r="M57" s="20"/>
    </row>
    <row r="58" spans="2:13" x14ac:dyDescent="0.2">
      <c r="B58" s="20"/>
      <c r="M58" s="20"/>
    </row>
    <row r="59" spans="2:13" x14ac:dyDescent="0.2">
      <c r="B59" s="20"/>
      <c r="M59" s="20"/>
    </row>
    <row r="60" spans="2:13" x14ac:dyDescent="0.2">
      <c r="B60" s="20"/>
      <c r="M60" s="20"/>
    </row>
    <row r="61" spans="2:13" s="1" customFormat="1" ht="12.75" x14ac:dyDescent="0.2">
      <c r="B61" s="29"/>
      <c r="D61" s="43" t="s">
        <v>43</v>
      </c>
      <c r="E61" s="31"/>
      <c r="F61" s="104" t="s">
        <v>44</v>
      </c>
      <c r="G61" s="43" t="s">
        <v>43</v>
      </c>
      <c r="H61" s="31"/>
      <c r="I61" s="31"/>
      <c r="J61" s="31"/>
      <c r="K61" s="105" t="s">
        <v>44</v>
      </c>
      <c r="L61" s="31"/>
      <c r="M61" s="29"/>
    </row>
    <row r="62" spans="2:13" x14ac:dyDescent="0.2">
      <c r="B62" s="20"/>
      <c r="M62" s="20"/>
    </row>
    <row r="63" spans="2:13" x14ac:dyDescent="0.2">
      <c r="B63" s="20"/>
      <c r="M63" s="20"/>
    </row>
    <row r="64" spans="2:13" x14ac:dyDescent="0.2">
      <c r="B64" s="20"/>
      <c r="M64" s="20"/>
    </row>
    <row r="65" spans="2:13" s="1" customFormat="1" ht="12.75" x14ac:dyDescent="0.2">
      <c r="B65" s="29"/>
      <c r="D65" s="41" t="s">
        <v>45</v>
      </c>
      <c r="E65" s="42"/>
      <c r="F65" s="42"/>
      <c r="G65" s="41" t="s">
        <v>46</v>
      </c>
      <c r="H65" s="42"/>
      <c r="I65" s="42"/>
      <c r="J65" s="42"/>
      <c r="K65" s="42"/>
      <c r="L65" s="42"/>
      <c r="M65" s="29"/>
    </row>
    <row r="66" spans="2:13" x14ac:dyDescent="0.2">
      <c r="B66" s="20"/>
      <c r="M66" s="20"/>
    </row>
    <row r="67" spans="2:13" x14ac:dyDescent="0.2">
      <c r="B67" s="20"/>
      <c r="M67" s="20"/>
    </row>
    <row r="68" spans="2:13" x14ac:dyDescent="0.2">
      <c r="B68" s="20"/>
      <c r="M68" s="20"/>
    </row>
    <row r="69" spans="2:13" x14ac:dyDescent="0.2">
      <c r="B69" s="20"/>
      <c r="M69" s="20"/>
    </row>
    <row r="70" spans="2:13" x14ac:dyDescent="0.2">
      <c r="B70" s="20"/>
      <c r="M70" s="20"/>
    </row>
    <row r="71" spans="2:13" x14ac:dyDescent="0.2">
      <c r="B71" s="20"/>
      <c r="M71" s="20"/>
    </row>
    <row r="72" spans="2:13" x14ac:dyDescent="0.2">
      <c r="B72" s="20"/>
      <c r="M72" s="20"/>
    </row>
    <row r="73" spans="2:13" x14ac:dyDescent="0.2">
      <c r="B73" s="20"/>
      <c r="M73" s="20"/>
    </row>
    <row r="74" spans="2:13" x14ac:dyDescent="0.2">
      <c r="B74" s="20"/>
      <c r="M74" s="20"/>
    </row>
    <row r="75" spans="2:13" x14ac:dyDescent="0.2">
      <c r="B75" s="20"/>
      <c r="M75" s="20"/>
    </row>
    <row r="76" spans="2:13" s="1" customFormat="1" ht="12.75" x14ac:dyDescent="0.2">
      <c r="B76" s="29"/>
      <c r="D76" s="43" t="s">
        <v>43</v>
      </c>
      <c r="E76" s="31"/>
      <c r="F76" s="104" t="s">
        <v>44</v>
      </c>
      <c r="G76" s="43" t="s">
        <v>43</v>
      </c>
      <c r="H76" s="31"/>
      <c r="I76" s="31"/>
      <c r="J76" s="31"/>
      <c r="K76" s="105" t="s">
        <v>44</v>
      </c>
      <c r="L76" s="31"/>
      <c r="M76" s="29"/>
    </row>
    <row r="77" spans="2:13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29"/>
    </row>
    <row r="81" spans="2:48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29"/>
    </row>
    <row r="82" spans="2:48" s="1" customFormat="1" ht="24.95" customHeight="1" x14ac:dyDescent="0.2">
      <c r="B82" s="29"/>
      <c r="C82" s="21" t="s">
        <v>125</v>
      </c>
      <c r="M82" s="29"/>
    </row>
    <row r="83" spans="2:48" s="1" customFormat="1" ht="6.95" customHeight="1" x14ac:dyDescent="0.2">
      <c r="B83" s="29"/>
      <c r="M83" s="29"/>
    </row>
    <row r="84" spans="2:48" s="1" customFormat="1" ht="12" customHeight="1" x14ac:dyDescent="0.2">
      <c r="B84" s="29"/>
      <c r="C84" s="26" t="s">
        <v>13</v>
      </c>
      <c r="M84" s="29"/>
    </row>
    <row r="85" spans="2:48" s="1" customFormat="1" ht="16.5" customHeight="1" x14ac:dyDescent="0.2">
      <c r="B85" s="29"/>
      <c r="E85" s="266" t="str">
        <f>E7</f>
        <v>Revitalizácia verejného priestoru - Dom služieb Dúbravka</v>
      </c>
      <c r="F85" s="267"/>
      <c r="G85" s="267"/>
      <c r="H85" s="267"/>
      <c r="M85" s="29"/>
    </row>
    <row r="86" spans="2:48" s="1" customFormat="1" ht="12" customHeight="1" x14ac:dyDescent="0.2">
      <c r="B86" s="29"/>
      <c r="C86" s="26" t="s">
        <v>121</v>
      </c>
      <c r="M86" s="29"/>
    </row>
    <row r="87" spans="2:48" s="1" customFormat="1" ht="16.5" customHeight="1" x14ac:dyDescent="0.2">
      <c r="B87" s="29"/>
      <c r="E87" s="262" t="str">
        <f>E9</f>
        <v>VP 01 - Fontána - ZTI</v>
      </c>
      <c r="F87" s="268"/>
      <c r="G87" s="268"/>
      <c r="H87" s="268"/>
      <c r="M87" s="29"/>
    </row>
    <row r="88" spans="2:48" s="1" customFormat="1" ht="6.95" customHeight="1" x14ac:dyDescent="0.2">
      <c r="B88" s="29"/>
      <c r="M88" s="29"/>
    </row>
    <row r="89" spans="2:48" s="1" customFormat="1" ht="12" customHeight="1" x14ac:dyDescent="0.2">
      <c r="B89" s="29"/>
      <c r="C89" s="26" t="s">
        <v>16</v>
      </c>
      <c r="F89" s="24" t="str">
        <f>F12</f>
        <v>k.ú. Dúbravka, Bratislava</v>
      </c>
      <c r="I89" s="26" t="s">
        <v>18</v>
      </c>
      <c r="J89" s="26"/>
      <c r="K89" s="52">
        <f>IF(K12="","",K12)</f>
        <v>0</v>
      </c>
      <c r="M89" s="29"/>
    </row>
    <row r="90" spans="2:48" s="1" customFormat="1" ht="6.95" customHeight="1" x14ac:dyDescent="0.2">
      <c r="B90" s="29"/>
      <c r="M90" s="29"/>
    </row>
    <row r="91" spans="2:48" s="1" customFormat="1" ht="25.7" customHeight="1" x14ac:dyDescent="0.2">
      <c r="B91" s="29"/>
      <c r="C91" s="26" t="s">
        <v>19</v>
      </c>
      <c r="F91" s="24"/>
      <c r="I91" s="26" t="s">
        <v>23</v>
      </c>
      <c r="J91" s="26"/>
      <c r="K91" s="27"/>
      <c r="M91" s="29"/>
    </row>
    <row r="92" spans="2:48" s="1" customFormat="1" ht="15.2" customHeight="1" x14ac:dyDescent="0.2">
      <c r="B92" s="29"/>
      <c r="C92" s="26" t="s">
        <v>22</v>
      </c>
      <c r="F92" s="24" t="str">
        <f>IF(E18="","",E18)</f>
        <v/>
      </c>
      <c r="I92" s="26" t="s">
        <v>25</v>
      </c>
      <c r="J92" s="26"/>
      <c r="K92" s="27" t="str">
        <f>E24</f>
        <v xml:space="preserve"> </v>
      </c>
      <c r="M92" s="29"/>
    </row>
    <row r="93" spans="2:48" s="1" customFormat="1" ht="10.35" customHeight="1" x14ac:dyDescent="0.2">
      <c r="B93" s="29"/>
      <c r="M93" s="29"/>
    </row>
    <row r="94" spans="2:48" s="1" customFormat="1" ht="29.25" customHeight="1" x14ac:dyDescent="0.2">
      <c r="B94" s="29"/>
      <c r="C94" s="106" t="s">
        <v>126</v>
      </c>
      <c r="D94" s="98"/>
      <c r="E94" s="98"/>
      <c r="F94" s="98"/>
      <c r="G94" s="98"/>
      <c r="H94" s="98"/>
      <c r="I94" s="98"/>
      <c r="J94" s="98"/>
      <c r="K94" s="107" t="s">
        <v>127</v>
      </c>
      <c r="L94" s="98"/>
      <c r="M94" s="29"/>
    </row>
    <row r="95" spans="2:48" s="1" customFormat="1" ht="10.35" customHeight="1" x14ac:dyDescent="0.2">
      <c r="B95" s="29"/>
      <c r="M95" s="29"/>
    </row>
    <row r="96" spans="2:48" s="1" customFormat="1" ht="22.9" customHeight="1" x14ac:dyDescent="0.2">
      <c r="B96" s="29"/>
      <c r="C96" s="108" t="s">
        <v>128</v>
      </c>
      <c r="K96" s="66">
        <f>K135</f>
        <v>29612.022429999997</v>
      </c>
      <c r="M96" s="29"/>
      <c r="AV96" s="17" t="s">
        <v>129</v>
      </c>
    </row>
    <row r="97" spans="2:15" s="8" customFormat="1" ht="24.95" customHeight="1" x14ac:dyDescent="0.2">
      <c r="B97" s="109"/>
      <c r="D97" s="110" t="s">
        <v>130</v>
      </c>
      <c r="E97" s="111"/>
      <c r="F97" s="111"/>
      <c r="G97" s="111"/>
      <c r="H97" s="111"/>
      <c r="I97" s="111"/>
      <c r="J97" s="111"/>
      <c r="K97" s="112">
        <f>K136</f>
        <v>22446.327689999998</v>
      </c>
      <c r="M97" s="109"/>
    </row>
    <row r="98" spans="2:15" s="9" customFormat="1" ht="19.899999999999999" customHeight="1" x14ac:dyDescent="0.2">
      <c r="B98" s="113"/>
      <c r="D98" s="114" t="s">
        <v>131</v>
      </c>
      <c r="E98" s="115"/>
      <c r="F98" s="115"/>
      <c r="G98" s="115"/>
      <c r="H98" s="115"/>
      <c r="I98" s="115"/>
      <c r="J98" s="115"/>
      <c r="K98" s="116">
        <f>K137</f>
        <v>5991.2358999999997</v>
      </c>
      <c r="M98" s="113"/>
    </row>
    <row r="99" spans="2:15" s="9" customFormat="1" ht="19.899999999999999" customHeight="1" x14ac:dyDescent="0.2">
      <c r="B99" s="113"/>
      <c r="D99" s="114" t="s">
        <v>134</v>
      </c>
      <c r="E99" s="115"/>
      <c r="F99" s="115"/>
      <c r="G99" s="115"/>
      <c r="H99" s="115"/>
      <c r="I99" s="115"/>
      <c r="J99" s="115"/>
      <c r="K99" s="116">
        <f>K180</f>
        <v>371.67186000000004</v>
      </c>
      <c r="M99" s="113"/>
    </row>
    <row r="100" spans="2:15" s="9" customFormat="1" ht="19.899999999999999" customHeight="1" x14ac:dyDescent="0.2">
      <c r="B100" s="113"/>
      <c r="D100" s="114" t="s">
        <v>1066</v>
      </c>
      <c r="E100" s="115"/>
      <c r="F100" s="115"/>
      <c r="G100" s="115"/>
      <c r="H100" s="115"/>
      <c r="I100" s="115"/>
      <c r="J100" s="115"/>
      <c r="K100" s="116">
        <f>K185</f>
        <v>5338.7884999999997</v>
      </c>
      <c r="M100" s="113"/>
    </row>
    <row r="101" spans="2:15" s="9" customFormat="1" ht="19.899999999999999" customHeight="1" x14ac:dyDescent="0.2">
      <c r="B101" s="113"/>
      <c r="D101" s="114" t="s">
        <v>138</v>
      </c>
      <c r="E101" s="115"/>
      <c r="F101" s="115"/>
      <c r="G101" s="115"/>
      <c r="H101" s="115"/>
      <c r="I101" s="115"/>
      <c r="J101" s="115"/>
      <c r="K101" s="116">
        <f>K245</f>
        <v>8222.5</v>
      </c>
      <c r="M101" s="113"/>
    </row>
    <row r="102" spans="2:15" s="9" customFormat="1" ht="19.899999999999999" customHeight="1" x14ac:dyDescent="0.2">
      <c r="B102" s="113"/>
      <c r="D102" s="114" t="s">
        <v>139</v>
      </c>
      <c r="E102" s="115"/>
      <c r="F102" s="115"/>
      <c r="G102" s="115"/>
      <c r="H102" s="115"/>
      <c r="I102" s="115"/>
      <c r="J102" s="115"/>
      <c r="K102" s="116">
        <f>K261</f>
        <v>2522.1314299999999</v>
      </c>
      <c r="M102" s="113"/>
    </row>
    <row r="103" spans="2:15" s="8" customFormat="1" ht="24.95" customHeight="1" x14ac:dyDescent="0.2">
      <c r="B103" s="109"/>
      <c r="D103" s="110" t="s">
        <v>140</v>
      </c>
      <c r="E103" s="111"/>
      <c r="F103" s="111"/>
      <c r="G103" s="111"/>
      <c r="H103" s="111"/>
      <c r="I103" s="111"/>
      <c r="J103" s="111"/>
      <c r="K103" s="112">
        <f>K263</f>
        <v>7165.6947399999999</v>
      </c>
      <c r="M103" s="109"/>
    </row>
    <row r="104" spans="2:15" s="9" customFormat="1" ht="19.899999999999999" customHeight="1" x14ac:dyDescent="0.2">
      <c r="B104" s="113"/>
      <c r="D104" s="114" t="s">
        <v>1067</v>
      </c>
      <c r="E104" s="115"/>
      <c r="F104" s="115"/>
      <c r="G104" s="115"/>
      <c r="H104" s="115"/>
      <c r="I104" s="115"/>
      <c r="J104" s="115"/>
      <c r="K104" s="116">
        <f>K264</f>
        <v>0</v>
      </c>
      <c r="M104" s="113"/>
    </row>
    <row r="105" spans="2:15" s="9" customFormat="1" ht="19.899999999999999" customHeight="1" x14ac:dyDescent="0.2">
      <c r="B105" s="113"/>
      <c r="D105" s="114" t="s">
        <v>1068</v>
      </c>
      <c r="E105" s="115"/>
      <c r="F105" s="115"/>
      <c r="G105" s="115"/>
      <c r="H105" s="115"/>
      <c r="I105" s="115"/>
      <c r="J105" s="115"/>
      <c r="K105" s="116">
        <f>K265</f>
        <v>6356.8347400000002</v>
      </c>
      <c r="M105" s="113"/>
    </row>
    <row r="106" spans="2:15" s="9" customFormat="1" ht="19.899999999999999" customHeight="1" x14ac:dyDescent="0.2">
      <c r="B106" s="113"/>
      <c r="D106" s="114" t="s">
        <v>1069</v>
      </c>
      <c r="E106" s="115"/>
      <c r="F106" s="115"/>
      <c r="G106" s="115"/>
      <c r="H106" s="115"/>
      <c r="I106" s="115"/>
      <c r="J106" s="115"/>
      <c r="K106" s="116">
        <f>K273</f>
        <v>12.92</v>
      </c>
      <c r="M106" s="113"/>
    </row>
    <row r="107" spans="2:15" s="9" customFormat="1" ht="19.899999999999999" customHeight="1" x14ac:dyDescent="0.2">
      <c r="B107" s="113"/>
      <c r="D107" s="114" t="s">
        <v>1070</v>
      </c>
      <c r="E107" s="115"/>
      <c r="F107" s="115"/>
      <c r="G107" s="115"/>
      <c r="H107" s="115"/>
      <c r="I107" s="115"/>
      <c r="J107" s="115"/>
      <c r="K107" s="116">
        <f>K275</f>
        <v>795.93999999999994</v>
      </c>
      <c r="M107" s="113"/>
    </row>
    <row r="108" spans="2:15" s="8" customFormat="1" ht="24.95" customHeight="1" x14ac:dyDescent="0.2">
      <c r="B108" s="109"/>
      <c r="D108" s="110" t="s">
        <v>1071</v>
      </c>
      <c r="E108" s="111"/>
      <c r="F108" s="111"/>
      <c r="G108" s="111"/>
      <c r="H108" s="111"/>
      <c r="I108" s="111"/>
      <c r="J108" s="111"/>
      <c r="K108" s="112">
        <f>K284</f>
        <v>0</v>
      </c>
      <c r="M108" s="109"/>
    </row>
    <row r="109" spans="2:15" s="9" customFormat="1" ht="19.899999999999999" customHeight="1" x14ac:dyDescent="0.2">
      <c r="B109" s="113"/>
      <c r="D109" s="114" t="s">
        <v>1072</v>
      </c>
      <c r="E109" s="115"/>
      <c r="F109" s="115"/>
      <c r="G109" s="115"/>
      <c r="H109" s="115"/>
      <c r="I109" s="115"/>
      <c r="J109" s="115"/>
      <c r="K109" s="116">
        <f>K285</f>
        <v>0</v>
      </c>
      <c r="M109" s="113"/>
    </row>
    <row r="110" spans="2:15" s="1" customFormat="1" ht="21.75" customHeight="1" x14ac:dyDescent="0.2">
      <c r="B110" s="29"/>
      <c r="M110" s="29"/>
    </row>
    <row r="111" spans="2:15" s="1" customFormat="1" ht="6.95" customHeight="1" x14ac:dyDescent="0.2">
      <c r="B111" s="29"/>
      <c r="M111" s="29"/>
    </row>
    <row r="112" spans="2:15" s="1" customFormat="1" ht="29.25" customHeight="1" x14ac:dyDescent="0.2">
      <c r="B112" s="29"/>
      <c r="C112" s="108" t="s">
        <v>144</v>
      </c>
      <c r="K112" s="117">
        <f>K113+K114</f>
        <v>681.07651588999988</v>
      </c>
      <c r="M112" s="29"/>
      <c r="O112" s="118" t="s">
        <v>32</v>
      </c>
    </row>
    <row r="113" spans="2:15" s="1" customFormat="1" ht="20.25" customHeight="1" x14ac:dyDescent="0.2">
      <c r="B113" s="29"/>
      <c r="C113" s="108"/>
      <c r="D113" s="265" t="s">
        <v>145</v>
      </c>
      <c r="E113" s="265"/>
      <c r="F113" s="265"/>
      <c r="K113" s="186">
        <f>0.023*K96</f>
        <v>681.07651588999988</v>
      </c>
      <c r="M113" s="29"/>
      <c r="O113" s="118"/>
    </row>
    <row r="114" spans="2:15" s="1" customFormat="1" ht="20.25" customHeight="1" x14ac:dyDescent="0.2">
      <c r="B114" s="29"/>
      <c r="C114" s="108"/>
      <c r="D114" s="265" t="s">
        <v>148</v>
      </c>
      <c r="E114" s="265"/>
      <c r="F114" s="265"/>
      <c r="K114" s="181"/>
      <c r="M114" s="29"/>
      <c r="O114" s="118"/>
    </row>
    <row r="115" spans="2:15" s="1" customFormat="1" ht="18" customHeight="1" x14ac:dyDescent="0.2">
      <c r="B115" s="29"/>
      <c r="M115" s="29"/>
    </row>
    <row r="116" spans="2:15" s="1" customFormat="1" ht="29.25" customHeight="1" x14ac:dyDescent="0.2">
      <c r="B116" s="29"/>
      <c r="C116" s="122" t="s">
        <v>149</v>
      </c>
      <c r="D116" s="98"/>
      <c r="E116" s="98"/>
      <c r="F116" s="98"/>
      <c r="G116" s="98"/>
      <c r="H116" s="98"/>
      <c r="I116" s="98"/>
      <c r="J116" s="98"/>
      <c r="K116" s="123">
        <f>ROUND(K96+K112,2)</f>
        <v>30293.1</v>
      </c>
      <c r="L116" s="98"/>
      <c r="M116" s="29"/>
    </row>
    <row r="117" spans="2:15" s="1" customFormat="1" ht="6.95" customHeight="1" x14ac:dyDescent="0.2">
      <c r="B117" s="44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29"/>
    </row>
    <row r="121" spans="2:15" s="1" customFormat="1" ht="6.95" customHeight="1" x14ac:dyDescent="0.2">
      <c r="B121" s="46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29"/>
    </row>
    <row r="122" spans="2:15" s="1" customFormat="1" ht="24.95" customHeight="1" x14ac:dyDescent="0.2">
      <c r="B122" s="29"/>
      <c r="C122" s="21" t="s">
        <v>150</v>
      </c>
      <c r="M122" s="29"/>
    </row>
    <row r="123" spans="2:15" s="1" customFormat="1" ht="6.95" customHeight="1" x14ac:dyDescent="0.2">
      <c r="B123" s="29"/>
      <c r="M123" s="29"/>
    </row>
    <row r="124" spans="2:15" s="1" customFormat="1" ht="12" customHeight="1" x14ac:dyDescent="0.2">
      <c r="B124" s="29"/>
      <c r="C124" s="26" t="s">
        <v>13</v>
      </c>
      <c r="M124" s="29"/>
    </row>
    <row r="125" spans="2:15" s="1" customFormat="1" ht="16.5" customHeight="1" x14ac:dyDescent="0.2">
      <c r="B125" s="29"/>
      <c r="E125" s="266" t="str">
        <f>E7</f>
        <v>Revitalizácia verejného priestoru - Dom služieb Dúbravka</v>
      </c>
      <c r="F125" s="267"/>
      <c r="G125" s="267"/>
      <c r="H125" s="267"/>
      <c r="M125" s="29"/>
    </row>
    <row r="126" spans="2:15" s="1" customFormat="1" ht="12" customHeight="1" x14ac:dyDescent="0.2">
      <c r="B126" s="29"/>
      <c r="C126" s="26" t="s">
        <v>121</v>
      </c>
      <c r="M126" s="29"/>
    </row>
    <row r="127" spans="2:15" s="1" customFormat="1" ht="16.5" customHeight="1" x14ac:dyDescent="0.2">
      <c r="B127" s="29"/>
      <c r="E127" s="262" t="str">
        <f>E9</f>
        <v>VP 01 - Fontána - ZTI</v>
      </c>
      <c r="F127" s="268"/>
      <c r="G127" s="268"/>
      <c r="H127" s="268"/>
      <c r="M127" s="29"/>
    </row>
    <row r="128" spans="2:15" s="1" customFormat="1" ht="6.95" customHeight="1" x14ac:dyDescent="0.2">
      <c r="B128" s="29"/>
      <c r="M128" s="29"/>
    </row>
    <row r="129" spans="2:66" s="1" customFormat="1" ht="12" customHeight="1" x14ac:dyDescent="0.2">
      <c r="B129" s="29"/>
      <c r="C129" s="26" t="s">
        <v>16</v>
      </c>
      <c r="F129" s="24" t="str">
        <f>F12</f>
        <v>k.ú. Dúbravka, Bratislava</v>
      </c>
      <c r="I129" s="26" t="s">
        <v>18</v>
      </c>
      <c r="J129" s="26"/>
      <c r="K129" s="52">
        <f>IF(K12="","",K12)</f>
        <v>0</v>
      </c>
      <c r="M129" s="29"/>
    </row>
    <row r="130" spans="2:66" s="1" customFormat="1" ht="6.95" customHeight="1" x14ac:dyDescent="0.2">
      <c r="B130" s="29"/>
      <c r="M130" s="29"/>
    </row>
    <row r="131" spans="2:66" s="1" customFormat="1" ht="25.7" customHeight="1" x14ac:dyDescent="0.2">
      <c r="B131" s="29"/>
      <c r="C131" s="26" t="s">
        <v>19</v>
      </c>
      <c r="F131" s="24">
        <f>E15</f>
        <v>0</v>
      </c>
      <c r="I131" s="26" t="s">
        <v>23</v>
      </c>
      <c r="J131" s="26"/>
      <c r="K131" s="27">
        <f>E21</f>
        <v>0</v>
      </c>
      <c r="M131" s="29"/>
    </row>
    <row r="132" spans="2:66" s="1" customFormat="1" ht="15.2" customHeight="1" x14ac:dyDescent="0.2">
      <c r="B132" s="29"/>
      <c r="C132" s="26" t="s">
        <v>22</v>
      </c>
      <c r="F132" s="24" t="str">
        <f>IF(E18="","",E18)</f>
        <v/>
      </c>
      <c r="I132" s="26" t="s">
        <v>25</v>
      </c>
      <c r="J132" s="26"/>
      <c r="K132" s="27" t="str">
        <f>E24</f>
        <v xml:space="preserve"> </v>
      </c>
      <c r="M132" s="29"/>
    </row>
    <row r="133" spans="2:66" s="1" customFormat="1" ht="10.35" customHeight="1" x14ac:dyDescent="0.2">
      <c r="B133" s="29"/>
      <c r="M133" s="29"/>
    </row>
    <row r="134" spans="2:66" s="10" customFormat="1" ht="29.25" customHeight="1" x14ac:dyDescent="0.2">
      <c r="B134" s="124"/>
      <c r="C134" s="125" t="s">
        <v>151</v>
      </c>
      <c r="D134" s="126" t="s">
        <v>53</v>
      </c>
      <c r="E134" s="126" t="s">
        <v>49</v>
      </c>
      <c r="F134" s="126" t="s">
        <v>50</v>
      </c>
      <c r="G134" s="126" t="s">
        <v>152</v>
      </c>
      <c r="H134" s="126" t="s">
        <v>153</v>
      </c>
      <c r="I134" s="126" t="s">
        <v>154</v>
      </c>
      <c r="J134" s="126" t="s">
        <v>155</v>
      </c>
      <c r="K134" s="127" t="s">
        <v>127</v>
      </c>
      <c r="L134" s="128" t="s">
        <v>156</v>
      </c>
      <c r="M134" s="124"/>
      <c r="N134" s="59" t="s">
        <v>1</v>
      </c>
      <c r="O134" s="60" t="s">
        <v>32</v>
      </c>
      <c r="P134" s="60" t="s">
        <v>157</v>
      </c>
      <c r="Q134" s="60" t="s">
        <v>158</v>
      </c>
      <c r="R134" s="60" t="s">
        <v>159</v>
      </c>
      <c r="S134" s="60" t="s">
        <v>160</v>
      </c>
      <c r="T134" s="60" t="s">
        <v>161</v>
      </c>
      <c r="U134" s="61" t="s">
        <v>162</v>
      </c>
    </row>
    <row r="135" spans="2:66" s="1" customFormat="1" ht="22.9" customHeight="1" x14ac:dyDescent="0.25">
      <c r="B135" s="29"/>
      <c r="C135" s="64" t="s">
        <v>123</v>
      </c>
      <c r="K135" s="129">
        <f>K136+K263+K284</f>
        <v>29612.022429999997</v>
      </c>
      <c r="M135" s="29"/>
      <c r="N135" s="62"/>
      <c r="O135" s="53"/>
      <c r="P135" s="53"/>
      <c r="Q135" s="130">
        <f>Q136+Q263+Q284</f>
        <v>0</v>
      </c>
      <c r="R135" s="53"/>
      <c r="S135" s="130">
        <f>S136+S263+S284</f>
        <v>0</v>
      </c>
      <c r="T135" s="53"/>
      <c r="U135" s="131">
        <f>U136+U263+U284</f>
        <v>0</v>
      </c>
      <c r="AU135" s="17" t="s">
        <v>67</v>
      </c>
      <c r="AV135" s="17" t="s">
        <v>129</v>
      </c>
      <c r="BL135" s="132">
        <f>BL136+BL263+BL284</f>
        <v>29612</v>
      </c>
    </row>
    <row r="136" spans="2:66" s="11" customFormat="1" ht="25.9" customHeight="1" x14ac:dyDescent="0.2">
      <c r="B136" s="133"/>
      <c r="D136" s="134" t="s">
        <v>67</v>
      </c>
      <c r="E136" s="135" t="s">
        <v>163</v>
      </c>
      <c r="F136" s="135" t="s">
        <v>164</v>
      </c>
      <c r="K136" s="136">
        <f>K137+K185+K245+K261+K180</f>
        <v>22446.327689999998</v>
      </c>
      <c r="M136" s="133"/>
      <c r="N136" s="137"/>
      <c r="Q136" s="138">
        <f>Q137+Q180+Q185+Q245+Q261</f>
        <v>0</v>
      </c>
      <c r="S136" s="138">
        <f>S137+S180+S185+S245+S261</f>
        <v>0</v>
      </c>
      <c r="U136" s="139">
        <f>U137+U180+U185+U245+U261</f>
        <v>0</v>
      </c>
      <c r="AS136" s="134" t="s">
        <v>76</v>
      </c>
      <c r="AU136" s="140" t="s">
        <v>67</v>
      </c>
      <c r="AV136" s="140" t="s">
        <v>68</v>
      </c>
      <c r="AZ136" s="134" t="s">
        <v>165</v>
      </c>
      <c r="BL136" s="141">
        <f>BL137+BL180+BL185+BL245+BL261</f>
        <v>22446.31</v>
      </c>
    </row>
    <row r="137" spans="2:66" s="11" customFormat="1" ht="22.9" customHeight="1" x14ac:dyDescent="0.2">
      <c r="B137" s="133"/>
      <c r="D137" s="134" t="s">
        <v>67</v>
      </c>
      <c r="E137" s="142" t="s">
        <v>76</v>
      </c>
      <c r="F137" s="142" t="s">
        <v>166</v>
      </c>
      <c r="K137" s="143">
        <f>SUM(K138:K177)</f>
        <v>5991.2358999999997</v>
      </c>
      <c r="M137" s="133"/>
      <c r="N137" s="137"/>
      <c r="Q137" s="138">
        <f>SUM(Q138:Q179)</f>
        <v>0</v>
      </c>
      <c r="S137" s="138">
        <f>SUM(S138:S179)</f>
        <v>0</v>
      </c>
      <c r="U137" s="139">
        <f>SUM(U138:U179)</f>
        <v>0</v>
      </c>
      <c r="AS137" s="134" t="s">
        <v>76</v>
      </c>
      <c r="AU137" s="140" t="s">
        <v>67</v>
      </c>
      <c r="AV137" s="140" t="s">
        <v>76</v>
      </c>
      <c r="AZ137" s="134" t="s">
        <v>165</v>
      </c>
      <c r="BL137" s="141">
        <f>SUM(BL138:BL179)</f>
        <v>5991.2100000000009</v>
      </c>
    </row>
    <row r="138" spans="2:66" s="1" customFormat="1" ht="16.5" customHeight="1" x14ac:dyDescent="0.2">
      <c r="B138" s="29"/>
      <c r="C138" s="188" t="s">
        <v>76</v>
      </c>
      <c r="D138" s="188" t="s">
        <v>167</v>
      </c>
      <c r="E138" s="189" t="s">
        <v>1073</v>
      </c>
      <c r="F138" s="190" t="s">
        <v>1074</v>
      </c>
      <c r="G138" s="191" t="s">
        <v>184</v>
      </c>
      <c r="H138" s="192">
        <v>63.588000000000001</v>
      </c>
      <c r="I138" s="193">
        <v>26.89</v>
      </c>
      <c r="J138" s="182"/>
      <c r="K138" s="193">
        <f t="shared" ref="K138" si="0">(H138*I138)-(H138*I138*J138)</f>
        <v>1709.88132</v>
      </c>
      <c r="L138" s="194"/>
      <c r="M138" s="29"/>
      <c r="N138" s="145" t="s">
        <v>1</v>
      </c>
      <c r="O138" s="118" t="s">
        <v>34</v>
      </c>
      <c r="P138" s="146">
        <v>0</v>
      </c>
      <c r="Q138" s="146">
        <f>P138*H138</f>
        <v>0</v>
      </c>
      <c r="R138" s="146">
        <v>0</v>
      </c>
      <c r="S138" s="146">
        <f>R138*H138</f>
        <v>0</v>
      </c>
      <c r="T138" s="146">
        <v>0</v>
      </c>
      <c r="U138" s="147">
        <f>T138*H138</f>
        <v>0</v>
      </c>
      <c r="AS138" s="148" t="s">
        <v>171</v>
      </c>
      <c r="AU138" s="148" t="s">
        <v>167</v>
      </c>
      <c r="AV138" s="148" t="s">
        <v>147</v>
      </c>
      <c r="AZ138" s="17" t="s">
        <v>165</v>
      </c>
      <c r="BF138" s="149">
        <f>IF(O138="základná",K138,0)</f>
        <v>0</v>
      </c>
      <c r="BG138" s="149">
        <f>IF(O138="znížená",K138,0)</f>
        <v>1709.88132</v>
      </c>
      <c r="BH138" s="149">
        <f>IF(O138="zákl. prenesená",K138,0)</f>
        <v>0</v>
      </c>
      <c r="BI138" s="149">
        <f>IF(O138="zníž. prenesená",K138,0)</f>
        <v>0</v>
      </c>
      <c r="BJ138" s="149">
        <f>IF(O138="nulová",K138,0)</f>
        <v>0</v>
      </c>
      <c r="BK138" s="17" t="s">
        <v>147</v>
      </c>
      <c r="BL138" s="149">
        <f>ROUND(I138*H138,2)</f>
        <v>1709.88</v>
      </c>
      <c r="BM138" s="17" t="s">
        <v>171</v>
      </c>
      <c r="BN138" s="148" t="s">
        <v>147</v>
      </c>
    </row>
    <row r="139" spans="2:66" s="13" customFormat="1" x14ac:dyDescent="0.2">
      <c r="B139" s="156"/>
      <c r="D139" s="151" t="s">
        <v>173</v>
      </c>
      <c r="E139" s="157" t="s">
        <v>1</v>
      </c>
      <c r="F139" s="158" t="s">
        <v>1075</v>
      </c>
      <c r="H139" s="159">
        <v>25.116</v>
      </c>
      <c r="J139" s="177"/>
      <c r="M139" s="156"/>
      <c r="N139" s="160"/>
      <c r="U139" s="161"/>
      <c r="AU139" s="157" t="s">
        <v>173</v>
      </c>
      <c r="AV139" s="157" t="s">
        <v>147</v>
      </c>
      <c r="AW139" s="13" t="s">
        <v>147</v>
      </c>
      <c r="AX139" s="13" t="s">
        <v>24</v>
      </c>
      <c r="AY139" s="13" t="s">
        <v>68</v>
      </c>
      <c r="AZ139" s="157" t="s">
        <v>165</v>
      </c>
    </row>
    <row r="140" spans="2:66" s="13" customFormat="1" x14ac:dyDescent="0.2">
      <c r="B140" s="156"/>
      <c r="D140" s="151" t="s">
        <v>173</v>
      </c>
      <c r="E140" s="157" t="s">
        <v>1</v>
      </c>
      <c r="F140" s="158" t="s">
        <v>1076</v>
      </c>
      <c r="H140" s="159">
        <v>29.7</v>
      </c>
      <c r="J140" s="177"/>
      <c r="M140" s="156"/>
      <c r="N140" s="160"/>
      <c r="U140" s="161"/>
      <c r="AU140" s="157" t="s">
        <v>173</v>
      </c>
      <c r="AV140" s="157" t="s">
        <v>147</v>
      </c>
      <c r="AW140" s="13" t="s">
        <v>147</v>
      </c>
      <c r="AX140" s="13" t="s">
        <v>24</v>
      </c>
      <c r="AY140" s="13" t="s">
        <v>68</v>
      </c>
      <c r="AZ140" s="157" t="s">
        <v>165</v>
      </c>
    </row>
    <row r="141" spans="2:66" s="13" customFormat="1" x14ac:dyDescent="0.2">
      <c r="B141" s="156"/>
      <c r="D141" s="151" t="s">
        <v>173</v>
      </c>
      <c r="E141" s="157" t="s">
        <v>1</v>
      </c>
      <c r="F141" s="158" t="s">
        <v>1077</v>
      </c>
      <c r="H141" s="159">
        <v>8.7720000000000002</v>
      </c>
      <c r="J141" s="177"/>
      <c r="M141" s="156"/>
      <c r="N141" s="160"/>
      <c r="U141" s="161"/>
      <c r="AU141" s="157" t="s">
        <v>173</v>
      </c>
      <c r="AV141" s="157" t="s">
        <v>147</v>
      </c>
      <c r="AW141" s="13" t="s">
        <v>147</v>
      </c>
      <c r="AX141" s="13" t="s">
        <v>24</v>
      </c>
      <c r="AY141" s="13" t="s">
        <v>68</v>
      </c>
      <c r="AZ141" s="157" t="s">
        <v>165</v>
      </c>
    </row>
    <row r="142" spans="2:66" s="14" customFormat="1" x14ac:dyDescent="0.2">
      <c r="B142" s="162"/>
      <c r="D142" s="151" t="s">
        <v>173</v>
      </c>
      <c r="E142" s="163" t="s">
        <v>1</v>
      </c>
      <c r="F142" s="164" t="s">
        <v>176</v>
      </c>
      <c r="H142" s="165">
        <v>63.588000000000001</v>
      </c>
      <c r="J142" s="178"/>
      <c r="M142" s="162"/>
      <c r="N142" s="166"/>
      <c r="U142" s="167"/>
      <c r="AU142" s="163" t="s">
        <v>173</v>
      </c>
      <c r="AV142" s="163" t="s">
        <v>147</v>
      </c>
      <c r="AW142" s="14" t="s">
        <v>171</v>
      </c>
      <c r="AX142" s="14" t="s">
        <v>24</v>
      </c>
      <c r="AY142" s="14" t="s">
        <v>76</v>
      </c>
      <c r="AZ142" s="163" t="s">
        <v>165</v>
      </c>
    </row>
    <row r="143" spans="2:66" s="1" customFormat="1" ht="37.9" customHeight="1" x14ac:dyDescent="0.2">
      <c r="B143" s="29"/>
      <c r="C143" s="188" t="s">
        <v>147</v>
      </c>
      <c r="D143" s="188" t="s">
        <v>167</v>
      </c>
      <c r="E143" s="189" t="s">
        <v>1078</v>
      </c>
      <c r="F143" s="190" t="s">
        <v>1079</v>
      </c>
      <c r="G143" s="191" t="s">
        <v>184</v>
      </c>
      <c r="H143" s="192">
        <v>63.588000000000001</v>
      </c>
      <c r="I143" s="193">
        <v>1.47</v>
      </c>
      <c r="J143" s="182"/>
      <c r="K143" s="193">
        <f t="shared" ref="K143" si="1">(H143*I143)-(H143*I143*J143)</f>
        <v>93.474360000000004</v>
      </c>
      <c r="L143" s="194"/>
      <c r="M143" s="29"/>
      <c r="N143" s="145" t="s">
        <v>1</v>
      </c>
      <c r="O143" s="118" t="s">
        <v>34</v>
      </c>
      <c r="P143" s="146">
        <v>0</v>
      </c>
      <c r="Q143" s="146">
        <f>P143*H143</f>
        <v>0</v>
      </c>
      <c r="R143" s="146">
        <v>0</v>
      </c>
      <c r="S143" s="146">
        <f>R143*H143</f>
        <v>0</v>
      </c>
      <c r="T143" s="146">
        <v>0</v>
      </c>
      <c r="U143" s="147">
        <f>T143*H143</f>
        <v>0</v>
      </c>
      <c r="AS143" s="148" t="s">
        <v>171</v>
      </c>
      <c r="AU143" s="148" t="s">
        <v>167</v>
      </c>
      <c r="AV143" s="148" t="s">
        <v>147</v>
      </c>
      <c r="AZ143" s="17" t="s">
        <v>165</v>
      </c>
      <c r="BF143" s="149">
        <f>IF(O143="základná",K143,0)</f>
        <v>0</v>
      </c>
      <c r="BG143" s="149">
        <f>IF(O143="znížená",K143,0)</f>
        <v>93.474360000000004</v>
      </c>
      <c r="BH143" s="149">
        <f>IF(O143="zákl. prenesená",K143,0)</f>
        <v>0</v>
      </c>
      <c r="BI143" s="149">
        <f>IF(O143="zníž. prenesená",K143,0)</f>
        <v>0</v>
      </c>
      <c r="BJ143" s="149">
        <f>IF(O143="nulová",K143,0)</f>
        <v>0</v>
      </c>
      <c r="BK143" s="17" t="s">
        <v>147</v>
      </c>
      <c r="BL143" s="149">
        <f>ROUND(I143*H143,2)</f>
        <v>93.47</v>
      </c>
      <c r="BM143" s="17" t="s">
        <v>171</v>
      </c>
      <c r="BN143" s="148" t="s">
        <v>171</v>
      </c>
    </row>
    <row r="144" spans="2:66" s="13" customFormat="1" x14ac:dyDescent="0.2">
      <c r="B144" s="156"/>
      <c r="D144" s="151" t="s">
        <v>173</v>
      </c>
      <c r="E144" s="157" t="s">
        <v>1</v>
      </c>
      <c r="F144" s="158" t="s">
        <v>1080</v>
      </c>
      <c r="H144" s="159">
        <v>63.588000000000001</v>
      </c>
      <c r="J144" s="177"/>
      <c r="M144" s="156"/>
      <c r="N144" s="160"/>
      <c r="U144" s="161"/>
      <c r="AU144" s="157" t="s">
        <v>173</v>
      </c>
      <c r="AV144" s="157" t="s">
        <v>147</v>
      </c>
      <c r="AW144" s="13" t="s">
        <v>147</v>
      </c>
      <c r="AX144" s="13" t="s">
        <v>24</v>
      </c>
      <c r="AY144" s="13" t="s">
        <v>68</v>
      </c>
      <c r="AZ144" s="157" t="s">
        <v>165</v>
      </c>
    </row>
    <row r="145" spans="2:66" s="14" customFormat="1" x14ac:dyDescent="0.2">
      <c r="B145" s="162"/>
      <c r="D145" s="151" t="s">
        <v>173</v>
      </c>
      <c r="E145" s="163" t="s">
        <v>1</v>
      </c>
      <c r="F145" s="164" t="s">
        <v>176</v>
      </c>
      <c r="H145" s="165">
        <v>63.588000000000001</v>
      </c>
      <c r="J145" s="178"/>
      <c r="M145" s="162"/>
      <c r="N145" s="166"/>
      <c r="U145" s="167"/>
      <c r="AU145" s="163" t="s">
        <v>173</v>
      </c>
      <c r="AV145" s="163" t="s">
        <v>147</v>
      </c>
      <c r="AW145" s="14" t="s">
        <v>171</v>
      </c>
      <c r="AX145" s="14" t="s">
        <v>24</v>
      </c>
      <c r="AY145" s="14" t="s">
        <v>76</v>
      </c>
      <c r="AZ145" s="163" t="s">
        <v>165</v>
      </c>
    </row>
    <row r="146" spans="2:66" s="1" customFormat="1" ht="24.2" customHeight="1" x14ac:dyDescent="0.2">
      <c r="B146" s="29"/>
      <c r="C146" s="188" t="s">
        <v>181</v>
      </c>
      <c r="D146" s="188" t="s">
        <v>167</v>
      </c>
      <c r="E146" s="189" t="s">
        <v>214</v>
      </c>
      <c r="F146" s="190" t="s">
        <v>215</v>
      </c>
      <c r="G146" s="191" t="s">
        <v>184</v>
      </c>
      <c r="H146" s="192">
        <v>63.072000000000003</v>
      </c>
      <c r="I146" s="193">
        <v>2.04</v>
      </c>
      <c r="J146" s="182"/>
      <c r="K146" s="193">
        <f t="shared" ref="K146" si="2">(H146*I146)-(H146*I146*J146)</f>
        <v>128.66688000000002</v>
      </c>
      <c r="L146" s="194"/>
      <c r="M146" s="29"/>
      <c r="N146" s="145" t="s">
        <v>1</v>
      </c>
      <c r="O146" s="118" t="s">
        <v>34</v>
      </c>
      <c r="P146" s="146">
        <v>0</v>
      </c>
      <c r="Q146" s="146">
        <f>P146*H146</f>
        <v>0</v>
      </c>
      <c r="R146" s="146">
        <v>0</v>
      </c>
      <c r="S146" s="146">
        <f>R146*H146</f>
        <v>0</v>
      </c>
      <c r="T146" s="146">
        <v>0</v>
      </c>
      <c r="U146" s="147">
        <f>T146*H146</f>
        <v>0</v>
      </c>
      <c r="AS146" s="148" t="s">
        <v>171</v>
      </c>
      <c r="AU146" s="148" t="s">
        <v>167</v>
      </c>
      <c r="AV146" s="148" t="s">
        <v>147</v>
      </c>
      <c r="AZ146" s="17" t="s">
        <v>165</v>
      </c>
      <c r="BF146" s="149">
        <f>IF(O146="základná",K146,0)</f>
        <v>0</v>
      </c>
      <c r="BG146" s="149">
        <f>IF(O146="znížená",K146,0)</f>
        <v>128.66688000000002</v>
      </c>
      <c r="BH146" s="149">
        <f>IF(O146="zákl. prenesená",K146,0)</f>
        <v>0</v>
      </c>
      <c r="BI146" s="149">
        <f>IF(O146="zníž. prenesená",K146,0)</f>
        <v>0</v>
      </c>
      <c r="BJ146" s="149">
        <f>IF(O146="nulová",K146,0)</f>
        <v>0</v>
      </c>
      <c r="BK146" s="17" t="s">
        <v>147</v>
      </c>
      <c r="BL146" s="149">
        <f>ROUND(I146*H146,2)</f>
        <v>128.66999999999999</v>
      </c>
      <c r="BM146" s="17" t="s">
        <v>171</v>
      </c>
      <c r="BN146" s="148" t="s">
        <v>205</v>
      </c>
    </row>
    <row r="147" spans="2:66" s="12" customFormat="1" x14ac:dyDescent="0.2">
      <c r="B147" s="150"/>
      <c r="D147" s="151" t="s">
        <v>173</v>
      </c>
      <c r="E147" s="152" t="s">
        <v>1</v>
      </c>
      <c r="F147" s="153" t="s">
        <v>1081</v>
      </c>
      <c r="H147" s="152" t="s">
        <v>1</v>
      </c>
      <c r="J147" s="176"/>
      <c r="M147" s="150"/>
      <c r="N147" s="154"/>
      <c r="U147" s="155"/>
      <c r="AU147" s="152" t="s">
        <v>173</v>
      </c>
      <c r="AV147" s="152" t="s">
        <v>147</v>
      </c>
      <c r="AW147" s="12" t="s">
        <v>76</v>
      </c>
      <c r="AX147" s="12" t="s">
        <v>24</v>
      </c>
      <c r="AY147" s="12" t="s">
        <v>68</v>
      </c>
      <c r="AZ147" s="152" t="s">
        <v>165</v>
      </c>
    </row>
    <row r="148" spans="2:66" s="13" customFormat="1" x14ac:dyDescent="0.2">
      <c r="B148" s="156"/>
      <c r="D148" s="151" t="s">
        <v>173</v>
      </c>
      <c r="E148" s="157" t="s">
        <v>1</v>
      </c>
      <c r="F148" s="158" t="s">
        <v>1082</v>
      </c>
      <c r="H148" s="159">
        <v>63.072000000000003</v>
      </c>
      <c r="J148" s="177"/>
      <c r="M148" s="156"/>
      <c r="N148" s="160"/>
      <c r="U148" s="161"/>
      <c r="AU148" s="157" t="s">
        <v>173</v>
      </c>
      <c r="AV148" s="157" t="s">
        <v>147</v>
      </c>
      <c r="AW148" s="13" t="s">
        <v>147</v>
      </c>
      <c r="AX148" s="13" t="s">
        <v>24</v>
      </c>
      <c r="AY148" s="13" t="s">
        <v>68</v>
      </c>
      <c r="AZ148" s="157" t="s">
        <v>165</v>
      </c>
    </row>
    <row r="149" spans="2:66" s="14" customFormat="1" x14ac:dyDescent="0.2">
      <c r="B149" s="162"/>
      <c r="D149" s="151" t="s">
        <v>173</v>
      </c>
      <c r="E149" s="163" t="s">
        <v>1</v>
      </c>
      <c r="F149" s="164" t="s">
        <v>176</v>
      </c>
      <c r="H149" s="165">
        <v>63.072000000000003</v>
      </c>
      <c r="J149" s="178"/>
      <c r="M149" s="162"/>
      <c r="N149" s="166"/>
      <c r="U149" s="167"/>
      <c r="AU149" s="163" t="s">
        <v>173</v>
      </c>
      <c r="AV149" s="163" t="s">
        <v>147</v>
      </c>
      <c r="AW149" s="14" t="s">
        <v>171</v>
      </c>
      <c r="AX149" s="14" t="s">
        <v>24</v>
      </c>
      <c r="AY149" s="14" t="s">
        <v>76</v>
      </c>
      <c r="AZ149" s="163" t="s">
        <v>165</v>
      </c>
    </row>
    <row r="150" spans="2:66" s="1" customFormat="1" ht="33" customHeight="1" x14ac:dyDescent="0.2">
      <c r="B150" s="29"/>
      <c r="C150" s="188" t="s">
        <v>171</v>
      </c>
      <c r="D150" s="188" t="s">
        <v>167</v>
      </c>
      <c r="E150" s="189" t="s">
        <v>1083</v>
      </c>
      <c r="F150" s="190" t="s">
        <v>1084</v>
      </c>
      <c r="G150" s="191" t="s">
        <v>184</v>
      </c>
      <c r="H150" s="192">
        <v>32.052</v>
      </c>
      <c r="I150" s="193">
        <v>5.01</v>
      </c>
      <c r="J150" s="182"/>
      <c r="K150" s="193">
        <f t="shared" ref="K150" si="3">(H150*I150)-(H150*I150*J150)</f>
        <v>160.58051999999998</v>
      </c>
      <c r="L150" s="194"/>
      <c r="M150" s="29"/>
      <c r="N150" s="145" t="s">
        <v>1</v>
      </c>
      <c r="O150" s="118" t="s">
        <v>34</v>
      </c>
      <c r="P150" s="146">
        <v>0</v>
      </c>
      <c r="Q150" s="146">
        <f>P150*H150</f>
        <v>0</v>
      </c>
      <c r="R150" s="146">
        <v>0</v>
      </c>
      <c r="S150" s="146">
        <f>R150*H150</f>
        <v>0</v>
      </c>
      <c r="T150" s="146">
        <v>0</v>
      </c>
      <c r="U150" s="147">
        <f>T150*H150</f>
        <v>0</v>
      </c>
      <c r="AS150" s="148" t="s">
        <v>171</v>
      </c>
      <c r="AU150" s="148" t="s">
        <v>167</v>
      </c>
      <c r="AV150" s="148" t="s">
        <v>147</v>
      </c>
      <c r="AZ150" s="17" t="s">
        <v>165</v>
      </c>
      <c r="BF150" s="149">
        <f>IF(O150="základná",K150,0)</f>
        <v>0</v>
      </c>
      <c r="BG150" s="149">
        <f>IF(O150="znížená",K150,0)</f>
        <v>160.58051999999998</v>
      </c>
      <c r="BH150" s="149">
        <f>IF(O150="zákl. prenesená",K150,0)</f>
        <v>0</v>
      </c>
      <c r="BI150" s="149">
        <f>IF(O150="zníž. prenesená",K150,0)</f>
        <v>0</v>
      </c>
      <c r="BJ150" s="149">
        <f>IF(O150="nulová",K150,0)</f>
        <v>0</v>
      </c>
      <c r="BK150" s="17" t="s">
        <v>147</v>
      </c>
      <c r="BL150" s="149">
        <f>ROUND(I150*H150,2)</f>
        <v>160.58000000000001</v>
      </c>
      <c r="BM150" s="17" t="s">
        <v>171</v>
      </c>
      <c r="BN150" s="148" t="s">
        <v>213</v>
      </c>
    </row>
    <row r="151" spans="2:66" s="13" customFormat="1" x14ac:dyDescent="0.2">
      <c r="B151" s="156"/>
      <c r="D151" s="151" t="s">
        <v>173</v>
      </c>
      <c r="E151" s="157" t="s">
        <v>1</v>
      </c>
      <c r="F151" s="158" t="s">
        <v>1080</v>
      </c>
      <c r="H151" s="159">
        <v>63.588000000000001</v>
      </c>
      <c r="J151" s="177"/>
      <c r="M151" s="156"/>
      <c r="N151" s="160"/>
      <c r="U151" s="161"/>
      <c r="AU151" s="157" t="s">
        <v>173</v>
      </c>
      <c r="AV151" s="157" t="s">
        <v>147</v>
      </c>
      <c r="AW151" s="13" t="s">
        <v>147</v>
      </c>
      <c r="AX151" s="13" t="s">
        <v>24</v>
      </c>
      <c r="AY151" s="13" t="s">
        <v>68</v>
      </c>
      <c r="AZ151" s="157" t="s">
        <v>165</v>
      </c>
    </row>
    <row r="152" spans="2:66" s="13" customFormat="1" x14ac:dyDescent="0.2">
      <c r="B152" s="156"/>
      <c r="D152" s="151" t="s">
        <v>173</v>
      </c>
      <c r="E152" s="157" t="s">
        <v>1</v>
      </c>
      <c r="F152" s="158" t="s">
        <v>1085</v>
      </c>
      <c r="H152" s="159">
        <v>-31.536000000000001</v>
      </c>
      <c r="J152" s="177"/>
      <c r="M152" s="156"/>
      <c r="N152" s="160"/>
      <c r="U152" s="161"/>
      <c r="AU152" s="157" t="s">
        <v>173</v>
      </c>
      <c r="AV152" s="157" t="s">
        <v>147</v>
      </c>
      <c r="AW152" s="13" t="s">
        <v>147</v>
      </c>
      <c r="AX152" s="13" t="s">
        <v>24</v>
      </c>
      <c r="AY152" s="13" t="s">
        <v>68</v>
      </c>
      <c r="AZ152" s="157" t="s">
        <v>165</v>
      </c>
    </row>
    <row r="153" spans="2:66" s="14" customFormat="1" x14ac:dyDescent="0.2">
      <c r="B153" s="162"/>
      <c r="D153" s="151" t="s">
        <v>173</v>
      </c>
      <c r="E153" s="163" t="s">
        <v>1</v>
      </c>
      <c r="F153" s="164" t="s">
        <v>176</v>
      </c>
      <c r="H153" s="165">
        <v>32.052</v>
      </c>
      <c r="J153" s="178"/>
      <c r="M153" s="162"/>
      <c r="N153" s="166"/>
      <c r="U153" s="167"/>
      <c r="AU153" s="163" t="s">
        <v>173</v>
      </c>
      <c r="AV153" s="163" t="s">
        <v>147</v>
      </c>
      <c r="AW153" s="14" t="s">
        <v>171</v>
      </c>
      <c r="AX153" s="14" t="s">
        <v>24</v>
      </c>
      <c r="AY153" s="14" t="s">
        <v>76</v>
      </c>
      <c r="AZ153" s="163" t="s">
        <v>165</v>
      </c>
    </row>
    <row r="154" spans="2:66" s="1" customFormat="1" ht="37.9" customHeight="1" x14ac:dyDescent="0.2">
      <c r="B154" s="29"/>
      <c r="C154" s="188" t="s">
        <v>201</v>
      </c>
      <c r="D154" s="188" t="s">
        <v>167</v>
      </c>
      <c r="E154" s="189" t="s">
        <v>1086</v>
      </c>
      <c r="F154" s="190" t="s">
        <v>1087</v>
      </c>
      <c r="G154" s="191" t="s">
        <v>184</v>
      </c>
      <c r="H154" s="192">
        <v>705.14400000000001</v>
      </c>
      <c r="I154" s="193">
        <v>0.5</v>
      </c>
      <c r="J154" s="182"/>
      <c r="K154" s="193">
        <f t="shared" ref="K154" si="4">(H154*I154)-(H154*I154*J154)</f>
        <v>352.572</v>
      </c>
      <c r="L154" s="194"/>
      <c r="M154" s="29"/>
      <c r="N154" s="145" t="s">
        <v>1</v>
      </c>
      <c r="O154" s="118" t="s">
        <v>34</v>
      </c>
      <c r="P154" s="146">
        <v>0</v>
      </c>
      <c r="Q154" s="146">
        <f>P154*H154</f>
        <v>0</v>
      </c>
      <c r="R154" s="146">
        <v>0</v>
      </c>
      <c r="S154" s="146">
        <f>R154*H154</f>
        <v>0</v>
      </c>
      <c r="T154" s="146">
        <v>0</v>
      </c>
      <c r="U154" s="147">
        <f>T154*H154</f>
        <v>0</v>
      </c>
      <c r="AS154" s="148" t="s">
        <v>171</v>
      </c>
      <c r="AU154" s="148" t="s">
        <v>167</v>
      </c>
      <c r="AV154" s="148" t="s">
        <v>147</v>
      </c>
      <c r="AZ154" s="17" t="s">
        <v>165</v>
      </c>
      <c r="BF154" s="149">
        <f>IF(O154="základná",K154,0)</f>
        <v>0</v>
      </c>
      <c r="BG154" s="149">
        <f>IF(O154="znížená",K154,0)</f>
        <v>352.572</v>
      </c>
      <c r="BH154" s="149">
        <f>IF(O154="zákl. prenesená",K154,0)</f>
        <v>0</v>
      </c>
      <c r="BI154" s="149">
        <f>IF(O154="zníž. prenesená",K154,0)</f>
        <v>0</v>
      </c>
      <c r="BJ154" s="149">
        <f>IF(O154="nulová",K154,0)</f>
        <v>0</v>
      </c>
      <c r="BK154" s="17" t="s">
        <v>147</v>
      </c>
      <c r="BL154" s="149">
        <f>ROUND(I154*H154,2)</f>
        <v>352.57</v>
      </c>
      <c r="BM154" s="17" t="s">
        <v>171</v>
      </c>
      <c r="BN154" s="148" t="s">
        <v>224</v>
      </c>
    </row>
    <row r="155" spans="2:66" s="13" customFormat="1" x14ac:dyDescent="0.2">
      <c r="B155" s="156"/>
      <c r="D155" s="151" t="s">
        <v>173</v>
      </c>
      <c r="E155" s="157" t="s">
        <v>1</v>
      </c>
      <c r="F155" s="158" t="s">
        <v>1088</v>
      </c>
      <c r="H155" s="159">
        <v>705.14400000000001</v>
      </c>
      <c r="J155" s="177"/>
      <c r="M155" s="156"/>
      <c r="N155" s="160"/>
      <c r="U155" s="161"/>
      <c r="AU155" s="157" t="s">
        <v>173</v>
      </c>
      <c r="AV155" s="157" t="s">
        <v>147</v>
      </c>
      <c r="AW155" s="13" t="s">
        <v>147</v>
      </c>
      <c r="AX155" s="13" t="s">
        <v>24</v>
      </c>
      <c r="AY155" s="13" t="s">
        <v>68</v>
      </c>
      <c r="AZ155" s="157" t="s">
        <v>165</v>
      </c>
    </row>
    <row r="156" spans="2:66" s="14" customFormat="1" x14ac:dyDescent="0.2">
      <c r="B156" s="162"/>
      <c r="D156" s="151" t="s">
        <v>173</v>
      </c>
      <c r="E156" s="163" t="s">
        <v>1</v>
      </c>
      <c r="F156" s="164" t="s">
        <v>176</v>
      </c>
      <c r="H156" s="165">
        <v>705.14400000000001</v>
      </c>
      <c r="J156" s="178"/>
      <c r="M156" s="162"/>
      <c r="N156" s="166"/>
      <c r="U156" s="167"/>
      <c r="AU156" s="163" t="s">
        <v>173</v>
      </c>
      <c r="AV156" s="163" t="s">
        <v>147</v>
      </c>
      <c r="AW156" s="14" t="s">
        <v>171</v>
      </c>
      <c r="AX156" s="14" t="s">
        <v>24</v>
      </c>
      <c r="AY156" s="14" t="s">
        <v>76</v>
      </c>
      <c r="AZ156" s="163" t="s">
        <v>165</v>
      </c>
    </row>
    <row r="157" spans="2:66" s="1" customFormat="1" ht="24.2" customHeight="1" x14ac:dyDescent="0.2">
      <c r="B157" s="29"/>
      <c r="C157" s="188" t="s">
        <v>205</v>
      </c>
      <c r="D157" s="188" t="s">
        <v>167</v>
      </c>
      <c r="E157" s="189" t="s">
        <v>1089</v>
      </c>
      <c r="F157" s="190" t="s">
        <v>744</v>
      </c>
      <c r="G157" s="191" t="s">
        <v>184</v>
      </c>
      <c r="H157" s="192">
        <v>31.536000000000001</v>
      </c>
      <c r="I157" s="193">
        <v>10.27</v>
      </c>
      <c r="J157" s="182"/>
      <c r="K157" s="193">
        <f t="shared" ref="K157" si="5">(H157*I157)-(H157*I157*J157)</f>
        <v>323.87472000000002</v>
      </c>
      <c r="L157" s="194"/>
      <c r="M157" s="29"/>
      <c r="N157" s="145" t="s">
        <v>1</v>
      </c>
      <c r="O157" s="118" t="s">
        <v>34</v>
      </c>
      <c r="P157" s="146">
        <v>0</v>
      </c>
      <c r="Q157" s="146">
        <f>P157*H157</f>
        <v>0</v>
      </c>
      <c r="R157" s="146">
        <v>0</v>
      </c>
      <c r="S157" s="146">
        <f>R157*H157</f>
        <v>0</v>
      </c>
      <c r="T157" s="146">
        <v>0</v>
      </c>
      <c r="U157" s="147">
        <f>T157*H157</f>
        <v>0</v>
      </c>
      <c r="AS157" s="148" t="s">
        <v>171</v>
      </c>
      <c r="AU157" s="148" t="s">
        <v>167</v>
      </c>
      <c r="AV157" s="148" t="s">
        <v>147</v>
      </c>
      <c r="AZ157" s="17" t="s">
        <v>165</v>
      </c>
      <c r="BF157" s="149">
        <f>IF(O157="základná",K157,0)</f>
        <v>0</v>
      </c>
      <c r="BG157" s="149">
        <f>IF(O157="znížená",K157,0)</f>
        <v>323.87472000000002</v>
      </c>
      <c r="BH157" s="149">
        <f>IF(O157="zákl. prenesená",K157,0)</f>
        <v>0</v>
      </c>
      <c r="BI157" s="149">
        <f>IF(O157="zníž. prenesená",K157,0)</f>
        <v>0</v>
      </c>
      <c r="BJ157" s="149">
        <f>IF(O157="nulová",K157,0)</f>
        <v>0</v>
      </c>
      <c r="BK157" s="17" t="s">
        <v>147</v>
      </c>
      <c r="BL157" s="149">
        <f>ROUND(I157*H157,2)</f>
        <v>323.87</v>
      </c>
      <c r="BM157" s="17" t="s">
        <v>171</v>
      </c>
      <c r="BN157" s="148" t="s">
        <v>234</v>
      </c>
    </row>
    <row r="158" spans="2:66" s="12" customFormat="1" x14ac:dyDescent="0.2">
      <c r="B158" s="150"/>
      <c r="D158" s="151" t="s">
        <v>173</v>
      </c>
      <c r="E158" s="152" t="s">
        <v>1</v>
      </c>
      <c r="F158" s="153" t="s">
        <v>1090</v>
      </c>
      <c r="H158" s="152" t="s">
        <v>1</v>
      </c>
      <c r="J158" s="176"/>
      <c r="M158" s="150"/>
      <c r="N158" s="154"/>
      <c r="U158" s="155"/>
      <c r="AU158" s="152" t="s">
        <v>173</v>
      </c>
      <c r="AV158" s="152" t="s">
        <v>147</v>
      </c>
      <c r="AW158" s="12" t="s">
        <v>76</v>
      </c>
      <c r="AX158" s="12" t="s">
        <v>24</v>
      </c>
      <c r="AY158" s="12" t="s">
        <v>68</v>
      </c>
      <c r="AZ158" s="152" t="s">
        <v>165</v>
      </c>
    </row>
    <row r="159" spans="2:66" s="13" customFormat="1" x14ac:dyDescent="0.2">
      <c r="B159" s="156"/>
      <c r="D159" s="151" t="s">
        <v>173</v>
      </c>
      <c r="E159" s="157" t="s">
        <v>1</v>
      </c>
      <c r="F159" s="158" t="s">
        <v>1091</v>
      </c>
      <c r="H159" s="159">
        <v>31.536000000000001</v>
      </c>
      <c r="J159" s="177"/>
      <c r="M159" s="156"/>
      <c r="N159" s="160"/>
      <c r="U159" s="161"/>
      <c r="AU159" s="157" t="s">
        <v>173</v>
      </c>
      <c r="AV159" s="157" t="s">
        <v>147</v>
      </c>
      <c r="AW159" s="13" t="s">
        <v>147</v>
      </c>
      <c r="AX159" s="13" t="s">
        <v>24</v>
      </c>
      <c r="AY159" s="13" t="s">
        <v>68</v>
      </c>
      <c r="AZ159" s="157" t="s">
        <v>165</v>
      </c>
    </row>
    <row r="160" spans="2:66" s="14" customFormat="1" x14ac:dyDescent="0.2">
      <c r="B160" s="162"/>
      <c r="D160" s="151" t="s">
        <v>173</v>
      </c>
      <c r="E160" s="163" t="s">
        <v>1</v>
      </c>
      <c r="F160" s="164" t="s">
        <v>176</v>
      </c>
      <c r="H160" s="165">
        <v>31.536000000000001</v>
      </c>
      <c r="J160" s="178"/>
      <c r="M160" s="162"/>
      <c r="N160" s="166"/>
      <c r="U160" s="167"/>
      <c r="AU160" s="163" t="s">
        <v>173</v>
      </c>
      <c r="AV160" s="163" t="s">
        <v>147</v>
      </c>
      <c r="AW160" s="14" t="s">
        <v>171</v>
      </c>
      <c r="AX160" s="14" t="s">
        <v>24</v>
      </c>
      <c r="AY160" s="14" t="s">
        <v>76</v>
      </c>
      <c r="AZ160" s="163" t="s">
        <v>165</v>
      </c>
    </row>
    <row r="161" spans="2:66" s="1" customFormat="1" ht="16.5" customHeight="1" x14ac:dyDescent="0.2">
      <c r="B161" s="29"/>
      <c r="C161" s="188" t="s">
        <v>209</v>
      </c>
      <c r="D161" s="188" t="s">
        <v>167</v>
      </c>
      <c r="E161" s="189" t="s">
        <v>1092</v>
      </c>
      <c r="F161" s="190" t="s">
        <v>747</v>
      </c>
      <c r="G161" s="191" t="s">
        <v>184</v>
      </c>
      <c r="H161" s="192">
        <v>32.052</v>
      </c>
      <c r="I161" s="193">
        <v>0.86</v>
      </c>
      <c r="J161" s="182"/>
      <c r="K161" s="193">
        <f t="shared" ref="K161:K162" si="6">(H161*I161)-(H161*I161*J161)</f>
        <v>27.564719999999998</v>
      </c>
      <c r="L161" s="194"/>
      <c r="M161" s="29"/>
      <c r="N161" s="145" t="s">
        <v>1</v>
      </c>
      <c r="O161" s="118" t="s">
        <v>34</v>
      </c>
      <c r="P161" s="146">
        <v>0</v>
      </c>
      <c r="Q161" s="146">
        <f>P161*H161</f>
        <v>0</v>
      </c>
      <c r="R161" s="146">
        <v>0</v>
      </c>
      <c r="S161" s="146">
        <f>R161*H161</f>
        <v>0</v>
      </c>
      <c r="T161" s="146">
        <v>0</v>
      </c>
      <c r="U161" s="147">
        <f>T161*H161</f>
        <v>0</v>
      </c>
      <c r="AS161" s="148" t="s">
        <v>171</v>
      </c>
      <c r="AU161" s="148" t="s">
        <v>167</v>
      </c>
      <c r="AV161" s="148" t="s">
        <v>147</v>
      </c>
      <c r="AZ161" s="17" t="s">
        <v>165</v>
      </c>
      <c r="BF161" s="149">
        <f>IF(O161="základná",K161,0)</f>
        <v>0</v>
      </c>
      <c r="BG161" s="149">
        <f>IF(O161="znížená",K161,0)</f>
        <v>27.564719999999998</v>
      </c>
      <c r="BH161" s="149">
        <f>IF(O161="zákl. prenesená",K161,0)</f>
        <v>0</v>
      </c>
      <c r="BI161" s="149">
        <f>IF(O161="zníž. prenesená",K161,0)</f>
        <v>0</v>
      </c>
      <c r="BJ161" s="149">
        <f>IF(O161="nulová",K161,0)</f>
        <v>0</v>
      </c>
      <c r="BK161" s="17" t="s">
        <v>147</v>
      </c>
      <c r="BL161" s="149">
        <f>ROUND(I161*H161,2)</f>
        <v>27.56</v>
      </c>
      <c r="BM161" s="17" t="s">
        <v>171</v>
      </c>
      <c r="BN161" s="148" t="s">
        <v>246</v>
      </c>
    </row>
    <row r="162" spans="2:66" s="1" customFormat="1" ht="24.2" customHeight="1" x14ac:dyDescent="0.2">
      <c r="B162" s="29"/>
      <c r="C162" s="188" t="s">
        <v>213</v>
      </c>
      <c r="D162" s="188" t="s">
        <v>167</v>
      </c>
      <c r="E162" s="189" t="s">
        <v>1093</v>
      </c>
      <c r="F162" s="190" t="s">
        <v>1094</v>
      </c>
      <c r="G162" s="191" t="s">
        <v>242</v>
      </c>
      <c r="H162" s="192">
        <v>54.488</v>
      </c>
      <c r="I162" s="193">
        <v>30</v>
      </c>
      <c r="J162" s="182"/>
      <c r="K162" s="193">
        <f t="shared" si="6"/>
        <v>1634.6399999999999</v>
      </c>
      <c r="L162" s="194"/>
      <c r="M162" s="29"/>
      <c r="N162" s="145" t="s">
        <v>1</v>
      </c>
      <c r="O162" s="118" t="s">
        <v>34</v>
      </c>
      <c r="P162" s="146">
        <v>0</v>
      </c>
      <c r="Q162" s="146">
        <f>P162*H162</f>
        <v>0</v>
      </c>
      <c r="R162" s="146">
        <v>0</v>
      </c>
      <c r="S162" s="146">
        <f>R162*H162</f>
        <v>0</v>
      </c>
      <c r="T162" s="146">
        <v>0</v>
      </c>
      <c r="U162" s="147">
        <f>T162*H162</f>
        <v>0</v>
      </c>
      <c r="AS162" s="148" t="s">
        <v>171</v>
      </c>
      <c r="AU162" s="148" t="s">
        <v>167</v>
      </c>
      <c r="AV162" s="148" t="s">
        <v>147</v>
      </c>
      <c r="AZ162" s="17" t="s">
        <v>165</v>
      </c>
      <c r="BF162" s="149">
        <f>IF(O162="základná",K162,0)</f>
        <v>0</v>
      </c>
      <c r="BG162" s="149">
        <f>IF(O162="znížená",K162,0)</f>
        <v>1634.6399999999999</v>
      </c>
      <c r="BH162" s="149">
        <f>IF(O162="zákl. prenesená",K162,0)</f>
        <v>0</v>
      </c>
      <c r="BI162" s="149">
        <f>IF(O162="zníž. prenesená",K162,0)</f>
        <v>0</v>
      </c>
      <c r="BJ162" s="149">
        <f>IF(O162="nulová",K162,0)</f>
        <v>0</v>
      </c>
      <c r="BK162" s="17" t="s">
        <v>147</v>
      </c>
      <c r="BL162" s="149">
        <f>ROUND(I162*H162,2)</f>
        <v>1634.64</v>
      </c>
      <c r="BM162" s="17" t="s">
        <v>171</v>
      </c>
      <c r="BN162" s="148" t="s">
        <v>265</v>
      </c>
    </row>
    <row r="163" spans="2:66" s="13" customFormat="1" x14ac:dyDescent="0.2">
      <c r="B163" s="156"/>
      <c r="D163" s="151" t="s">
        <v>173</v>
      </c>
      <c r="E163" s="157" t="s">
        <v>1</v>
      </c>
      <c r="F163" s="158" t="s">
        <v>1095</v>
      </c>
      <c r="H163" s="159">
        <v>54.488</v>
      </c>
      <c r="J163" s="177"/>
      <c r="M163" s="156"/>
      <c r="N163" s="160"/>
      <c r="U163" s="161"/>
      <c r="AU163" s="157" t="s">
        <v>173</v>
      </c>
      <c r="AV163" s="157" t="s">
        <v>147</v>
      </c>
      <c r="AW163" s="13" t="s">
        <v>147</v>
      </c>
      <c r="AX163" s="13" t="s">
        <v>24</v>
      </c>
      <c r="AY163" s="13" t="s">
        <v>68</v>
      </c>
      <c r="AZ163" s="157" t="s">
        <v>165</v>
      </c>
    </row>
    <row r="164" spans="2:66" s="14" customFormat="1" x14ac:dyDescent="0.2">
      <c r="B164" s="162"/>
      <c r="D164" s="151" t="s">
        <v>173</v>
      </c>
      <c r="E164" s="163" t="s">
        <v>1</v>
      </c>
      <c r="F164" s="164" t="s">
        <v>176</v>
      </c>
      <c r="H164" s="165">
        <v>54.488</v>
      </c>
      <c r="J164" s="178"/>
      <c r="M164" s="162"/>
      <c r="N164" s="166"/>
      <c r="U164" s="167"/>
      <c r="AU164" s="163" t="s">
        <v>173</v>
      </c>
      <c r="AV164" s="163" t="s">
        <v>147</v>
      </c>
      <c r="AW164" s="14" t="s">
        <v>171</v>
      </c>
      <c r="AX164" s="14" t="s">
        <v>24</v>
      </c>
      <c r="AY164" s="14" t="s">
        <v>76</v>
      </c>
      <c r="AZ164" s="163" t="s">
        <v>165</v>
      </c>
    </row>
    <row r="165" spans="2:66" s="1" customFormat="1" ht="24.2" customHeight="1" x14ac:dyDescent="0.2">
      <c r="B165" s="29"/>
      <c r="C165" s="188" t="s">
        <v>219</v>
      </c>
      <c r="D165" s="188" t="s">
        <v>167</v>
      </c>
      <c r="E165" s="189" t="s">
        <v>1096</v>
      </c>
      <c r="F165" s="190" t="s">
        <v>1097</v>
      </c>
      <c r="G165" s="191" t="s">
        <v>184</v>
      </c>
      <c r="H165" s="192">
        <v>31.536000000000001</v>
      </c>
      <c r="I165" s="193">
        <v>4.78</v>
      </c>
      <c r="J165" s="182"/>
      <c r="K165" s="193">
        <f t="shared" ref="K165" si="7">(H165*I165)-(H165*I165*J165)</f>
        <v>150.74208000000002</v>
      </c>
      <c r="L165" s="194"/>
      <c r="M165" s="29"/>
      <c r="N165" s="145" t="s">
        <v>1</v>
      </c>
      <c r="O165" s="118" t="s">
        <v>34</v>
      </c>
      <c r="P165" s="146">
        <v>0</v>
      </c>
      <c r="Q165" s="146">
        <f>P165*H165</f>
        <v>0</v>
      </c>
      <c r="R165" s="146">
        <v>0</v>
      </c>
      <c r="S165" s="146">
        <f>R165*H165</f>
        <v>0</v>
      </c>
      <c r="T165" s="146">
        <v>0</v>
      </c>
      <c r="U165" s="147">
        <f>T165*H165</f>
        <v>0</v>
      </c>
      <c r="AS165" s="148" t="s">
        <v>171</v>
      </c>
      <c r="AU165" s="148" t="s">
        <v>167</v>
      </c>
      <c r="AV165" s="148" t="s">
        <v>147</v>
      </c>
      <c r="AZ165" s="17" t="s">
        <v>165</v>
      </c>
      <c r="BF165" s="149">
        <f>IF(O165="základná",K165,0)</f>
        <v>0</v>
      </c>
      <c r="BG165" s="149">
        <f>IF(O165="znížená",K165,0)</f>
        <v>150.74208000000002</v>
      </c>
      <c r="BH165" s="149">
        <f>IF(O165="zákl. prenesená",K165,0)</f>
        <v>0</v>
      </c>
      <c r="BI165" s="149">
        <f>IF(O165="zníž. prenesená",K165,0)</f>
        <v>0</v>
      </c>
      <c r="BJ165" s="149">
        <f>IF(O165="nulová",K165,0)</f>
        <v>0</v>
      </c>
      <c r="BK165" s="17" t="s">
        <v>147</v>
      </c>
      <c r="BL165" s="149">
        <f>ROUND(I165*H165,2)</f>
        <v>150.74</v>
      </c>
      <c r="BM165" s="17" t="s">
        <v>171</v>
      </c>
      <c r="BN165" s="148" t="s">
        <v>276</v>
      </c>
    </row>
    <row r="166" spans="2:66" s="13" customFormat="1" x14ac:dyDescent="0.2">
      <c r="B166" s="156"/>
      <c r="D166" s="151" t="s">
        <v>173</v>
      </c>
      <c r="E166" s="157" t="s">
        <v>1</v>
      </c>
      <c r="F166" s="158" t="s">
        <v>1080</v>
      </c>
      <c r="H166" s="159">
        <v>63.588000000000001</v>
      </c>
      <c r="J166" s="177"/>
      <c r="M166" s="156"/>
      <c r="N166" s="160"/>
      <c r="U166" s="161"/>
      <c r="AU166" s="157" t="s">
        <v>173</v>
      </c>
      <c r="AV166" s="157" t="s">
        <v>147</v>
      </c>
      <c r="AW166" s="13" t="s">
        <v>147</v>
      </c>
      <c r="AX166" s="13" t="s">
        <v>24</v>
      </c>
      <c r="AY166" s="13" t="s">
        <v>68</v>
      </c>
      <c r="AZ166" s="157" t="s">
        <v>165</v>
      </c>
    </row>
    <row r="167" spans="2:66" s="13" customFormat="1" x14ac:dyDescent="0.2">
      <c r="B167" s="156"/>
      <c r="D167" s="151" t="s">
        <v>173</v>
      </c>
      <c r="E167" s="157" t="s">
        <v>1</v>
      </c>
      <c r="F167" s="158" t="s">
        <v>1098</v>
      </c>
      <c r="H167" s="159">
        <v>-5.2990000000000004</v>
      </c>
      <c r="J167" s="177"/>
      <c r="M167" s="156"/>
      <c r="N167" s="160"/>
      <c r="U167" s="161"/>
      <c r="AU167" s="157" t="s">
        <v>173</v>
      </c>
      <c r="AV167" s="157" t="s">
        <v>147</v>
      </c>
      <c r="AW167" s="13" t="s">
        <v>147</v>
      </c>
      <c r="AX167" s="13" t="s">
        <v>24</v>
      </c>
      <c r="AY167" s="13" t="s">
        <v>68</v>
      </c>
      <c r="AZ167" s="157" t="s">
        <v>165</v>
      </c>
    </row>
    <row r="168" spans="2:66" s="13" customFormat="1" x14ac:dyDescent="0.2">
      <c r="B168" s="156"/>
      <c r="D168" s="151" t="s">
        <v>173</v>
      </c>
      <c r="E168" s="157" t="s">
        <v>1</v>
      </c>
      <c r="F168" s="158" t="s">
        <v>1099</v>
      </c>
      <c r="H168" s="159">
        <v>-26.753</v>
      </c>
      <c r="J168" s="177"/>
      <c r="M168" s="156"/>
      <c r="N168" s="160"/>
      <c r="U168" s="161"/>
      <c r="AU168" s="157" t="s">
        <v>173</v>
      </c>
      <c r="AV168" s="157" t="s">
        <v>147</v>
      </c>
      <c r="AW168" s="13" t="s">
        <v>147</v>
      </c>
      <c r="AX168" s="13" t="s">
        <v>24</v>
      </c>
      <c r="AY168" s="13" t="s">
        <v>68</v>
      </c>
      <c r="AZ168" s="157" t="s">
        <v>165</v>
      </c>
    </row>
    <row r="169" spans="2:66" s="14" customFormat="1" x14ac:dyDescent="0.2">
      <c r="B169" s="162"/>
      <c r="D169" s="151" t="s">
        <v>173</v>
      </c>
      <c r="E169" s="163" t="s">
        <v>1</v>
      </c>
      <c r="F169" s="164" t="s">
        <v>176</v>
      </c>
      <c r="H169" s="165">
        <v>31.536000000000001</v>
      </c>
      <c r="J169" s="178"/>
      <c r="M169" s="162"/>
      <c r="N169" s="166"/>
      <c r="U169" s="167"/>
      <c r="AU169" s="163" t="s">
        <v>173</v>
      </c>
      <c r="AV169" s="163" t="s">
        <v>147</v>
      </c>
      <c r="AW169" s="14" t="s">
        <v>171</v>
      </c>
      <c r="AX169" s="14" t="s">
        <v>24</v>
      </c>
      <c r="AY169" s="14" t="s">
        <v>76</v>
      </c>
      <c r="AZ169" s="163" t="s">
        <v>165</v>
      </c>
    </row>
    <row r="170" spans="2:66" s="1" customFormat="1" ht="24.2" customHeight="1" x14ac:dyDescent="0.2">
      <c r="B170" s="29"/>
      <c r="C170" s="188" t="s">
        <v>224</v>
      </c>
      <c r="D170" s="188" t="s">
        <v>167</v>
      </c>
      <c r="E170" s="189" t="s">
        <v>1100</v>
      </c>
      <c r="F170" s="190" t="s">
        <v>1101</v>
      </c>
      <c r="G170" s="191" t="s">
        <v>184</v>
      </c>
      <c r="H170" s="192">
        <v>26.753</v>
      </c>
      <c r="I170" s="193">
        <v>23.3</v>
      </c>
      <c r="J170" s="182"/>
      <c r="K170" s="193">
        <f t="shared" ref="K170" si="8">(H170*I170)-(H170*I170*J170)</f>
        <v>623.34490000000005</v>
      </c>
      <c r="L170" s="194"/>
      <c r="M170" s="29"/>
      <c r="N170" s="145" t="s">
        <v>1</v>
      </c>
      <c r="O170" s="118" t="s">
        <v>34</v>
      </c>
      <c r="P170" s="146">
        <v>0</v>
      </c>
      <c r="Q170" s="146">
        <f>P170*H170</f>
        <v>0</v>
      </c>
      <c r="R170" s="146">
        <v>0</v>
      </c>
      <c r="S170" s="146">
        <f>R170*H170</f>
        <v>0</v>
      </c>
      <c r="T170" s="146">
        <v>0</v>
      </c>
      <c r="U170" s="147">
        <f>T170*H170</f>
        <v>0</v>
      </c>
      <c r="AS170" s="148" t="s">
        <v>171</v>
      </c>
      <c r="AU170" s="148" t="s">
        <v>167</v>
      </c>
      <c r="AV170" s="148" t="s">
        <v>147</v>
      </c>
      <c r="AZ170" s="17" t="s">
        <v>165</v>
      </c>
      <c r="BF170" s="149">
        <f>IF(O170="základná",K170,0)</f>
        <v>0</v>
      </c>
      <c r="BG170" s="149">
        <f>IF(O170="znížená",K170,0)</f>
        <v>623.34490000000005</v>
      </c>
      <c r="BH170" s="149">
        <f>IF(O170="zákl. prenesená",K170,0)</f>
        <v>0</v>
      </c>
      <c r="BI170" s="149">
        <f>IF(O170="zníž. prenesená",K170,0)</f>
        <v>0</v>
      </c>
      <c r="BJ170" s="149">
        <f>IF(O170="nulová",K170,0)</f>
        <v>0</v>
      </c>
      <c r="BK170" s="17" t="s">
        <v>147</v>
      </c>
      <c r="BL170" s="149">
        <f>ROUND(I170*H170,2)</f>
        <v>623.34</v>
      </c>
      <c r="BM170" s="17" t="s">
        <v>171</v>
      </c>
      <c r="BN170" s="148" t="s">
        <v>293</v>
      </c>
    </row>
    <row r="171" spans="2:66" s="13" customFormat="1" x14ac:dyDescent="0.2">
      <c r="B171" s="156"/>
      <c r="D171" s="151" t="s">
        <v>173</v>
      </c>
      <c r="E171" s="157" t="s">
        <v>1</v>
      </c>
      <c r="F171" s="158" t="s">
        <v>1102</v>
      </c>
      <c r="H171" s="159">
        <v>9.8000000000000007</v>
      </c>
      <c r="J171" s="177"/>
      <c r="M171" s="156"/>
      <c r="N171" s="160"/>
      <c r="U171" s="161"/>
      <c r="AU171" s="157" t="s">
        <v>173</v>
      </c>
      <c r="AV171" s="157" t="s">
        <v>147</v>
      </c>
      <c r="AW171" s="13" t="s">
        <v>147</v>
      </c>
      <c r="AX171" s="13" t="s">
        <v>24</v>
      </c>
      <c r="AY171" s="13" t="s">
        <v>68</v>
      </c>
      <c r="AZ171" s="157" t="s">
        <v>165</v>
      </c>
    </row>
    <row r="172" spans="2:66" s="13" customFormat="1" x14ac:dyDescent="0.2">
      <c r="B172" s="156"/>
      <c r="D172" s="151" t="s">
        <v>173</v>
      </c>
      <c r="E172" s="157" t="s">
        <v>1</v>
      </c>
      <c r="F172" s="158" t="s">
        <v>1103</v>
      </c>
      <c r="H172" s="159">
        <v>0.51900000000000002</v>
      </c>
      <c r="J172" s="177"/>
      <c r="M172" s="156"/>
      <c r="N172" s="160"/>
      <c r="U172" s="161"/>
      <c r="AU172" s="157" t="s">
        <v>173</v>
      </c>
      <c r="AV172" s="157" t="s">
        <v>147</v>
      </c>
      <c r="AW172" s="13" t="s">
        <v>147</v>
      </c>
      <c r="AX172" s="13" t="s">
        <v>24</v>
      </c>
      <c r="AY172" s="13" t="s">
        <v>68</v>
      </c>
      <c r="AZ172" s="157" t="s">
        <v>165</v>
      </c>
    </row>
    <row r="173" spans="2:66" s="13" customFormat="1" x14ac:dyDescent="0.2">
      <c r="B173" s="156"/>
      <c r="D173" s="151" t="s">
        <v>173</v>
      </c>
      <c r="E173" s="157" t="s">
        <v>1</v>
      </c>
      <c r="F173" s="158" t="s">
        <v>1104</v>
      </c>
      <c r="H173" s="159">
        <v>12.128</v>
      </c>
      <c r="J173" s="177"/>
      <c r="M173" s="156"/>
      <c r="N173" s="160"/>
      <c r="U173" s="161"/>
      <c r="AU173" s="157" t="s">
        <v>173</v>
      </c>
      <c r="AV173" s="157" t="s">
        <v>147</v>
      </c>
      <c r="AW173" s="13" t="s">
        <v>147</v>
      </c>
      <c r="AX173" s="13" t="s">
        <v>24</v>
      </c>
      <c r="AY173" s="13" t="s">
        <v>68</v>
      </c>
      <c r="AZ173" s="157" t="s">
        <v>165</v>
      </c>
    </row>
    <row r="174" spans="2:66" s="13" customFormat="1" x14ac:dyDescent="0.2">
      <c r="B174" s="156"/>
      <c r="D174" s="151" t="s">
        <v>173</v>
      </c>
      <c r="E174" s="157" t="s">
        <v>1</v>
      </c>
      <c r="F174" s="158" t="s">
        <v>1105</v>
      </c>
      <c r="H174" s="159">
        <v>1.0529999999999999</v>
      </c>
      <c r="J174" s="177"/>
      <c r="M174" s="156"/>
      <c r="N174" s="160"/>
      <c r="U174" s="161"/>
      <c r="AU174" s="157" t="s">
        <v>173</v>
      </c>
      <c r="AV174" s="157" t="s">
        <v>147</v>
      </c>
      <c r="AW174" s="13" t="s">
        <v>147</v>
      </c>
      <c r="AX174" s="13" t="s">
        <v>24</v>
      </c>
      <c r="AY174" s="13" t="s">
        <v>68</v>
      </c>
      <c r="AZ174" s="157" t="s">
        <v>165</v>
      </c>
    </row>
    <row r="175" spans="2:66" s="13" customFormat="1" x14ac:dyDescent="0.2">
      <c r="B175" s="156"/>
      <c r="D175" s="151" t="s">
        <v>173</v>
      </c>
      <c r="E175" s="157" t="s">
        <v>1</v>
      </c>
      <c r="F175" s="158" t="s">
        <v>1106</v>
      </c>
      <c r="H175" s="159">
        <v>3.2530000000000001</v>
      </c>
      <c r="J175" s="177"/>
      <c r="M175" s="156"/>
      <c r="N175" s="160"/>
      <c r="U175" s="161"/>
      <c r="AU175" s="157" t="s">
        <v>173</v>
      </c>
      <c r="AV175" s="157" t="s">
        <v>147</v>
      </c>
      <c r="AW175" s="13" t="s">
        <v>147</v>
      </c>
      <c r="AX175" s="13" t="s">
        <v>24</v>
      </c>
      <c r="AY175" s="13" t="s">
        <v>68</v>
      </c>
      <c r="AZ175" s="157" t="s">
        <v>165</v>
      </c>
    </row>
    <row r="176" spans="2:66" s="14" customFormat="1" x14ac:dyDescent="0.2">
      <c r="B176" s="162"/>
      <c r="D176" s="151" t="s">
        <v>173</v>
      </c>
      <c r="E176" s="163" t="s">
        <v>1</v>
      </c>
      <c r="F176" s="164" t="s">
        <v>176</v>
      </c>
      <c r="H176" s="165">
        <v>26.753000000000004</v>
      </c>
      <c r="J176" s="178"/>
      <c r="M176" s="162"/>
      <c r="N176" s="166"/>
      <c r="U176" s="167"/>
      <c r="AU176" s="163" t="s">
        <v>173</v>
      </c>
      <c r="AV176" s="163" t="s">
        <v>147</v>
      </c>
      <c r="AW176" s="14" t="s">
        <v>171</v>
      </c>
      <c r="AX176" s="14" t="s">
        <v>24</v>
      </c>
      <c r="AY176" s="14" t="s">
        <v>76</v>
      </c>
      <c r="AZ176" s="163" t="s">
        <v>165</v>
      </c>
    </row>
    <row r="177" spans="2:66" s="1" customFormat="1" ht="16.5" customHeight="1" x14ac:dyDescent="0.2">
      <c r="B177" s="29"/>
      <c r="C177" s="202" t="s">
        <v>229</v>
      </c>
      <c r="D177" s="202" t="s">
        <v>398</v>
      </c>
      <c r="E177" s="203" t="s">
        <v>1107</v>
      </c>
      <c r="F177" s="204" t="s">
        <v>1108</v>
      </c>
      <c r="G177" s="205" t="s">
        <v>242</v>
      </c>
      <c r="H177" s="206">
        <v>45.48</v>
      </c>
      <c r="I177" s="207">
        <v>17.28</v>
      </c>
      <c r="J177" s="184"/>
      <c r="K177" s="208">
        <f t="shared" ref="K177" si="9">(H177*I177)-(H177*I177*J177)</f>
        <v>785.89440000000002</v>
      </c>
      <c r="L177" s="209"/>
      <c r="M177" s="169"/>
      <c r="N177" s="170" t="s">
        <v>1</v>
      </c>
      <c r="O177" s="171" t="s">
        <v>34</v>
      </c>
      <c r="P177" s="146">
        <v>0</v>
      </c>
      <c r="Q177" s="146">
        <f>P177*H177</f>
        <v>0</v>
      </c>
      <c r="R177" s="146">
        <v>0</v>
      </c>
      <c r="S177" s="146">
        <f>R177*H177</f>
        <v>0</v>
      </c>
      <c r="T177" s="146">
        <v>0</v>
      </c>
      <c r="U177" s="147">
        <f>T177*H177</f>
        <v>0</v>
      </c>
      <c r="AS177" s="148" t="s">
        <v>213</v>
      </c>
      <c r="AU177" s="148" t="s">
        <v>398</v>
      </c>
      <c r="AV177" s="148" t="s">
        <v>147</v>
      </c>
      <c r="AZ177" s="17" t="s">
        <v>165</v>
      </c>
      <c r="BF177" s="149">
        <f>IF(O177="základná",K177,0)</f>
        <v>0</v>
      </c>
      <c r="BG177" s="149">
        <f>IF(O177="znížená",K177,0)</f>
        <v>785.89440000000002</v>
      </c>
      <c r="BH177" s="149">
        <f>IF(O177="zákl. prenesená",K177,0)</f>
        <v>0</v>
      </c>
      <c r="BI177" s="149">
        <f>IF(O177="zníž. prenesená",K177,0)</f>
        <v>0</v>
      </c>
      <c r="BJ177" s="149">
        <f>IF(O177="nulová",K177,0)</f>
        <v>0</v>
      </c>
      <c r="BK177" s="17" t="s">
        <v>147</v>
      </c>
      <c r="BL177" s="149">
        <f>ROUND(I177*H177,2)</f>
        <v>785.89</v>
      </c>
      <c r="BM177" s="17" t="s">
        <v>171</v>
      </c>
      <c r="BN177" s="148" t="s">
        <v>307</v>
      </c>
    </row>
    <row r="178" spans="2:66" s="13" customFormat="1" x14ac:dyDescent="0.2">
      <c r="B178" s="156"/>
      <c r="D178" s="151" t="s">
        <v>173</v>
      </c>
      <c r="E178" s="157" t="s">
        <v>1</v>
      </c>
      <c r="F178" s="158" t="s">
        <v>1109</v>
      </c>
      <c r="H178" s="159">
        <v>45.48</v>
      </c>
      <c r="J178" s="177"/>
      <c r="M178" s="156"/>
      <c r="N178" s="160"/>
      <c r="U178" s="161"/>
      <c r="AU178" s="157" t="s">
        <v>173</v>
      </c>
      <c r="AV178" s="157" t="s">
        <v>147</v>
      </c>
      <c r="AW178" s="13" t="s">
        <v>147</v>
      </c>
      <c r="AX178" s="13" t="s">
        <v>24</v>
      </c>
      <c r="AY178" s="13" t="s">
        <v>68</v>
      </c>
      <c r="AZ178" s="157" t="s">
        <v>165</v>
      </c>
    </row>
    <row r="179" spans="2:66" s="14" customFormat="1" x14ac:dyDescent="0.2">
      <c r="B179" s="162"/>
      <c r="D179" s="151" t="s">
        <v>173</v>
      </c>
      <c r="E179" s="163" t="s">
        <v>1</v>
      </c>
      <c r="F179" s="164" t="s">
        <v>176</v>
      </c>
      <c r="H179" s="165">
        <v>45.48</v>
      </c>
      <c r="J179" s="178"/>
      <c r="M179" s="162"/>
      <c r="N179" s="166"/>
      <c r="U179" s="167"/>
      <c r="AU179" s="163" t="s">
        <v>173</v>
      </c>
      <c r="AV179" s="163" t="s">
        <v>147</v>
      </c>
      <c r="AW179" s="14" t="s">
        <v>171</v>
      </c>
      <c r="AX179" s="14" t="s">
        <v>24</v>
      </c>
      <c r="AY179" s="14" t="s">
        <v>76</v>
      </c>
      <c r="AZ179" s="163" t="s">
        <v>165</v>
      </c>
    </row>
    <row r="180" spans="2:66" s="11" customFormat="1" ht="22.9" customHeight="1" x14ac:dyDescent="0.2">
      <c r="B180" s="133"/>
      <c r="D180" s="134" t="s">
        <v>67</v>
      </c>
      <c r="E180" s="142" t="s">
        <v>171</v>
      </c>
      <c r="F180" s="142" t="s">
        <v>315</v>
      </c>
      <c r="J180" s="179"/>
      <c r="K180" s="143">
        <f>K181</f>
        <v>371.67186000000004</v>
      </c>
      <c r="M180" s="133"/>
      <c r="N180" s="137"/>
      <c r="Q180" s="138">
        <f>SUM(Q181:Q184)</f>
        <v>0</v>
      </c>
      <c r="S180" s="138">
        <f>SUM(S181:S184)</f>
        <v>0</v>
      </c>
      <c r="U180" s="139">
        <f>SUM(U181:U184)</f>
        <v>0</v>
      </c>
      <c r="AS180" s="134" t="s">
        <v>76</v>
      </c>
      <c r="AU180" s="140" t="s">
        <v>67</v>
      </c>
      <c r="AV180" s="140" t="s">
        <v>76</v>
      </c>
      <c r="AZ180" s="134" t="s">
        <v>165</v>
      </c>
      <c r="BL180" s="141">
        <f>SUM(BL181:BL184)</f>
        <v>371.67</v>
      </c>
    </row>
    <row r="181" spans="2:66" s="1" customFormat="1" ht="37.9" customHeight="1" x14ac:dyDescent="0.2">
      <c r="B181" s="29"/>
      <c r="C181" s="188" t="s">
        <v>234</v>
      </c>
      <c r="D181" s="188" t="s">
        <v>167</v>
      </c>
      <c r="E181" s="189" t="s">
        <v>1110</v>
      </c>
      <c r="F181" s="190" t="s">
        <v>1111</v>
      </c>
      <c r="G181" s="191" t="s">
        <v>184</v>
      </c>
      <c r="H181" s="192">
        <v>5.2990000000000004</v>
      </c>
      <c r="I181" s="193">
        <v>70.14</v>
      </c>
      <c r="J181" s="182"/>
      <c r="K181" s="193">
        <f t="shared" ref="K181" si="10">(H181*I181)-(H181*I181*J181)</f>
        <v>371.67186000000004</v>
      </c>
      <c r="L181" s="194"/>
      <c r="M181" s="29"/>
      <c r="N181" s="145" t="s">
        <v>1</v>
      </c>
      <c r="O181" s="118" t="s">
        <v>34</v>
      </c>
      <c r="P181" s="146">
        <v>0</v>
      </c>
      <c r="Q181" s="146">
        <f>P181*H181</f>
        <v>0</v>
      </c>
      <c r="R181" s="146">
        <v>0</v>
      </c>
      <c r="S181" s="146">
        <f>R181*H181</f>
        <v>0</v>
      </c>
      <c r="T181" s="146">
        <v>0</v>
      </c>
      <c r="U181" s="147">
        <f>T181*H181</f>
        <v>0</v>
      </c>
      <c r="AS181" s="148" t="s">
        <v>171</v>
      </c>
      <c r="AU181" s="148" t="s">
        <v>167</v>
      </c>
      <c r="AV181" s="148" t="s">
        <v>147</v>
      </c>
      <c r="AZ181" s="17" t="s">
        <v>165</v>
      </c>
      <c r="BF181" s="149">
        <f>IF(O181="základná",K181,0)</f>
        <v>0</v>
      </c>
      <c r="BG181" s="149">
        <f>IF(O181="znížená",K181,0)</f>
        <v>371.67186000000004</v>
      </c>
      <c r="BH181" s="149">
        <f>IF(O181="zákl. prenesená",K181,0)</f>
        <v>0</v>
      </c>
      <c r="BI181" s="149">
        <f>IF(O181="zníž. prenesená",K181,0)</f>
        <v>0</v>
      </c>
      <c r="BJ181" s="149">
        <f>IF(O181="nulová",K181,0)</f>
        <v>0</v>
      </c>
      <c r="BK181" s="17" t="s">
        <v>147</v>
      </c>
      <c r="BL181" s="149">
        <f>ROUND(I181*H181,2)</f>
        <v>371.67</v>
      </c>
      <c r="BM181" s="17" t="s">
        <v>171</v>
      </c>
      <c r="BN181" s="148" t="s">
        <v>316</v>
      </c>
    </row>
    <row r="182" spans="2:66" s="12" customFormat="1" x14ac:dyDescent="0.2">
      <c r="B182" s="150"/>
      <c r="D182" s="151" t="s">
        <v>173</v>
      </c>
      <c r="E182" s="152" t="s">
        <v>1</v>
      </c>
      <c r="F182" s="153" t="s">
        <v>1112</v>
      </c>
      <c r="H182" s="152" t="s">
        <v>1</v>
      </c>
      <c r="J182" s="176"/>
      <c r="M182" s="150"/>
      <c r="N182" s="154"/>
      <c r="U182" s="155"/>
      <c r="AU182" s="152" t="s">
        <v>173</v>
      </c>
      <c r="AV182" s="152" t="s">
        <v>147</v>
      </c>
      <c r="AW182" s="12" t="s">
        <v>76</v>
      </c>
      <c r="AX182" s="12" t="s">
        <v>24</v>
      </c>
      <c r="AY182" s="12" t="s">
        <v>68</v>
      </c>
      <c r="AZ182" s="152" t="s">
        <v>165</v>
      </c>
    </row>
    <row r="183" spans="2:66" s="13" customFormat="1" x14ac:dyDescent="0.2">
      <c r="B183" s="156"/>
      <c r="D183" s="151" t="s">
        <v>173</v>
      </c>
      <c r="E183" s="157" t="s">
        <v>1</v>
      </c>
      <c r="F183" s="158" t="s">
        <v>1113</v>
      </c>
      <c r="H183" s="159">
        <v>5.2990000000000004</v>
      </c>
      <c r="J183" s="177"/>
      <c r="M183" s="156"/>
      <c r="N183" s="160"/>
      <c r="U183" s="161"/>
      <c r="AU183" s="157" t="s">
        <v>173</v>
      </c>
      <c r="AV183" s="157" t="s">
        <v>147</v>
      </c>
      <c r="AW183" s="13" t="s">
        <v>147</v>
      </c>
      <c r="AX183" s="13" t="s">
        <v>24</v>
      </c>
      <c r="AY183" s="13" t="s">
        <v>68</v>
      </c>
      <c r="AZ183" s="157" t="s">
        <v>165</v>
      </c>
    </row>
    <row r="184" spans="2:66" s="14" customFormat="1" x14ac:dyDescent="0.2">
      <c r="B184" s="162"/>
      <c r="D184" s="151" t="s">
        <v>173</v>
      </c>
      <c r="E184" s="163" t="s">
        <v>1</v>
      </c>
      <c r="F184" s="164" t="s">
        <v>176</v>
      </c>
      <c r="H184" s="165">
        <v>5.2990000000000004</v>
      </c>
      <c r="J184" s="178"/>
      <c r="M184" s="162"/>
      <c r="N184" s="166"/>
      <c r="U184" s="167"/>
      <c r="AU184" s="163" t="s">
        <v>173</v>
      </c>
      <c r="AV184" s="163" t="s">
        <v>147</v>
      </c>
      <c r="AW184" s="14" t="s">
        <v>171</v>
      </c>
      <c r="AX184" s="14" t="s">
        <v>24</v>
      </c>
      <c r="AY184" s="14" t="s">
        <v>76</v>
      </c>
      <c r="AZ184" s="163" t="s">
        <v>165</v>
      </c>
    </row>
    <row r="185" spans="2:66" s="11" customFormat="1" ht="22.9" customHeight="1" x14ac:dyDescent="0.2">
      <c r="B185" s="133"/>
      <c r="D185" s="134" t="s">
        <v>67</v>
      </c>
      <c r="E185" s="142" t="s">
        <v>213</v>
      </c>
      <c r="F185" s="142" t="s">
        <v>1114</v>
      </c>
      <c r="J185" s="179"/>
      <c r="K185" s="143">
        <f>SUM(K186:K242)</f>
        <v>5338.7884999999997</v>
      </c>
      <c r="M185" s="133"/>
      <c r="N185" s="137"/>
      <c r="Q185" s="138">
        <f>SUM(Q186:Q244)</f>
        <v>0</v>
      </c>
      <c r="S185" s="138">
        <f>SUM(S186:S244)</f>
        <v>0</v>
      </c>
      <c r="U185" s="139">
        <f>SUM(U186:U244)</f>
        <v>0</v>
      </c>
      <c r="AS185" s="134" t="s">
        <v>76</v>
      </c>
      <c r="AU185" s="140" t="s">
        <v>67</v>
      </c>
      <c r="AV185" s="140" t="s">
        <v>76</v>
      </c>
      <c r="AZ185" s="134" t="s">
        <v>165</v>
      </c>
      <c r="BL185" s="141">
        <f>SUM(BL186:BL244)</f>
        <v>5338.8</v>
      </c>
    </row>
    <row r="186" spans="2:66" s="1" customFormat="1" ht="16.5" customHeight="1" x14ac:dyDescent="0.2">
      <c r="B186" s="29"/>
      <c r="C186" s="188" t="s">
        <v>239</v>
      </c>
      <c r="D186" s="188" t="s">
        <v>167</v>
      </c>
      <c r="E186" s="189" t="s">
        <v>1115</v>
      </c>
      <c r="F186" s="190" t="s">
        <v>1116</v>
      </c>
      <c r="G186" s="191" t="s">
        <v>446</v>
      </c>
      <c r="H186" s="192">
        <v>2</v>
      </c>
      <c r="I186" s="183"/>
      <c r="J186" s="182"/>
      <c r="K186" s="193">
        <f t="shared" ref="K186:K187" si="11">(H186*I186)-(H186*I186*J186)</f>
        <v>0</v>
      </c>
      <c r="L186" s="194"/>
      <c r="M186" s="29"/>
      <c r="N186" s="145" t="s">
        <v>1</v>
      </c>
      <c r="O186" s="118" t="s">
        <v>34</v>
      </c>
      <c r="P186" s="146">
        <v>0</v>
      </c>
      <c r="Q186" s="146">
        <f>P186*H186</f>
        <v>0</v>
      </c>
      <c r="R186" s="146">
        <v>0</v>
      </c>
      <c r="S186" s="146">
        <f>R186*H186</f>
        <v>0</v>
      </c>
      <c r="T186" s="146">
        <v>0</v>
      </c>
      <c r="U186" s="147">
        <f>T186*H186</f>
        <v>0</v>
      </c>
      <c r="AS186" s="148" t="s">
        <v>171</v>
      </c>
      <c r="AU186" s="148" t="s">
        <v>167</v>
      </c>
      <c r="AV186" s="148" t="s">
        <v>147</v>
      </c>
      <c r="AZ186" s="17" t="s">
        <v>165</v>
      </c>
      <c r="BF186" s="149">
        <f>IF(O186="základná",K186,0)</f>
        <v>0</v>
      </c>
      <c r="BG186" s="149">
        <f>IF(O186="znížená",K186,0)</f>
        <v>0</v>
      </c>
      <c r="BH186" s="149">
        <f>IF(O186="zákl. prenesená",K186,0)</f>
        <v>0</v>
      </c>
      <c r="BI186" s="149">
        <f>IF(O186="zníž. prenesená",K186,0)</f>
        <v>0</v>
      </c>
      <c r="BJ186" s="149">
        <f>IF(O186="nulová",K186,0)</f>
        <v>0</v>
      </c>
      <c r="BK186" s="17" t="s">
        <v>147</v>
      </c>
      <c r="BL186" s="149">
        <f>ROUND(I186*H186,2)</f>
        <v>0</v>
      </c>
      <c r="BM186" s="17" t="s">
        <v>171</v>
      </c>
      <c r="BN186" s="148" t="s">
        <v>335</v>
      </c>
    </row>
    <row r="187" spans="2:66" s="1" customFormat="1" ht="21.75" customHeight="1" x14ac:dyDescent="0.2">
      <c r="B187" s="29"/>
      <c r="C187" s="188" t="s">
        <v>246</v>
      </c>
      <c r="D187" s="188" t="s">
        <v>167</v>
      </c>
      <c r="E187" s="189" t="s">
        <v>1117</v>
      </c>
      <c r="F187" s="190" t="s">
        <v>1118</v>
      </c>
      <c r="G187" s="191" t="s">
        <v>446</v>
      </c>
      <c r="H187" s="192">
        <v>21.45</v>
      </c>
      <c r="I187" s="183"/>
      <c r="J187" s="182"/>
      <c r="K187" s="193">
        <f t="shared" si="11"/>
        <v>0</v>
      </c>
      <c r="L187" s="194"/>
      <c r="M187" s="29"/>
      <c r="N187" s="145" t="s">
        <v>1</v>
      </c>
      <c r="O187" s="118" t="s">
        <v>34</v>
      </c>
      <c r="P187" s="146">
        <v>0</v>
      </c>
      <c r="Q187" s="146">
        <f>P187*H187</f>
        <v>0</v>
      </c>
      <c r="R187" s="146">
        <v>0</v>
      </c>
      <c r="S187" s="146">
        <f>R187*H187</f>
        <v>0</v>
      </c>
      <c r="T187" s="146">
        <v>0</v>
      </c>
      <c r="U187" s="147">
        <f>T187*H187</f>
        <v>0</v>
      </c>
      <c r="AS187" s="148" t="s">
        <v>171</v>
      </c>
      <c r="AU187" s="148" t="s">
        <v>167</v>
      </c>
      <c r="AV187" s="148" t="s">
        <v>147</v>
      </c>
      <c r="AZ187" s="17" t="s">
        <v>165</v>
      </c>
      <c r="BF187" s="149">
        <f>IF(O187="základná",K187,0)</f>
        <v>0</v>
      </c>
      <c r="BG187" s="149">
        <f>IF(O187="znížená",K187,0)</f>
        <v>0</v>
      </c>
      <c r="BH187" s="149">
        <f>IF(O187="zákl. prenesená",K187,0)</f>
        <v>0</v>
      </c>
      <c r="BI187" s="149">
        <f>IF(O187="zníž. prenesená",K187,0)</f>
        <v>0</v>
      </c>
      <c r="BJ187" s="149">
        <f>IF(O187="nulová",K187,0)</f>
        <v>0</v>
      </c>
      <c r="BK187" s="17" t="s">
        <v>147</v>
      </c>
      <c r="BL187" s="149">
        <f>ROUND(I187*H187,2)</f>
        <v>0</v>
      </c>
      <c r="BM187" s="17" t="s">
        <v>171</v>
      </c>
      <c r="BN187" s="148" t="s">
        <v>346</v>
      </c>
    </row>
    <row r="188" spans="2:66" s="12" customFormat="1" x14ac:dyDescent="0.2">
      <c r="B188" s="150"/>
      <c r="D188" s="151" t="s">
        <v>173</v>
      </c>
      <c r="E188" s="152" t="s">
        <v>1</v>
      </c>
      <c r="F188" s="153" t="s">
        <v>1119</v>
      </c>
      <c r="H188" s="152" t="s">
        <v>1</v>
      </c>
      <c r="J188" s="198"/>
      <c r="M188" s="150"/>
      <c r="N188" s="154"/>
      <c r="U188" s="155"/>
      <c r="AU188" s="152" t="s">
        <v>173</v>
      </c>
      <c r="AV188" s="152" t="s">
        <v>147</v>
      </c>
      <c r="AW188" s="12" t="s">
        <v>76</v>
      </c>
      <c r="AX188" s="12" t="s">
        <v>24</v>
      </c>
      <c r="AY188" s="12" t="s">
        <v>68</v>
      </c>
      <c r="AZ188" s="152" t="s">
        <v>165</v>
      </c>
    </row>
    <row r="189" spans="2:66" s="13" customFormat="1" x14ac:dyDescent="0.2">
      <c r="B189" s="156"/>
      <c r="D189" s="151" t="s">
        <v>173</v>
      </c>
      <c r="E189" s="157" t="s">
        <v>1</v>
      </c>
      <c r="F189" s="158" t="s">
        <v>1120</v>
      </c>
      <c r="H189" s="159">
        <v>19.5</v>
      </c>
      <c r="J189" s="199"/>
      <c r="M189" s="156"/>
      <c r="N189" s="160"/>
      <c r="U189" s="161"/>
      <c r="AU189" s="157" t="s">
        <v>173</v>
      </c>
      <c r="AV189" s="157" t="s">
        <v>147</v>
      </c>
      <c r="AW189" s="13" t="s">
        <v>147</v>
      </c>
      <c r="AX189" s="13" t="s">
        <v>24</v>
      </c>
      <c r="AY189" s="13" t="s">
        <v>68</v>
      </c>
      <c r="AZ189" s="157" t="s">
        <v>165</v>
      </c>
    </row>
    <row r="190" spans="2:66" s="14" customFormat="1" x14ac:dyDescent="0.2">
      <c r="B190" s="162"/>
      <c r="D190" s="151" t="s">
        <v>173</v>
      </c>
      <c r="E190" s="163" t="s">
        <v>1</v>
      </c>
      <c r="F190" s="164" t="s">
        <v>176</v>
      </c>
      <c r="H190" s="165">
        <v>19.5</v>
      </c>
      <c r="J190" s="200"/>
      <c r="M190" s="162"/>
      <c r="N190" s="166"/>
      <c r="U190" s="167"/>
      <c r="AU190" s="163" t="s">
        <v>173</v>
      </c>
      <c r="AV190" s="163" t="s">
        <v>147</v>
      </c>
      <c r="AW190" s="14" t="s">
        <v>171</v>
      </c>
      <c r="AX190" s="14" t="s">
        <v>24</v>
      </c>
      <c r="AY190" s="14" t="s">
        <v>68</v>
      </c>
      <c r="AZ190" s="163" t="s">
        <v>165</v>
      </c>
    </row>
    <row r="191" spans="2:66" s="13" customFormat="1" x14ac:dyDescent="0.2">
      <c r="B191" s="156"/>
      <c r="D191" s="151" t="s">
        <v>173</v>
      </c>
      <c r="E191" s="157" t="s">
        <v>1</v>
      </c>
      <c r="F191" s="158" t="s">
        <v>1121</v>
      </c>
      <c r="H191" s="159">
        <v>21.45</v>
      </c>
      <c r="J191" s="199"/>
      <c r="M191" s="156"/>
      <c r="N191" s="160"/>
      <c r="U191" s="161"/>
      <c r="AU191" s="157" t="s">
        <v>173</v>
      </c>
      <c r="AV191" s="157" t="s">
        <v>147</v>
      </c>
      <c r="AW191" s="13" t="s">
        <v>147</v>
      </c>
      <c r="AX191" s="13" t="s">
        <v>24</v>
      </c>
      <c r="AY191" s="13" t="s">
        <v>68</v>
      </c>
      <c r="AZ191" s="157" t="s">
        <v>165</v>
      </c>
    </row>
    <row r="192" spans="2:66" s="14" customFormat="1" x14ac:dyDescent="0.2">
      <c r="B192" s="162"/>
      <c r="D192" s="151" t="s">
        <v>173</v>
      </c>
      <c r="E192" s="163" t="s">
        <v>1</v>
      </c>
      <c r="F192" s="164" t="s">
        <v>176</v>
      </c>
      <c r="H192" s="165">
        <v>21.45</v>
      </c>
      <c r="J192" s="200"/>
      <c r="M192" s="162"/>
      <c r="N192" s="166"/>
      <c r="U192" s="167"/>
      <c r="AU192" s="163" t="s">
        <v>173</v>
      </c>
      <c r="AV192" s="163" t="s">
        <v>147</v>
      </c>
      <c r="AW192" s="14" t="s">
        <v>171</v>
      </c>
      <c r="AX192" s="14" t="s">
        <v>24</v>
      </c>
      <c r="AY192" s="14" t="s">
        <v>76</v>
      </c>
      <c r="AZ192" s="163" t="s">
        <v>165</v>
      </c>
    </row>
    <row r="193" spans="2:66" s="1" customFormat="1" ht="21.75" customHeight="1" x14ac:dyDescent="0.2">
      <c r="B193" s="29"/>
      <c r="C193" s="188" t="s">
        <v>256</v>
      </c>
      <c r="D193" s="188" t="s">
        <v>167</v>
      </c>
      <c r="E193" s="189" t="s">
        <v>1122</v>
      </c>
      <c r="F193" s="190" t="s">
        <v>1123</v>
      </c>
      <c r="G193" s="191" t="s">
        <v>446</v>
      </c>
      <c r="H193" s="192">
        <v>24.97</v>
      </c>
      <c r="I193" s="183"/>
      <c r="J193" s="182"/>
      <c r="K193" s="193">
        <f t="shared" ref="K193" si="12">(H193*I193)-(H193*I193*J193)</f>
        <v>0</v>
      </c>
      <c r="L193" s="194"/>
      <c r="M193" s="29"/>
      <c r="N193" s="145" t="s">
        <v>1</v>
      </c>
      <c r="O193" s="118" t="s">
        <v>34</v>
      </c>
      <c r="P193" s="146">
        <v>0</v>
      </c>
      <c r="Q193" s="146">
        <f>P193*H193</f>
        <v>0</v>
      </c>
      <c r="R193" s="146">
        <v>0</v>
      </c>
      <c r="S193" s="146">
        <f>R193*H193</f>
        <v>0</v>
      </c>
      <c r="T193" s="146">
        <v>0</v>
      </c>
      <c r="U193" s="147">
        <f>T193*H193</f>
        <v>0</v>
      </c>
      <c r="AS193" s="148" t="s">
        <v>171</v>
      </c>
      <c r="AU193" s="148" t="s">
        <v>167</v>
      </c>
      <c r="AV193" s="148" t="s">
        <v>147</v>
      </c>
      <c r="AZ193" s="17" t="s">
        <v>165</v>
      </c>
      <c r="BF193" s="149">
        <f>IF(O193="základná",K193,0)</f>
        <v>0</v>
      </c>
      <c r="BG193" s="149">
        <f>IF(O193="znížená",K193,0)</f>
        <v>0</v>
      </c>
      <c r="BH193" s="149">
        <f>IF(O193="zákl. prenesená",K193,0)</f>
        <v>0</v>
      </c>
      <c r="BI193" s="149">
        <f>IF(O193="zníž. prenesená",K193,0)</f>
        <v>0</v>
      </c>
      <c r="BJ193" s="149">
        <f>IF(O193="nulová",K193,0)</f>
        <v>0</v>
      </c>
      <c r="BK193" s="17" t="s">
        <v>147</v>
      </c>
      <c r="BL193" s="149">
        <f>ROUND(I193*H193,2)</f>
        <v>0</v>
      </c>
      <c r="BM193" s="17" t="s">
        <v>171</v>
      </c>
      <c r="BN193" s="148" t="s">
        <v>356</v>
      </c>
    </row>
    <row r="194" spans="2:66" s="12" customFormat="1" x14ac:dyDescent="0.2">
      <c r="B194" s="150"/>
      <c r="D194" s="151" t="s">
        <v>173</v>
      </c>
      <c r="E194" s="152" t="s">
        <v>1</v>
      </c>
      <c r="F194" s="153" t="s">
        <v>1119</v>
      </c>
      <c r="H194" s="152" t="s">
        <v>1</v>
      </c>
      <c r="J194" s="198"/>
      <c r="M194" s="150"/>
      <c r="N194" s="154"/>
      <c r="U194" s="155"/>
      <c r="AU194" s="152" t="s">
        <v>173</v>
      </c>
      <c r="AV194" s="152" t="s">
        <v>147</v>
      </c>
      <c r="AW194" s="12" t="s">
        <v>76</v>
      </c>
      <c r="AX194" s="12" t="s">
        <v>24</v>
      </c>
      <c r="AY194" s="12" t="s">
        <v>68</v>
      </c>
      <c r="AZ194" s="152" t="s">
        <v>165</v>
      </c>
    </row>
    <row r="195" spans="2:66" s="13" customFormat="1" x14ac:dyDescent="0.2">
      <c r="B195" s="156"/>
      <c r="D195" s="151" t="s">
        <v>173</v>
      </c>
      <c r="E195" s="157" t="s">
        <v>1</v>
      </c>
      <c r="F195" s="158" t="s">
        <v>1124</v>
      </c>
      <c r="H195" s="159">
        <v>13.5</v>
      </c>
      <c r="J195" s="199"/>
      <c r="M195" s="156"/>
      <c r="N195" s="160"/>
      <c r="U195" s="161"/>
      <c r="AU195" s="157" t="s">
        <v>173</v>
      </c>
      <c r="AV195" s="157" t="s">
        <v>147</v>
      </c>
      <c r="AW195" s="13" t="s">
        <v>147</v>
      </c>
      <c r="AX195" s="13" t="s">
        <v>24</v>
      </c>
      <c r="AY195" s="13" t="s">
        <v>68</v>
      </c>
      <c r="AZ195" s="157" t="s">
        <v>165</v>
      </c>
    </row>
    <row r="196" spans="2:66" s="12" customFormat="1" x14ac:dyDescent="0.2">
      <c r="B196" s="150"/>
      <c r="D196" s="151" t="s">
        <v>173</v>
      </c>
      <c r="E196" s="152" t="s">
        <v>1</v>
      </c>
      <c r="F196" s="153" t="s">
        <v>1125</v>
      </c>
      <c r="H196" s="152" t="s">
        <v>1</v>
      </c>
      <c r="J196" s="198"/>
      <c r="M196" s="150"/>
      <c r="N196" s="154"/>
      <c r="U196" s="155"/>
      <c r="AU196" s="152" t="s">
        <v>173</v>
      </c>
      <c r="AV196" s="152" t="s">
        <v>147</v>
      </c>
      <c r="AW196" s="12" t="s">
        <v>76</v>
      </c>
      <c r="AX196" s="12" t="s">
        <v>24</v>
      </c>
      <c r="AY196" s="12" t="s">
        <v>68</v>
      </c>
      <c r="AZ196" s="152" t="s">
        <v>165</v>
      </c>
    </row>
    <row r="197" spans="2:66" s="13" customFormat="1" x14ac:dyDescent="0.2">
      <c r="B197" s="156"/>
      <c r="D197" s="151" t="s">
        <v>173</v>
      </c>
      <c r="E197" s="157" t="s">
        <v>1</v>
      </c>
      <c r="F197" s="158" t="s">
        <v>1126</v>
      </c>
      <c r="H197" s="159">
        <v>9.1999999999999993</v>
      </c>
      <c r="J197" s="199"/>
      <c r="M197" s="156"/>
      <c r="N197" s="160"/>
      <c r="U197" s="161"/>
      <c r="AU197" s="157" t="s">
        <v>173</v>
      </c>
      <c r="AV197" s="157" t="s">
        <v>147</v>
      </c>
      <c r="AW197" s="13" t="s">
        <v>147</v>
      </c>
      <c r="AX197" s="13" t="s">
        <v>24</v>
      </c>
      <c r="AY197" s="13" t="s">
        <v>68</v>
      </c>
      <c r="AZ197" s="157" t="s">
        <v>165</v>
      </c>
    </row>
    <row r="198" spans="2:66" s="14" customFormat="1" x14ac:dyDescent="0.2">
      <c r="B198" s="162"/>
      <c r="D198" s="151" t="s">
        <v>173</v>
      </c>
      <c r="E198" s="163" t="s">
        <v>1</v>
      </c>
      <c r="F198" s="164" t="s">
        <v>176</v>
      </c>
      <c r="H198" s="165">
        <v>22.7</v>
      </c>
      <c r="J198" s="200"/>
      <c r="M198" s="162"/>
      <c r="N198" s="166"/>
      <c r="U198" s="167"/>
      <c r="AU198" s="163" t="s">
        <v>173</v>
      </c>
      <c r="AV198" s="163" t="s">
        <v>147</v>
      </c>
      <c r="AW198" s="14" t="s">
        <v>171</v>
      </c>
      <c r="AX198" s="14" t="s">
        <v>24</v>
      </c>
      <c r="AY198" s="14" t="s">
        <v>68</v>
      </c>
      <c r="AZ198" s="163" t="s">
        <v>165</v>
      </c>
    </row>
    <row r="199" spans="2:66" s="13" customFormat="1" x14ac:dyDescent="0.2">
      <c r="B199" s="156"/>
      <c r="D199" s="151" t="s">
        <v>173</v>
      </c>
      <c r="E199" s="157" t="s">
        <v>1</v>
      </c>
      <c r="F199" s="158" t="s">
        <v>1127</v>
      </c>
      <c r="H199" s="159">
        <v>24.97</v>
      </c>
      <c r="J199" s="199"/>
      <c r="M199" s="156"/>
      <c r="N199" s="160"/>
      <c r="U199" s="161"/>
      <c r="AU199" s="157" t="s">
        <v>173</v>
      </c>
      <c r="AV199" s="157" t="s">
        <v>147</v>
      </c>
      <c r="AW199" s="13" t="s">
        <v>147</v>
      </c>
      <c r="AX199" s="13" t="s">
        <v>24</v>
      </c>
      <c r="AY199" s="13" t="s">
        <v>68</v>
      </c>
      <c r="AZ199" s="157" t="s">
        <v>165</v>
      </c>
    </row>
    <row r="200" spans="2:66" s="14" customFormat="1" x14ac:dyDescent="0.2">
      <c r="B200" s="162"/>
      <c r="D200" s="151" t="s">
        <v>173</v>
      </c>
      <c r="E200" s="163" t="s">
        <v>1</v>
      </c>
      <c r="F200" s="164" t="s">
        <v>176</v>
      </c>
      <c r="H200" s="165">
        <v>24.97</v>
      </c>
      <c r="J200" s="200"/>
      <c r="M200" s="162"/>
      <c r="N200" s="166"/>
      <c r="U200" s="167"/>
      <c r="AU200" s="163" t="s">
        <v>173</v>
      </c>
      <c r="AV200" s="163" t="s">
        <v>147</v>
      </c>
      <c r="AW200" s="14" t="s">
        <v>171</v>
      </c>
      <c r="AX200" s="14" t="s">
        <v>24</v>
      </c>
      <c r="AY200" s="14" t="s">
        <v>76</v>
      </c>
      <c r="AZ200" s="163" t="s">
        <v>165</v>
      </c>
    </row>
    <row r="201" spans="2:66" s="1" customFormat="1" ht="21.75" customHeight="1" x14ac:dyDescent="0.2">
      <c r="B201" s="29"/>
      <c r="C201" s="188" t="s">
        <v>265</v>
      </c>
      <c r="D201" s="188" t="s">
        <v>167</v>
      </c>
      <c r="E201" s="189" t="s">
        <v>1128</v>
      </c>
      <c r="F201" s="190" t="s">
        <v>1129</v>
      </c>
      <c r="G201" s="191" t="s">
        <v>446</v>
      </c>
      <c r="H201" s="192">
        <v>12.76</v>
      </c>
      <c r="I201" s="183"/>
      <c r="J201" s="182"/>
      <c r="K201" s="193">
        <f t="shared" ref="K201:K202" si="13">(H201*I201)-(H201*I201*J201)</f>
        <v>0</v>
      </c>
      <c r="L201" s="194"/>
      <c r="M201" s="29"/>
      <c r="N201" s="145" t="s">
        <v>1</v>
      </c>
      <c r="O201" s="118" t="s">
        <v>34</v>
      </c>
      <c r="P201" s="146">
        <v>0</v>
      </c>
      <c r="Q201" s="146">
        <f>P201*H201</f>
        <v>0</v>
      </c>
      <c r="R201" s="146">
        <v>0</v>
      </c>
      <c r="S201" s="146">
        <f>R201*H201</f>
        <v>0</v>
      </c>
      <c r="T201" s="146">
        <v>0</v>
      </c>
      <c r="U201" s="147">
        <f>T201*H201</f>
        <v>0</v>
      </c>
      <c r="AS201" s="148" t="s">
        <v>171</v>
      </c>
      <c r="AU201" s="148" t="s">
        <v>167</v>
      </c>
      <c r="AV201" s="148" t="s">
        <v>147</v>
      </c>
      <c r="AZ201" s="17" t="s">
        <v>165</v>
      </c>
      <c r="BF201" s="149">
        <f>IF(O201="základná",K201,0)</f>
        <v>0</v>
      </c>
      <c r="BG201" s="149">
        <f>IF(O201="znížená",K201,0)</f>
        <v>0</v>
      </c>
      <c r="BH201" s="149">
        <f>IF(O201="zákl. prenesená",K201,0)</f>
        <v>0</v>
      </c>
      <c r="BI201" s="149">
        <f>IF(O201="zníž. prenesená",K201,0)</f>
        <v>0</v>
      </c>
      <c r="BJ201" s="149">
        <f>IF(O201="nulová",K201,0)</f>
        <v>0</v>
      </c>
      <c r="BK201" s="17" t="s">
        <v>147</v>
      </c>
      <c r="BL201" s="149">
        <f>ROUND(I201*H201,2)</f>
        <v>0</v>
      </c>
      <c r="BM201" s="17" t="s">
        <v>171</v>
      </c>
      <c r="BN201" s="148" t="s">
        <v>370</v>
      </c>
    </row>
    <row r="202" spans="2:66" s="1" customFormat="1" ht="21.75" customHeight="1" x14ac:dyDescent="0.2">
      <c r="B202" s="29"/>
      <c r="C202" s="188" t="s">
        <v>272</v>
      </c>
      <c r="D202" s="188" t="s">
        <v>167</v>
      </c>
      <c r="E202" s="189" t="s">
        <v>1130</v>
      </c>
      <c r="F202" s="190" t="s">
        <v>1131</v>
      </c>
      <c r="G202" s="191" t="s">
        <v>446</v>
      </c>
      <c r="H202" s="192">
        <v>16.059999999999999</v>
      </c>
      <c r="I202" s="183"/>
      <c r="J202" s="182"/>
      <c r="K202" s="193">
        <f t="shared" si="13"/>
        <v>0</v>
      </c>
      <c r="L202" s="194"/>
      <c r="M202" s="29"/>
      <c r="N202" s="145" t="s">
        <v>1</v>
      </c>
      <c r="O202" s="118" t="s">
        <v>34</v>
      </c>
      <c r="P202" s="146">
        <v>0</v>
      </c>
      <c r="Q202" s="146">
        <f>P202*H202</f>
        <v>0</v>
      </c>
      <c r="R202" s="146">
        <v>0</v>
      </c>
      <c r="S202" s="146">
        <f>R202*H202</f>
        <v>0</v>
      </c>
      <c r="T202" s="146">
        <v>0</v>
      </c>
      <c r="U202" s="147">
        <f>T202*H202</f>
        <v>0</v>
      </c>
      <c r="AS202" s="148" t="s">
        <v>171</v>
      </c>
      <c r="AU202" s="148" t="s">
        <v>167</v>
      </c>
      <c r="AV202" s="148" t="s">
        <v>147</v>
      </c>
      <c r="AZ202" s="17" t="s">
        <v>165</v>
      </c>
      <c r="BF202" s="149">
        <f>IF(O202="základná",K202,0)</f>
        <v>0</v>
      </c>
      <c r="BG202" s="149">
        <f>IF(O202="znížená",K202,0)</f>
        <v>0</v>
      </c>
      <c r="BH202" s="149">
        <f>IF(O202="zákl. prenesená",K202,0)</f>
        <v>0</v>
      </c>
      <c r="BI202" s="149">
        <f>IF(O202="zníž. prenesená",K202,0)</f>
        <v>0</v>
      </c>
      <c r="BJ202" s="149">
        <f>IF(O202="nulová",K202,0)</f>
        <v>0</v>
      </c>
      <c r="BK202" s="17" t="s">
        <v>147</v>
      </c>
      <c r="BL202" s="149">
        <f>ROUND(I202*H202,2)</f>
        <v>0</v>
      </c>
      <c r="BM202" s="17" t="s">
        <v>171</v>
      </c>
      <c r="BN202" s="148" t="s">
        <v>381</v>
      </c>
    </row>
    <row r="203" spans="2:66" s="12" customFormat="1" x14ac:dyDescent="0.2">
      <c r="B203" s="150"/>
      <c r="D203" s="151" t="s">
        <v>173</v>
      </c>
      <c r="E203" s="152" t="s">
        <v>1</v>
      </c>
      <c r="F203" s="153" t="s">
        <v>1132</v>
      </c>
      <c r="H203" s="152" t="s">
        <v>1</v>
      </c>
      <c r="J203" s="198"/>
      <c r="M203" s="150"/>
      <c r="N203" s="154"/>
      <c r="U203" s="155"/>
      <c r="AU203" s="152" t="s">
        <v>173</v>
      </c>
      <c r="AV203" s="152" t="s">
        <v>147</v>
      </c>
      <c r="AW203" s="12" t="s">
        <v>76</v>
      </c>
      <c r="AX203" s="12" t="s">
        <v>24</v>
      </c>
      <c r="AY203" s="12" t="s">
        <v>68</v>
      </c>
      <c r="AZ203" s="152" t="s">
        <v>165</v>
      </c>
    </row>
    <row r="204" spans="2:66" s="13" customFormat="1" x14ac:dyDescent="0.2">
      <c r="B204" s="156"/>
      <c r="D204" s="151" t="s">
        <v>173</v>
      </c>
      <c r="E204" s="157" t="s">
        <v>1</v>
      </c>
      <c r="F204" s="158" t="s">
        <v>1133</v>
      </c>
      <c r="H204" s="159">
        <v>3.2</v>
      </c>
      <c r="J204" s="199"/>
      <c r="M204" s="156"/>
      <c r="N204" s="160"/>
      <c r="U204" s="161"/>
      <c r="AU204" s="157" t="s">
        <v>173</v>
      </c>
      <c r="AV204" s="157" t="s">
        <v>147</v>
      </c>
      <c r="AW204" s="13" t="s">
        <v>147</v>
      </c>
      <c r="AX204" s="13" t="s">
        <v>24</v>
      </c>
      <c r="AY204" s="13" t="s">
        <v>68</v>
      </c>
      <c r="AZ204" s="157" t="s">
        <v>165</v>
      </c>
    </row>
    <row r="205" spans="2:66" s="12" customFormat="1" x14ac:dyDescent="0.2">
      <c r="B205" s="150"/>
      <c r="D205" s="151" t="s">
        <v>173</v>
      </c>
      <c r="E205" s="152" t="s">
        <v>1</v>
      </c>
      <c r="F205" s="153" t="s">
        <v>1134</v>
      </c>
      <c r="H205" s="152" t="s">
        <v>1</v>
      </c>
      <c r="J205" s="198"/>
      <c r="M205" s="150"/>
      <c r="N205" s="154"/>
      <c r="U205" s="155"/>
      <c r="AU205" s="152" t="s">
        <v>173</v>
      </c>
      <c r="AV205" s="152" t="s">
        <v>147</v>
      </c>
      <c r="AW205" s="12" t="s">
        <v>76</v>
      </c>
      <c r="AX205" s="12" t="s">
        <v>24</v>
      </c>
      <c r="AY205" s="12" t="s">
        <v>68</v>
      </c>
      <c r="AZ205" s="152" t="s">
        <v>165</v>
      </c>
    </row>
    <row r="206" spans="2:66" s="13" customFormat="1" x14ac:dyDescent="0.2">
      <c r="B206" s="156"/>
      <c r="D206" s="151" t="s">
        <v>173</v>
      </c>
      <c r="E206" s="157" t="s">
        <v>1</v>
      </c>
      <c r="F206" s="158" t="s">
        <v>1135</v>
      </c>
      <c r="H206" s="159">
        <v>11.4</v>
      </c>
      <c r="J206" s="199"/>
      <c r="M206" s="156"/>
      <c r="N206" s="160"/>
      <c r="U206" s="161"/>
      <c r="AU206" s="157" t="s">
        <v>173</v>
      </c>
      <c r="AV206" s="157" t="s">
        <v>147</v>
      </c>
      <c r="AW206" s="13" t="s">
        <v>147</v>
      </c>
      <c r="AX206" s="13" t="s">
        <v>24</v>
      </c>
      <c r="AY206" s="13" t="s">
        <v>68</v>
      </c>
      <c r="AZ206" s="157" t="s">
        <v>165</v>
      </c>
    </row>
    <row r="207" spans="2:66" s="14" customFormat="1" x14ac:dyDescent="0.2">
      <c r="B207" s="162"/>
      <c r="D207" s="151" t="s">
        <v>173</v>
      </c>
      <c r="E207" s="163" t="s">
        <v>1</v>
      </c>
      <c r="F207" s="164" t="s">
        <v>176</v>
      </c>
      <c r="H207" s="165">
        <v>14.600000000000001</v>
      </c>
      <c r="J207" s="200"/>
      <c r="M207" s="162"/>
      <c r="N207" s="166"/>
      <c r="U207" s="167"/>
      <c r="AU207" s="163" t="s">
        <v>173</v>
      </c>
      <c r="AV207" s="163" t="s">
        <v>147</v>
      </c>
      <c r="AW207" s="14" t="s">
        <v>171</v>
      </c>
      <c r="AX207" s="14" t="s">
        <v>24</v>
      </c>
      <c r="AY207" s="14" t="s">
        <v>68</v>
      </c>
      <c r="AZ207" s="163" t="s">
        <v>165</v>
      </c>
    </row>
    <row r="208" spans="2:66" s="13" customFormat="1" x14ac:dyDescent="0.2">
      <c r="B208" s="156"/>
      <c r="D208" s="151" t="s">
        <v>173</v>
      </c>
      <c r="E208" s="157" t="s">
        <v>1</v>
      </c>
      <c r="F208" s="158" t="s">
        <v>1136</v>
      </c>
      <c r="H208" s="159">
        <v>16.059999999999999</v>
      </c>
      <c r="J208" s="199"/>
      <c r="M208" s="156"/>
      <c r="N208" s="160"/>
      <c r="U208" s="161"/>
      <c r="AU208" s="157" t="s">
        <v>173</v>
      </c>
      <c r="AV208" s="157" t="s">
        <v>147</v>
      </c>
      <c r="AW208" s="13" t="s">
        <v>147</v>
      </c>
      <c r="AX208" s="13" t="s">
        <v>24</v>
      </c>
      <c r="AY208" s="13" t="s">
        <v>68</v>
      </c>
      <c r="AZ208" s="157" t="s">
        <v>165</v>
      </c>
    </row>
    <row r="209" spans="2:66" s="14" customFormat="1" x14ac:dyDescent="0.2">
      <c r="B209" s="162"/>
      <c r="D209" s="151" t="s">
        <v>173</v>
      </c>
      <c r="E209" s="163" t="s">
        <v>1</v>
      </c>
      <c r="F209" s="164" t="s">
        <v>176</v>
      </c>
      <c r="H209" s="165">
        <v>16.059999999999999</v>
      </c>
      <c r="J209" s="200"/>
      <c r="M209" s="162"/>
      <c r="N209" s="166"/>
      <c r="U209" s="167"/>
      <c r="AU209" s="163" t="s">
        <v>173</v>
      </c>
      <c r="AV209" s="163" t="s">
        <v>147</v>
      </c>
      <c r="AW209" s="14" t="s">
        <v>171</v>
      </c>
      <c r="AX209" s="14" t="s">
        <v>24</v>
      </c>
      <c r="AY209" s="14" t="s">
        <v>76</v>
      </c>
      <c r="AZ209" s="163" t="s">
        <v>165</v>
      </c>
    </row>
    <row r="210" spans="2:66" s="1" customFormat="1" ht="21.75" customHeight="1" x14ac:dyDescent="0.2">
      <c r="B210" s="29"/>
      <c r="C210" s="188" t="s">
        <v>276</v>
      </c>
      <c r="D210" s="188" t="s">
        <v>167</v>
      </c>
      <c r="E210" s="189" t="s">
        <v>1137</v>
      </c>
      <c r="F210" s="190" t="s">
        <v>1138</v>
      </c>
      <c r="G210" s="191" t="s">
        <v>446</v>
      </c>
      <c r="H210" s="192">
        <v>35.090000000000003</v>
      </c>
      <c r="I210" s="193">
        <v>47.76</v>
      </c>
      <c r="J210" s="182"/>
      <c r="K210" s="193">
        <f t="shared" ref="K210" si="14">(H210*I210)-(H210*I210*J210)</f>
        <v>1675.8984</v>
      </c>
      <c r="L210" s="194"/>
      <c r="M210" s="29"/>
      <c r="N210" s="145" t="s">
        <v>1</v>
      </c>
      <c r="O210" s="118" t="s">
        <v>34</v>
      </c>
      <c r="P210" s="146">
        <v>0</v>
      </c>
      <c r="Q210" s="146">
        <f>P210*H210</f>
        <v>0</v>
      </c>
      <c r="R210" s="146">
        <v>0</v>
      </c>
      <c r="S210" s="146">
        <f>R210*H210</f>
        <v>0</v>
      </c>
      <c r="T210" s="146">
        <v>0</v>
      </c>
      <c r="U210" s="147">
        <f>T210*H210</f>
        <v>0</v>
      </c>
      <c r="AS210" s="148" t="s">
        <v>171</v>
      </c>
      <c r="AU210" s="148" t="s">
        <v>167</v>
      </c>
      <c r="AV210" s="148" t="s">
        <v>147</v>
      </c>
      <c r="AZ210" s="17" t="s">
        <v>165</v>
      </c>
      <c r="BF210" s="149">
        <f>IF(O210="základná",K210,0)</f>
        <v>0</v>
      </c>
      <c r="BG210" s="149">
        <f>IF(O210="znížená",K210,0)</f>
        <v>1675.8984</v>
      </c>
      <c r="BH210" s="149">
        <f>IF(O210="zákl. prenesená",K210,0)</f>
        <v>0</v>
      </c>
      <c r="BI210" s="149">
        <f>IF(O210="zníž. prenesená",K210,0)</f>
        <v>0</v>
      </c>
      <c r="BJ210" s="149">
        <f>IF(O210="nulová",K210,0)</f>
        <v>0</v>
      </c>
      <c r="BK210" s="17" t="s">
        <v>147</v>
      </c>
      <c r="BL210" s="149">
        <f>ROUND(I210*H210,2)</f>
        <v>1675.9</v>
      </c>
      <c r="BM210" s="17" t="s">
        <v>171</v>
      </c>
      <c r="BN210" s="148" t="s">
        <v>391</v>
      </c>
    </row>
    <row r="211" spans="2:66" s="12" customFormat="1" x14ac:dyDescent="0.2">
      <c r="B211" s="150"/>
      <c r="D211" s="151" t="s">
        <v>173</v>
      </c>
      <c r="E211" s="152" t="s">
        <v>1</v>
      </c>
      <c r="F211" s="153" t="s">
        <v>1139</v>
      </c>
      <c r="H211" s="152" t="s">
        <v>1</v>
      </c>
      <c r="J211" s="176"/>
      <c r="M211" s="150"/>
      <c r="N211" s="154"/>
      <c r="U211" s="155"/>
      <c r="AU211" s="152" t="s">
        <v>173</v>
      </c>
      <c r="AV211" s="152" t="s">
        <v>147</v>
      </c>
      <c r="AW211" s="12" t="s">
        <v>76</v>
      </c>
      <c r="AX211" s="12" t="s">
        <v>24</v>
      </c>
      <c r="AY211" s="12" t="s">
        <v>68</v>
      </c>
      <c r="AZ211" s="152" t="s">
        <v>165</v>
      </c>
    </row>
    <row r="212" spans="2:66" s="13" customFormat="1" x14ac:dyDescent="0.2">
      <c r="B212" s="156"/>
      <c r="D212" s="151" t="s">
        <v>173</v>
      </c>
      <c r="E212" s="157" t="s">
        <v>1</v>
      </c>
      <c r="F212" s="158" t="s">
        <v>1140</v>
      </c>
      <c r="H212" s="159">
        <v>1.7</v>
      </c>
      <c r="J212" s="177"/>
      <c r="M212" s="156"/>
      <c r="N212" s="160"/>
      <c r="U212" s="161"/>
      <c r="AU212" s="157" t="s">
        <v>173</v>
      </c>
      <c r="AV212" s="157" t="s">
        <v>147</v>
      </c>
      <c r="AW212" s="13" t="s">
        <v>147</v>
      </c>
      <c r="AX212" s="13" t="s">
        <v>24</v>
      </c>
      <c r="AY212" s="13" t="s">
        <v>68</v>
      </c>
      <c r="AZ212" s="157" t="s">
        <v>165</v>
      </c>
    </row>
    <row r="213" spans="2:66" s="12" customFormat="1" x14ac:dyDescent="0.2">
      <c r="B213" s="150"/>
      <c r="D213" s="151" t="s">
        <v>173</v>
      </c>
      <c r="E213" s="152" t="s">
        <v>1</v>
      </c>
      <c r="F213" s="153" t="s">
        <v>1134</v>
      </c>
      <c r="H213" s="152" t="s">
        <v>1</v>
      </c>
      <c r="J213" s="176"/>
      <c r="M213" s="150"/>
      <c r="N213" s="154"/>
      <c r="U213" s="155"/>
      <c r="AU213" s="152" t="s">
        <v>173</v>
      </c>
      <c r="AV213" s="152" t="s">
        <v>147</v>
      </c>
      <c r="AW213" s="12" t="s">
        <v>76</v>
      </c>
      <c r="AX213" s="12" t="s">
        <v>24</v>
      </c>
      <c r="AY213" s="12" t="s">
        <v>68</v>
      </c>
      <c r="AZ213" s="152" t="s">
        <v>165</v>
      </c>
    </row>
    <row r="214" spans="2:66" s="13" customFormat="1" x14ac:dyDescent="0.2">
      <c r="B214" s="156"/>
      <c r="D214" s="151" t="s">
        <v>173</v>
      </c>
      <c r="E214" s="157" t="s">
        <v>1</v>
      </c>
      <c r="F214" s="158" t="s">
        <v>1141</v>
      </c>
      <c r="H214" s="159">
        <v>30.2</v>
      </c>
      <c r="J214" s="177"/>
      <c r="M214" s="156"/>
      <c r="N214" s="160"/>
      <c r="U214" s="161"/>
      <c r="AU214" s="157" t="s">
        <v>173</v>
      </c>
      <c r="AV214" s="157" t="s">
        <v>147</v>
      </c>
      <c r="AW214" s="13" t="s">
        <v>147</v>
      </c>
      <c r="AX214" s="13" t="s">
        <v>24</v>
      </c>
      <c r="AY214" s="13" t="s">
        <v>68</v>
      </c>
      <c r="AZ214" s="157" t="s">
        <v>165</v>
      </c>
    </row>
    <row r="215" spans="2:66" s="14" customFormat="1" x14ac:dyDescent="0.2">
      <c r="B215" s="162"/>
      <c r="D215" s="151" t="s">
        <v>173</v>
      </c>
      <c r="E215" s="163" t="s">
        <v>1</v>
      </c>
      <c r="F215" s="164" t="s">
        <v>176</v>
      </c>
      <c r="H215" s="165">
        <v>31.9</v>
      </c>
      <c r="J215" s="178"/>
      <c r="M215" s="162"/>
      <c r="N215" s="166"/>
      <c r="U215" s="167"/>
      <c r="AU215" s="163" t="s">
        <v>173</v>
      </c>
      <c r="AV215" s="163" t="s">
        <v>147</v>
      </c>
      <c r="AW215" s="14" t="s">
        <v>171</v>
      </c>
      <c r="AX215" s="14" t="s">
        <v>24</v>
      </c>
      <c r="AY215" s="14" t="s">
        <v>68</v>
      </c>
      <c r="AZ215" s="163" t="s">
        <v>165</v>
      </c>
    </row>
    <row r="216" spans="2:66" s="13" customFormat="1" x14ac:dyDescent="0.2">
      <c r="B216" s="156"/>
      <c r="D216" s="151" t="s">
        <v>173</v>
      </c>
      <c r="E216" s="157" t="s">
        <v>1</v>
      </c>
      <c r="F216" s="158" t="s">
        <v>1142</v>
      </c>
      <c r="H216" s="159">
        <v>35.090000000000003</v>
      </c>
      <c r="J216" s="177"/>
      <c r="M216" s="156"/>
      <c r="N216" s="160"/>
      <c r="U216" s="161"/>
      <c r="AU216" s="157" t="s">
        <v>173</v>
      </c>
      <c r="AV216" s="157" t="s">
        <v>147</v>
      </c>
      <c r="AW216" s="13" t="s">
        <v>147</v>
      </c>
      <c r="AX216" s="13" t="s">
        <v>24</v>
      </c>
      <c r="AY216" s="13" t="s">
        <v>68</v>
      </c>
      <c r="AZ216" s="157" t="s">
        <v>165</v>
      </c>
    </row>
    <row r="217" spans="2:66" s="14" customFormat="1" x14ac:dyDescent="0.2">
      <c r="B217" s="162"/>
      <c r="D217" s="151" t="s">
        <v>173</v>
      </c>
      <c r="E217" s="163" t="s">
        <v>1</v>
      </c>
      <c r="F217" s="164" t="s">
        <v>176</v>
      </c>
      <c r="H217" s="165">
        <v>35.090000000000003</v>
      </c>
      <c r="J217" s="178"/>
      <c r="M217" s="162"/>
      <c r="N217" s="166"/>
      <c r="U217" s="167"/>
      <c r="AU217" s="163" t="s">
        <v>173</v>
      </c>
      <c r="AV217" s="163" t="s">
        <v>147</v>
      </c>
      <c r="AW217" s="14" t="s">
        <v>171</v>
      </c>
      <c r="AX217" s="14" t="s">
        <v>24</v>
      </c>
      <c r="AY217" s="14" t="s">
        <v>76</v>
      </c>
      <c r="AZ217" s="163" t="s">
        <v>165</v>
      </c>
    </row>
    <row r="218" spans="2:66" s="1" customFormat="1" ht="21.75" customHeight="1" x14ac:dyDescent="0.2">
      <c r="B218" s="29"/>
      <c r="C218" s="188" t="s">
        <v>285</v>
      </c>
      <c r="D218" s="188" t="s">
        <v>167</v>
      </c>
      <c r="E218" s="189" t="s">
        <v>1143</v>
      </c>
      <c r="F218" s="190" t="s">
        <v>1144</v>
      </c>
      <c r="G218" s="191" t="s">
        <v>446</v>
      </c>
      <c r="H218" s="192">
        <v>15.95</v>
      </c>
      <c r="I218" s="193">
        <v>71.83</v>
      </c>
      <c r="J218" s="182"/>
      <c r="K218" s="193">
        <f t="shared" ref="K218:K220" si="15">(H218*I218)-(H218*I218*J218)</f>
        <v>1145.6885</v>
      </c>
      <c r="L218" s="194"/>
      <c r="M218" s="29"/>
      <c r="N218" s="145" t="s">
        <v>1</v>
      </c>
      <c r="O218" s="118" t="s">
        <v>34</v>
      </c>
      <c r="P218" s="146">
        <v>0</v>
      </c>
      <c r="Q218" s="146">
        <f>P218*H218</f>
        <v>0</v>
      </c>
      <c r="R218" s="146">
        <v>0</v>
      </c>
      <c r="S218" s="146">
        <f>R218*H218</f>
        <v>0</v>
      </c>
      <c r="T218" s="146">
        <v>0</v>
      </c>
      <c r="U218" s="147">
        <f>T218*H218</f>
        <v>0</v>
      </c>
      <c r="AS218" s="148" t="s">
        <v>171</v>
      </c>
      <c r="AU218" s="148" t="s">
        <v>167</v>
      </c>
      <c r="AV218" s="148" t="s">
        <v>147</v>
      </c>
      <c r="AZ218" s="17" t="s">
        <v>165</v>
      </c>
      <c r="BF218" s="149">
        <f>IF(O218="základná",K218,0)</f>
        <v>0</v>
      </c>
      <c r="BG218" s="149">
        <f>IF(O218="znížená",K218,0)</f>
        <v>1145.6885</v>
      </c>
      <c r="BH218" s="149">
        <f>IF(O218="zákl. prenesená",K218,0)</f>
        <v>0</v>
      </c>
      <c r="BI218" s="149">
        <f>IF(O218="zníž. prenesená",K218,0)</f>
        <v>0</v>
      </c>
      <c r="BJ218" s="149">
        <f>IF(O218="nulová",K218,0)</f>
        <v>0</v>
      </c>
      <c r="BK218" s="17" t="s">
        <v>147</v>
      </c>
      <c r="BL218" s="149">
        <f>ROUND(I218*H218,2)</f>
        <v>1145.69</v>
      </c>
      <c r="BM218" s="17" t="s">
        <v>171</v>
      </c>
      <c r="BN218" s="148" t="s">
        <v>404</v>
      </c>
    </row>
    <row r="219" spans="2:66" s="1" customFormat="1" ht="16.5" customHeight="1" x14ac:dyDescent="0.2">
      <c r="B219" s="29"/>
      <c r="C219" s="188" t="s">
        <v>293</v>
      </c>
      <c r="D219" s="188" t="s">
        <v>167</v>
      </c>
      <c r="E219" s="189" t="s">
        <v>1145</v>
      </c>
      <c r="F219" s="190" t="s">
        <v>1146</v>
      </c>
      <c r="G219" s="191" t="s">
        <v>1147</v>
      </c>
      <c r="H219" s="192">
        <v>1</v>
      </c>
      <c r="I219" s="183"/>
      <c r="J219" s="182"/>
      <c r="K219" s="193">
        <f t="shared" si="15"/>
        <v>0</v>
      </c>
      <c r="L219" s="194"/>
      <c r="M219" s="29"/>
      <c r="N219" s="145" t="s">
        <v>1</v>
      </c>
      <c r="O219" s="118" t="s">
        <v>34</v>
      </c>
      <c r="P219" s="146">
        <v>0</v>
      </c>
      <c r="Q219" s="146">
        <f>P219*H219</f>
        <v>0</v>
      </c>
      <c r="R219" s="146">
        <v>0</v>
      </c>
      <c r="S219" s="146">
        <f>R219*H219</f>
        <v>0</v>
      </c>
      <c r="T219" s="146">
        <v>0</v>
      </c>
      <c r="U219" s="147">
        <f>T219*H219</f>
        <v>0</v>
      </c>
      <c r="AS219" s="148" t="s">
        <v>171</v>
      </c>
      <c r="AU219" s="148" t="s">
        <v>167</v>
      </c>
      <c r="AV219" s="148" t="s">
        <v>147</v>
      </c>
      <c r="AZ219" s="17" t="s">
        <v>165</v>
      </c>
      <c r="BF219" s="149">
        <f>IF(O219="základná",K219,0)</f>
        <v>0</v>
      </c>
      <c r="BG219" s="149">
        <f>IF(O219="znížená",K219,0)</f>
        <v>0</v>
      </c>
      <c r="BH219" s="149">
        <f>IF(O219="zákl. prenesená",K219,0)</f>
        <v>0</v>
      </c>
      <c r="BI219" s="149">
        <f>IF(O219="zníž. prenesená",K219,0)</f>
        <v>0</v>
      </c>
      <c r="BJ219" s="149">
        <f>IF(O219="nulová",K219,0)</f>
        <v>0</v>
      </c>
      <c r="BK219" s="17" t="s">
        <v>147</v>
      </c>
      <c r="BL219" s="149">
        <f>ROUND(I219*H219,2)</f>
        <v>0</v>
      </c>
      <c r="BM219" s="17" t="s">
        <v>171</v>
      </c>
      <c r="BN219" s="148" t="s">
        <v>420</v>
      </c>
    </row>
    <row r="220" spans="2:66" s="1" customFormat="1" ht="24.2" customHeight="1" x14ac:dyDescent="0.2">
      <c r="B220" s="29"/>
      <c r="C220" s="188" t="s">
        <v>300</v>
      </c>
      <c r="D220" s="188" t="s">
        <v>167</v>
      </c>
      <c r="E220" s="189" t="s">
        <v>1148</v>
      </c>
      <c r="F220" s="190" t="s">
        <v>1149</v>
      </c>
      <c r="G220" s="191" t="s">
        <v>446</v>
      </c>
      <c r="H220" s="192">
        <v>48.42</v>
      </c>
      <c r="I220" s="193">
        <v>4.76</v>
      </c>
      <c r="J220" s="182"/>
      <c r="K220" s="193">
        <f t="shared" si="15"/>
        <v>230.47919999999999</v>
      </c>
      <c r="L220" s="194"/>
      <c r="M220" s="29"/>
      <c r="N220" s="145" t="s">
        <v>1</v>
      </c>
      <c r="O220" s="118" t="s">
        <v>34</v>
      </c>
      <c r="P220" s="146">
        <v>0</v>
      </c>
      <c r="Q220" s="146">
        <f>P220*H220</f>
        <v>0</v>
      </c>
      <c r="R220" s="146">
        <v>0</v>
      </c>
      <c r="S220" s="146">
        <f>R220*H220</f>
        <v>0</v>
      </c>
      <c r="T220" s="146">
        <v>0</v>
      </c>
      <c r="U220" s="147">
        <f>T220*H220</f>
        <v>0</v>
      </c>
      <c r="AS220" s="148" t="s">
        <v>171</v>
      </c>
      <c r="AU220" s="148" t="s">
        <v>167</v>
      </c>
      <c r="AV220" s="148" t="s">
        <v>147</v>
      </c>
      <c r="AZ220" s="17" t="s">
        <v>165</v>
      </c>
      <c r="BF220" s="149">
        <f>IF(O220="základná",K220,0)</f>
        <v>0</v>
      </c>
      <c r="BG220" s="149">
        <f>IF(O220="znížená",K220,0)</f>
        <v>230.47919999999999</v>
      </c>
      <c r="BH220" s="149">
        <f>IF(O220="zákl. prenesená",K220,0)</f>
        <v>0</v>
      </c>
      <c r="BI220" s="149">
        <f>IF(O220="zníž. prenesená",K220,0)</f>
        <v>0</v>
      </c>
      <c r="BJ220" s="149">
        <f>IF(O220="nulová",K220,0)</f>
        <v>0</v>
      </c>
      <c r="BK220" s="17" t="s">
        <v>147</v>
      </c>
      <c r="BL220" s="149">
        <f>ROUND(I220*H220,2)</f>
        <v>230.48</v>
      </c>
      <c r="BM220" s="17" t="s">
        <v>171</v>
      </c>
      <c r="BN220" s="148" t="s">
        <v>432</v>
      </c>
    </row>
    <row r="221" spans="2:66" s="13" customFormat="1" x14ac:dyDescent="0.2">
      <c r="B221" s="156"/>
      <c r="D221" s="151" t="s">
        <v>173</v>
      </c>
      <c r="E221" s="157" t="s">
        <v>1</v>
      </c>
      <c r="F221" s="158" t="s">
        <v>1150</v>
      </c>
      <c r="H221" s="159">
        <v>48.42</v>
      </c>
      <c r="J221" s="199"/>
      <c r="M221" s="156"/>
      <c r="N221" s="160"/>
      <c r="U221" s="161"/>
      <c r="AU221" s="157" t="s">
        <v>173</v>
      </c>
      <c r="AV221" s="157" t="s">
        <v>147</v>
      </c>
      <c r="AW221" s="13" t="s">
        <v>147</v>
      </c>
      <c r="AX221" s="13" t="s">
        <v>24</v>
      </c>
      <c r="AY221" s="13" t="s">
        <v>68</v>
      </c>
      <c r="AZ221" s="157" t="s">
        <v>165</v>
      </c>
    </row>
    <row r="222" spans="2:66" s="14" customFormat="1" x14ac:dyDescent="0.2">
      <c r="B222" s="162"/>
      <c r="D222" s="151" t="s">
        <v>173</v>
      </c>
      <c r="E222" s="163" t="s">
        <v>1</v>
      </c>
      <c r="F222" s="164" t="s">
        <v>176</v>
      </c>
      <c r="H222" s="165">
        <v>48.42</v>
      </c>
      <c r="J222" s="200"/>
      <c r="M222" s="162"/>
      <c r="N222" s="166"/>
      <c r="U222" s="167"/>
      <c r="AU222" s="163" t="s">
        <v>173</v>
      </c>
      <c r="AV222" s="163" t="s">
        <v>147</v>
      </c>
      <c r="AW222" s="14" t="s">
        <v>171</v>
      </c>
      <c r="AX222" s="14" t="s">
        <v>24</v>
      </c>
      <c r="AY222" s="14" t="s">
        <v>76</v>
      </c>
      <c r="AZ222" s="163" t="s">
        <v>165</v>
      </c>
    </row>
    <row r="223" spans="2:66" s="1" customFormat="1" ht="24.2" customHeight="1" x14ac:dyDescent="0.2">
      <c r="B223" s="29"/>
      <c r="C223" s="188" t="s">
        <v>307</v>
      </c>
      <c r="D223" s="188" t="s">
        <v>167</v>
      </c>
      <c r="E223" s="189" t="s">
        <v>1151</v>
      </c>
      <c r="F223" s="190" t="s">
        <v>1152</v>
      </c>
      <c r="G223" s="191" t="s">
        <v>446</v>
      </c>
      <c r="H223" s="192">
        <v>28.82</v>
      </c>
      <c r="I223" s="193">
        <v>6.97</v>
      </c>
      <c r="J223" s="182"/>
      <c r="K223" s="193">
        <f t="shared" ref="K223" si="16">(H223*I223)-(H223*I223*J223)</f>
        <v>200.87539999999998</v>
      </c>
      <c r="L223" s="194"/>
      <c r="M223" s="29"/>
      <c r="N223" s="145" t="s">
        <v>1</v>
      </c>
      <c r="O223" s="118" t="s">
        <v>34</v>
      </c>
      <c r="P223" s="146">
        <v>0</v>
      </c>
      <c r="Q223" s="146">
        <f>P223*H223</f>
        <v>0</v>
      </c>
      <c r="R223" s="146">
        <v>0</v>
      </c>
      <c r="S223" s="146">
        <f>R223*H223</f>
        <v>0</v>
      </c>
      <c r="T223" s="146">
        <v>0</v>
      </c>
      <c r="U223" s="147">
        <f>T223*H223</f>
        <v>0</v>
      </c>
      <c r="AS223" s="148" t="s">
        <v>171</v>
      </c>
      <c r="AU223" s="148" t="s">
        <v>167</v>
      </c>
      <c r="AV223" s="148" t="s">
        <v>147</v>
      </c>
      <c r="AZ223" s="17" t="s">
        <v>165</v>
      </c>
      <c r="BF223" s="149">
        <f>IF(O223="základná",K223,0)</f>
        <v>0</v>
      </c>
      <c r="BG223" s="149">
        <f>IF(O223="znížená",K223,0)</f>
        <v>200.87539999999998</v>
      </c>
      <c r="BH223" s="149">
        <f>IF(O223="zákl. prenesená",K223,0)</f>
        <v>0</v>
      </c>
      <c r="BI223" s="149">
        <f>IF(O223="zníž. prenesená",K223,0)</f>
        <v>0</v>
      </c>
      <c r="BJ223" s="149">
        <f>IF(O223="nulová",K223,0)</f>
        <v>0</v>
      </c>
      <c r="BK223" s="17" t="s">
        <v>147</v>
      </c>
      <c r="BL223" s="149">
        <f>ROUND(I223*H223,2)</f>
        <v>200.88</v>
      </c>
      <c r="BM223" s="17" t="s">
        <v>171</v>
      </c>
      <c r="BN223" s="148" t="s">
        <v>443</v>
      </c>
    </row>
    <row r="224" spans="2:66" s="13" customFormat="1" x14ac:dyDescent="0.2">
      <c r="B224" s="156"/>
      <c r="D224" s="151" t="s">
        <v>173</v>
      </c>
      <c r="E224" s="157" t="s">
        <v>1</v>
      </c>
      <c r="F224" s="158" t="s">
        <v>1153</v>
      </c>
      <c r="H224" s="159">
        <v>28.82</v>
      </c>
      <c r="J224" s="199"/>
      <c r="M224" s="156"/>
      <c r="N224" s="160"/>
      <c r="U224" s="161"/>
      <c r="AU224" s="157" t="s">
        <v>173</v>
      </c>
      <c r="AV224" s="157" t="s">
        <v>147</v>
      </c>
      <c r="AW224" s="13" t="s">
        <v>147</v>
      </c>
      <c r="AX224" s="13" t="s">
        <v>24</v>
      </c>
      <c r="AY224" s="13" t="s">
        <v>68</v>
      </c>
      <c r="AZ224" s="157" t="s">
        <v>165</v>
      </c>
    </row>
    <row r="225" spans="2:66" s="14" customFormat="1" x14ac:dyDescent="0.2">
      <c r="B225" s="162"/>
      <c r="D225" s="151" t="s">
        <v>173</v>
      </c>
      <c r="E225" s="163" t="s">
        <v>1</v>
      </c>
      <c r="F225" s="164" t="s">
        <v>176</v>
      </c>
      <c r="H225" s="165">
        <v>28.82</v>
      </c>
      <c r="J225" s="200"/>
      <c r="M225" s="162"/>
      <c r="N225" s="166"/>
      <c r="U225" s="167"/>
      <c r="AU225" s="163" t="s">
        <v>173</v>
      </c>
      <c r="AV225" s="163" t="s">
        <v>147</v>
      </c>
      <c r="AW225" s="14" t="s">
        <v>171</v>
      </c>
      <c r="AX225" s="14" t="s">
        <v>24</v>
      </c>
      <c r="AY225" s="14" t="s">
        <v>76</v>
      </c>
      <c r="AZ225" s="163" t="s">
        <v>165</v>
      </c>
    </row>
    <row r="226" spans="2:66" s="1" customFormat="1" ht="24.2" customHeight="1" x14ac:dyDescent="0.2">
      <c r="B226" s="29"/>
      <c r="C226" s="188" t="s">
        <v>7</v>
      </c>
      <c r="D226" s="188" t="s">
        <v>167</v>
      </c>
      <c r="E226" s="189" t="s">
        <v>1154</v>
      </c>
      <c r="F226" s="190" t="s">
        <v>1155</v>
      </c>
      <c r="G226" s="191" t="s">
        <v>446</v>
      </c>
      <c r="H226" s="192">
        <v>51.04</v>
      </c>
      <c r="I226" s="193">
        <v>13.66</v>
      </c>
      <c r="J226" s="182"/>
      <c r="K226" s="193">
        <f t="shared" ref="K226" si="17">(H226*I226)-(H226*I226*J226)</f>
        <v>697.20640000000003</v>
      </c>
      <c r="L226" s="194"/>
      <c r="M226" s="29"/>
      <c r="N226" s="145" t="s">
        <v>1</v>
      </c>
      <c r="O226" s="118" t="s">
        <v>34</v>
      </c>
      <c r="P226" s="146">
        <v>0</v>
      </c>
      <c r="Q226" s="146">
        <f>P226*H226</f>
        <v>0</v>
      </c>
      <c r="R226" s="146">
        <v>0</v>
      </c>
      <c r="S226" s="146">
        <f>R226*H226</f>
        <v>0</v>
      </c>
      <c r="T226" s="146">
        <v>0</v>
      </c>
      <c r="U226" s="147">
        <f>T226*H226</f>
        <v>0</v>
      </c>
      <c r="AS226" s="148" t="s">
        <v>171</v>
      </c>
      <c r="AU226" s="148" t="s">
        <v>167</v>
      </c>
      <c r="AV226" s="148" t="s">
        <v>147</v>
      </c>
      <c r="AZ226" s="17" t="s">
        <v>165</v>
      </c>
      <c r="BF226" s="149">
        <f>IF(O226="základná",K226,0)</f>
        <v>0</v>
      </c>
      <c r="BG226" s="149">
        <f>IF(O226="znížená",K226,0)</f>
        <v>697.20640000000003</v>
      </c>
      <c r="BH226" s="149">
        <f>IF(O226="zákl. prenesená",K226,0)</f>
        <v>0</v>
      </c>
      <c r="BI226" s="149">
        <f>IF(O226="zníž. prenesená",K226,0)</f>
        <v>0</v>
      </c>
      <c r="BJ226" s="149">
        <f>IF(O226="nulová",K226,0)</f>
        <v>0</v>
      </c>
      <c r="BK226" s="17" t="s">
        <v>147</v>
      </c>
      <c r="BL226" s="149">
        <f>ROUND(I226*H226,2)</f>
        <v>697.21</v>
      </c>
      <c r="BM226" s="17" t="s">
        <v>171</v>
      </c>
      <c r="BN226" s="148" t="s">
        <v>459</v>
      </c>
    </row>
    <row r="227" spans="2:66" s="13" customFormat="1" x14ac:dyDescent="0.2">
      <c r="B227" s="156"/>
      <c r="D227" s="151" t="s">
        <v>173</v>
      </c>
      <c r="E227" s="157" t="s">
        <v>1</v>
      </c>
      <c r="F227" s="158" t="s">
        <v>1156</v>
      </c>
      <c r="H227" s="159">
        <v>51.04</v>
      </c>
      <c r="J227" s="199"/>
      <c r="M227" s="156"/>
      <c r="N227" s="160"/>
      <c r="U227" s="161"/>
      <c r="AU227" s="157" t="s">
        <v>173</v>
      </c>
      <c r="AV227" s="157" t="s">
        <v>147</v>
      </c>
      <c r="AW227" s="13" t="s">
        <v>147</v>
      </c>
      <c r="AX227" s="13" t="s">
        <v>24</v>
      </c>
      <c r="AY227" s="13" t="s">
        <v>68</v>
      </c>
      <c r="AZ227" s="157" t="s">
        <v>165</v>
      </c>
    </row>
    <row r="228" spans="2:66" s="14" customFormat="1" x14ac:dyDescent="0.2">
      <c r="B228" s="162"/>
      <c r="D228" s="151" t="s">
        <v>173</v>
      </c>
      <c r="E228" s="163" t="s">
        <v>1</v>
      </c>
      <c r="F228" s="164" t="s">
        <v>176</v>
      </c>
      <c r="H228" s="165">
        <v>51.04</v>
      </c>
      <c r="J228" s="200"/>
      <c r="M228" s="162"/>
      <c r="N228" s="166"/>
      <c r="U228" s="167"/>
      <c r="AU228" s="163" t="s">
        <v>173</v>
      </c>
      <c r="AV228" s="163" t="s">
        <v>147</v>
      </c>
      <c r="AW228" s="14" t="s">
        <v>171</v>
      </c>
      <c r="AX228" s="14" t="s">
        <v>24</v>
      </c>
      <c r="AY228" s="14" t="s">
        <v>76</v>
      </c>
      <c r="AZ228" s="163" t="s">
        <v>165</v>
      </c>
    </row>
    <row r="229" spans="2:66" s="1" customFormat="1" ht="24.2" customHeight="1" x14ac:dyDescent="0.2">
      <c r="B229" s="29"/>
      <c r="C229" s="188" t="s">
        <v>316</v>
      </c>
      <c r="D229" s="188" t="s">
        <v>167</v>
      </c>
      <c r="E229" s="189" t="s">
        <v>1157</v>
      </c>
      <c r="F229" s="190" t="s">
        <v>1158</v>
      </c>
      <c r="G229" s="191" t="s">
        <v>446</v>
      </c>
      <c r="H229" s="192">
        <v>48.42</v>
      </c>
      <c r="I229" s="193">
        <v>1.04</v>
      </c>
      <c r="J229" s="182"/>
      <c r="K229" s="193">
        <f t="shared" ref="K229" si="18">(H229*I229)-(H229*I229*J229)</f>
        <v>50.356800000000007</v>
      </c>
      <c r="L229" s="194"/>
      <c r="M229" s="29"/>
      <c r="N229" s="145" t="s">
        <v>1</v>
      </c>
      <c r="O229" s="118" t="s">
        <v>34</v>
      </c>
      <c r="P229" s="146">
        <v>0</v>
      </c>
      <c r="Q229" s="146">
        <f>P229*H229</f>
        <v>0</v>
      </c>
      <c r="R229" s="146">
        <v>0</v>
      </c>
      <c r="S229" s="146">
        <f>R229*H229</f>
        <v>0</v>
      </c>
      <c r="T229" s="146">
        <v>0</v>
      </c>
      <c r="U229" s="147">
        <f>T229*H229</f>
        <v>0</v>
      </c>
      <c r="AS229" s="148" t="s">
        <v>171</v>
      </c>
      <c r="AU229" s="148" t="s">
        <v>167</v>
      </c>
      <c r="AV229" s="148" t="s">
        <v>147</v>
      </c>
      <c r="AZ229" s="17" t="s">
        <v>165</v>
      </c>
      <c r="BF229" s="149">
        <f>IF(O229="základná",K229,0)</f>
        <v>0</v>
      </c>
      <c r="BG229" s="149">
        <f>IF(O229="znížená",K229,0)</f>
        <v>50.356800000000007</v>
      </c>
      <c r="BH229" s="149">
        <f>IF(O229="zákl. prenesená",K229,0)</f>
        <v>0</v>
      </c>
      <c r="BI229" s="149">
        <f>IF(O229="zníž. prenesená",K229,0)</f>
        <v>0</v>
      </c>
      <c r="BJ229" s="149">
        <f>IF(O229="nulová",K229,0)</f>
        <v>0</v>
      </c>
      <c r="BK229" s="17" t="s">
        <v>147</v>
      </c>
      <c r="BL229" s="149">
        <f>ROUND(I229*H229,2)</f>
        <v>50.36</v>
      </c>
      <c r="BM229" s="17" t="s">
        <v>171</v>
      </c>
      <c r="BN229" s="148" t="s">
        <v>472</v>
      </c>
    </row>
    <row r="230" spans="2:66" s="13" customFormat="1" x14ac:dyDescent="0.2">
      <c r="B230" s="156"/>
      <c r="D230" s="151" t="s">
        <v>173</v>
      </c>
      <c r="E230" s="157" t="s">
        <v>1</v>
      </c>
      <c r="F230" s="158" t="s">
        <v>1159</v>
      </c>
      <c r="H230" s="159">
        <v>48.42</v>
      </c>
      <c r="J230" s="199"/>
      <c r="M230" s="156"/>
      <c r="N230" s="160"/>
      <c r="U230" s="161"/>
      <c r="AU230" s="157" t="s">
        <v>173</v>
      </c>
      <c r="AV230" s="157" t="s">
        <v>147</v>
      </c>
      <c r="AW230" s="13" t="s">
        <v>147</v>
      </c>
      <c r="AX230" s="13" t="s">
        <v>24</v>
      </c>
      <c r="AY230" s="13" t="s">
        <v>68</v>
      </c>
      <c r="AZ230" s="157" t="s">
        <v>165</v>
      </c>
    </row>
    <row r="231" spans="2:66" s="14" customFormat="1" x14ac:dyDescent="0.2">
      <c r="B231" s="162"/>
      <c r="D231" s="151" t="s">
        <v>173</v>
      </c>
      <c r="E231" s="163" t="s">
        <v>1</v>
      </c>
      <c r="F231" s="164" t="s">
        <v>176</v>
      </c>
      <c r="H231" s="165">
        <v>48.42</v>
      </c>
      <c r="J231" s="200"/>
      <c r="M231" s="162"/>
      <c r="N231" s="166"/>
      <c r="U231" s="167"/>
      <c r="AU231" s="163" t="s">
        <v>173</v>
      </c>
      <c r="AV231" s="163" t="s">
        <v>147</v>
      </c>
      <c r="AW231" s="14" t="s">
        <v>171</v>
      </c>
      <c r="AX231" s="14" t="s">
        <v>24</v>
      </c>
      <c r="AY231" s="14" t="s">
        <v>76</v>
      </c>
      <c r="AZ231" s="163" t="s">
        <v>165</v>
      </c>
    </row>
    <row r="232" spans="2:66" s="1" customFormat="1" ht="24.2" customHeight="1" x14ac:dyDescent="0.2">
      <c r="B232" s="29"/>
      <c r="C232" s="188" t="s">
        <v>328</v>
      </c>
      <c r="D232" s="188" t="s">
        <v>167</v>
      </c>
      <c r="E232" s="189" t="s">
        <v>1160</v>
      </c>
      <c r="F232" s="190" t="s">
        <v>1161</v>
      </c>
      <c r="G232" s="191" t="s">
        <v>446</v>
      </c>
      <c r="H232" s="192">
        <v>28.82</v>
      </c>
      <c r="I232" s="193">
        <v>1.04</v>
      </c>
      <c r="J232" s="182"/>
      <c r="K232" s="193">
        <f t="shared" ref="K232" si="19">(H232*I232)-(H232*I232*J232)</f>
        <v>29.972800000000003</v>
      </c>
      <c r="L232" s="194"/>
      <c r="M232" s="29"/>
      <c r="N232" s="145" t="s">
        <v>1</v>
      </c>
      <c r="O232" s="118" t="s">
        <v>34</v>
      </c>
      <c r="P232" s="146">
        <v>0</v>
      </c>
      <c r="Q232" s="146">
        <f>P232*H232</f>
        <v>0</v>
      </c>
      <c r="R232" s="146">
        <v>0</v>
      </c>
      <c r="S232" s="146">
        <f>R232*H232</f>
        <v>0</v>
      </c>
      <c r="T232" s="146">
        <v>0</v>
      </c>
      <c r="U232" s="147">
        <f>T232*H232</f>
        <v>0</v>
      </c>
      <c r="AS232" s="148" t="s">
        <v>171</v>
      </c>
      <c r="AU232" s="148" t="s">
        <v>167</v>
      </c>
      <c r="AV232" s="148" t="s">
        <v>147</v>
      </c>
      <c r="AZ232" s="17" t="s">
        <v>165</v>
      </c>
      <c r="BF232" s="149">
        <f>IF(O232="základná",K232,0)</f>
        <v>0</v>
      </c>
      <c r="BG232" s="149">
        <f>IF(O232="znížená",K232,0)</f>
        <v>29.972800000000003</v>
      </c>
      <c r="BH232" s="149">
        <f>IF(O232="zákl. prenesená",K232,0)</f>
        <v>0</v>
      </c>
      <c r="BI232" s="149">
        <f>IF(O232="zníž. prenesená",K232,0)</f>
        <v>0</v>
      </c>
      <c r="BJ232" s="149">
        <f>IF(O232="nulová",K232,0)</f>
        <v>0</v>
      </c>
      <c r="BK232" s="17" t="s">
        <v>147</v>
      </c>
      <c r="BL232" s="149">
        <f>ROUND(I232*H232,2)</f>
        <v>29.97</v>
      </c>
      <c r="BM232" s="17" t="s">
        <v>171</v>
      </c>
      <c r="BN232" s="148" t="s">
        <v>483</v>
      </c>
    </row>
    <row r="233" spans="2:66" s="13" customFormat="1" x14ac:dyDescent="0.2">
      <c r="B233" s="156"/>
      <c r="D233" s="151" t="s">
        <v>173</v>
      </c>
      <c r="E233" s="157" t="s">
        <v>1</v>
      </c>
      <c r="F233" s="158" t="s">
        <v>1162</v>
      </c>
      <c r="H233" s="159">
        <v>28.82</v>
      </c>
      <c r="J233" s="199"/>
      <c r="M233" s="156"/>
      <c r="N233" s="160"/>
      <c r="U233" s="161"/>
      <c r="AU233" s="157" t="s">
        <v>173</v>
      </c>
      <c r="AV233" s="157" t="s">
        <v>147</v>
      </c>
      <c r="AW233" s="13" t="s">
        <v>147</v>
      </c>
      <c r="AX233" s="13" t="s">
        <v>24</v>
      </c>
      <c r="AY233" s="13" t="s">
        <v>68</v>
      </c>
      <c r="AZ233" s="157" t="s">
        <v>165</v>
      </c>
    </row>
    <row r="234" spans="2:66" s="14" customFormat="1" x14ac:dyDescent="0.2">
      <c r="B234" s="162"/>
      <c r="D234" s="151" t="s">
        <v>173</v>
      </c>
      <c r="E234" s="163" t="s">
        <v>1</v>
      </c>
      <c r="F234" s="164" t="s">
        <v>176</v>
      </c>
      <c r="H234" s="165">
        <v>28.82</v>
      </c>
      <c r="J234" s="200"/>
      <c r="M234" s="162"/>
      <c r="N234" s="166"/>
      <c r="U234" s="167"/>
      <c r="AU234" s="163" t="s">
        <v>173</v>
      </c>
      <c r="AV234" s="163" t="s">
        <v>147</v>
      </c>
      <c r="AW234" s="14" t="s">
        <v>171</v>
      </c>
      <c r="AX234" s="14" t="s">
        <v>24</v>
      </c>
      <c r="AY234" s="14" t="s">
        <v>76</v>
      </c>
      <c r="AZ234" s="163" t="s">
        <v>165</v>
      </c>
    </row>
    <row r="235" spans="2:66" s="1" customFormat="1" ht="24.2" customHeight="1" x14ac:dyDescent="0.2">
      <c r="B235" s="29"/>
      <c r="C235" s="188" t="s">
        <v>335</v>
      </c>
      <c r="D235" s="188" t="s">
        <v>167</v>
      </c>
      <c r="E235" s="189" t="s">
        <v>1163</v>
      </c>
      <c r="F235" s="190" t="s">
        <v>1164</v>
      </c>
      <c r="G235" s="191" t="s">
        <v>446</v>
      </c>
      <c r="H235" s="192">
        <v>51.04</v>
      </c>
      <c r="I235" s="193">
        <v>1.35</v>
      </c>
      <c r="J235" s="182"/>
      <c r="K235" s="193">
        <f t="shared" ref="K235" si="20">(H235*I235)-(H235*I235*J235)</f>
        <v>68.903999999999996</v>
      </c>
      <c r="L235" s="194"/>
      <c r="M235" s="29"/>
      <c r="N235" s="145" t="s">
        <v>1</v>
      </c>
      <c r="O235" s="118" t="s">
        <v>34</v>
      </c>
      <c r="P235" s="146">
        <v>0</v>
      </c>
      <c r="Q235" s="146">
        <f>P235*H235</f>
        <v>0</v>
      </c>
      <c r="R235" s="146">
        <v>0</v>
      </c>
      <c r="S235" s="146">
        <f>R235*H235</f>
        <v>0</v>
      </c>
      <c r="T235" s="146">
        <v>0</v>
      </c>
      <c r="U235" s="147">
        <f>T235*H235</f>
        <v>0</v>
      </c>
      <c r="AS235" s="148" t="s">
        <v>171</v>
      </c>
      <c r="AU235" s="148" t="s">
        <v>167</v>
      </c>
      <c r="AV235" s="148" t="s">
        <v>147</v>
      </c>
      <c r="AZ235" s="17" t="s">
        <v>165</v>
      </c>
      <c r="BF235" s="149">
        <f>IF(O235="základná",K235,0)</f>
        <v>0</v>
      </c>
      <c r="BG235" s="149">
        <f>IF(O235="znížená",K235,0)</f>
        <v>68.903999999999996</v>
      </c>
      <c r="BH235" s="149">
        <f>IF(O235="zákl. prenesená",K235,0)</f>
        <v>0</v>
      </c>
      <c r="BI235" s="149">
        <f>IF(O235="zníž. prenesená",K235,0)</f>
        <v>0</v>
      </c>
      <c r="BJ235" s="149">
        <f>IF(O235="nulová",K235,0)</f>
        <v>0</v>
      </c>
      <c r="BK235" s="17" t="s">
        <v>147</v>
      </c>
      <c r="BL235" s="149">
        <f>ROUND(I235*H235,2)</f>
        <v>68.900000000000006</v>
      </c>
      <c r="BM235" s="17" t="s">
        <v>171</v>
      </c>
      <c r="BN235" s="148" t="s">
        <v>492</v>
      </c>
    </row>
    <row r="236" spans="2:66" s="13" customFormat="1" x14ac:dyDescent="0.2">
      <c r="B236" s="156"/>
      <c r="D236" s="151" t="s">
        <v>173</v>
      </c>
      <c r="E236" s="157" t="s">
        <v>1</v>
      </c>
      <c r="F236" s="158" t="s">
        <v>1165</v>
      </c>
      <c r="H236" s="159">
        <v>51.04</v>
      </c>
      <c r="J236" s="199"/>
      <c r="M236" s="156"/>
      <c r="N236" s="160"/>
      <c r="U236" s="161"/>
      <c r="AU236" s="157" t="s">
        <v>173</v>
      </c>
      <c r="AV236" s="157" t="s">
        <v>147</v>
      </c>
      <c r="AW236" s="13" t="s">
        <v>147</v>
      </c>
      <c r="AX236" s="13" t="s">
        <v>24</v>
      </c>
      <c r="AY236" s="13" t="s">
        <v>68</v>
      </c>
      <c r="AZ236" s="157" t="s">
        <v>165</v>
      </c>
    </row>
    <row r="237" spans="2:66" s="14" customFormat="1" x14ac:dyDescent="0.2">
      <c r="B237" s="162"/>
      <c r="D237" s="151" t="s">
        <v>173</v>
      </c>
      <c r="E237" s="163" t="s">
        <v>1</v>
      </c>
      <c r="F237" s="164" t="s">
        <v>176</v>
      </c>
      <c r="H237" s="165">
        <v>51.04</v>
      </c>
      <c r="J237" s="200"/>
      <c r="M237" s="162"/>
      <c r="N237" s="166"/>
      <c r="U237" s="167"/>
      <c r="AU237" s="163" t="s">
        <v>173</v>
      </c>
      <c r="AV237" s="163" t="s">
        <v>147</v>
      </c>
      <c r="AW237" s="14" t="s">
        <v>171</v>
      </c>
      <c r="AX237" s="14" t="s">
        <v>24</v>
      </c>
      <c r="AY237" s="14" t="s">
        <v>76</v>
      </c>
      <c r="AZ237" s="163" t="s">
        <v>165</v>
      </c>
    </row>
    <row r="238" spans="2:66" s="1" customFormat="1" ht="24.2" customHeight="1" x14ac:dyDescent="0.2">
      <c r="B238" s="29"/>
      <c r="C238" s="188" t="s">
        <v>341</v>
      </c>
      <c r="D238" s="188" t="s">
        <v>167</v>
      </c>
      <c r="E238" s="189" t="s">
        <v>1166</v>
      </c>
      <c r="F238" s="190" t="s">
        <v>1167</v>
      </c>
      <c r="G238" s="191" t="s">
        <v>415</v>
      </c>
      <c r="H238" s="192">
        <v>4</v>
      </c>
      <c r="I238" s="193">
        <v>283.72000000000003</v>
      </c>
      <c r="J238" s="182"/>
      <c r="K238" s="193">
        <f t="shared" ref="K238:K239" si="21">(H238*I238)-(H238*I238*J238)</f>
        <v>1134.8800000000001</v>
      </c>
      <c r="L238" s="194"/>
      <c r="M238" s="29"/>
      <c r="N238" s="145" t="s">
        <v>1</v>
      </c>
      <c r="O238" s="118" t="s">
        <v>34</v>
      </c>
      <c r="P238" s="146">
        <v>0</v>
      </c>
      <c r="Q238" s="146">
        <f>P238*H238</f>
        <v>0</v>
      </c>
      <c r="R238" s="146">
        <v>0</v>
      </c>
      <c r="S238" s="146">
        <f>R238*H238</f>
        <v>0</v>
      </c>
      <c r="T238" s="146">
        <v>0</v>
      </c>
      <c r="U238" s="147">
        <f>T238*H238</f>
        <v>0</v>
      </c>
      <c r="AS238" s="148" t="s">
        <v>171</v>
      </c>
      <c r="AU238" s="148" t="s">
        <v>167</v>
      </c>
      <c r="AV238" s="148" t="s">
        <v>147</v>
      </c>
      <c r="AZ238" s="17" t="s">
        <v>165</v>
      </c>
      <c r="BF238" s="149">
        <f>IF(O238="základná",K238,0)</f>
        <v>0</v>
      </c>
      <c r="BG238" s="149">
        <f>IF(O238="znížená",K238,0)</f>
        <v>1134.8800000000001</v>
      </c>
      <c r="BH238" s="149">
        <f>IF(O238="zákl. prenesená",K238,0)</f>
        <v>0</v>
      </c>
      <c r="BI238" s="149">
        <f>IF(O238="zníž. prenesená",K238,0)</f>
        <v>0</v>
      </c>
      <c r="BJ238" s="149">
        <f>IF(O238="nulová",K238,0)</f>
        <v>0</v>
      </c>
      <c r="BK238" s="17" t="s">
        <v>147</v>
      </c>
      <c r="BL238" s="149">
        <f>ROUND(I238*H238,2)</f>
        <v>1134.8800000000001</v>
      </c>
      <c r="BM238" s="17" t="s">
        <v>171</v>
      </c>
      <c r="BN238" s="148" t="s">
        <v>501</v>
      </c>
    </row>
    <row r="239" spans="2:66" s="1" customFormat="1" ht="16.5" customHeight="1" x14ac:dyDescent="0.2">
      <c r="B239" s="29"/>
      <c r="C239" s="188" t="s">
        <v>346</v>
      </c>
      <c r="D239" s="188" t="s">
        <v>167</v>
      </c>
      <c r="E239" s="189" t="s">
        <v>1168</v>
      </c>
      <c r="F239" s="190" t="s">
        <v>1169</v>
      </c>
      <c r="G239" s="191" t="s">
        <v>446</v>
      </c>
      <c r="H239" s="192">
        <v>13.9</v>
      </c>
      <c r="I239" s="193">
        <v>1.78</v>
      </c>
      <c r="J239" s="182"/>
      <c r="K239" s="193">
        <f t="shared" si="21"/>
        <v>24.742000000000001</v>
      </c>
      <c r="L239" s="194"/>
      <c r="M239" s="29"/>
      <c r="N239" s="145" t="s">
        <v>1</v>
      </c>
      <c r="O239" s="118" t="s">
        <v>34</v>
      </c>
      <c r="P239" s="146">
        <v>0</v>
      </c>
      <c r="Q239" s="146">
        <f>P239*H239</f>
        <v>0</v>
      </c>
      <c r="R239" s="146">
        <v>0</v>
      </c>
      <c r="S239" s="146">
        <f>R239*H239</f>
        <v>0</v>
      </c>
      <c r="T239" s="146">
        <v>0</v>
      </c>
      <c r="U239" s="147">
        <f>T239*H239</f>
        <v>0</v>
      </c>
      <c r="AS239" s="148" t="s">
        <v>171</v>
      </c>
      <c r="AU239" s="148" t="s">
        <v>167</v>
      </c>
      <c r="AV239" s="148" t="s">
        <v>147</v>
      </c>
      <c r="AZ239" s="17" t="s">
        <v>165</v>
      </c>
      <c r="BF239" s="149">
        <f>IF(O239="základná",K239,0)</f>
        <v>0</v>
      </c>
      <c r="BG239" s="149">
        <f>IF(O239="znížená",K239,0)</f>
        <v>24.742000000000001</v>
      </c>
      <c r="BH239" s="149">
        <f>IF(O239="zákl. prenesená",K239,0)</f>
        <v>0</v>
      </c>
      <c r="BI239" s="149">
        <f>IF(O239="zníž. prenesená",K239,0)</f>
        <v>0</v>
      </c>
      <c r="BJ239" s="149">
        <f>IF(O239="nulová",K239,0)</f>
        <v>0</v>
      </c>
      <c r="BK239" s="17" t="s">
        <v>147</v>
      </c>
      <c r="BL239" s="149">
        <f>ROUND(I239*H239,2)</f>
        <v>24.74</v>
      </c>
      <c r="BM239" s="17" t="s">
        <v>171</v>
      </c>
      <c r="BN239" s="148" t="s">
        <v>511</v>
      </c>
    </row>
    <row r="240" spans="2:66" s="13" customFormat="1" x14ac:dyDescent="0.2">
      <c r="B240" s="156"/>
      <c r="D240" s="151" t="s">
        <v>173</v>
      </c>
      <c r="E240" s="157" t="s">
        <v>1</v>
      </c>
      <c r="F240" s="158" t="s">
        <v>1170</v>
      </c>
      <c r="H240" s="159">
        <v>13.9</v>
      </c>
      <c r="J240" s="199"/>
      <c r="M240" s="156"/>
      <c r="N240" s="160"/>
      <c r="U240" s="161"/>
      <c r="AU240" s="157" t="s">
        <v>173</v>
      </c>
      <c r="AV240" s="157" t="s">
        <v>147</v>
      </c>
      <c r="AW240" s="13" t="s">
        <v>147</v>
      </c>
      <c r="AX240" s="13" t="s">
        <v>24</v>
      </c>
      <c r="AY240" s="13" t="s">
        <v>68</v>
      </c>
      <c r="AZ240" s="157" t="s">
        <v>165</v>
      </c>
    </row>
    <row r="241" spans="2:66" s="14" customFormat="1" x14ac:dyDescent="0.2">
      <c r="B241" s="162"/>
      <c r="D241" s="151" t="s">
        <v>173</v>
      </c>
      <c r="E241" s="163" t="s">
        <v>1</v>
      </c>
      <c r="F241" s="164" t="s">
        <v>176</v>
      </c>
      <c r="H241" s="165">
        <v>13.9</v>
      </c>
      <c r="J241" s="200"/>
      <c r="M241" s="162"/>
      <c r="N241" s="166"/>
      <c r="U241" s="167"/>
      <c r="AU241" s="163" t="s">
        <v>173</v>
      </c>
      <c r="AV241" s="163" t="s">
        <v>147</v>
      </c>
      <c r="AW241" s="14" t="s">
        <v>171</v>
      </c>
      <c r="AX241" s="14" t="s">
        <v>24</v>
      </c>
      <c r="AY241" s="14" t="s">
        <v>76</v>
      </c>
      <c r="AZ241" s="163" t="s">
        <v>165</v>
      </c>
    </row>
    <row r="242" spans="2:66" s="1" customFormat="1" ht="16.5" customHeight="1" x14ac:dyDescent="0.2">
      <c r="B242" s="29"/>
      <c r="C242" s="188" t="s">
        <v>351</v>
      </c>
      <c r="D242" s="188" t="s">
        <v>167</v>
      </c>
      <c r="E242" s="189" t="s">
        <v>1171</v>
      </c>
      <c r="F242" s="190" t="s">
        <v>1172</v>
      </c>
      <c r="G242" s="191" t="s">
        <v>446</v>
      </c>
      <c r="H242" s="192">
        <v>40.5</v>
      </c>
      <c r="I242" s="193">
        <v>1.97</v>
      </c>
      <c r="J242" s="182"/>
      <c r="K242" s="193">
        <f t="shared" ref="K242" si="22">(H242*I242)-(H242*I242*J242)</f>
        <v>79.784999999999997</v>
      </c>
      <c r="L242" s="194"/>
      <c r="M242" s="29"/>
      <c r="N242" s="145" t="s">
        <v>1</v>
      </c>
      <c r="O242" s="118" t="s">
        <v>34</v>
      </c>
      <c r="P242" s="146">
        <v>0</v>
      </c>
      <c r="Q242" s="146">
        <f>P242*H242</f>
        <v>0</v>
      </c>
      <c r="R242" s="146">
        <v>0</v>
      </c>
      <c r="S242" s="146">
        <f>R242*H242</f>
        <v>0</v>
      </c>
      <c r="T242" s="146">
        <v>0</v>
      </c>
      <c r="U242" s="147">
        <f>T242*H242</f>
        <v>0</v>
      </c>
      <c r="AS242" s="148" t="s">
        <v>171</v>
      </c>
      <c r="AU242" s="148" t="s">
        <v>167</v>
      </c>
      <c r="AV242" s="148" t="s">
        <v>147</v>
      </c>
      <c r="AZ242" s="17" t="s">
        <v>165</v>
      </c>
      <c r="BF242" s="149">
        <f>IF(O242="základná",K242,0)</f>
        <v>0</v>
      </c>
      <c r="BG242" s="149">
        <f>IF(O242="znížená",K242,0)</f>
        <v>79.784999999999997</v>
      </c>
      <c r="BH242" s="149">
        <f>IF(O242="zákl. prenesená",K242,0)</f>
        <v>0</v>
      </c>
      <c r="BI242" s="149">
        <f>IF(O242="zníž. prenesená",K242,0)</f>
        <v>0</v>
      </c>
      <c r="BJ242" s="149">
        <f>IF(O242="nulová",K242,0)</f>
        <v>0</v>
      </c>
      <c r="BK242" s="17" t="s">
        <v>147</v>
      </c>
      <c r="BL242" s="149">
        <f>ROUND(I242*H242,2)</f>
        <v>79.790000000000006</v>
      </c>
      <c r="BM242" s="17" t="s">
        <v>171</v>
      </c>
      <c r="BN242" s="148" t="s">
        <v>521</v>
      </c>
    </row>
    <row r="243" spans="2:66" s="13" customFormat="1" x14ac:dyDescent="0.2">
      <c r="B243" s="156"/>
      <c r="D243" s="151" t="s">
        <v>173</v>
      </c>
      <c r="E243" s="157" t="s">
        <v>1</v>
      </c>
      <c r="F243" s="158" t="s">
        <v>1173</v>
      </c>
      <c r="H243" s="159">
        <v>40.5</v>
      </c>
      <c r="J243" s="199"/>
      <c r="M243" s="156"/>
      <c r="N243" s="160"/>
      <c r="U243" s="161"/>
      <c r="AU243" s="157" t="s">
        <v>173</v>
      </c>
      <c r="AV243" s="157" t="s">
        <v>147</v>
      </c>
      <c r="AW243" s="13" t="s">
        <v>147</v>
      </c>
      <c r="AX243" s="13" t="s">
        <v>24</v>
      </c>
      <c r="AY243" s="13" t="s">
        <v>68</v>
      </c>
      <c r="AZ243" s="157" t="s">
        <v>165</v>
      </c>
    </row>
    <row r="244" spans="2:66" s="14" customFormat="1" x14ac:dyDescent="0.2">
      <c r="B244" s="162"/>
      <c r="D244" s="151" t="s">
        <v>173</v>
      </c>
      <c r="E244" s="163" t="s">
        <v>1</v>
      </c>
      <c r="F244" s="164" t="s">
        <v>176</v>
      </c>
      <c r="H244" s="165">
        <v>40.5</v>
      </c>
      <c r="J244" s="200"/>
      <c r="M244" s="162"/>
      <c r="N244" s="166"/>
      <c r="U244" s="167"/>
      <c r="AU244" s="163" t="s">
        <v>173</v>
      </c>
      <c r="AV244" s="163" t="s">
        <v>147</v>
      </c>
      <c r="AW244" s="14" t="s">
        <v>171</v>
      </c>
      <c r="AX244" s="14" t="s">
        <v>24</v>
      </c>
      <c r="AY244" s="14" t="s">
        <v>76</v>
      </c>
      <c r="AZ244" s="163" t="s">
        <v>165</v>
      </c>
    </row>
    <row r="245" spans="2:66" s="11" customFormat="1" ht="22.9" customHeight="1" x14ac:dyDescent="0.2">
      <c r="B245" s="133"/>
      <c r="D245" s="134" t="s">
        <v>67</v>
      </c>
      <c r="E245" s="142" t="s">
        <v>219</v>
      </c>
      <c r="F245" s="142" t="s">
        <v>442</v>
      </c>
      <c r="J245" s="201"/>
      <c r="K245" s="143">
        <f>SUM(K246:K258)</f>
        <v>8222.5</v>
      </c>
      <c r="M245" s="133"/>
      <c r="N245" s="137"/>
      <c r="Q245" s="138">
        <f>SUM(Q246:Q260)</f>
        <v>0</v>
      </c>
      <c r="S245" s="138">
        <f>SUM(S246:S260)</f>
        <v>0</v>
      </c>
      <c r="U245" s="139">
        <f>SUM(U246:U260)</f>
        <v>0</v>
      </c>
      <c r="AS245" s="134" t="s">
        <v>76</v>
      </c>
      <c r="AU245" s="140" t="s">
        <v>67</v>
      </c>
      <c r="AV245" s="140" t="s">
        <v>76</v>
      </c>
      <c r="AZ245" s="134" t="s">
        <v>165</v>
      </c>
      <c r="BL245" s="141">
        <f>SUM(BL246:BL260)</f>
        <v>8222.5</v>
      </c>
    </row>
    <row r="246" spans="2:66" s="1" customFormat="1" ht="24.2" customHeight="1" x14ac:dyDescent="0.2">
      <c r="B246" s="29"/>
      <c r="C246" s="188" t="s">
        <v>356</v>
      </c>
      <c r="D246" s="188" t="s">
        <v>167</v>
      </c>
      <c r="E246" s="189" t="s">
        <v>1174</v>
      </c>
      <c r="F246" s="190" t="s">
        <v>1175</v>
      </c>
      <c r="G246" s="191" t="s">
        <v>1147</v>
      </c>
      <c r="H246" s="192">
        <v>15</v>
      </c>
      <c r="I246" s="193">
        <v>495.5</v>
      </c>
      <c r="J246" s="182"/>
      <c r="K246" s="193">
        <f t="shared" ref="K246:K247" si="23">(H246*I246)-(H246*I246*J246)</f>
        <v>7432.5</v>
      </c>
      <c r="L246" s="194"/>
      <c r="M246" s="29"/>
      <c r="N246" s="145" t="s">
        <v>1</v>
      </c>
      <c r="O246" s="118" t="s">
        <v>34</v>
      </c>
      <c r="P246" s="146">
        <v>0</v>
      </c>
      <c r="Q246" s="146">
        <f>P246*H246</f>
        <v>0</v>
      </c>
      <c r="R246" s="146">
        <v>0</v>
      </c>
      <c r="S246" s="146">
        <f>R246*H246</f>
        <v>0</v>
      </c>
      <c r="T246" s="146">
        <v>0</v>
      </c>
      <c r="U246" s="147">
        <f>T246*H246</f>
        <v>0</v>
      </c>
      <c r="AS246" s="148" t="s">
        <v>171</v>
      </c>
      <c r="AU246" s="148" t="s">
        <v>167</v>
      </c>
      <c r="AV246" s="148" t="s">
        <v>147</v>
      </c>
      <c r="AZ246" s="17" t="s">
        <v>165</v>
      </c>
      <c r="BF246" s="149">
        <f>IF(O246="základná",K246,0)</f>
        <v>0</v>
      </c>
      <c r="BG246" s="149">
        <f>IF(O246="znížená",K246,0)</f>
        <v>7432.5</v>
      </c>
      <c r="BH246" s="149">
        <f>IF(O246="zákl. prenesená",K246,0)</f>
        <v>0</v>
      </c>
      <c r="BI246" s="149">
        <f>IF(O246="zníž. prenesená",K246,0)</f>
        <v>0</v>
      </c>
      <c r="BJ246" s="149">
        <f>IF(O246="nulová",K246,0)</f>
        <v>0</v>
      </c>
      <c r="BK246" s="17" t="s">
        <v>147</v>
      </c>
      <c r="BL246" s="149">
        <f>ROUND(I246*H246,2)</f>
        <v>7432.5</v>
      </c>
      <c r="BM246" s="17" t="s">
        <v>171</v>
      </c>
      <c r="BN246" s="148" t="s">
        <v>536</v>
      </c>
    </row>
    <row r="247" spans="2:66" s="1" customFormat="1" ht="24.2" customHeight="1" x14ac:dyDescent="0.2">
      <c r="B247" s="29"/>
      <c r="C247" s="188" t="s">
        <v>364</v>
      </c>
      <c r="D247" s="188" t="s">
        <v>167</v>
      </c>
      <c r="E247" s="189" t="s">
        <v>1176</v>
      </c>
      <c r="F247" s="190" t="s">
        <v>1177</v>
      </c>
      <c r="G247" s="191" t="s">
        <v>1178</v>
      </c>
      <c r="H247" s="192">
        <v>20</v>
      </c>
      <c r="I247" s="193">
        <v>7.9</v>
      </c>
      <c r="J247" s="182"/>
      <c r="K247" s="193">
        <f t="shared" si="23"/>
        <v>158</v>
      </c>
      <c r="L247" s="194"/>
      <c r="M247" s="29"/>
      <c r="N247" s="145" t="s">
        <v>1</v>
      </c>
      <c r="O247" s="118" t="s">
        <v>34</v>
      </c>
      <c r="P247" s="146">
        <v>0</v>
      </c>
      <c r="Q247" s="146">
        <f>P247*H247</f>
        <v>0</v>
      </c>
      <c r="R247" s="146">
        <v>0</v>
      </c>
      <c r="S247" s="146">
        <f>R247*H247</f>
        <v>0</v>
      </c>
      <c r="T247" s="146">
        <v>0</v>
      </c>
      <c r="U247" s="147">
        <f>T247*H247</f>
        <v>0</v>
      </c>
      <c r="AS247" s="148" t="s">
        <v>171</v>
      </c>
      <c r="AU247" s="148" t="s">
        <v>167</v>
      </c>
      <c r="AV247" s="148" t="s">
        <v>147</v>
      </c>
      <c r="AZ247" s="17" t="s">
        <v>165</v>
      </c>
      <c r="BF247" s="149">
        <f>IF(O247="základná",K247,0)</f>
        <v>0</v>
      </c>
      <c r="BG247" s="149">
        <f>IF(O247="znížená",K247,0)</f>
        <v>158</v>
      </c>
      <c r="BH247" s="149">
        <f>IF(O247="zákl. prenesená",K247,0)</f>
        <v>0</v>
      </c>
      <c r="BI247" s="149">
        <f>IF(O247="zníž. prenesená",K247,0)</f>
        <v>0</v>
      </c>
      <c r="BJ247" s="149">
        <f>IF(O247="nulová",K247,0)</f>
        <v>0</v>
      </c>
      <c r="BK247" s="17" t="s">
        <v>147</v>
      </c>
      <c r="BL247" s="149">
        <f>ROUND(I247*H247,2)</f>
        <v>158</v>
      </c>
      <c r="BM247" s="17" t="s">
        <v>171</v>
      </c>
      <c r="BN247" s="148" t="s">
        <v>547</v>
      </c>
    </row>
    <row r="248" spans="2:66" s="13" customFormat="1" x14ac:dyDescent="0.2">
      <c r="B248" s="156"/>
      <c r="D248" s="151" t="s">
        <v>173</v>
      </c>
      <c r="E248" s="157" t="s">
        <v>1</v>
      </c>
      <c r="F248" s="158" t="s">
        <v>293</v>
      </c>
      <c r="H248" s="159">
        <v>20</v>
      </c>
      <c r="J248" s="199"/>
      <c r="M248" s="156"/>
      <c r="N248" s="160"/>
      <c r="U248" s="161"/>
      <c r="AU248" s="157" t="s">
        <v>173</v>
      </c>
      <c r="AV248" s="157" t="s">
        <v>147</v>
      </c>
      <c r="AW248" s="13" t="s">
        <v>147</v>
      </c>
      <c r="AX248" s="13" t="s">
        <v>24</v>
      </c>
      <c r="AY248" s="13" t="s">
        <v>68</v>
      </c>
      <c r="AZ248" s="157" t="s">
        <v>165</v>
      </c>
    </row>
    <row r="249" spans="2:66" s="14" customFormat="1" x14ac:dyDescent="0.2">
      <c r="B249" s="162"/>
      <c r="D249" s="151" t="s">
        <v>173</v>
      </c>
      <c r="E249" s="163" t="s">
        <v>1</v>
      </c>
      <c r="F249" s="164" t="s">
        <v>176</v>
      </c>
      <c r="H249" s="165">
        <v>20</v>
      </c>
      <c r="J249" s="200"/>
      <c r="M249" s="162"/>
      <c r="N249" s="166"/>
      <c r="U249" s="167"/>
      <c r="AU249" s="163" t="s">
        <v>173</v>
      </c>
      <c r="AV249" s="163" t="s">
        <v>147</v>
      </c>
      <c r="AW249" s="14" t="s">
        <v>171</v>
      </c>
      <c r="AX249" s="14" t="s">
        <v>24</v>
      </c>
      <c r="AY249" s="14" t="s">
        <v>76</v>
      </c>
      <c r="AZ249" s="163" t="s">
        <v>165</v>
      </c>
    </row>
    <row r="250" spans="2:66" s="1" customFormat="1" ht="24.2" customHeight="1" x14ac:dyDescent="0.2">
      <c r="B250" s="29"/>
      <c r="C250" s="188" t="s">
        <v>370</v>
      </c>
      <c r="D250" s="188" t="s">
        <v>167</v>
      </c>
      <c r="E250" s="189" t="s">
        <v>1179</v>
      </c>
      <c r="F250" s="190" t="s">
        <v>1180</v>
      </c>
      <c r="G250" s="191" t="s">
        <v>1178</v>
      </c>
      <c r="H250" s="192">
        <v>20</v>
      </c>
      <c r="I250" s="193">
        <v>7.9</v>
      </c>
      <c r="J250" s="182"/>
      <c r="K250" s="193">
        <f t="shared" ref="K250" si="24">(H250*I250)-(H250*I250*J250)</f>
        <v>158</v>
      </c>
      <c r="L250" s="194"/>
      <c r="M250" s="29"/>
      <c r="N250" s="145" t="s">
        <v>1</v>
      </c>
      <c r="O250" s="118" t="s">
        <v>34</v>
      </c>
      <c r="P250" s="146">
        <v>0</v>
      </c>
      <c r="Q250" s="146">
        <f>P250*H250</f>
        <v>0</v>
      </c>
      <c r="R250" s="146">
        <v>0</v>
      </c>
      <c r="S250" s="146">
        <f>R250*H250</f>
        <v>0</v>
      </c>
      <c r="T250" s="146">
        <v>0</v>
      </c>
      <c r="U250" s="147">
        <f>T250*H250</f>
        <v>0</v>
      </c>
      <c r="AS250" s="148" t="s">
        <v>171</v>
      </c>
      <c r="AU250" s="148" t="s">
        <v>167</v>
      </c>
      <c r="AV250" s="148" t="s">
        <v>147</v>
      </c>
      <c r="AZ250" s="17" t="s">
        <v>165</v>
      </c>
      <c r="BF250" s="149">
        <f>IF(O250="základná",K250,0)</f>
        <v>0</v>
      </c>
      <c r="BG250" s="149">
        <f>IF(O250="znížená",K250,0)</f>
        <v>158</v>
      </c>
      <c r="BH250" s="149">
        <f>IF(O250="zákl. prenesená",K250,0)</f>
        <v>0</v>
      </c>
      <c r="BI250" s="149">
        <f>IF(O250="zníž. prenesená",K250,0)</f>
        <v>0</v>
      </c>
      <c r="BJ250" s="149">
        <f>IF(O250="nulová",K250,0)</f>
        <v>0</v>
      </c>
      <c r="BK250" s="17" t="s">
        <v>147</v>
      </c>
      <c r="BL250" s="149">
        <f>ROUND(I250*H250,2)</f>
        <v>158</v>
      </c>
      <c r="BM250" s="17" t="s">
        <v>171</v>
      </c>
      <c r="BN250" s="148" t="s">
        <v>559</v>
      </c>
    </row>
    <row r="251" spans="2:66" s="13" customFormat="1" x14ac:dyDescent="0.2">
      <c r="B251" s="156"/>
      <c r="D251" s="151" t="s">
        <v>173</v>
      </c>
      <c r="E251" s="157" t="s">
        <v>1</v>
      </c>
      <c r="F251" s="158" t="s">
        <v>293</v>
      </c>
      <c r="H251" s="159">
        <v>20</v>
      </c>
      <c r="J251" s="199"/>
      <c r="M251" s="156"/>
      <c r="N251" s="160"/>
      <c r="U251" s="161"/>
      <c r="AU251" s="157" t="s">
        <v>173</v>
      </c>
      <c r="AV251" s="157" t="s">
        <v>147</v>
      </c>
      <c r="AW251" s="13" t="s">
        <v>147</v>
      </c>
      <c r="AX251" s="13" t="s">
        <v>24</v>
      </c>
      <c r="AY251" s="13" t="s">
        <v>68</v>
      </c>
      <c r="AZ251" s="157" t="s">
        <v>165</v>
      </c>
    </row>
    <row r="252" spans="2:66" s="14" customFormat="1" x14ac:dyDescent="0.2">
      <c r="B252" s="162"/>
      <c r="D252" s="151" t="s">
        <v>173</v>
      </c>
      <c r="E252" s="163" t="s">
        <v>1</v>
      </c>
      <c r="F252" s="164" t="s">
        <v>176</v>
      </c>
      <c r="H252" s="165">
        <v>20</v>
      </c>
      <c r="J252" s="200"/>
      <c r="M252" s="162"/>
      <c r="N252" s="166"/>
      <c r="U252" s="167"/>
      <c r="AU252" s="163" t="s">
        <v>173</v>
      </c>
      <c r="AV252" s="163" t="s">
        <v>147</v>
      </c>
      <c r="AW252" s="14" t="s">
        <v>171</v>
      </c>
      <c r="AX252" s="14" t="s">
        <v>24</v>
      </c>
      <c r="AY252" s="14" t="s">
        <v>76</v>
      </c>
      <c r="AZ252" s="163" t="s">
        <v>165</v>
      </c>
    </row>
    <row r="253" spans="2:66" s="1" customFormat="1" ht="24.2" customHeight="1" x14ac:dyDescent="0.2">
      <c r="B253" s="29"/>
      <c r="C253" s="188" t="s">
        <v>376</v>
      </c>
      <c r="D253" s="188" t="s">
        <v>167</v>
      </c>
      <c r="E253" s="189" t="s">
        <v>1181</v>
      </c>
      <c r="F253" s="190" t="s">
        <v>1182</v>
      </c>
      <c r="G253" s="191" t="s">
        <v>1178</v>
      </c>
      <c r="H253" s="192">
        <v>20</v>
      </c>
      <c r="I253" s="193">
        <v>7.9</v>
      </c>
      <c r="J253" s="182"/>
      <c r="K253" s="193">
        <f t="shared" ref="K253" si="25">(H253*I253)-(H253*I253*J253)</f>
        <v>158</v>
      </c>
      <c r="L253" s="194"/>
      <c r="M253" s="29"/>
      <c r="N253" s="145" t="s">
        <v>1</v>
      </c>
      <c r="O253" s="118" t="s">
        <v>34</v>
      </c>
      <c r="P253" s="146">
        <v>0</v>
      </c>
      <c r="Q253" s="146">
        <f>P253*H253</f>
        <v>0</v>
      </c>
      <c r="R253" s="146">
        <v>0</v>
      </c>
      <c r="S253" s="146">
        <f>R253*H253</f>
        <v>0</v>
      </c>
      <c r="T253" s="146">
        <v>0</v>
      </c>
      <c r="U253" s="147">
        <f>T253*H253</f>
        <v>0</v>
      </c>
      <c r="AS253" s="148" t="s">
        <v>171</v>
      </c>
      <c r="AU253" s="148" t="s">
        <v>167</v>
      </c>
      <c r="AV253" s="148" t="s">
        <v>147</v>
      </c>
      <c r="AZ253" s="17" t="s">
        <v>165</v>
      </c>
      <c r="BF253" s="149">
        <f>IF(O253="základná",K253,0)</f>
        <v>0</v>
      </c>
      <c r="BG253" s="149">
        <f>IF(O253="znížená",K253,0)</f>
        <v>158</v>
      </c>
      <c r="BH253" s="149">
        <f>IF(O253="zákl. prenesená",K253,0)</f>
        <v>0</v>
      </c>
      <c r="BI253" s="149">
        <f>IF(O253="zníž. prenesená",K253,0)</f>
        <v>0</v>
      </c>
      <c r="BJ253" s="149">
        <f>IF(O253="nulová",K253,0)</f>
        <v>0</v>
      </c>
      <c r="BK253" s="17" t="s">
        <v>147</v>
      </c>
      <c r="BL253" s="149">
        <f>ROUND(I253*H253,2)</f>
        <v>158</v>
      </c>
      <c r="BM253" s="17" t="s">
        <v>171</v>
      </c>
      <c r="BN253" s="148" t="s">
        <v>572</v>
      </c>
    </row>
    <row r="254" spans="2:66" s="13" customFormat="1" x14ac:dyDescent="0.2">
      <c r="B254" s="156"/>
      <c r="D254" s="151" t="s">
        <v>173</v>
      </c>
      <c r="E254" s="157" t="s">
        <v>1</v>
      </c>
      <c r="F254" s="158" t="s">
        <v>293</v>
      </c>
      <c r="H254" s="159">
        <v>20</v>
      </c>
      <c r="J254" s="177"/>
      <c r="M254" s="156"/>
      <c r="N254" s="160"/>
      <c r="U254" s="161"/>
      <c r="AU254" s="157" t="s">
        <v>173</v>
      </c>
      <c r="AV254" s="157" t="s">
        <v>147</v>
      </c>
      <c r="AW254" s="13" t="s">
        <v>147</v>
      </c>
      <c r="AX254" s="13" t="s">
        <v>24</v>
      </c>
      <c r="AY254" s="13" t="s">
        <v>68</v>
      </c>
      <c r="AZ254" s="157" t="s">
        <v>165</v>
      </c>
    </row>
    <row r="255" spans="2:66" s="14" customFormat="1" x14ac:dyDescent="0.2">
      <c r="B255" s="162"/>
      <c r="D255" s="151" t="s">
        <v>173</v>
      </c>
      <c r="E255" s="163" t="s">
        <v>1</v>
      </c>
      <c r="F255" s="164" t="s">
        <v>176</v>
      </c>
      <c r="H255" s="165">
        <v>20</v>
      </c>
      <c r="J255" s="178"/>
      <c r="M255" s="162"/>
      <c r="N255" s="166"/>
      <c r="U255" s="167"/>
      <c r="AU255" s="163" t="s">
        <v>173</v>
      </c>
      <c r="AV255" s="163" t="s">
        <v>147</v>
      </c>
      <c r="AW255" s="14" t="s">
        <v>171</v>
      </c>
      <c r="AX255" s="14" t="s">
        <v>24</v>
      </c>
      <c r="AY255" s="14" t="s">
        <v>76</v>
      </c>
      <c r="AZ255" s="163" t="s">
        <v>165</v>
      </c>
    </row>
    <row r="256" spans="2:66" s="1" customFormat="1" ht="24.2" customHeight="1" x14ac:dyDescent="0.2">
      <c r="B256" s="29"/>
      <c r="C256" s="188" t="s">
        <v>381</v>
      </c>
      <c r="D256" s="188" t="s">
        <v>167</v>
      </c>
      <c r="E256" s="189" t="s">
        <v>1183</v>
      </c>
      <c r="F256" s="190" t="s">
        <v>1184</v>
      </c>
      <c r="G256" s="191" t="s">
        <v>1147</v>
      </c>
      <c r="H256" s="192">
        <v>1</v>
      </c>
      <c r="I256" s="183"/>
      <c r="J256" s="182"/>
      <c r="K256" s="193">
        <f t="shared" ref="K256:K258" si="26">(H256*I256)-(H256*I256*J256)</f>
        <v>0</v>
      </c>
      <c r="L256" s="194"/>
      <c r="M256" s="29"/>
      <c r="N256" s="145" t="s">
        <v>1</v>
      </c>
      <c r="O256" s="118" t="s">
        <v>34</v>
      </c>
      <c r="P256" s="146">
        <v>0</v>
      </c>
      <c r="Q256" s="146">
        <f>P256*H256</f>
        <v>0</v>
      </c>
      <c r="R256" s="146">
        <v>0</v>
      </c>
      <c r="S256" s="146">
        <f>R256*H256</f>
        <v>0</v>
      </c>
      <c r="T256" s="146">
        <v>0</v>
      </c>
      <c r="U256" s="147">
        <f>T256*H256</f>
        <v>0</v>
      </c>
      <c r="AS256" s="148" t="s">
        <v>171</v>
      </c>
      <c r="AU256" s="148" t="s">
        <v>167</v>
      </c>
      <c r="AV256" s="148" t="s">
        <v>147</v>
      </c>
      <c r="AZ256" s="17" t="s">
        <v>165</v>
      </c>
      <c r="BF256" s="149">
        <f>IF(O256="základná",K256,0)</f>
        <v>0</v>
      </c>
      <c r="BG256" s="149">
        <f>IF(O256="znížená",K256,0)</f>
        <v>0</v>
      </c>
      <c r="BH256" s="149">
        <f>IF(O256="zákl. prenesená",K256,0)</f>
        <v>0</v>
      </c>
      <c r="BI256" s="149">
        <f>IF(O256="zníž. prenesená",K256,0)</f>
        <v>0</v>
      </c>
      <c r="BJ256" s="149">
        <f>IF(O256="nulová",K256,0)</f>
        <v>0</v>
      </c>
      <c r="BK256" s="17" t="s">
        <v>147</v>
      </c>
      <c r="BL256" s="149">
        <f>ROUND(I256*H256,2)</f>
        <v>0</v>
      </c>
      <c r="BM256" s="17" t="s">
        <v>171</v>
      </c>
      <c r="BN256" s="148" t="s">
        <v>580</v>
      </c>
    </row>
    <row r="257" spans="2:66" s="1" customFormat="1" ht="24.2" customHeight="1" x14ac:dyDescent="0.2">
      <c r="B257" s="29"/>
      <c r="C257" s="188" t="s">
        <v>387</v>
      </c>
      <c r="D257" s="188" t="s">
        <v>167</v>
      </c>
      <c r="E257" s="189" t="s">
        <v>1185</v>
      </c>
      <c r="F257" s="190" t="s">
        <v>1186</v>
      </c>
      <c r="G257" s="191" t="s">
        <v>1187</v>
      </c>
      <c r="H257" s="192">
        <v>1</v>
      </c>
      <c r="I257" s="183"/>
      <c r="J257" s="182"/>
      <c r="K257" s="193">
        <f t="shared" si="26"/>
        <v>0</v>
      </c>
      <c r="L257" s="194"/>
      <c r="M257" s="29"/>
      <c r="N257" s="145" t="s">
        <v>1</v>
      </c>
      <c r="O257" s="118" t="s">
        <v>34</v>
      </c>
      <c r="P257" s="146">
        <v>0</v>
      </c>
      <c r="Q257" s="146">
        <f>P257*H257</f>
        <v>0</v>
      </c>
      <c r="R257" s="146">
        <v>0</v>
      </c>
      <c r="S257" s="146">
        <f>R257*H257</f>
        <v>0</v>
      </c>
      <c r="T257" s="146">
        <v>0</v>
      </c>
      <c r="U257" s="147">
        <f>T257*H257</f>
        <v>0</v>
      </c>
      <c r="AS257" s="148" t="s">
        <v>171</v>
      </c>
      <c r="AU257" s="148" t="s">
        <v>167</v>
      </c>
      <c r="AV257" s="148" t="s">
        <v>147</v>
      </c>
      <c r="AZ257" s="17" t="s">
        <v>165</v>
      </c>
      <c r="BF257" s="149">
        <f>IF(O257="základná",K257,0)</f>
        <v>0</v>
      </c>
      <c r="BG257" s="149">
        <f>IF(O257="znížená",K257,0)</f>
        <v>0</v>
      </c>
      <c r="BH257" s="149">
        <f>IF(O257="zákl. prenesená",K257,0)</f>
        <v>0</v>
      </c>
      <c r="BI257" s="149">
        <f>IF(O257="zníž. prenesená",K257,0)</f>
        <v>0</v>
      </c>
      <c r="BJ257" s="149">
        <f>IF(O257="nulová",K257,0)</f>
        <v>0</v>
      </c>
      <c r="BK257" s="17" t="s">
        <v>147</v>
      </c>
      <c r="BL257" s="149">
        <f>ROUND(I257*H257,2)</f>
        <v>0</v>
      </c>
      <c r="BM257" s="17" t="s">
        <v>171</v>
      </c>
      <c r="BN257" s="148" t="s">
        <v>595</v>
      </c>
    </row>
    <row r="258" spans="2:66" s="1" customFormat="1" ht="24.2" customHeight="1" x14ac:dyDescent="0.2">
      <c r="B258" s="29"/>
      <c r="C258" s="188" t="s">
        <v>391</v>
      </c>
      <c r="D258" s="188" t="s">
        <v>167</v>
      </c>
      <c r="E258" s="189" t="s">
        <v>1188</v>
      </c>
      <c r="F258" s="190" t="s">
        <v>1189</v>
      </c>
      <c r="G258" s="191" t="s">
        <v>1178</v>
      </c>
      <c r="H258" s="192">
        <v>40</v>
      </c>
      <c r="I258" s="193">
        <v>7.9</v>
      </c>
      <c r="J258" s="182"/>
      <c r="K258" s="193">
        <f t="shared" si="26"/>
        <v>316</v>
      </c>
      <c r="L258" s="194"/>
      <c r="M258" s="29"/>
      <c r="N258" s="145" t="s">
        <v>1</v>
      </c>
      <c r="O258" s="118" t="s">
        <v>34</v>
      </c>
      <c r="P258" s="146">
        <v>0</v>
      </c>
      <c r="Q258" s="146">
        <f>P258*H258</f>
        <v>0</v>
      </c>
      <c r="R258" s="146">
        <v>0</v>
      </c>
      <c r="S258" s="146">
        <f>R258*H258</f>
        <v>0</v>
      </c>
      <c r="T258" s="146">
        <v>0</v>
      </c>
      <c r="U258" s="147">
        <f>T258*H258</f>
        <v>0</v>
      </c>
      <c r="AS258" s="148" t="s">
        <v>171</v>
      </c>
      <c r="AU258" s="148" t="s">
        <v>167</v>
      </c>
      <c r="AV258" s="148" t="s">
        <v>147</v>
      </c>
      <c r="AZ258" s="17" t="s">
        <v>165</v>
      </c>
      <c r="BF258" s="149">
        <f>IF(O258="základná",K258,0)</f>
        <v>0</v>
      </c>
      <c r="BG258" s="149">
        <f>IF(O258="znížená",K258,0)</f>
        <v>316</v>
      </c>
      <c r="BH258" s="149">
        <f>IF(O258="zákl. prenesená",K258,0)</f>
        <v>0</v>
      </c>
      <c r="BI258" s="149">
        <f>IF(O258="zníž. prenesená",K258,0)</f>
        <v>0</v>
      </c>
      <c r="BJ258" s="149">
        <f>IF(O258="nulová",K258,0)</f>
        <v>0</v>
      </c>
      <c r="BK258" s="17" t="s">
        <v>147</v>
      </c>
      <c r="BL258" s="149">
        <f>ROUND(I258*H258,2)</f>
        <v>316</v>
      </c>
      <c r="BM258" s="17" t="s">
        <v>171</v>
      </c>
      <c r="BN258" s="148" t="s">
        <v>611</v>
      </c>
    </row>
    <row r="259" spans="2:66" s="13" customFormat="1" x14ac:dyDescent="0.2">
      <c r="B259" s="156"/>
      <c r="D259" s="151" t="s">
        <v>173</v>
      </c>
      <c r="E259" s="157" t="s">
        <v>1</v>
      </c>
      <c r="F259" s="158" t="s">
        <v>1190</v>
      </c>
      <c r="H259" s="159">
        <v>40</v>
      </c>
      <c r="J259" s="199"/>
      <c r="M259" s="156"/>
      <c r="N259" s="160"/>
      <c r="U259" s="161"/>
      <c r="AU259" s="157" t="s">
        <v>173</v>
      </c>
      <c r="AV259" s="157" t="s">
        <v>147</v>
      </c>
      <c r="AW259" s="13" t="s">
        <v>147</v>
      </c>
      <c r="AX259" s="13" t="s">
        <v>24</v>
      </c>
      <c r="AY259" s="13" t="s">
        <v>68</v>
      </c>
      <c r="AZ259" s="157" t="s">
        <v>165</v>
      </c>
    </row>
    <row r="260" spans="2:66" s="14" customFormat="1" x14ac:dyDescent="0.2">
      <c r="B260" s="162"/>
      <c r="D260" s="151" t="s">
        <v>173</v>
      </c>
      <c r="E260" s="163" t="s">
        <v>1</v>
      </c>
      <c r="F260" s="164" t="s">
        <v>176</v>
      </c>
      <c r="H260" s="165">
        <v>40</v>
      </c>
      <c r="J260" s="200"/>
      <c r="M260" s="162"/>
      <c r="N260" s="166"/>
      <c r="U260" s="167"/>
      <c r="AU260" s="163" t="s">
        <v>173</v>
      </c>
      <c r="AV260" s="163" t="s">
        <v>147</v>
      </c>
      <c r="AW260" s="14" t="s">
        <v>171</v>
      </c>
      <c r="AX260" s="14" t="s">
        <v>24</v>
      </c>
      <c r="AY260" s="14" t="s">
        <v>76</v>
      </c>
      <c r="AZ260" s="163" t="s">
        <v>165</v>
      </c>
    </row>
    <row r="261" spans="2:66" s="11" customFormat="1" ht="22.9" customHeight="1" x14ac:dyDescent="0.2">
      <c r="B261" s="133"/>
      <c r="D261" s="134" t="s">
        <v>67</v>
      </c>
      <c r="E261" s="142" t="s">
        <v>593</v>
      </c>
      <c r="F261" s="142" t="s">
        <v>594</v>
      </c>
      <c r="J261" s="201"/>
      <c r="K261" s="143">
        <f>K262</f>
        <v>2522.1314299999999</v>
      </c>
      <c r="M261" s="133"/>
      <c r="N261" s="137"/>
      <c r="Q261" s="138">
        <f>Q262</f>
        <v>0</v>
      </c>
      <c r="S261" s="138">
        <f>S262</f>
        <v>0</v>
      </c>
      <c r="U261" s="139">
        <f>U262</f>
        <v>0</v>
      </c>
      <c r="AS261" s="134" t="s">
        <v>76</v>
      </c>
      <c r="AU261" s="140" t="s">
        <v>67</v>
      </c>
      <c r="AV261" s="140" t="s">
        <v>76</v>
      </c>
      <c r="AZ261" s="134" t="s">
        <v>165</v>
      </c>
      <c r="BL261" s="141">
        <f>BL262</f>
        <v>2522.13</v>
      </c>
    </row>
    <row r="262" spans="2:66" s="1" customFormat="1" ht="33" customHeight="1" x14ac:dyDescent="0.2">
      <c r="B262" s="29"/>
      <c r="C262" s="188" t="s">
        <v>397</v>
      </c>
      <c r="D262" s="188" t="s">
        <v>167</v>
      </c>
      <c r="E262" s="189" t="s">
        <v>1191</v>
      </c>
      <c r="F262" s="190" t="s">
        <v>1192</v>
      </c>
      <c r="G262" s="191" t="s">
        <v>242</v>
      </c>
      <c r="H262" s="192">
        <v>60.151000000000003</v>
      </c>
      <c r="I262" s="193">
        <v>41.93</v>
      </c>
      <c r="J262" s="182"/>
      <c r="K262" s="193">
        <f t="shared" ref="K262" si="27">(H262*I262)-(H262*I262*J262)</f>
        <v>2522.1314299999999</v>
      </c>
      <c r="L262" s="194"/>
      <c r="M262" s="29"/>
      <c r="N262" s="145" t="s">
        <v>1</v>
      </c>
      <c r="O262" s="118" t="s">
        <v>34</v>
      </c>
      <c r="P262" s="146">
        <v>0</v>
      </c>
      <c r="Q262" s="146">
        <f>P262*H262</f>
        <v>0</v>
      </c>
      <c r="R262" s="146">
        <v>0</v>
      </c>
      <c r="S262" s="146">
        <f>R262*H262</f>
        <v>0</v>
      </c>
      <c r="T262" s="146">
        <v>0</v>
      </c>
      <c r="U262" s="147">
        <f>T262*H262</f>
        <v>0</v>
      </c>
      <c r="AS262" s="148" t="s">
        <v>171</v>
      </c>
      <c r="AU262" s="148" t="s">
        <v>167</v>
      </c>
      <c r="AV262" s="148" t="s">
        <v>147</v>
      </c>
      <c r="AZ262" s="17" t="s">
        <v>165</v>
      </c>
      <c r="BF262" s="149">
        <f>IF(O262="základná",K262,0)</f>
        <v>0</v>
      </c>
      <c r="BG262" s="149">
        <f>IF(O262="znížená",K262,0)</f>
        <v>2522.1314299999999</v>
      </c>
      <c r="BH262" s="149">
        <f>IF(O262="zákl. prenesená",K262,0)</f>
        <v>0</v>
      </c>
      <c r="BI262" s="149">
        <f>IF(O262="zníž. prenesená",K262,0)</f>
        <v>0</v>
      </c>
      <c r="BJ262" s="149">
        <f>IF(O262="nulová",K262,0)</f>
        <v>0</v>
      </c>
      <c r="BK262" s="17" t="s">
        <v>147</v>
      </c>
      <c r="BL262" s="149">
        <f>ROUND(I262*H262,2)</f>
        <v>2522.13</v>
      </c>
      <c r="BM262" s="17" t="s">
        <v>171</v>
      </c>
      <c r="BN262" s="148" t="s">
        <v>621</v>
      </c>
    </row>
    <row r="263" spans="2:66" s="11" customFormat="1" ht="25.9" customHeight="1" x14ac:dyDescent="0.2">
      <c r="B263" s="133"/>
      <c r="D263" s="134" t="s">
        <v>67</v>
      </c>
      <c r="E263" s="135" t="s">
        <v>599</v>
      </c>
      <c r="F263" s="135" t="s">
        <v>600</v>
      </c>
      <c r="J263" s="201"/>
      <c r="K263" s="136">
        <f>K265+K273+K264+K275</f>
        <v>7165.6947399999999</v>
      </c>
      <c r="M263" s="133"/>
      <c r="N263" s="137"/>
      <c r="Q263" s="138">
        <f>Q264+Q265+Q273+Q275</f>
        <v>0</v>
      </c>
      <c r="S263" s="138">
        <f>S264+S265+S273+S275</f>
        <v>0</v>
      </c>
      <c r="U263" s="139">
        <f>U264+U265+U273+U275</f>
        <v>0</v>
      </c>
      <c r="AS263" s="134" t="s">
        <v>147</v>
      </c>
      <c r="AU263" s="140" t="s">
        <v>67</v>
      </c>
      <c r="AV263" s="140" t="s">
        <v>68</v>
      </c>
      <c r="AZ263" s="134" t="s">
        <v>165</v>
      </c>
      <c r="BL263" s="141">
        <f>BL264+BL265+BL273+BL275</f>
        <v>7165.6900000000005</v>
      </c>
    </row>
    <row r="264" spans="2:66" s="11" customFormat="1" ht="22.9" customHeight="1" x14ac:dyDescent="0.2">
      <c r="B264" s="133"/>
      <c r="D264" s="134" t="s">
        <v>67</v>
      </c>
      <c r="E264" s="142" t="s">
        <v>1193</v>
      </c>
      <c r="F264" s="142" t="s">
        <v>1194</v>
      </c>
      <c r="J264" s="201"/>
      <c r="K264" s="143">
        <f>BL264</f>
        <v>0</v>
      </c>
      <c r="M264" s="133"/>
      <c r="N264" s="137"/>
      <c r="Q264" s="138">
        <v>0</v>
      </c>
      <c r="S264" s="138">
        <v>0</v>
      </c>
      <c r="U264" s="139">
        <v>0</v>
      </c>
      <c r="AS264" s="134" t="s">
        <v>147</v>
      </c>
      <c r="AU264" s="140" t="s">
        <v>67</v>
      </c>
      <c r="AV264" s="140" t="s">
        <v>76</v>
      </c>
      <c r="AZ264" s="134" t="s">
        <v>165</v>
      </c>
      <c r="BL264" s="141">
        <v>0</v>
      </c>
    </row>
    <row r="265" spans="2:66" s="11" customFormat="1" ht="22.9" customHeight="1" x14ac:dyDescent="0.2">
      <c r="B265" s="133"/>
      <c r="D265" s="134" t="s">
        <v>67</v>
      </c>
      <c r="E265" s="142" t="s">
        <v>1195</v>
      </c>
      <c r="F265" s="142" t="s">
        <v>1196</v>
      </c>
      <c r="J265" s="201"/>
      <c r="K265" s="143">
        <f>SUM(K266:K272)</f>
        <v>6356.8347400000002</v>
      </c>
      <c r="M265" s="133"/>
      <c r="N265" s="137"/>
      <c r="Q265" s="138">
        <f>SUM(Q266:Q272)</f>
        <v>0</v>
      </c>
      <c r="S265" s="138">
        <f>SUM(S266:S272)</f>
        <v>0</v>
      </c>
      <c r="U265" s="139">
        <f>SUM(U266:U272)</f>
        <v>0</v>
      </c>
      <c r="AS265" s="134" t="s">
        <v>147</v>
      </c>
      <c r="AU265" s="140" t="s">
        <v>67</v>
      </c>
      <c r="AV265" s="140" t="s">
        <v>76</v>
      </c>
      <c r="AZ265" s="134" t="s">
        <v>165</v>
      </c>
      <c r="BL265" s="141">
        <f>SUM(BL266:BL272)</f>
        <v>6356.83</v>
      </c>
    </row>
    <row r="266" spans="2:66" s="1" customFormat="1" ht="16.5" customHeight="1" x14ac:dyDescent="0.2">
      <c r="B266" s="29"/>
      <c r="C266" s="188" t="s">
        <v>404</v>
      </c>
      <c r="D266" s="188" t="s">
        <v>167</v>
      </c>
      <c r="E266" s="189" t="s">
        <v>1197</v>
      </c>
      <c r="F266" s="190" t="s">
        <v>1198</v>
      </c>
      <c r="G266" s="191" t="s">
        <v>415</v>
      </c>
      <c r="H266" s="192">
        <v>2</v>
      </c>
      <c r="I266" s="193">
        <v>117.43</v>
      </c>
      <c r="J266" s="182"/>
      <c r="K266" s="193">
        <f t="shared" ref="K266:K272" si="28">(H266*I266)-(H266*I266*J266)</f>
        <v>234.86</v>
      </c>
      <c r="L266" s="194"/>
      <c r="M266" s="29"/>
      <c r="N266" s="145" t="s">
        <v>1</v>
      </c>
      <c r="O266" s="118" t="s">
        <v>34</v>
      </c>
      <c r="P266" s="146">
        <v>0</v>
      </c>
      <c r="Q266" s="146">
        <f t="shared" ref="Q266:Q272" si="29">P266*H266</f>
        <v>0</v>
      </c>
      <c r="R266" s="146">
        <v>0</v>
      </c>
      <c r="S266" s="146">
        <f t="shared" ref="S266:S272" si="30">R266*H266</f>
        <v>0</v>
      </c>
      <c r="T266" s="146">
        <v>0</v>
      </c>
      <c r="U266" s="147">
        <f t="shared" ref="U266:U272" si="31">T266*H266</f>
        <v>0</v>
      </c>
      <c r="AS266" s="148" t="s">
        <v>265</v>
      </c>
      <c r="AU266" s="148" t="s">
        <v>167</v>
      </c>
      <c r="AV266" s="148" t="s">
        <v>147</v>
      </c>
      <c r="AZ266" s="17" t="s">
        <v>165</v>
      </c>
      <c r="BF266" s="149">
        <f t="shared" ref="BF266:BF272" si="32">IF(O266="základná",K266,0)</f>
        <v>0</v>
      </c>
      <c r="BG266" s="149">
        <f t="shared" ref="BG266:BG272" si="33">IF(O266="znížená",K266,0)</f>
        <v>234.86</v>
      </c>
      <c r="BH266" s="149">
        <f t="shared" ref="BH266:BH272" si="34">IF(O266="zákl. prenesená",K266,0)</f>
        <v>0</v>
      </c>
      <c r="BI266" s="149">
        <f t="shared" ref="BI266:BI272" si="35">IF(O266="zníž. prenesená",K266,0)</f>
        <v>0</v>
      </c>
      <c r="BJ266" s="149">
        <f t="shared" ref="BJ266:BJ272" si="36">IF(O266="nulová",K266,0)</f>
        <v>0</v>
      </c>
      <c r="BK266" s="17" t="s">
        <v>147</v>
      </c>
      <c r="BL266" s="149">
        <f t="shared" ref="BL266:BL272" si="37">ROUND(I266*H266,2)</f>
        <v>234.86</v>
      </c>
      <c r="BM266" s="17" t="s">
        <v>265</v>
      </c>
      <c r="BN266" s="148" t="s">
        <v>636</v>
      </c>
    </row>
    <row r="267" spans="2:66" s="1" customFormat="1" ht="16.5" customHeight="1" x14ac:dyDescent="0.2">
      <c r="B267" s="29"/>
      <c r="C267" s="188" t="s">
        <v>412</v>
      </c>
      <c r="D267" s="188" t="s">
        <v>167</v>
      </c>
      <c r="E267" s="189" t="s">
        <v>1199</v>
      </c>
      <c r="F267" s="190" t="s">
        <v>1200</v>
      </c>
      <c r="G267" s="191" t="s">
        <v>415</v>
      </c>
      <c r="H267" s="192">
        <v>2</v>
      </c>
      <c r="I267" s="193">
        <v>124.8</v>
      </c>
      <c r="J267" s="182"/>
      <c r="K267" s="193">
        <f t="shared" si="28"/>
        <v>249.6</v>
      </c>
      <c r="L267" s="194"/>
      <c r="M267" s="29"/>
      <c r="N267" s="145" t="s">
        <v>1</v>
      </c>
      <c r="O267" s="118" t="s">
        <v>34</v>
      </c>
      <c r="P267" s="146">
        <v>0</v>
      </c>
      <c r="Q267" s="146">
        <f t="shared" si="29"/>
        <v>0</v>
      </c>
      <c r="R267" s="146">
        <v>0</v>
      </c>
      <c r="S267" s="146">
        <f t="shared" si="30"/>
        <v>0</v>
      </c>
      <c r="T267" s="146">
        <v>0</v>
      </c>
      <c r="U267" s="147">
        <f t="shared" si="31"/>
        <v>0</v>
      </c>
      <c r="AS267" s="148" t="s">
        <v>265</v>
      </c>
      <c r="AU267" s="148" t="s">
        <v>167</v>
      </c>
      <c r="AV267" s="148" t="s">
        <v>147</v>
      </c>
      <c r="AZ267" s="17" t="s">
        <v>165</v>
      </c>
      <c r="BF267" s="149">
        <f t="shared" si="32"/>
        <v>0</v>
      </c>
      <c r="BG267" s="149">
        <f t="shared" si="33"/>
        <v>249.6</v>
      </c>
      <c r="BH267" s="149">
        <f t="shared" si="34"/>
        <v>0</v>
      </c>
      <c r="BI267" s="149">
        <f t="shared" si="35"/>
        <v>0</v>
      </c>
      <c r="BJ267" s="149">
        <f t="shared" si="36"/>
        <v>0</v>
      </c>
      <c r="BK267" s="17" t="s">
        <v>147</v>
      </c>
      <c r="BL267" s="149">
        <f t="shared" si="37"/>
        <v>249.6</v>
      </c>
      <c r="BM267" s="17" t="s">
        <v>265</v>
      </c>
      <c r="BN267" s="148" t="s">
        <v>649</v>
      </c>
    </row>
    <row r="268" spans="2:66" s="1" customFormat="1" ht="16.5" customHeight="1" x14ac:dyDescent="0.2">
      <c r="B268" s="29"/>
      <c r="C268" s="188" t="s">
        <v>420</v>
      </c>
      <c r="D268" s="188" t="s">
        <v>167</v>
      </c>
      <c r="E268" s="189" t="s">
        <v>1201</v>
      </c>
      <c r="F268" s="190" t="s">
        <v>1202</v>
      </c>
      <c r="G268" s="191" t="s">
        <v>415</v>
      </c>
      <c r="H268" s="192">
        <v>2</v>
      </c>
      <c r="I268" s="193">
        <v>404.66</v>
      </c>
      <c r="J268" s="182"/>
      <c r="K268" s="193">
        <f t="shared" si="28"/>
        <v>809.32</v>
      </c>
      <c r="L268" s="194"/>
      <c r="M268" s="29"/>
      <c r="N268" s="145" t="s">
        <v>1</v>
      </c>
      <c r="O268" s="118" t="s">
        <v>34</v>
      </c>
      <c r="P268" s="146">
        <v>0</v>
      </c>
      <c r="Q268" s="146">
        <f t="shared" si="29"/>
        <v>0</v>
      </c>
      <c r="R268" s="146">
        <v>0</v>
      </c>
      <c r="S268" s="146">
        <f t="shared" si="30"/>
        <v>0</v>
      </c>
      <c r="T268" s="146">
        <v>0</v>
      </c>
      <c r="U268" s="147">
        <f t="shared" si="31"/>
        <v>0</v>
      </c>
      <c r="AS268" s="148" t="s">
        <v>265</v>
      </c>
      <c r="AU268" s="148" t="s">
        <v>167</v>
      </c>
      <c r="AV268" s="148" t="s">
        <v>147</v>
      </c>
      <c r="AZ268" s="17" t="s">
        <v>165</v>
      </c>
      <c r="BF268" s="149">
        <f t="shared" si="32"/>
        <v>0</v>
      </c>
      <c r="BG268" s="149">
        <f t="shared" si="33"/>
        <v>809.32</v>
      </c>
      <c r="BH268" s="149">
        <f t="shared" si="34"/>
        <v>0</v>
      </c>
      <c r="BI268" s="149">
        <f t="shared" si="35"/>
        <v>0</v>
      </c>
      <c r="BJ268" s="149">
        <f t="shared" si="36"/>
        <v>0</v>
      </c>
      <c r="BK268" s="17" t="s">
        <v>147</v>
      </c>
      <c r="BL268" s="149">
        <f t="shared" si="37"/>
        <v>809.32</v>
      </c>
      <c r="BM268" s="17" t="s">
        <v>265</v>
      </c>
      <c r="BN268" s="148" t="s">
        <v>668</v>
      </c>
    </row>
    <row r="269" spans="2:66" s="1" customFormat="1" ht="16.5" customHeight="1" x14ac:dyDescent="0.2">
      <c r="B269" s="29"/>
      <c r="C269" s="188" t="s">
        <v>426</v>
      </c>
      <c r="D269" s="188" t="s">
        <v>167</v>
      </c>
      <c r="E269" s="189" t="s">
        <v>1203</v>
      </c>
      <c r="F269" s="190" t="s">
        <v>1204</v>
      </c>
      <c r="G269" s="191" t="s">
        <v>415</v>
      </c>
      <c r="H269" s="192">
        <v>2</v>
      </c>
      <c r="I269" s="193">
        <v>241.55</v>
      </c>
      <c r="J269" s="182"/>
      <c r="K269" s="193">
        <f t="shared" si="28"/>
        <v>483.1</v>
      </c>
      <c r="L269" s="194"/>
      <c r="M269" s="29"/>
      <c r="N269" s="145" t="s">
        <v>1</v>
      </c>
      <c r="O269" s="118" t="s">
        <v>34</v>
      </c>
      <c r="P269" s="146">
        <v>0</v>
      </c>
      <c r="Q269" s="146">
        <f t="shared" si="29"/>
        <v>0</v>
      </c>
      <c r="R269" s="146">
        <v>0</v>
      </c>
      <c r="S269" s="146">
        <f t="shared" si="30"/>
        <v>0</v>
      </c>
      <c r="T269" s="146">
        <v>0</v>
      </c>
      <c r="U269" s="147">
        <f t="shared" si="31"/>
        <v>0</v>
      </c>
      <c r="AS269" s="148" t="s">
        <v>265</v>
      </c>
      <c r="AU269" s="148" t="s">
        <v>167</v>
      </c>
      <c r="AV269" s="148" t="s">
        <v>147</v>
      </c>
      <c r="AZ269" s="17" t="s">
        <v>165</v>
      </c>
      <c r="BF269" s="149">
        <f t="shared" si="32"/>
        <v>0</v>
      </c>
      <c r="BG269" s="149">
        <f t="shared" si="33"/>
        <v>483.1</v>
      </c>
      <c r="BH269" s="149">
        <f t="shared" si="34"/>
        <v>0</v>
      </c>
      <c r="BI269" s="149">
        <f t="shared" si="35"/>
        <v>0</v>
      </c>
      <c r="BJ269" s="149">
        <f t="shared" si="36"/>
        <v>0</v>
      </c>
      <c r="BK269" s="17" t="s">
        <v>147</v>
      </c>
      <c r="BL269" s="149">
        <f t="shared" si="37"/>
        <v>483.1</v>
      </c>
      <c r="BM269" s="17" t="s">
        <v>265</v>
      </c>
      <c r="BN269" s="148" t="s">
        <v>685</v>
      </c>
    </row>
    <row r="270" spans="2:66" s="1" customFormat="1" ht="16.5" customHeight="1" x14ac:dyDescent="0.2">
      <c r="B270" s="29"/>
      <c r="C270" s="188" t="s">
        <v>432</v>
      </c>
      <c r="D270" s="188" t="s">
        <v>167</v>
      </c>
      <c r="E270" s="189" t="s">
        <v>1205</v>
      </c>
      <c r="F270" s="190" t="s">
        <v>1206</v>
      </c>
      <c r="G270" s="191" t="s">
        <v>415</v>
      </c>
      <c r="H270" s="192">
        <v>2</v>
      </c>
      <c r="I270" s="193">
        <v>395.66</v>
      </c>
      <c r="J270" s="182"/>
      <c r="K270" s="193">
        <f t="shared" si="28"/>
        <v>791.32</v>
      </c>
      <c r="L270" s="194"/>
      <c r="M270" s="29"/>
      <c r="N270" s="145" t="s">
        <v>1</v>
      </c>
      <c r="O270" s="118" t="s">
        <v>34</v>
      </c>
      <c r="P270" s="146">
        <v>0</v>
      </c>
      <c r="Q270" s="146">
        <f t="shared" si="29"/>
        <v>0</v>
      </c>
      <c r="R270" s="146">
        <v>0</v>
      </c>
      <c r="S270" s="146">
        <f t="shared" si="30"/>
        <v>0</v>
      </c>
      <c r="T270" s="146">
        <v>0</v>
      </c>
      <c r="U270" s="147">
        <f t="shared" si="31"/>
        <v>0</v>
      </c>
      <c r="AS270" s="148" t="s">
        <v>265</v>
      </c>
      <c r="AU270" s="148" t="s">
        <v>167</v>
      </c>
      <c r="AV270" s="148" t="s">
        <v>147</v>
      </c>
      <c r="AZ270" s="17" t="s">
        <v>165</v>
      </c>
      <c r="BF270" s="149">
        <f t="shared" si="32"/>
        <v>0</v>
      </c>
      <c r="BG270" s="149">
        <f t="shared" si="33"/>
        <v>791.32</v>
      </c>
      <c r="BH270" s="149">
        <f t="shared" si="34"/>
        <v>0</v>
      </c>
      <c r="BI270" s="149">
        <f t="shared" si="35"/>
        <v>0</v>
      </c>
      <c r="BJ270" s="149">
        <f t="shared" si="36"/>
        <v>0</v>
      </c>
      <c r="BK270" s="17" t="s">
        <v>147</v>
      </c>
      <c r="BL270" s="149">
        <f t="shared" si="37"/>
        <v>791.32</v>
      </c>
      <c r="BM270" s="17" t="s">
        <v>265</v>
      </c>
      <c r="BN270" s="148" t="s">
        <v>1207</v>
      </c>
    </row>
    <row r="271" spans="2:66" s="1" customFormat="1" ht="16.5" customHeight="1" x14ac:dyDescent="0.2">
      <c r="B271" s="29"/>
      <c r="C271" s="188" t="s">
        <v>437</v>
      </c>
      <c r="D271" s="188" t="s">
        <v>167</v>
      </c>
      <c r="E271" s="189" t="s">
        <v>1208</v>
      </c>
      <c r="F271" s="190" t="s">
        <v>1209</v>
      </c>
      <c r="G271" s="191" t="s">
        <v>415</v>
      </c>
      <c r="H271" s="192">
        <v>2</v>
      </c>
      <c r="I271" s="193">
        <v>1870.97</v>
      </c>
      <c r="J271" s="182"/>
      <c r="K271" s="193">
        <f t="shared" si="28"/>
        <v>3741.94</v>
      </c>
      <c r="L271" s="194"/>
      <c r="M271" s="29"/>
      <c r="N271" s="145" t="s">
        <v>1</v>
      </c>
      <c r="O271" s="118" t="s">
        <v>34</v>
      </c>
      <c r="P271" s="146">
        <v>0</v>
      </c>
      <c r="Q271" s="146">
        <f t="shared" si="29"/>
        <v>0</v>
      </c>
      <c r="R271" s="146">
        <v>0</v>
      </c>
      <c r="S271" s="146">
        <f t="shared" si="30"/>
        <v>0</v>
      </c>
      <c r="T271" s="146">
        <v>0</v>
      </c>
      <c r="U271" s="147">
        <f t="shared" si="31"/>
        <v>0</v>
      </c>
      <c r="AS271" s="148" t="s">
        <v>265</v>
      </c>
      <c r="AU271" s="148" t="s">
        <v>167</v>
      </c>
      <c r="AV271" s="148" t="s">
        <v>147</v>
      </c>
      <c r="AZ271" s="17" t="s">
        <v>165</v>
      </c>
      <c r="BF271" s="149">
        <f t="shared" si="32"/>
        <v>0</v>
      </c>
      <c r="BG271" s="149">
        <f t="shared" si="33"/>
        <v>3741.94</v>
      </c>
      <c r="BH271" s="149">
        <f t="shared" si="34"/>
        <v>0</v>
      </c>
      <c r="BI271" s="149">
        <f t="shared" si="35"/>
        <v>0</v>
      </c>
      <c r="BJ271" s="149">
        <f t="shared" si="36"/>
        <v>0</v>
      </c>
      <c r="BK271" s="17" t="s">
        <v>147</v>
      </c>
      <c r="BL271" s="149">
        <f t="shared" si="37"/>
        <v>3741.94</v>
      </c>
      <c r="BM271" s="17" t="s">
        <v>265</v>
      </c>
      <c r="BN271" s="148" t="s">
        <v>1210</v>
      </c>
    </row>
    <row r="272" spans="2:66" s="1" customFormat="1" ht="24.2" customHeight="1" x14ac:dyDescent="0.2">
      <c r="B272" s="29"/>
      <c r="C272" s="188" t="s">
        <v>443</v>
      </c>
      <c r="D272" s="188" t="s">
        <v>167</v>
      </c>
      <c r="E272" s="189" t="s">
        <v>1211</v>
      </c>
      <c r="F272" s="190" t="s">
        <v>1212</v>
      </c>
      <c r="G272" s="191" t="s">
        <v>645</v>
      </c>
      <c r="H272" s="192">
        <v>63.100999999999999</v>
      </c>
      <c r="I272" s="193">
        <v>0.74</v>
      </c>
      <c r="J272" s="182"/>
      <c r="K272" s="193">
        <f t="shared" si="28"/>
        <v>46.694739999999996</v>
      </c>
      <c r="L272" s="194"/>
      <c r="M272" s="29"/>
      <c r="N272" s="145" t="s">
        <v>1</v>
      </c>
      <c r="O272" s="118" t="s">
        <v>34</v>
      </c>
      <c r="P272" s="146">
        <v>0</v>
      </c>
      <c r="Q272" s="146">
        <f t="shared" si="29"/>
        <v>0</v>
      </c>
      <c r="R272" s="146">
        <v>0</v>
      </c>
      <c r="S272" s="146">
        <f t="shared" si="30"/>
        <v>0</v>
      </c>
      <c r="T272" s="146">
        <v>0</v>
      </c>
      <c r="U272" s="147">
        <f t="shared" si="31"/>
        <v>0</v>
      </c>
      <c r="AS272" s="148" t="s">
        <v>265</v>
      </c>
      <c r="AU272" s="148" t="s">
        <v>167</v>
      </c>
      <c r="AV272" s="148" t="s">
        <v>147</v>
      </c>
      <c r="AZ272" s="17" t="s">
        <v>165</v>
      </c>
      <c r="BF272" s="149">
        <f t="shared" si="32"/>
        <v>0</v>
      </c>
      <c r="BG272" s="149">
        <f t="shared" si="33"/>
        <v>46.694739999999996</v>
      </c>
      <c r="BH272" s="149">
        <f t="shared" si="34"/>
        <v>0</v>
      </c>
      <c r="BI272" s="149">
        <f t="shared" si="35"/>
        <v>0</v>
      </c>
      <c r="BJ272" s="149">
        <f t="shared" si="36"/>
        <v>0</v>
      </c>
      <c r="BK272" s="17" t="s">
        <v>147</v>
      </c>
      <c r="BL272" s="149">
        <f t="shared" si="37"/>
        <v>46.69</v>
      </c>
      <c r="BM272" s="17" t="s">
        <v>265</v>
      </c>
      <c r="BN272" s="148" t="s">
        <v>1213</v>
      </c>
    </row>
    <row r="273" spans="2:66" s="11" customFormat="1" ht="22.9" customHeight="1" x14ac:dyDescent="0.2">
      <c r="B273" s="133"/>
      <c r="D273" s="134" t="s">
        <v>67</v>
      </c>
      <c r="E273" s="142" t="s">
        <v>1214</v>
      </c>
      <c r="F273" s="142" t="s">
        <v>1215</v>
      </c>
      <c r="J273" s="179"/>
      <c r="K273" s="143">
        <f>K274</f>
        <v>12.92</v>
      </c>
      <c r="M273" s="133"/>
      <c r="N273" s="137"/>
      <c r="Q273" s="138">
        <f>Q274</f>
        <v>0</v>
      </c>
      <c r="S273" s="138">
        <f>S274</f>
        <v>0</v>
      </c>
      <c r="U273" s="139">
        <f>U274</f>
        <v>0</v>
      </c>
      <c r="AS273" s="134" t="s">
        <v>147</v>
      </c>
      <c r="AU273" s="140" t="s">
        <v>67</v>
      </c>
      <c r="AV273" s="140" t="s">
        <v>76</v>
      </c>
      <c r="AZ273" s="134" t="s">
        <v>165</v>
      </c>
      <c r="BL273" s="141">
        <f>BL274</f>
        <v>12.92</v>
      </c>
    </row>
    <row r="274" spans="2:66" s="1" customFormat="1" ht="24.2" customHeight="1" x14ac:dyDescent="0.2">
      <c r="B274" s="29"/>
      <c r="C274" s="188" t="s">
        <v>453</v>
      </c>
      <c r="D274" s="188" t="s">
        <v>167</v>
      </c>
      <c r="E274" s="189" t="s">
        <v>1216</v>
      </c>
      <c r="F274" s="190" t="s">
        <v>1217</v>
      </c>
      <c r="G274" s="191" t="s">
        <v>415</v>
      </c>
      <c r="H274" s="192">
        <v>2</v>
      </c>
      <c r="I274" s="193">
        <v>6.46</v>
      </c>
      <c r="J274" s="182"/>
      <c r="K274" s="193">
        <f t="shared" ref="K274" si="38">(H274*I274)-(H274*I274*J274)</f>
        <v>12.92</v>
      </c>
      <c r="L274" s="194"/>
      <c r="M274" s="29"/>
      <c r="N274" s="145" t="s">
        <v>1</v>
      </c>
      <c r="O274" s="118" t="s">
        <v>34</v>
      </c>
      <c r="P274" s="146">
        <v>0</v>
      </c>
      <c r="Q274" s="146">
        <f>P274*H274</f>
        <v>0</v>
      </c>
      <c r="R274" s="146">
        <v>0</v>
      </c>
      <c r="S274" s="146">
        <f>R274*H274</f>
        <v>0</v>
      </c>
      <c r="T274" s="146">
        <v>0</v>
      </c>
      <c r="U274" s="147">
        <f>T274*H274</f>
        <v>0</v>
      </c>
      <c r="AS274" s="148" t="s">
        <v>265</v>
      </c>
      <c r="AU274" s="148" t="s">
        <v>167</v>
      </c>
      <c r="AV274" s="148" t="s">
        <v>147</v>
      </c>
      <c r="AZ274" s="17" t="s">
        <v>165</v>
      </c>
      <c r="BF274" s="149">
        <f>IF(O274="základná",K274,0)</f>
        <v>0</v>
      </c>
      <c r="BG274" s="149">
        <f>IF(O274="znížená",K274,0)</f>
        <v>12.92</v>
      </c>
      <c r="BH274" s="149">
        <f>IF(O274="zákl. prenesená",K274,0)</f>
        <v>0</v>
      </c>
      <c r="BI274" s="149">
        <f>IF(O274="zníž. prenesená",K274,0)</f>
        <v>0</v>
      </c>
      <c r="BJ274" s="149">
        <f>IF(O274="nulová",K274,0)</f>
        <v>0</v>
      </c>
      <c r="BK274" s="17" t="s">
        <v>147</v>
      </c>
      <c r="BL274" s="149">
        <f>ROUND(I274*H274,2)</f>
        <v>12.92</v>
      </c>
      <c r="BM274" s="17" t="s">
        <v>265</v>
      </c>
      <c r="BN274" s="148" t="s">
        <v>1218</v>
      </c>
    </row>
    <row r="275" spans="2:66" s="11" customFormat="1" ht="22.9" customHeight="1" x14ac:dyDescent="0.2">
      <c r="B275" s="133"/>
      <c r="D275" s="134" t="s">
        <v>67</v>
      </c>
      <c r="E275" s="142" t="s">
        <v>1219</v>
      </c>
      <c r="F275" s="142" t="s">
        <v>1220</v>
      </c>
      <c r="J275" s="179"/>
      <c r="K275" s="143">
        <f>SUM(K276:K283)</f>
        <v>795.93999999999994</v>
      </c>
      <c r="M275" s="133"/>
      <c r="N275" s="137"/>
      <c r="Q275" s="138">
        <f>SUM(Q276:Q283)</f>
        <v>0</v>
      </c>
      <c r="S275" s="138">
        <f>SUM(S276:S283)</f>
        <v>0</v>
      </c>
      <c r="U275" s="139">
        <f>SUM(U276:U283)</f>
        <v>0</v>
      </c>
      <c r="AS275" s="134" t="s">
        <v>147</v>
      </c>
      <c r="AU275" s="140" t="s">
        <v>67</v>
      </c>
      <c r="AV275" s="140" t="s">
        <v>76</v>
      </c>
      <c r="AZ275" s="134" t="s">
        <v>165</v>
      </c>
      <c r="BL275" s="141">
        <f>SUM(BL276:BL283)</f>
        <v>795.94</v>
      </c>
    </row>
    <row r="276" spans="2:66" s="1" customFormat="1" ht="24.2" customHeight="1" x14ac:dyDescent="0.2">
      <c r="B276" s="29"/>
      <c r="C276" s="188" t="s">
        <v>459</v>
      </c>
      <c r="D276" s="188" t="s">
        <v>167</v>
      </c>
      <c r="E276" s="189" t="s">
        <v>1221</v>
      </c>
      <c r="F276" s="190" t="s">
        <v>1222</v>
      </c>
      <c r="G276" s="191" t="s">
        <v>1147</v>
      </c>
      <c r="H276" s="192">
        <v>1</v>
      </c>
      <c r="I276" s="183"/>
      <c r="J276" s="182"/>
      <c r="K276" s="193">
        <f t="shared" ref="K276:K283" si="39">(H276*I276)-(H276*I276*J276)</f>
        <v>0</v>
      </c>
      <c r="L276" s="194"/>
      <c r="M276" s="29"/>
      <c r="N276" s="145" t="s">
        <v>1</v>
      </c>
      <c r="O276" s="118" t="s">
        <v>34</v>
      </c>
      <c r="P276" s="146">
        <v>0</v>
      </c>
      <c r="Q276" s="146">
        <f t="shared" ref="Q276:Q283" si="40">P276*H276</f>
        <v>0</v>
      </c>
      <c r="R276" s="146">
        <v>0</v>
      </c>
      <c r="S276" s="146">
        <f t="shared" ref="S276:S283" si="41">R276*H276</f>
        <v>0</v>
      </c>
      <c r="T276" s="146">
        <v>0</v>
      </c>
      <c r="U276" s="147">
        <f t="shared" ref="U276:U283" si="42">T276*H276</f>
        <v>0</v>
      </c>
      <c r="AS276" s="148" t="s">
        <v>265</v>
      </c>
      <c r="AU276" s="148" t="s">
        <v>167</v>
      </c>
      <c r="AV276" s="148" t="s">
        <v>147</v>
      </c>
      <c r="AZ276" s="17" t="s">
        <v>165</v>
      </c>
      <c r="BF276" s="149">
        <f t="shared" ref="BF276:BF283" si="43">IF(O276="základná",K276,0)</f>
        <v>0</v>
      </c>
      <c r="BG276" s="149">
        <f t="shared" ref="BG276:BG283" si="44">IF(O276="znížená",K276,0)</f>
        <v>0</v>
      </c>
      <c r="BH276" s="149">
        <f t="shared" ref="BH276:BH283" si="45">IF(O276="zákl. prenesená",K276,0)</f>
        <v>0</v>
      </c>
      <c r="BI276" s="149">
        <f t="shared" ref="BI276:BI283" si="46">IF(O276="zníž. prenesená",K276,0)</f>
        <v>0</v>
      </c>
      <c r="BJ276" s="149">
        <f t="shared" ref="BJ276:BJ283" si="47">IF(O276="nulová",K276,0)</f>
        <v>0</v>
      </c>
      <c r="BK276" s="17" t="s">
        <v>147</v>
      </c>
      <c r="BL276" s="149">
        <f t="shared" ref="BL276:BL283" si="48">ROUND(I276*H276,2)</f>
        <v>0</v>
      </c>
      <c r="BM276" s="17" t="s">
        <v>265</v>
      </c>
      <c r="BN276" s="148" t="s">
        <v>1223</v>
      </c>
    </row>
    <row r="277" spans="2:66" s="1" customFormat="1" ht="24.2" customHeight="1" x14ac:dyDescent="0.2">
      <c r="B277" s="29"/>
      <c r="C277" s="188" t="s">
        <v>465</v>
      </c>
      <c r="D277" s="188" t="s">
        <v>167</v>
      </c>
      <c r="E277" s="189" t="s">
        <v>1224</v>
      </c>
      <c r="F277" s="190" t="s">
        <v>1225</v>
      </c>
      <c r="G277" s="191" t="s">
        <v>1147</v>
      </c>
      <c r="H277" s="192">
        <v>1</v>
      </c>
      <c r="I277" s="183"/>
      <c r="J277" s="182"/>
      <c r="K277" s="193">
        <f t="shared" si="39"/>
        <v>0</v>
      </c>
      <c r="L277" s="194"/>
      <c r="M277" s="29"/>
      <c r="N277" s="145" t="s">
        <v>1</v>
      </c>
      <c r="O277" s="118" t="s">
        <v>34</v>
      </c>
      <c r="P277" s="146">
        <v>0</v>
      </c>
      <c r="Q277" s="146">
        <f t="shared" si="40"/>
        <v>0</v>
      </c>
      <c r="R277" s="146">
        <v>0</v>
      </c>
      <c r="S277" s="146">
        <f t="shared" si="41"/>
        <v>0</v>
      </c>
      <c r="T277" s="146">
        <v>0</v>
      </c>
      <c r="U277" s="147">
        <f t="shared" si="42"/>
        <v>0</v>
      </c>
      <c r="AS277" s="148" t="s">
        <v>265</v>
      </c>
      <c r="AU277" s="148" t="s">
        <v>167</v>
      </c>
      <c r="AV277" s="148" t="s">
        <v>147</v>
      </c>
      <c r="AZ277" s="17" t="s">
        <v>165</v>
      </c>
      <c r="BF277" s="149">
        <f t="shared" si="43"/>
        <v>0</v>
      </c>
      <c r="BG277" s="149">
        <f t="shared" si="44"/>
        <v>0</v>
      </c>
      <c r="BH277" s="149">
        <f t="shared" si="45"/>
        <v>0</v>
      </c>
      <c r="BI277" s="149">
        <f t="shared" si="46"/>
        <v>0</v>
      </c>
      <c r="BJ277" s="149">
        <f t="shared" si="47"/>
        <v>0</v>
      </c>
      <c r="BK277" s="17" t="s">
        <v>147</v>
      </c>
      <c r="BL277" s="149">
        <f t="shared" si="48"/>
        <v>0</v>
      </c>
      <c r="BM277" s="17" t="s">
        <v>265</v>
      </c>
      <c r="BN277" s="148" t="s">
        <v>1226</v>
      </c>
    </row>
    <row r="278" spans="2:66" s="1" customFormat="1" ht="24.2" customHeight="1" x14ac:dyDescent="0.2">
      <c r="B278" s="29"/>
      <c r="C278" s="188" t="s">
        <v>472</v>
      </c>
      <c r="D278" s="188" t="s">
        <v>167</v>
      </c>
      <c r="E278" s="189" t="s">
        <v>1227</v>
      </c>
      <c r="F278" s="190" t="s">
        <v>1228</v>
      </c>
      <c r="G278" s="191" t="s">
        <v>1147</v>
      </c>
      <c r="H278" s="192">
        <v>1</v>
      </c>
      <c r="I278" s="183"/>
      <c r="J278" s="182"/>
      <c r="K278" s="193">
        <f t="shared" si="39"/>
        <v>0</v>
      </c>
      <c r="L278" s="194"/>
      <c r="M278" s="29"/>
      <c r="N278" s="145" t="s">
        <v>1</v>
      </c>
      <c r="O278" s="118" t="s">
        <v>34</v>
      </c>
      <c r="P278" s="146">
        <v>0</v>
      </c>
      <c r="Q278" s="146">
        <f t="shared" si="40"/>
        <v>0</v>
      </c>
      <c r="R278" s="146">
        <v>0</v>
      </c>
      <c r="S278" s="146">
        <f t="shared" si="41"/>
        <v>0</v>
      </c>
      <c r="T278" s="146">
        <v>0</v>
      </c>
      <c r="U278" s="147">
        <f t="shared" si="42"/>
        <v>0</v>
      </c>
      <c r="AS278" s="148" t="s">
        <v>265</v>
      </c>
      <c r="AU278" s="148" t="s">
        <v>167</v>
      </c>
      <c r="AV278" s="148" t="s">
        <v>147</v>
      </c>
      <c r="AZ278" s="17" t="s">
        <v>165</v>
      </c>
      <c r="BF278" s="149">
        <f t="shared" si="43"/>
        <v>0</v>
      </c>
      <c r="BG278" s="149">
        <f t="shared" si="44"/>
        <v>0</v>
      </c>
      <c r="BH278" s="149">
        <f t="shared" si="45"/>
        <v>0</v>
      </c>
      <c r="BI278" s="149">
        <f t="shared" si="46"/>
        <v>0</v>
      </c>
      <c r="BJ278" s="149">
        <f t="shared" si="47"/>
        <v>0</v>
      </c>
      <c r="BK278" s="17" t="s">
        <v>147</v>
      </c>
      <c r="BL278" s="149">
        <f t="shared" si="48"/>
        <v>0</v>
      </c>
      <c r="BM278" s="17" t="s">
        <v>265</v>
      </c>
      <c r="BN278" s="148" t="s">
        <v>1229</v>
      </c>
    </row>
    <row r="279" spans="2:66" s="1" customFormat="1" ht="33" customHeight="1" x14ac:dyDescent="0.2">
      <c r="B279" s="29"/>
      <c r="C279" s="188" t="s">
        <v>479</v>
      </c>
      <c r="D279" s="188" t="s">
        <v>167</v>
      </c>
      <c r="E279" s="189" t="s">
        <v>1230</v>
      </c>
      <c r="F279" s="190" t="s">
        <v>1231</v>
      </c>
      <c r="G279" s="191" t="s">
        <v>1147</v>
      </c>
      <c r="H279" s="192">
        <v>1</v>
      </c>
      <c r="I279" s="183"/>
      <c r="J279" s="182"/>
      <c r="K279" s="193">
        <f t="shared" si="39"/>
        <v>0</v>
      </c>
      <c r="L279" s="194"/>
      <c r="M279" s="29"/>
      <c r="N279" s="145" t="s">
        <v>1</v>
      </c>
      <c r="O279" s="118" t="s">
        <v>34</v>
      </c>
      <c r="P279" s="146">
        <v>0</v>
      </c>
      <c r="Q279" s="146">
        <f t="shared" si="40"/>
        <v>0</v>
      </c>
      <c r="R279" s="146">
        <v>0</v>
      </c>
      <c r="S279" s="146">
        <f t="shared" si="41"/>
        <v>0</v>
      </c>
      <c r="T279" s="146">
        <v>0</v>
      </c>
      <c r="U279" s="147">
        <f t="shared" si="42"/>
        <v>0</v>
      </c>
      <c r="AS279" s="148" t="s">
        <v>265</v>
      </c>
      <c r="AU279" s="148" t="s">
        <v>167</v>
      </c>
      <c r="AV279" s="148" t="s">
        <v>147</v>
      </c>
      <c r="AZ279" s="17" t="s">
        <v>165</v>
      </c>
      <c r="BF279" s="149">
        <f t="shared" si="43"/>
        <v>0</v>
      </c>
      <c r="BG279" s="149">
        <f t="shared" si="44"/>
        <v>0</v>
      </c>
      <c r="BH279" s="149">
        <f t="shared" si="45"/>
        <v>0</v>
      </c>
      <c r="BI279" s="149">
        <f t="shared" si="46"/>
        <v>0</v>
      </c>
      <c r="BJ279" s="149">
        <f t="shared" si="47"/>
        <v>0</v>
      </c>
      <c r="BK279" s="17" t="s">
        <v>147</v>
      </c>
      <c r="BL279" s="149">
        <f t="shared" si="48"/>
        <v>0</v>
      </c>
      <c r="BM279" s="17" t="s">
        <v>265</v>
      </c>
      <c r="BN279" s="148" t="s">
        <v>1232</v>
      </c>
    </row>
    <row r="280" spans="2:66" s="1" customFormat="1" ht="37.9" customHeight="1" x14ac:dyDescent="0.2">
      <c r="B280" s="29"/>
      <c r="C280" s="188" t="s">
        <v>483</v>
      </c>
      <c r="D280" s="188" t="s">
        <v>167</v>
      </c>
      <c r="E280" s="189" t="s">
        <v>1233</v>
      </c>
      <c r="F280" s="190" t="s">
        <v>1234</v>
      </c>
      <c r="G280" s="191" t="s">
        <v>1235</v>
      </c>
      <c r="H280" s="192">
        <v>1</v>
      </c>
      <c r="I280" s="183"/>
      <c r="J280" s="182"/>
      <c r="K280" s="193">
        <f t="shared" si="39"/>
        <v>0</v>
      </c>
      <c r="L280" s="194"/>
      <c r="M280" s="29"/>
      <c r="N280" s="145" t="s">
        <v>1</v>
      </c>
      <c r="O280" s="118" t="s">
        <v>34</v>
      </c>
      <c r="P280" s="146">
        <v>0</v>
      </c>
      <c r="Q280" s="146">
        <f t="shared" si="40"/>
        <v>0</v>
      </c>
      <c r="R280" s="146">
        <v>0</v>
      </c>
      <c r="S280" s="146">
        <f t="shared" si="41"/>
        <v>0</v>
      </c>
      <c r="T280" s="146">
        <v>0</v>
      </c>
      <c r="U280" s="147">
        <f t="shared" si="42"/>
        <v>0</v>
      </c>
      <c r="AS280" s="148" t="s">
        <v>265</v>
      </c>
      <c r="AU280" s="148" t="s">
        <v>167</v>
      </c>
      <c r="AV280" s="148" t="s">
        <v>147</v>
      </c>
      <c r="AZ280" s="17" t="s">
        <v>165</v>
      </c>
      <c r="BF280" s="149">
        <f t="shared" si="43"/>
        <v>0</v>
      </c>
      <c r="BG280" s="149">
        <f t="shared" si="44"/>
        <v>0</v>
      </c>
      <c r="BH280" s="149">
        <f t="shared" si="45"/>
        <v>0</v>
      </c>
      <c r="BI280" s="149">
        <f t="shared" si="46"/>
        <v>0</v>
      </c>
      <c r="BJ280" s="149">
        <f t="shared" si="47"/>
        <v>0</v>
      </c>
      <c r="BK280" s="17" t="s">
        <v>147</v>
      </c>
      <c r="BL280" s="149">
        <f t="shared" si="48"/>
        <v>0</v>
      </c>
      <c r="BM280" s="17" t="s">
        <v>265</v>
      </c>
      <c r="BN280" s="148" t="s">
        <v>1236</v>
      </c>
    </row>
    <row r="281" spans="2:66" s="1" customFormat="1" ht="21.75" customHeight="1" x14ac:dyDescent="0.2">
      <c r="B281" s="29"/>
      <c r="C281" s="188" t="s">
        <v>487</v>
      </c>
      <c r="D281" s="188" t="s">
        <v>167</v>
      </c>
      <c r="E281" s="189" t="s">
        <v>1237</v>
      </c>
      <c r="F281" s="190" t="s">
        <v>1238</v>
      </c>
      <c r="G281" s="191" t="s">
        <v>1147</v>
      </c>
      <c r="H281" s="192">
        <v>1</v>
      </c>
      <c r="I281" s="183"/>
      <c r="J281" s="182"/>
      <c r="K281" s="193">
        <f t="shared" si="39"/>
        <v>0</v>
      </c>
      <c r="L281" s="194"/>
      <c r="M281" s="29"/>
      <c r="N281" s="145" t="s">
        <v>1</v>
      </c>
      <c r="O281" s="118" t="s">
        <v>34</v>
      </c>
      <c r="P281" s="146">
        <v>0</v>
      </c>
      <c r="Q281" s="146">
        <f t="shared" si="40"/>
        <v>0</v>
      </c>
      <c r="R281" s="146">
        <v>0</v>
      </c>
      <c r="S281" s="146">
        <f t="shared" si="41"/>
        <v>0</v>
      </c>
      <c r="T281" s="146">
        <v>0</v>
      </c>
      <c r="U281" s="147">
        <f t="shared" si="42"/>
        <v>0</v>
      </c>
      <c r="AS281" s="148" t="s">
        <v>265</v>
      </c>
      <c r="AU281" s="148" t="s">
        <v>167</v>
      </c>
      <c r="AV281" s="148" t="s">
        <v>147</v>
      </c>
      <c r="AZ281" s="17" t="s">
        <v>165</v>
      </c>
      <c r="BF281" s="149">
        <f t="shared" si="43"/>
        <v>0</v>
      </c>
      <c r="BG281" s="149">
        <f t="shared" si="44"/>
        <v>0</v>
      </c>
      <c r="BH281" s="149">
        <f t="shared" si="45"/>
        <v>0</v>
      </c>
      <c r="BI281" s="149">
        <f t="shared" si="46"/>
        <v>0</v>
      </c>
      <c r="BJ281" s="149">
        <f t="shared" si="47"/>
        <v>0</v>
      </c>
      <c r="BK281" s="17" t="s">
        <v>147</v>
      </c>
      <c r="BL281" s="149">
        <f t="shared" si="48"/>
        <v>0</v>
      </c>
      <c r="BM281" s="17" t="s">
        <v>265</v>
      </c>
      <c r="BN281" s="148" t="s">
        <v>1239</v>
      </c>
    </row>
    <row r="282" spans="2:66" s="1" customFormat="1" ht="21.75" customHeight="1" x14ac:dyDescent="0.2">
      <c r="B282" s="29"/>
      <c r="C282" s="188" t="s">
        <v>492</v>
      </c>
      <c r="D282" s="188" t="s">
        <v>167</v>
      </c>
      <c r="E282" s="189" t="s">
        <v>1240</v>
      </c>
      <c r="F282" s="190" t="s">
        <v>1241</v>
      </c>
      <c r="G282" s="191" t="s">
        <v>1147</v>
      </c>
      <c r="H282" s="192">
        <v>1</v>
      </c>
      <c r="I282" s="183"/>
      <c r="J282" s="182"/>
      <c r="K282" s="193">
        <f t="shared" si="39"/>
        <v>0</v>
      </c>
      <c r="L282" s="194"/>
      <c r="M282" s="29"/>
      <c r="N282" s="145" t="s">
        <v>1</v>
      </c>
      <c r="O282" s="118" t="s">
        <v>34</v>
      </c>
      <c r="P282" s="146">
        <v>0</v>
      </c>
      <c r="Q282" s="146">
        <f t="shared" si="40"/>
        <v>0</v>
      </c>
      <c r="R282" s="146">
        <v>0</v>
      </c>
      <c r="S282" s="146">
        <f t="shared" si="41"/>
        <v>0</v>
      </c>
      <c r="T282" s="146">
        <v>0</v>
      </c>
      <c r="U282" s="147">
        <f t="shared" si="42"/>
        <v>0</v>
      </c>
      <c r="AS282" s="148" t="s">
        <v>265</v>
      </c>
      <c r="AU282" s="148" t="s">
        <v>167</v>
      </c>
      <c r="AV282" s="148" t="s">
        <v>147</v>
      </c>
      <c r="AZ282" s="17" t="s">
        <v>165</v>
      </c>
      <c r="BF282" s="149">
        <f t="shared" si="43"/>
        <v>0</v>
      </c>
      <c r="BG282" s="149">
        <f t="shared" si="44"/>
        <v>0</v>
      </c>
      <c r="BH282" s="149">
        <f t="shared" si="45"/>
        <v>0</v>
      </c>
      <c r="BI282" s="149">
        <f t="shared" si="46"/>
        <v>0</v>
      </c>
      <c r="BJ282" s="149">
        <f t="shared" si="47"/>
        <v>0</v>
      </c>
      <c r="BK282" s="17" t="s">
        <v>147</v>
      </c>
      <c r="BL282" s="149">
        <f t="shared" si="48"/>
        <v>0</v>
      </c>
      <c r="BM282" s="17" t="s">
        <v>265</v>
      </c>
      <c r="BN282" s="148" t="s">
        <v>1242</v>
      </c>
    </row>
    <row r="283" spans="2:66" s="1" customFormat="1" ht="24.2" customHeight="1" x14ac:dyDescent="0.2">
      <c r="B283" s="29"/>
      <c r="C283" s="188" t="s">
        <v>497</v>
      </c>
      <c r="D283" s="188" t="s">
        <v>167</v>
      </c>
      <c r="E283" s="189" t="s">
        <v>1243</v>
      </c>
      <c r="F283" s="190" t="s">
        <v>1244</v>
      </c>
      <c r="G283" s="191" t="s">
        <v>645</v>
      </c>
      <c r="H283" s="192">
        <v>117.05</v>
      </c>
      <c r="I283" s="193">
        <v>6.8</v>
      </c>
      <c r="J283" s="182"/>
      <c r="K283" s="193">
        <f t="shared" si="39"/>
        <v>795.93999999999994</v>
      </c>
      <c r="L283" s="194"/>
      <c r="M283" s="29"/>
      <c r="N283" s="145" t="s">
        <v>1</v>
      </c>
      <c r="O283" s="118" t="s">
        <v>34</v>
      </c>
      <c r="P283" s="146">
        <v>0</v>
      </c>
      <c r="Q283" s="146">
        <f t="shared" si="40"/>
        <v>0</v>
      </c>
      <c r="R283" s="146">
        <v>0</v>
      </c>
      <c r="S283" s="146">
        <f t="shared" si="41"/>
        <v>0</v>
      </c>
      <c r="T283" s="146">
        <v>0</v>
      </c>
      <c r="U283" s="147">
        <f t="shared" si="42"/>
        <v>0</v>
      </c>
      <c r="AS283" s="148" t="s">
        <v>265</v>
      </c>
      <c r="AU283" s="148" t="s">
        <v>167</v>
      </c>
      <c r="AV283" s="148" t="s">
        <v>147</v>
      </c>
      <c r="AZ283" s="17" t="s">
        <v>165</v>
      </c>
      <c r="BF283" s="149">
        <f t="shared" si="43"/>
        <v>0</v>
      </c>
      <c r="BG283" s="149">
        <f t="shared" si="44"/>
        <v>795.93999999999994</v>
      </c>
      <c r="BH283" s="149">
        <f t="shared" si="45"/>
        <v>0</v>
      </c>
      <c r="BI283" s="149">
        <f t="shared" si="46"/>
        <v>0</v>
      </c>
      <c r="BJ283" s="149">
        <f t="shared" si="47"/>
        <v>0</v>
      </c>
      <c r="BK283" s="17" t="s">
        <v>147</v>
      </c>
      <c r="BL283" s="149">
        <f t="shared" si="48"/>
        <v>795.94</v>
      </c>
      <c r="BM283" s="17" t="s">
        <v>265</v>
      </c>
      <c r="BN283" s="148" t="s">
        <v>1245</v>
      </c>
    </row>
    <row r="284" spans="2:66" s="11" customFormat="1" ht="25.9" customHeight="1" x14ac:dyDescent="0.2">
      <c r="B284" s="133"/>
      <c r="D284" s="134" t="s">
        <v>67</v>
      </c>
      <c r="E284" s="135" t="s">
        <v>398</v>
      </c>
      <c r="F284" s="135" t="s">
        <v>1246</v>
      </c>
      <c r="J284" s="179"/>
      <c r="K284" s="136">
        <f>K285</f>
        <v>0</v>
      </c>
      <c r="M284" s="133"/>
      <c r="N284" s="137"/>
      <c r="Q284" s="138">
        <f>Q285</f>
        <v>0</v>
      </c>
      <c r="S284" s="138">
        <f>S285</f>
        <v>0</v>
      </c>
      <c r="U284" s="139">
        <f>U285</f>
        <v>0</v>
      </c>
      <c r="AS284" s="134" t="s">
        <v>181</v>
      </c>
      <c r="AU284" s="140" t="s">
        <v>67</v>
      </c>
      <c r="AV284" s="140" t="s">
        <v>68</v>
      </c>
      <c r="AZ284" s="134" t="s">
        <v>165</v>
      </c>
      <c r="BL284" s="141">
        <f>BL285</f>
        <v>0</v>
      </c>
    </row>
    <row r="285" spans="2:66" s="11" customFormat="1" ht="22.9" customHeight="1" x14ac:dyDescent="0.2">
      <c r="B285" s="133"/>
      <c r="D285" s="134" t="s">
        <v>67</v>
      </c>
      <c r="E285" s="142" t="s">
        <v>1247</v>
      </c>
      <c r="F285" s="142" t="s">
        <v>1248</v>
      </c>
      <c r="J285" s="179"/>
      <c r="K285" s="143">
        <f>K286+K287</f>
        <v>0</v>
      </c>
      <c r="M285" s="133"/>
      <c r="N285" s="137"/>
      <c r="Q285" s="138">
        <f>SUM(Q286:Q287)</f>
        <v>0</v>
      </c>
      <c r="S285" s="138">
        <f>SUM(S286:S287)</f>
        <v>0</v>
      </c>
      <c r="U285" s="139">
        <f>SUM(U286:U287)</f>
        <v>0</v>
      </c>
      <c r="AS285" s="134" t="s">
        <v>181</v>
      </c>
      <c r="AU285" s="140" t="s">
        <v>67</v>
      </c>
      <c r="AV285" s="140" t="s">
        <v>76</v>
      </c>
      <c r="AZ285" s="134" t="s">
        <v>165</v>
      </c>
      <c r="BL285" s="141">
        <f>SUM(BL286:BL287)</f>
        <v>0</v>
      </c>
    </row>
    <row r="286" spans="2:66" s="1" customFormat="1" ht="16.5" customHeight="1" x14ac:dyDescent="0.2">
      <c r="B286" s="29"/>
      <c r="C286" s="188" t="s">
        <v>501</v>
      </c>
      <c r="D286" s="188" t="s">
        <v>167</v>
      </c>
      <c r="E286" s="189" t="s">
        <v>1249</v>
      </c>
      <c r="F286" s="190" t="s">
        <v>1250</v>
      </c>
      <c r="G286" s="191" t="s">
        <v>1235</v>
      </c>
      <c r="H286" s="192">
        <v>1</v>
      </c>
      <c r="I286" s="183"/>
      <c r="J286" s="182"/>
      <c r="K286" s="193">
        <f t="shared" ref="K286:K287" si="49">(H286*I286)-(H286*I286*J286)</f>
        <v>0</v>
      </c>
      <c r="L286" s="194"/>
      <c r="M286" s="29"/>
      <c r="N286" s="145" t="s">
        <v>1</v>
      </c>
      <c r="O286" s="118" t="s">
        <v>34</v>
      </c>
      <c r="P286" s="146">
        <v>0</v>
      </c>
      <c r="Q286" s="146">
        <f>P286*H286</f>
        <v>0</v>
      </c>
      <c r="R286" s="146">
        <v>0</v>
      </c>
      <c r="S286" s="146">
        <f>R286*H286</f>
        <v>0</v>
      </c>
      <c r="T286" s="146">
        <v>0</v>
      </c>
      <c r="U286" s="147">
        <f>T286*H286</f>
        <v>0</v>
      </c>
      <c r="AS286" s="148" t="s">
        <v>559</v>
      </c>
      <c r="AU286" s="148" t="s">
        <v>167</v>
      </c>
      <c r="AV286" s="148" t="s">
        <v>147</v>
      </c>
      <c r="AZ286" s="17" t="s">
        <v>165</v>
      </c>
      <c r="BF286" s="149">
        <f>IF(O286="základná",K286,0)</f>
        <v>0</v>
      </c>
      <c r="BG286" s="149">
        <f>IF(O286="znížená",K286,0)</f>
        <v>0</v>
      </c>
      <c r="BH286" s="149">
        <f>IF(O286="zákl. prenesená",K286,0)</f>
        <v>0</v>
      </c>
      <c r="BI286" s="149">
        <f>IF(O286="zníž. prenesená",K286,0)</f>
        <v>0</v>
      </c>
      <c r="BJ286" s="149">
        <f>IF(O286="nulová",K286,0)</f>
        <v>0</v>
      </c>
      <c r="BK286" s="17" t="s">
        <v>147</v>
      </c>
      <c r="BL286" s="149">
        <f>ROUND(I286*H286,2)</f>
        <v>0</v>
      </c>
      <c r="BM286" s="17" t="s">
        <v>559</v>
      </c>
      <c r="BN286" s="148" t="s">
        <v>1251</v>
      </c>
    </row>
    <row r="287" spans="2:66" s="1" customFormat="1" ht="16.5" customHeight="1" x14ac:dyDescent="0.2">
      <c r="B287" s="29"/>
      <c r="C287" s="188" t="s">
        <v>505</v>
      </c>
      <c r="D287" s="188" t="s">
        <v>167</v>
      </c>
      <c r="E287" s="189" t="s">
        <v>1252</v>
      </c>
      <c r="F287" s="190" t="s">
        <v>1253</v>
      </c>
      <c r="G287" s="191" t="s">
        <v>1235</v>
      </c>
      <c r="H287" s="192">
        <v>1</v>
      </c>
      <c r="I287" s="183"/>
      <c r="J287" s="182"/>
      <c r="K287" s="193">
        <f t="shared" si="49"/>
        <v>0</v>
      </c>
      <c r="L287" s="194"/>
      <c r="M287" s="29"/>
      <c r="N287" s="172" t="s">
        <v>1</v>
      </c>
      <c r="O287" s="173" t="s">
        <v>34</v>
      </c>
      <c r="P287" s="174">
        <v>0</v>
      </c>
      <c r="Q287" s="174">
        <f>P287*H287</f>
        <v>0</v>
      </c>
      <c r="R287" s="174">
        <v>0</v>
      </c>
      <c r="S287" s="174">
        <f>R287*H287</f>
        <v>0</v>
      </c>
      <c r="T287" s="174">
        <v>0</v>
      </c>
      <c r="U287" s="175">
        <f>T287*H287</f>
        <v>0</v>
      </c>
      <c r="AS287" s="148" t="s">
        <v>559</v>
      </c>
      <c r="AU287" s="148" t="s">
        <v>167</v>
      </c>
      <c r="AV287" s="148" t="s">
        <v>147</v>
      </c>
      <c r="AZ287" s="17" t="s">
        <v>165</v>
      </c>
      <c r="BF287" s="149">
        <f>IF(O287="základná",K287,0)</f>
        <v>0</v>
      </c>
      <c r="BG287" s="149">
        <f>IF(O287="znížená",K287,0)</f>
        <v>0</v>
      </c>
      <c r="BH287" s="149">
        <f>IF(O287="zákl. prenesená",K287,0)</f>
        <v>0</v>
      </c>
      <c r="BI287" s="149">
        <f>IF(O287="zníž. prenesená",K287,0)</f>
        <v>0</v>
      </c>
      <c r="BJ287" s="149">
        <f>IF(O287="nulová",K287,0)</f>
        <v>0</v>
      </c>
      <c r="BK287" s="17" t="s">
        <v>147</v>
      </c>
      <c r="BL287" s="149">
        <f>ROUND(I287*H287,2)</f>
        <v>0</v>
      </c>
      <c r="BM287" s="17" t="s">
        <v>559</v>
      </c>
      <c r="BN287" s="148" t="s">
        <v>1254</v>
      </c>
    </row>
    <row r="288" spans="2:66" s="1" customFormat="1" ht="6.95" customHeight="1" x14ac:dyDescent="0.2">
      <c r="B288" s="44"/>
      <c r="C288" s="45"/>
      <c r="D288" s="45"/>
      <c r="E288" s="45"/>
      <c r="F288" s="45"/>
      <c r="G288" s="45"/>
      <c r="H288" s="45"/>
      <c r="I288" s="45"/>
      <c r="J288" s="180"/>
      <c r="K288" s="45"/>
      <c r="L288" s="45"/>
      <c r="M288" s="29"/>
    </row>
  </sheetData>
  <sheetProtection algorithmName="SHA-512" hashValue="MCZy6PWQTrbfNHGwtqj4xUcN6D4bqowjSkM5Fhc2nPcPUIhw7DODg4rH0SndpdyxkKjQV0dqKCoc/g8UE4Zplg==" saltValue="ILyQto0jMI8lSqFWdeExWA==" spinCount="100000" sheet="1" objects="1" scenarios="1"/>
  <autoFilter ref="C134:L287" xr:uid="{00000000-0009-0000-0000-000004000000}"/>
  <mergeCells count="10">
    <mergeCell ref="E125:H125"/>
    <mergeCell ref="E127:H127"/>
    <mergeCell ref="M2:W2"/>
    <mergeCell ref="D113:F113"/>
    <mergeCell ref="D114:F114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N164"/>
  <sheetViews>
    <sheetView showGridLines="0" topLeftCell="A101" workbookViewId="0">
      <selection activeCell="H132" sqref="H132:J132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10" width="15.83203125" customWidth="1"/>
    <col min="11" max="11" width="22.33203125" customWidth="1"/>
    <col min="12" max="12" width="22.33203125" hidden="1" customWidth="1"/>
    <col min="13" max="13" width="9.33203125" customWidth="1"/>
    <col min="14" max="14" width="10.83203125" hidden="1" customWidth="1"/>
    <col min="15" max="15" width="9.33203125" hidden="1"/>
    <col min="16" max="21" width="14.1640625" hidden="1" customWidth="1"/>
    <col min="22" max="22" width="16.33203125" hidden="1" customWidth="1"/>
    <col min="23" max="23" width="12.33203125" customWidth="1"/>
    <col min="24" max="24" width="16.33203125" customWidth="1"/>
    <col min="25" max="25" width="12.33203125" customWidth="1"/>
    <col min="26" max="26" width="15" customWidth="1"/>
    <col min="27" max="27" width="11" customWidth="1"/>
    <col min="28" max="28" width="15" customWidth="1"/>
    <col min="29" max="29" width="16.33203125" customWidth="1"/>
    <col min="30" max="30" width="11" customWidth="1"/>
    <col min="31" max="31" width="15" customWidth="1"/>
    <col min="32" max="32" width="16.33203125" customWidth="1"/>
    <col min="45" max="66" width="9.33203125" hidden="1"/>
  </cols>
  <sheetData>
    <row r="2" spans="2:47" ht="36.950000000000003" customHeight="1" x14ac:dyDescent="0.2">
      <c r="M2" s="235" t="s">
        <v>5</v>
      </c>
      <c r="N2" s="236"/>
      <c r="O2" s="236"/>
      <c r="P2" s="236"/>
      <c r="Q2" s="236"/>
      <c r="R2" s="236"/>
      <c r="S2" s="236"/>
      <c r="T2" s="236"/>
      <c r="U2" s="236"/>
      <c r="V2" s="236"/>
      <c r="W2" s="236"/>
      <c r="AU2" s="17" t="s">
        <v>89</v>
      </c>
    </row>
    <row r="3" spans="2:47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  <c r="AU3" s="17" t="s">
        <v>68</v>
      </c>
    </row>
    <row r="4" spans="2:47" ht="24.95" customHeight="1" x14ac:dyDescent="0.2">
      <c r="B4" s="20"/>
      <c r="D4" s="21" t="s">
        <v>120</v>
      </c>
      <c r="M4" s="20"/>
      <c r="N4" s="88" t="s">
        <v>9</v>
      </c>
      <c r="AU4" s="17" t="s">
        <v>3</v>
      </c>
    </row>
    <row r="5" spans="2:47" ht="6.95" customHeight="1" x14ac:dyDescent="0.2">
      <c r="B5" s="20"/>
      <c r="M5" s="20"/>
    </row>
    <row r="6" spans="2:47" ht="12" customHeight="1" x14ac:dyDescent="0.2">
      <c r="B6" s="20"/>
      <c r="D6" s="26" t="s">
        <v>13</v>
      </c>
      <c r="M6" s="20"/>
    </row>
    <row r="7" spans="2:47" ht="16.5" customHeight="1" x14ac:dyDescent="0.2">
      <c r="B7" s="20"/>
      <c r="E7" s="266" t="str">
        <f>'Rekapitulácia stavby'!K6</f>
        <v>Revitalizácia verejného priestoru - Dom služieb Dúbravka</v>
      </c>
      <c r="F7" s="267"/>
      <c r="G7" s="267"/>
      <c r="H7" s="267"/>
      <c r="M7" s="20"/>
    </row>
    <row r="8" spans="2:47" s="1" customFormat="1" ht="12" customHeight="1" x14ac:dyDescent="0.2">
      <c r="B8" s="29"/>
      <c r="D8" s="26" t="s">
        <v>121</v>
      </c>
      <c r="M8" s="29"/>
    </row>
    <row r="9" spans="2:47" s="1" customFormat="1" ht="16.5" customHeight="1" x14ac:dyDescent="0.2">
      <c r="B9" s="29"/>
      <c r="E9" s="262" t="s">
        <v>1255</v>
      </c>
      <c r="F9" s="268"/>
      <c r="G9" s="268"/>
      <c r="H9" s="268"/>
      <c r="M9" s="29"/>
    </row>
    <row r="10" spans="2:47" s="1" customFormat="1" x14ac:dyDescent="0.2">
      <c r="B10" s="29"/>
      <c r="M10" s="29"/>
    </row>
    <row r="11" spans="2:47" s="1" customFormat="1" ht="12" customHeight="1" x14ac:dyDescent="0.2">
      <c r="B11" s="29"/>
      <c r="D11" s="26" t="s">
        <v>14</v>
      </c>
      <c r="F11" s="24" t="s">
        <v>1</v>
      </c>
      <c r="I11" s="26" t="s">
        <v>15</v>
      </c>
      <c r="J11" s="26"/>
      <c r="K11" s="24" t="s">
        <v>1</v>
      </c>
      <c r="M11" s="29"/>
    </row>
    <row r="12" spans="2:47" s="1" customFormat="1" ht="12" customHeight="1" x14ac:dyDescent="0.2">
      <c r="B12" s="29"/>
      <c r="D12" s="26" t="s">
        <v>16</v>
      </c>
      <c r="F12" s="24" t="s">
        <v>17</v>
      </c>
      <c r="I12" s="26" t="s">
        <v>18</v>
      </c>
      <c r="J12" s="26"/>
      <c r="K12" s="52">
        <f>'Rekapitulácia stavby'!AN8</f>
        <v>0</v>
      </c>
      <c r="M12" s="29"/>
    </row>
    <row r="13" spans="2:47" s="1" customFormat="1" ht="10.9" customHeight="1" x14ac:dyDescent="0.2">
      <c r="B13" s="29"/>
      <c r="M13" s="29"/>
    </row>
    <row r="14" spans="2:47" s="1" customFormat="1" ht="12" customHeight="1" x14ac:dyDescent="0.2">
      <c r="B14" s="29"/>
      <c r="D14" s="26" t="s">
        <v>19</v>
      </c>
      <c r="I14" s="26" t="s">
        <v>20</v>
      </c>
      <c r="J14" s="26"/>
      <c r="K14" s="24" t="s">
        <v>1</v>
      </c>
      <c r="M14" s="29"/>
    </row>
    <row r="15" spans="2:47" s="1" customFormat="1" ht="18" customHeight="1" x14ac:dyDescent="0.2">
      <c r="B15" s="29"/>
      <c r="E15" s="24"/>
      <c r="I15" s="26" t="s">
        <v>21</v>
      </c>
      <c r="J15" s="26"/>
      <c r="K15" s="24" t="s">
        <v>1</v>
      </c>
      <c r="M15" s="29"/>
    </row>
    <row r="16" spans="2:47" s="1" customFormat="1" ht="6.95" customHeight="1" x14ac:dyDescent="0.2">
      <c r="B16" s="29"/>
      <c r="M16" s="29"/>
    </row>
    <row r="17" spans="2:13" s="1" customFormat="1" ht="12" customHeight="1" x14ac:dyDescent="0.2">
      <c r="B17" s="29"/>
      <c r="D17" s="26" t="s">
        <v>22</v>
      </c>
      <c r="I17" s="26" t="s">
        <v>20</v>
      </c>
      <c r="J17" s="26"/>
      <c r="K17" s="24" t="s">
        <v>1</v>
      </c>
      <c r="M17" s="29"/>
    </row>
    <row r="18" spans="2:13" s="1" customFormat="1" ht="18" customHeight="1" x14ac:dyDescent="0.2">
      <c r="B18" s="29"/>
      <c r="E18" s="24"/>
      <c r="I18" s="26" t="s">
        <v>21</v>
      </c>
      <c r="J18" s="26"/>
      <c r="K18" s="24" t="s">
        <v>1</v>
      </c>
      <c r="M18" s="29"/>
    </row>
    <row r="19" spans="2:13" s="1" customFormat="1" ht="6.95" customHeight="1" x14ac:dyDescent="0.2">
      <c r="B19" s="29"/>
      <c r="M19" s="29"/>
    </row>
    <row r="20" spans="2:13" s="1" customFormat="1" ht="12" customHeight="1" x14ac:dyDescent="0.2">
      <c r="B20" s="29"/>
      <c r="D20" s="26" t="s">
        <v>23</v>
      </c>
      <c r="I20" s="26" t="s">
        <v>20</v>
      </c>
      <c r="J20" s="26"/>
      <c r="K20" s="24" t="s">
        <v>1</v>
      </c>
      <c r="M20" s="29"/>
    </row>
    <row r="21" spans="2:13" s="1" customFormat="1" ht="18" customHeight="1" x14ac:dyDescent="0.2">
      <c r="B21" s="29"/>
      <c r="E21" s="24"/>
      <c r="I21" s="26" t="s">
        <v>21</v>
      </c>
      <c r="J21" s="26"/>
      <c r="K21" s="24" t="s">
        <v>1</v>
      </c>
      <c r="M21" s="29"/>
    </row>
    <row r="22" spans="2:13" s="1" customFormat="1" ht="6.95" customHeight="1" x14ac:dyDescent="0.2">
      <c r="B22" s="29"/>
      <c r="M22" s="29"/>
    </row>
    <row r="23" spans="2:13" s="1" customFormat="1" ht="12" customHeight="1" x14ac:dyDescent="0.2">
      <c r="B23" s="29"/>
      <c r="D23" s="26" t="s">
        <v>25</v>
      </c>
      <c r="I23" s="26" t="s">
        <v>20</v>
      </c>
      <c r="J23" s="26"/>
      <c r="K23" s="24" t="str">
        <f>IF('Rekapitulácia stavby'!AN19="","",'Rekapitulácia stavby'!AN19)</f>
        <v/>
      </c>
      <c r="M23" s="29"/>
    </row>
    <row r="24" spans="2:13" s="1" customFormat="1" ht="18" customHeight="1" x14ac:dyDescent="0.2">
      <c r="B24" s="29"/>
      <c r="E24" s="24" t="str">
        <f>IF('Rekapitulácia stavby'!E20="","",'Rekapitulácia stavby'!E20)</f>
        <v xml:space="preserve"> </v>
      </c>
      <c r="I24" s="26" t="s">
        <v>21</v>
      </c>
      <c r="J24" s="26"/>
      <c r="K24" s="24" t="str">
        <f>IF('Rekapitulácia stavby'!AN20="","",'Rekapitulácia stavby'!AN20)</f>
        <v/>
      </c>
      <c r="M24" s="29"/>
    </row>
    <row r="25" spans="2:13" s="1" customFormat="1" ht="6.95" customHeight="1" x14ac:dyDescent="0.2">
      <c r="B25" s="29"/>
      <c r="M25" s="29"/>
    </row>
    <row r="26" spans="2:13" s="1" customFormat="1" ht="12" customHeight="1" x14ac:dyDescent="0.2">
      <c r="B26" s="29"/>
      <c r="D26" s="26" t="s">
        <v>27</v>
      </c>
      <c r="M26" s="29"/>
    </row>
    <row r="27" spans="2:13" s="7" customFormat="1" ht="16.5" customHeight="1" x14ac:dyDescent="0.2">
      <c r="B27" s="89"/>
      <c r="E27" s="257" t="s">
        <v>1</v>
      </c>
      <c r="F27" s="257"/>
      <c r="G27" s="257"/>
      <c r="H27" s="257"/>
      <c r="M27" s="89"/>
    </row>
    <row r="28" spans="2:13" s="1" customFormat="1" ht="6.95" customHeight="1" x14ac:dyDescent="0.2">
      <c r="B28" s="29"/>
      <c r="M28" s="29"/>
    </row>
    <row r="29" spans="2:13" s="1" customFormat="1" ht="6.95" customHeight="1" x14ac:dyDescent="0.2">
      <c r="B29" s="29"/>
      <c r="D29" s="53"/>
      <c r="E29" s="53"/>
      <c r="F29" s="53"/>
      <c r="G29" s="53"/>
      <c r="H29" s="53"/>
      <c r="I29" s="53"/>
      <c r="J29" s="53"/>
      <c r="K29" s="53"/>
      <c r="L29" s="53"/>
      <c r="M29" s="29"/>
    </row>
    <row r="30" spans="2:13" s="1" customFormat="1" ht="14.45" customHeight="1" x14ac:dyDescent="0.2">
      <c r="B30" s="29"/>
      <c r="D30" s="24" t="s">
        <v>123</v>
      </c>
      <c r="K30" s="90">
        <f>K96</f>
        <v>25985.028779999997</v>
      </c>
      <c r="M30" s="29"/>
    </row>
    <row r="31" spans="2:13" s="1" customFormat="1" ht="14.45" customHeight="1" x14ac:dyDescent="0.2">
      <c r="B31" s="29"/>
      <c r="D31" s="91" t="s">
        <v>124</v>
      </c>
      <c r="K31" s="90">
        <f>K106</f>
        <v>597.66</v>
      </c>
      <c r="M31" s="29"/>
    </row>
    <row r="32" spans="2:13" s="1" customFormat="1" ht="25.35" customHeight="1" x14ac:dyDescent="0.2">
      <c r="B32" s="29"/>
      <c r="D32" s="92" t="s">
        <v>28</v>
      </c>
      <c r="K32" s="66">
        <f>ROUND(K30 + K31, 2)</f>
        <v>26582.69</v>
      </c>
      <c r="M32" s="29"/>
    </row>
    <row r="33" spans="2:13" s="1" customFormat="1" ht="6.95" customHeight="1" x14ac:dyDescent="0.2">
      <c r="B33" s="29"/>
      <c r="D33" s="53"/>
      <c r="E33" s="53"/>
      <c r="F33" s="53"/>
      <c r="G33" s="53"/>
      <c r="H33" s="53"/>
      <c r="I33" s="53"/>
      <c r="J33" s="53"/>
      <c r="K33" s="53"/>
      <c r="L33" s="53"/>
      <c r="M33" s="29"/>
    </row>
    <row r="34" spans="2:13" s="1" customFormat="1" ht="14.45" customHeight="1" x14ac:dyDescent="0.2">
      <c r="B34" s="29"/>
      <c r="F34" s="32" t="s">
        <v>30</v>
      </c>
      <c r="I34" s="32" t="s">
        <v>29</v>
      </c>
      <c r="J34" s="32"/>
      <c r="K34" s="32" t="s">
        <v>31</v>
      </c>
      <c r="M34" s="29"/>
    </row>
    <row r="35" spans="2:13" s="1" customFormat="1" ht="14.45" customHeight="1" x14ac:dyDescent="0.2">
      <c r="B35" s="29"/>
      <c r="D35" s="55" t="s">
        <v>32</v>
      </c>
      <c r="E35" s="34" t="s">
        <v>33</v>
      </c>
      <c r="F35" s="93">
        <f>ROUND((SUM(BF106:BF109) + SUM(BF129:BF163)),  2)</f>
        <v>0</v>
      </c>
      <c r="G35" s="94"/>
      <c r="H35" s="94"/>
      <c r="I35" s="95">
        <v>0.23</v>
      </c>
      <c r="J35" s="95"/>
      <c r="K35" s="93">
        <f>ROUND(((SUM(BF106:BF109) + SUM(BF129:BF163))*I35),  2)</f>
        <v>0</v>
      </c>
      <c r="M35" s="29"/>
    </row>
    <row r="36" spans="2:13" s="1" customFormat="1" ht="14.45" customHeight="1" x14ac:dyDescent="0.2">
      <c r="B36" s="29"/>
      <c r="E36" s="34" t="s">
        <v>34</v>
      </c>
      <c r="F36" s="96">
        <f>ROUND((SUM(BG106:BG109) + SUM(BG129:BG163)),  2)</f>
        <v>26582.68</v>
      </c>
      <c r="I36" s="97">
        <v>0.23</v>
      </c>
      <c r="J36" s="97"/>
      <c r="K36" s="96">
        <f>F36*I36</f>
        <v>6114.0164000000004</v>
      </c>
      <c r="M36" s="29"/>
    </row>
    <row r="37" spans="2:13" s="1" customFormat="1" ht="14.45" hidden="1" customHeight="1" x14ac:dyDescent="0.2">
      <c r="B37" s="29"/>
      <c r="E37" s="26" t="s">
        <v>35</v>
      </c>
      <c r="F37" s="96">
        <f>ROUND((SUM(BH106:BH109) + SUM(BH129:BH163)),  2)</f>
        <v>0</v>
      </c>
      <c r="I37" s="97">
        <v>0.23</v>
      </c>
      <c r="J37" s="97"/>
      <c r="K37" s="96">
        <f>0</f>
        <v>0</v>
      </c>
      <c r="M37" s="29"/>
    </row>
    <row r="38" spans="2:13" s="1" customFormat="1" ht="14.45" hidden="1" customHeight="1" x14ac:dyDescent="0.2">
      <c r="B38" s="29"/>
      <c r="E38" s="26" t="s">
        <v>36</v>
      </c>
      <c r="F38" s="96">
        <f>ROUND((SUM(BI106:BI109) + SUM(BI129:BI163)),  2)</f>
        <v>0</v>
      </c>
      <c r="I38" s="97">
        <v>0.23</v>
      </c>
      <c r="J38" s="97"/>
      <c r="K38" s="96">
        <f>0</f>
        <v>0</v>
      </c>
      <c r="M38" s="29"/>
    </row>
    <row r="39" spans="2:13" s="1" customFormat="1" ht="14.45" hidden="1" customHeight="1" x14ac:dyDescent="0.2">
      <c r="B39" s="29"/>
      <c r="E39" s="34" t="s">
        <v>37</v>
      </c>
      <c r="F39" s="93">
        <f>ROUND((SUM(BJ106:BJ109) + SUM(BJ129:BJ163)),  2)</f>
        <v>0</v>
      </c>
      <c r="G39" s="94"/>
      <c r="H39" s="94"/>
      <c r="I39" s="95">
        <v>0</v>
      </c>
      <c r="J39" s="95"/>
      <c r="K39" s="93">
        <f>0</f>
        <v>0</v>
      </c>
      <c r="M39" s="29"/>
    </row>
    <row r="40" spans="2:13" s="1" customFormat="1" ht="6.95" customHeight="1" x14ac:dyDescent="0.2">
      <c r="B40" s="29"/>
      <c r="M40" s="29"/>
    </row>
    <row r="41" spans="2:13" s="1" customFormat="1" ht="25.35" customHeight="1" x14ac:dyDescent="0.2">
      <c r="B41" s="29"/>
      <c r="C41" s="98"/>
      <c r="D41" s="99" t="s">
        <v>38</v>
      </c>
      <c r="E41" s="57"/>
      <c r="F41" s="57"/>
      <c r="G41" s="100" t="s">
        <v>39</v>
      </c>
      <c r="H41" s="101" t="s">
        <v>40</v>
      </c>
      <c r="I41" s="57"/>
      <c r="J41" s="57"/>
      <c r="K41" s="102">
        <f>SUM(K32:K39)</f>
        <v>32696.706399999999</v>
      </c>
      <c r="L41" s="103"/>
      <c r="M41" s="29"/>
    </row>
    <row r="42" spans="2:13" s="1" customFormat="1" ht="14.45" customHeight="1" x14ac:dyDescent="0.2">
      <c r="B42" s="29"/>
      <c r="M42" s="29"/>
    </row>
    <row r="43" spans="2:13" ht="14.45" customHeight="1" x14ac:dyDescent="0.2">
      <c r="B43" s="20"/>
      <c r="M43" s="20"/>
    </row>
    <row r="44" spans="2:13" ht="14.45" customHeight="1" x14ac:dyDescent="0.2">
      <c r="B44" s="20"/>
      <c r="M44" s="20"/>
    </row>
    <row r="45" spans="2:13" ht="14.45" customHeight="1" x14ac:dyDescent="0.2">
      <c r="B45" s="20"/>
      <c r="M45" s="20"/>
    </row>
    <row r="46" spans="2:13" ht="14.45" customHeight="1" x14ac:dyDescent="0.2">
      <c r="B46" s="20"/>
      <c r="M46" s="20"/>
    </row>
    <row r="47" spans="2:13" ht="14.45" customHeight="1" x14ac:dyDescent="0.2">
      <c r="B47" s="20"/>
      <c r="M47" s="20"/>
    </row>
    <row r="48" spans="2:13" ht="14.45" customHeight="1" x14ac:dyDescent="0.2">
      <c r="B48" s="20"/>
      <c r="M48" s="20"/>
    </row>
    <row r="49" spans="2:13" ht="14.45" customHeight="1" x14ac:dyDescent="0.2">
      <c r="B49" s="20"/>
      <c r="M49" s="20"/>
    </row>
    <row r="50" spans="2:13" s="1" customFormat="1" ht="14.45" customHeight="1" x14ac:dyDescent="0.2">
      <c r="B50" s="29"/>
      <c r="D50" s="41" t="s">
        <v>41</v>
      </c>
      <c r="E50" s="42"/>
      <c r="F50" s="42"/>
      <c r="G50" s="41" t="s">
        <v>42</v>
      </c>
      <c r="H50" s="42"/>
      <c r="I50" s="42"/>
      <c r="J50" s="42"/>
      <c r="K50" s="42"/>
      <c r="L50" s="42"/>
      <c r="M50" s="29"/>
    </row>
    <row r="51" spans="2:13" x14ac:dyDescent="0.2">
      <c r="B51" s="20"/>
      <c r="M51" s="20"/>
    </row>
    <row r="52" spans="2:13" x14ac:dyDescent="0.2">
      <c r="B52" s="20"/>
      <c r="M52" s="20"/>
    </row>
    <row r="53" spans="2:13" x14ac:dyDescent="0.2">
      <c r="B53" s="20"/>
      <c r="M53" s="20"/>
    </row>
    <row r="54" spans="2:13" x14ac:dyDescent="0.2">
      <c r="B54" s="20"/>
      <c r="M54" s="20"/>
    </row>
    <row r="55" spans="2:13" x14ac:dyDescent="0.2">
      <c r="B55" s="20"/>
      <c r="M55" s="20"/>
    </row>
    <row r="56" spans="2:13" x14ac:dyDescent="0.2">
      <c r="B56" s="20"/>
      <c r="M56" s="20"/>
    </row>
    <row r="57" spans="2:13" x14ac:dyDescent="0.2">
      <c r="B57" s="20"/>
      <c r="M57" s="20"/>
    </row>
    <row r="58" spans="2:13" x14ac:dyDescent="0.2">
      <c r="B58" s="20"/>
      <c r="M58" s="20"/>
    </row>
    <row r="59" spans="2:13" x14ac:dyDescent="0.2">
      <c r="B59" s="20"/>
      <c r="M59" s="20"/>
    </row>
    <row r="60" spans="2:13" x14ac:dyDescent="0.2">
      <c r="B60" s="20"/>
      <c r="M60" s="20"/>
    </row>
    <row r="61" spans="2:13" s="1" customFormat="1" ht="12.75" x14ac:dyDescent="0.2">
      <c r="B61" s="29"/>
      <c r="D61" s="43" t="s">
        <v>43</v>
      </c>
      <c r="E61" s="31"/>
      <c r="F61" s="104" t="s">
        <v>44</v>
      </c>
      <c r="G61" s="43" t="s">
        <v>43</v>
      </c>
      <c r="H61" s="31"/>
      <c r="I61" s="31"/>
      <c r="J61" s="31"/>
      <c r="K61" s="105" t="s">
        <v>44</v>
      </c>
      <c r="L61" s="31"/>
      <c r="M61" s="29"/>
    </row>
    <row r="62" spans="2:13" x14ac:dyDescent="0.2">
      <c r="B62" s="20"/>
      <c r="M62" s="20"/>
    </row>
    <row r="63" spans="2:13" x14ac:dyDescent="0.2">
      <c r="B63" s="20"/>
      <c r="M63" s="20"/>
    </row>
    <row r="64" spans="2:13" x14ac:dyDescent="0.2">
      <c r="B64" s="20"/>
      <c r="M64" s="20"/>
    </row>
    <row r="65" spans="2:13" s="1" customFormat="1" ht="12.75" x14ac:dyDescent="0.2">
      <c r="B65" s="29"/>
      <c r="D65" s="41" t="s">
        <v>45</v>
      </c>
      <c r="E65" s="42"/>
      <c r="F65" s="42"/>
      <c r="G65" s="41" t="s">
        <v>46</v>
      </c>
      <c r="H65" s="42"/>
      <c r="I65" s="42"/>
      <c r="J65" s="42"/>
      <c r="K65" s="42"/>
      <c r="L65" s="42"/>
      <c r="M65" s="29"/>
    </row>
    <row r="66" spans="2:13" x14ac:dyDescent="0.2">
      <c r="B66" s="20"/>
      <c r="M66" s="20"/>
    </row>
    <row r="67" spans="2:13" x14ac:dyDescent="0.2">
      <c r="B67" s="20"/>
      <c r="M67" s="20"/>
    </row>
    <row r="68" spans="2:13" x14ac:dyDescent="0.2">
      <c r="B68" s="20"/>
      <c r="M68" s="20"/>
    </row>
    <row r="69" spans="2:13" x14ac:dyDescent="0.2">
      <c r="B69" s="20"/>
      <c r="M69" s="20"/>
    </row>
    <row r="70" spans="2:13" x14ac:dyDescent="0.2">
      <c r="B70" s="20"/>
      <c r="M70" s="20"/>
    </row>
    <row r="71" spans="2:13" x14ac:dyDescent="0.2">
      <c r="B71" s="20"/>
      <c r="M71" s="20"/>
    </row>
    <row r="72" spans="2:13" x14ac:dyDescent="0.2">
      <c r="B72" s="20"/>
      <c r="M72" s="20"/>
    </row>
    <row r="73" spans="2:13" x14ac:dyDescent="0.2">
      <c r="B73" s="20"/>
      <c r="M73" s="20"/>
    </row>
    <row r="74" spans="2:13" x14ac:dyDescent="0.2">
      <c r="B74" s="20"/>
      <c r="M74" s="20"/>
    </row>
    <row r="75" spans="2:13" x14ac:dyDescent="0.2">
      <c r="B75" s="20"/>
      <c r="M75" s="20"/>
    </row>
    <row r="76" spans="2:13" s="1" customFormat="1" ht="12.75" x14ac:dyDescent="0.2">
      <c r="B76" s="29"/>
      <c r="D76" s="43" t="s">
        <v>43</v>
      </c>
      <c r="E76" s="31"/>
      <c r="F76" s="104" t="s">
        <v>44</v>
      </c>
      <c r="G76" s="43" t="s">
        <v>43</v>
      </c>
      <c r="H76" s="31"/>
      <c r="I76" s="31"/>
      <c r="J76" s="31"/>
      <c r="K76" s="105" t="s">
        <v>44</v>
      </c>
      <c r="L76" s="31"/>
      <c r="M76" s="29"/>
    </row>
    <row r="77" spans="2:13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29"/>
    </row>
    <row r="81" spans="2:48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29"/>
    </row>
    <row r="82" spans="2:48" s="1" customFormat="1" ht="24.95" customHeight="1" x14ac:dyDescent="0.2">
      <c r="B82" s="29"/>
      <c r="C82" s="21" t="s">
        <v>125</v>
      </c>
      <c r="M82" s="29"/>
    </row>
    <row r="83" spans="2:48" s="1" customFormat="1" ht="6.95" customHeight="1" x14ac:dyDescent="0.2">
      <c r="B83" s="29"/>
      <c r="M83" s="29"/>
    </row>
    <row r="84" spans="2:48" s="1" customFormat="1" ht="12" customHeight="1" x14ac:dyDescent="0.2">
      <c r="B84" s="29"/>
      <c r="C84" s="26" t="s">
        <v>13</v>
      </c>
      <c r="M84" s="29"/>
    </row>
    <row r="85" spans="2:48" s="1" customFormat="1" ht="16.5" customHeight="1" x14ac:dyDescent="0.2">
      <c r="B85" s="29"/>
      <c r="E85" s="266" t="str">
        <f>E7</f>
        <v>Revitalizácia verejného priestoru - Dom služieb Dúbravka</v>
      </c>
      <c r="F85" s="267"/>
      <c r="G85" s="267"/>
      <c r="H85" s="267"/>
      <c r="M85" s="29"/>
    </row>
    <row r="86" spans="2:48" s="1" customFormat="1" ht="12" customHeight="1" x14ac:dyDescent="0.2">
      <c r="B86" s="29"/>
      <c r="C86" s="26" t="s">
        <v>121</v>
      </c>
      <c r="M86" s="29"/>
    </row>
    <row r="87" spans="2:48" s="1" customFormat="1" ht="16.5" customHeight="1" x14ac:dyDescent="0.2">
      <c r="B87" s="29"/>
      <c r="E87" s="262" t="str">
        <f>E9</f>
        <v>SO 04 - Vodovodné a kanalizačné prípojky</v>
      </c>
      <c r="F87" s="268"/>
      <c r="G87" s="268"/>
      <c r="H87" s="268"/>
      <c r="M87" s="29"/>
    </row>
    <row r="88" spans="2:48" s="1" customFormat="1" ht="6.95" customHeight="1" x14ac:dyDescent="0.2">
      <c r="B88" s="29"/>
      <c r="M88" s="29"/>
    </row>
    <row r="89" spans="2:48" s="1" customFormat="1" ht="12" customHeight="1" x14ac:dyDescent="0.2">
      <c r="B89" s="29"/>
      <c r="C89" s="26" t="s">
        <v>16</v>
      </c>
      <c r="F89" s="24" t="str">
        <f>F12</f>
        <v>k.ú. Dúbravka, Bratislava</v>
      </c>
      <c r="I89" s="26" t="s">
        <v>18</v>
      </c>
      <c r="J89" s="26"/>
      <c r="K89" s="52">
        <f>IF(K12="","",K12)</f>
        <v>0</v>
      </c>
      <c r="M89" s="29"/>
    </row>
    <row r="90" spans="2:48" s="1" customFormat="1" ht="6.95" customHeight="1" x14ac:dyDescent="0.2">
      <c r="B90" s="29"/>
      <c r="M90" s="29"/>
    </row>
    <row r="91" spans="2:48" s="1" customFormat="1" ht="25.7" customHeight="1" x14ac:dyDescent="0.2">
      <c r="B91" s="29"/>
      <c r="C91" s="26" t="s">
        <v>19</v>
      </c>
      <c r="F91" s="24"/>
      <c r="I91" s="26" t="s">
        <v>23</v>
      </c>
      <c r="J91" s="26"/>
      <c r="K91" s="27"/>
      <c r="M91" s="29"/>
    </row>
    <row r="92" spans="2:48" s="1" customFormat="1" ht="15.2" customHeight="1" x14ac:dyDescent="0.2">
      <c r="B92" s="29"/>
      <c r="C92" s="26" t="s">
        <v>22</v>
      </c>
      <c r="F92" s="24" t="str">
        <f>IF(E18="","",E18)</f>
        <v/>
      </c>
      <c r="I92" s="26" t="s">
        <v>25</v>
      </c>
      <c r="J92" s="26"/>
      <c r="K92" s="27" t="str">
        <f>E24</f>
        <v xml:space="preserve"> </v>
      </c>
      <c r="M92" s="29"/>
    </row>
    <row r="93" spans="2:48" s="1" customFormat="1" ht="10.35" customHeight="1" x14ac:dyDescent="0.2">
      <c r="B93" s="29"/>
      <c r="M93" s="29"/>
    </row>
    <row r="94" spans="2:48" s="1" customFormat="1" ht="29.25" customHeight="1" x14ac:dyDescent="0.2">
      <c r="B94" s="29"/>
      <c r="C94" s="106" t="s">
        <v>126</v>
      </c>
      <c r="D94" s="98"/>
      <c r="E94" s="98"/>
      <c r="F94" s="98"/>
      <c r="G94" s="98"/>
      <c r="H94" s="98"/>
      <c r="I94" s="98"/>
      <c r="J94" s="98"/>
      <c r="K94" s="107" t="s">
        <v>127</v>
      </c>
      <c r="L94" s="98"/>
      <c r="M94" s="29"/>
    </row>
    <row r="95" spans="2:48" s="1" customFormat="1" ht="10.35" customHeight="1" x14ac:dyDescent="0.2">
      <c r="B95" s="29"/>
      <c r="M95" s="29"/>
    </row>
    <row r="96" spans="2:48" s="1" customFormat="1" ht="22.9" customHeight="1" x14ac:dyDescent="0.2">
      <c r="B96" s="29"/>
      <c r="C96" s="108" t="s">
        <v>128</v>
      </c>
      <c r="K96" s="66">
        <f>K129</f>
        <v>25985.028779999997</v>
      </c>
      <c r="M96" s="29"/>
      <c r="AV96" s="17" t="s">
        <v>129</v>
      </c>
    </row>
    <row r="97" spans="2:66" s="8" customFormat="1" ht="24.95" customHeight="1" x14ac:dyDescent="0.2">
      <c r="B97" s="109"/>
      <c r="D97" s="110" t="s">
        <v>1256</v>
      </c>
      <c r="E97" s="111"/>
      <c r="F97" s="111"/>
      <c r="G97" s="111"/>
      <c r="H97" s="111"/>
      <c r="I97" s="111"/>
      <c r="J97" s="111"/>
      <c r="K97" s="112">
        <f>K130</f>
        <v>25846.328779999996</v>
      </c>
      <c r="M97" s="109"/>
    </row>
    <row r="98" spans="2:66" s="9" customFormat="1" ht="19.899999999999999" customHeight="1" x14ac:dyDescent="0.2">
      <c r="B98" s="113"/>
      <c r="D98" s="114" t="s">
        <v>1257</v>
      </c>
      <c r="E98" s="115"/>
      <c r="F98" s="115"/>
      <c r="G98" s="115"/>
      <c r="H98" s="115"/>
      <c r="I98" s="115"/>
      <c r="J98" s="115"/>
      <c r="K98" s="116">
        <f>K131</f>
        <v>20814.076979999998</v>
      </c>
      <c r="M98" s="113"/>
    </row>
    <row r="99" spans="2:66" s="9" customFormat="1" ht="19.899999999999999" customHeight="1" x14ac:dyDescent="0.2">
      <c r="B99" s="113"/>
      <c r="D99" s="114" t="s">
        <v>1258</v>
      </c>
      <c r="E99" s="115"/>
      <c r="F99" s="115"/>
      <c r="G99" s="115"/>
      <c r="H99" s="115"/>
      <c r="I99" s="115"/>
      <c r="J99" s="115"/>
      <c r="K99" s="116">
        <f>K141</f>
        <v>1639.1718000000001</v>
      </c>
      <c r="M99" s="113"/>
    </row>
    <row r="100" spans="2:66" s="9" customFormat="1" ht="19.899999999999999" customHeight="1" x14ac:dyDescent="0.2">
      <c r="B100" s="113"/>
      <c r="D100" s="114" t="s">
        <v>137</v>
      </c>
      <c r="E100" s="115"/>
      <c r="F100" s="115"/>
      <c r="G100" s="115"/>
      <c r="H100" s="115"/>
      <c r="I100" s="115"/>
      <c r="J100" s="115"/>
      <c r="K100" s="116">
        <f>K143</f>
        <v>2973.7800000000007</v>
      </c>
      <c r="M100" s="113"/>
    </row>
    <row r="101" spans="2:66" s="9" customFormat="1" ht="19.899999999999999" customHeight="1" x14ac:dyDescent="0.2">
      <c r="B101" s="113"/>
      <c r="D101" s="114" t="s">
        <v>1259</v>
      </c>
      <c r="E101" s="115"/>
      <c r="F101" s="115"/>
      <c r="G101" s="115"/>
      <c r="H101" s="115"/>
      <c r="I101" s="115"/>
      <c r="J101" s="115"/>
      <c r="K101" s="116">
        <f>K159</f>
        <v>419.3</v>
      </c>
      <c r="M101" s="113"/>
    </row>
    <row r="102" spans="2:66" s="8" customFormat="1" ht="24.95" customHeight="1" x14ac:dyDescent="0.2">
      <c r="B102" s="109"/>
      <c r="D102" s="110" t="s">
        <v>1260</v>
      </c>
      <c r="E102" s="111"/>
      <c r="F102" s="111"/>
      <c r="G102" s="111"/>
      <c r="H102" s="111"/>
      <c r="I102" s="111"/>
      <c r="J102" s="111"/>
      <c r="K102" s="112">
        <f>K161</f>
        <v>138.69999999999999</v>
      </c>
      <c r="M102" s="109"/>
    </row>
    <row r="103" spans="2:66" s="9" customFormat="1" ht="19.899999999999999" customHeight="1" x14ac:dyDescent="0.2">
      <c r="B103" s="113"/>
      <c r="D103" s="114" t="s">
        <v>1261</v>
      </c>
      <c r="E103" s="115"/>
      <c r="F103" s="115"/>
      <c r="G103" s="115"/>
      <c r="H103" s="115"/>
      <c r="I103" s="115"/>
      <c r="J103" s="115"/>
      <c r="K103" s="116">
        <f>K162</f>
        <v>138.69999999999999</v>
      </c>
      <c r="M103" s="113"/>
    </row>
    <row r="104" spans="2:66" s="1" customFormat="1" ht="21.75" customHeight="1" x14ac:dyDescent="0.2">
      <c r="B104" s="29"/>
      <c r="M104" s="29"/>
    </row>
    <row r="105" spans="2:66" s="1" customFormat="1" ht="6.95" customHeight="1" x14ac:dyDescent="0.2">
      <c r="B105" s="29"/>
      <c r="M105" s="29"/>
    </row>
    <row r="106" spans="2:66" s="1" customFormat="1" ht="29.25" customHeight="1" x14ac:dyDescent="0.2">
      <c r="B106" s="29"/>
      <c r="C106" s="108" t="s">
        <v>144</v>
      </c>
      <c r="K106" s="117">
        <f>ROUND(K107 + K108,2)</f>
        <v>597.66</v>
      </c>
      <c r="M106" s="29"/>
      <c r="O106" s="118" t="s">
        <v>32</v>
      </c>
    </row>
    <row r="107" spans="2:66" s="1" customFormat="1" ht="18" customHeight="1" x14ac:dyDescent="0.2">
      <c r="B107" s="29"/>
      <c r="D107" s="265" t="s">
        <v>145</v>
      </c>
      <c r="E107" s="265"/>
      <c r="F107" s="265"/>
      <c r="K107" s="186">
        <f>0.023*K96</f>
        <v>597.65566193999996</v>
      </c>
      <c r="M107" s="29"/>
      <c r="O107" s="187" t="s">
        <v>34</v>
      </c>
      <c r="AH107" s="119"/>
      <c r="AI107" s="119"/>
      <c r="AJ107" s="119"/>
      <c r="AK107" s="119"/>
      <c r="AL107" s="119"/>
      <c r="AM107" s="119"/>
      <c r="AN107" s="119"/>
      <c r="AO107" s="119"/>
      <c r="AP107" s="119"/>
      <c r="AQ107" s="119"/>
      <c r="AR107" s="119"/>
      <c r="AS107" s="119"/>
      <c r="AT107" s="119"/>
      <c r="AU107" s="119"/>
      <c r="AV107" s="119"/>
      <c r="AW107" s="119"/>
      <c r="AX107" s="119"/>
      <c r="AY107" s="119"/>
      <c r="AZ107" s="120" t="s">
        <v>146</v>
      </c>
      <c r="BA107" s="119"/>
      <c r="BB107" s="119"/>
      <c r="BC107" s="119"/>
      <c r="BD107" s="119"/>
      <c r="BE107" s="119"/>
      <c r="BF107" s="121">
        <f>IF(O107="základná",K107,0)</f>
        <v>0</v>
      </c>
      <c r="BG107" s="121">
        <f>IF(O107="znížená",K107,0)</f>
        <v>597.65566193999996</v>
      </c>
      <c r="BH107" s="121">
        <f>IF(O107="zákl. prenesená",K107,0)</f>
        <v>0</v>
      </c>
      <c r="BI107" s="121">
        <f>IF(O107="zníž. prenesená",K107,0)</f>
        <v>0</v>
      </c>
      <c r="BJ107" s="121">
        <f>IF(O107="nulová",K107,0)</f>
        <v>0</v>
      </c>
      <c r="BK107" s="120" t="s">
        <v>147</v>
      </c>
      <c r="BL107" s="119"/>
      <c r="BM107" s="119"/>
      <c r="BN107" s="119"/>
    </row>
    <row r="108" spans="2:66" s="1" customFormat="1" ht="18" customHeight="1" x14ac:dyDescent="0.2">
      <c r="B108" s="29"/>
      <c r="D108" s="265" t="s">
        <v>148</v>
      </c>
      <c r="E108" s="265"/>
      <c r="F108" s="265"/>
      <c r="K108" s="181"/>
      <c r="M108" s="29"/>
      <c r="O108" s="187" t="s">
        <v>34</v>
      </c>
      <c r="AH108" s="119"/>
      <c r="AI108" s="119"/>
      <c r="AJ108" s="119"/>
      <c r="AK108" s="119"/>
      <c r="AL108" s="119"/>
      <c r="AM108" s="119"/>
      <c r="AN108" s="119"/>
      <c r="AO108" s="119"/>
      <c r="AP108" s="119"/>
      <c r="AQ108" s="119"/>
      <c r="AR108" s="119"/>
      <c r="AS108" s="119"/>
      <c r="AT108" s="119"/>
      <c r="AU108" s="119"/>
      <c r="AV108" s="119"/>
      <c r="AW108" s="119"/>
      <c r="AX108" s="119"/>
      <c r="AY108" s="119"/>
      <c r="AZ108" s="120" t="s">
        <v>146</v>
      </c>
      <c r="BA108" s="119"/>
      <c r="BB108" s="119"/>
      <c r="BC108" s="119"/>
      <c r="BD108" s="119"/>
      <c r="BE108" s="119"/>
      <c r="BF108" s="121">
        <f>IF(O108="základná",K108,0)</f>
        <v>0</v>
      </c>
      <c r="BG108" s="121">
        <f>IF(O108="znížená",K108,0)</f>
        <v>0</v>
      </c>
      <c r="BH108" s="121">
        <f>IF(O108="zákl. prenesená",K108,0)</f>
        <v>0</v>
      </c>
      <c r="BI108" s="121">
        <f>IF(O108="zníž. prenesená",K108,0)</f>
        <v>0</v>
      </c>
      <c r="BJ108" s="121">
        <f>IF(O108="nulová",K108,0)</f>
        <v>0</v>
      </c>
      <c r="BK108" s="120" t="s">
        <v>147</v>
      </c>
      <c r="BL108" s="119"/>
      <c r="BM108" s="119"/>
      <c r="BN108" s="119"/>
    </row>
    <row r="109" spans="2:66" s="1" customFormat="1" ht="18" customHeight="1" x14ac:dyDescent="0.2">
      <c r="B109" s="29"/>
      <c r="M109" s="29"/>
    </row>
    <row r="110" spans="2:66" s="1" customFormat="1" ht="29.25" customHeight="1" x14ac:dyDescent="0.2">
      <c r="B110" s="29"/>
      <c r="C110" s="122" t="s">
        <v>149</v>
      </c>
      <c r="D110" s="98"/>
      <c r="E110" s="98"/>
      <c r="F110" s="98"/>
      <c r="G110" s="98"/>
      <c r="H110" s="98"/>
      <c r="I110" s="98"/>
      <c r="J110" s="98"/>
      <c r="K110" s="123">
        <f>ROUND(K96+K106,2)</f>
        <v>26582.69</v>
      </c>
      <c r="L110" s="98"/>
      <c r="M110" s="29"/>
    </row>
    <row r="111" spans="2:66" s="1" customFormat="1" ht="6.95" customHeight="1" x14ac:dyDescent="0.2">
      <c r="B111" s="44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29"/>
    </row>
    <row r="115" spans="2:21" s="1" customFormat="1" ht="6.95" customHeight="1" x14ac:dyDescent="0.2">
      <c r="B115" s="46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29"/>
    </row>
    <row r="116" spans="2:21" s="1" customFormat="1" ht="24.95" customHeight="1" x14ac:dyDescent="0.2">
      <c r="B116" s="29"/>
      <c r="C116" s="21" t="s">
        <v>150</v>
      </c>
      <c r="M116" s="29"/>
    </row>
    <row r="117" spans="2:21" s="1" customFormat="1" ht="6.95" customHeight="1" x14ac:dyDescent="0.2">
      <c r="B117" s="29"/>
      <c r="M117" s="29"/>
    </row>
    <row r="118" spans="2:21" s="1" customFormat="1" ht="12" customHeight="1" x14ac:dyDescent="0.2">
      <c r="B118" s="29"/>
      <c r="C118" s="26" t="s">
        <v>13</v>
      </c>
      <c r="M118" s="29"/>
    </row>
    <row r="119" spans="2:21" s="1" customFormat="1" ht="16.5" customHeight="1" x14ac:dyDescent="0.2">
      <c r="B119" s="29"/>
      <c r="E119" s="266" t="str">
        <f>E7</f>
        <v>Revitalizácia verejného priestoru - Dom služieb Dúbravka</v>
      </c>
      <c r="F119" s="267"/>
      <c r="G119" s="267"/>
      <c r="H119" s="267"/>
      <c r="M119" s="29"/>
    </row>
    <row r="120" spans="2:21" s="1" customFormat="1" ht="12" customHeight="1" x14ac:dyDescent="0.2">
      <c r="B120" s="29"/>
      <c r="C120" s="26" t="s">
        <v>121</v>
      </c>
      <c r="M120" s="29"/>
    </row>
    <row r="121" spans="2:21" s="1" customFormat="1" ht="16.5" customHeight="1" x14ac:dyDescent="0.2">
      <c r="B121" s="29"/>
      <c r="E121" s="262" t="str">
        <f>E9</f>
        <v>SO 04 - Vodovodné a kanalizačné prípojky</v>
      </c>
      <c r="F121" s="268"/>
      <c r="G121" s="268"/>
      <c r="H121" s="268"/>
      <c r="M121" s="29"/>
    </row>
    <row r="122" spans="2:21" s="1" customFormat="1" ht="6.95" customHeight="1" x14ac:dyDescent="0.2">
      <c r="B122" s="29"/>
      <c r="M122" s="29"/>
    </row>
    <row r="123" spans="2:21" s="1" customFormat="1" ht="12" customHeight="1" x14ac:dyDescent="0.2">
      <c r="B123" s="29"/>
      <c r="C123" s="26" t="s">
        <v>16</v>
      </c>
      <c r="F123" s="24" t="str">
        <f>F12</f>
        <v>k.ú. Dúbravka, Bratislava</v>
      </c>
      <c r="I123" s="26" t="s">
        <v>18</v>
      </c>
      <c r="J123" s="26"/>
      <c r="K123" s="52">
        <f>IF(K12="","",K12)</f>
        <v>0</v>
      </c>
      <c r="M123" s="29"/>
    </row>
    <row r="124" spans="2:21" s="1" customFormat="1" ht="6.95" customHeight="1" x14ac:dyDescent="0.2">
      <c r="B124" s="29"/>
      <c r="M124" s="29"/>
    </row>
    <row r="125" spans="2:21" s="1" customFormat="1" ht="25.7" customHeight="1" x14ac:dyDescent="0.2">
      <c r="B125" s="29"/>
      <c r="C125" s="26" t="s">
        <v>19</v>
      </c>
      <c r="F125" s="24">
        <f>E15</f>
        <v>0</v>
      </c>
      <c r="I125" s="26" t="s">
        <v>23</v>
      </c>
      <c r="J125" s="26"/>
      <c r="K125" s="27">
        <f>E21</f>
        <v>0</v>
      </c>
      <c r="M125" s="29"/>
    </row>
    <row r="126" spans="2:21" s="1" customFormat="1" ht="15.2" customHeight="1" x14ac:dyDescent="0.2">
      <c r="B126" s="29"/>
      <c r="C126" s="26" t="s">
        <v>22</v>
      </c>
      <c r="F126" s="24" t="str">
        <f>IF(E18="","",E18)</f>
        <v/>
      </c>
      <c r="I126" s="26" t="s">
        <v>25</v>
      </c>
      <c r="J126" s="26"/>
      <c r="K126" s="27" t="str">
        <f>E24</f>
        <v xml:space="preserve"> </v>
      </c>
      <c r="M126" s="29"/>
    </row>
    <row r="127" spans="2:21" s="1" customFormat="1" ht="10.35" customHeight="1" x14ac:dyDescent="0.2">
      <c r="B127" s="29"/>
      <c r="M127" s="29"/>
    </row>
    <row r="128" spans="2:21" s="10" customFormat="1" ht="29.25" customHeight="1" x14ac:dyDescent="0.2">
      <c r="B128" s="124"/>
      <c r="C128" s="125" t="s">
        <v>151</v>
      </c>
      <c r="D128" s="126" t="s">
        <v>53</v>
      </c>
      <c r="E128" s="126" t="s">
        <v>49</v>
      </c>
      <c r="F128" s="126" t="s">
        <v>50</v>
      </c>
      <c r="G128" s="126" t="s">
        <v>152</v>
      </c>
      <c r="H128" s="126" t="s">
        <v>153</v>
      </c>
      <c r="I128" s="126" t="s">
        <v>154</v>
      </c>
      <c r="J128" s="126" t="s">
        <v>155</v>
      </c>
      <c r="K128" s="127" t="s">
        <v>127</v>
      </c>
      <c r="L128" s="128" t="s">
        <v>156</v>
      </c>
      <c r="M128" s="124"/>
      <c r="N128" s="59" t="s">
        <v>1</v>
      </c>
      <c r="O128" s="60" t="s">
        <v>32</v>
      </c>
      <c r="P128" s="60" t="s">
        <v>157</v>
      </c>
      <c r="Q128" s="60" t="s">
        <v>158</v>
      </c>
      <c r="R128" s="60" t="s">
        <v>159</v>
      </c>
      <c r="S128" s="60" t="s">
        <v>160</v>
      </c>
      <c r="T128" s="60" t="s">
        <v>161</v>
      </c>
      <c r="U128" s="61" t="s">
        <v>162</v>
      </c>
    </row>
    <row r="129" spans="2:66" s="1" customFormat="1" ht="22.9" customHeight="1" x14ac:dyDescent="0.25">
      <c r="B129" s="29"/>
      <c r="C129" s="64" t="s">
        <v>123</v>
      </c>
      <c r="K129" s="129">
        <f>K130+K161</f>
        <v>25985.028779999997</v>
      </c>
      <c r="M129" s="29"/>
      <c r="N129" s="62"/>
      <c r="O129" s="53"/>
      <c r="P129" s="53"/>
      <c r="Q129" s="130">
        <f>Q130+Q161</f>
        <v>0</v>
      </c>
      <c r="R129" s="53"/>
      <c r="S129" s="130">
        <f>S130+S161</f>
        <v>594.32241999999997</v>
      </c>
      <c r="T129" s="53"/>
      <c r="U129" s="131">
        <f>U130+U161</f>
        <v>0</v>
      </c>
      <c r="AU129" s="17" t="s">
        <v>67</v>
      </c>
      <c r="AV129" s="17" t="s">
        <v>129</v>
      </c>
      <c r="BL129" s="132">
        <f>BL130+BL161</f>
        <v>25985.03</v>
      </c>
    </row>
    <row r="130" spans="2:66" s="11" customFormat="1" ht="25.9" customHeight="1" x14ac:dyDescent="0.2">
      <c r="B130" s="133"/>
      <c r="D130" s="134" t="s">
        <v>67</v>
      </c>
      <c r="E130" s="135" t="s">
        <v>163</v>
      </c>
      <c r="F130" s="135" t="s">
        <v>1262</v>
      </c>
      <c r="K130" s="136">
        <f>K131+K143+K141+K159</f>
        <v>25846.328779999996</v>
      </c>
      <c r="M130" s="133"/>
      <c r="N130" s="137"/>
      <c r="Q130" s="138">
        <f>Q131+Q141+Q143+Q159</f>
        <v>0</v>
      </c>
      <c r="S130" s="138">
        <f>S131+S141+S143+S159</f>
        <v>594.32241999999997</v>
      </c>
      <c r="U130" s="139">
        <f>U131+U141+U143+U159</f>
        <v>0</v>
      </c>
      <c r="AS130" s="134" t="s">
        <v>76</v>
      </c>
      <c r="AU130" s="140" t="s">
        <v>67</v>
      </c>
      <c r="AV130" s="140" t="s">
        <v>68</v>
      </c>
      <c r="AZ130" s="134" t="s">
        <v>165</v>
      </c>
      <c r="BL130" s="141">
        <f>BL131+BL141+BL143+BL159</f>
        <v>25846.329999999998</v>
      </c>
    </row>
    <row r="131" spans="2:66" s="11" customFormat="1" ht="22.9" customHeight="1" x14ac:dyDescent="0.2">
      <c r="B131" s="133"/>
      <c r="D131" s="134" t="s">
        <v>67</v>
      </c>
      <c r="E131" s="142" t="s">
        <v>76</v>
      </c>
      <c r="F131" s="142" t="s">
        <v>1263</v>
      </c>
      <c r="K131" s="143">
        <f>SUM(K132:K140)</f>
        <v>20814.076979999998</v>
      </c>
      <c r="M131" s="133"/>
      <c r="N131" s="137"/>
      <c r="Q131" s="138">
        <f>SUM(Q132:Q140)</f>
        <v>0</v>
      </c>
      <c r="S131" s="138">
        <f>SUM(S132:S140)</f>
        <v>547.01585999999998</v>
      </c>
      <c r="U131" s="139">
        <f>SUM(U132:U140)</f>
        <v>0</v>
      </c>
      <c r="AS131" s="134" t="s">
        <v>76</v>
      </c>
      <c r="AU131" s="140" t="s">
        <v>67</v>
      </c>
      <c r="AV131" s="140" t="s">
        <v>76</v>
      </c>
      <c r="AZ131" s="134" t="s">
        <v>165</v>
      </c>
      <c r="BL131" s="141">
        <f>SUM(BL132:BL140)</f>
        <v>20814.079999999998</v>
      </c>
    </row>
    <row r="132" spans="2:66" s="1" customFormat="1" ht="21.75" customHeight="1" x14ac:dyDescent="0.2">
      <c r="B132" s="29"/>
      <c r="C132" s="188" t="s">
        <v>76</v>
      </c>
      <c r="D132" s="188" t="s">
        <v>167</v>
      </c>
      <c r="E132" s="189" t="s">
        <v>713</v>
      </c>
      <c r="F132" s="190" t="s">
        <v>714</v>
      </c>
      <c r="G132" s="191" t="s">
        <v>184</v>
      </c>
      <c r="H132" s="192">
        <v>36</v>
      </c>
      <c r="I132" s="193">
        <v>15.69</v>
      </c>
      <c r="J132" s="182"/>
      <c r="K132" s="193">
        <f t="shared" ref="K132:K158" si="0">(H132*I132)-(H132*I132*J132)</f>
        <v>564.84</v>
      </c>
      <c r="L132" s="194"/>
      <c r="M132" s="29"/>
      <c r="N132" s="145" t="s">
        <v>1</v>
      </c>
      <c r="O132" s="118" t="s">
        <v>34</v>
      </c>
      <c r="P132" s="146">
        <v>0</v>
      </c>
      <c r="Q132" s="146">
        <f t="shared" ref="Q132:Q140" si="1">P132*H132</f>
        <v>0</v>
      </c>
      <c r="R132" s="146">
        <v>0</v>
      </c>
      <c r="S132" s="146">
        <f t="shared" ref="S132:S140" si="2">R132*H132</f>
        <v>0</v>
      </c>
      <c r="T132" s="146">
        <v>0</v>
      </c>
      <c r="U132" s="147">
        <f t="shared" ref="U132:U140" si="3">T132*H132</f>
        <v>0</v>
      </c>
      <c r="AS132" s="148" t="s">
        <v>171</v>
      </c>
      <c r="AU132" s="148" t="s">
        <v>167</v>
      </c>
      <c r="AV132" s="148" t="s">
        <v>147</v>
      </c>
      <c r="AZ132" s="17" t="s">
        <v>165</v>
      </c>
      <c r="BF132" s="149">
        <f t="shared" ref="BF132:BF140" si="4">IF(O132="základná",K132,0)</f>
        <v>0</v>
      </c>
      <c r="BG132" s="149">
        <f t="shared" ref="BG132:BG140" si="5">IF(O132="znížená",K132,0)</f>
        <v>564.84</v>
      </c>
      <c r="BH132" s="149">
        <f t="shared" ref="BH132:BH140" si="6">IF(O132="zákl. prenesená",K132,0)</f>
        <v>0</v>
      </c>
      <c r="BI132" s="149">
        <f t="shared" ref="BI132:BI140" si="7">IF(O132="zníž. prenesená",K132,0)</f>
        <v>0</v>
      </c>
      <c r="BJ132" s="149">
        <f t="shared" ref="BJ132:BJ140" si="8">IF(O132="nulová",K132,0)</f>
        <v>0</v>
      </c>
      <c r="BK132" s="17" t="s">
        <v>147</v>
      </c>
      <c r="BL132" s="149">
        <f t="shared" ref="BL132:BL140" si="9">ROUND(I132*H132,2)</f>
        <v>564.84</v>
      </c>
      <c r="BM132" s="17" t="s">
        <v>171</v>
      </c>
      <c r="BN132" s="148" t="s">
        <v>147</v>
      </c>
    </row>
    <row r="133" spans="2:66" s="1" customFormat="1" ht="16.5" customHeight="1" x14ac:dyDescent="0.2">
      <c r="B133" s="29"/>
      <c r="C133" s="188" t="s">
        <v>147</v>
      </c>
      <c r="D133" s="188" t="s">
        <v>167</v>
      </c>
      <c r="E133" s="189" t="s">
        <v>1073</v>
      </c>
      <c r="F133" s="190" t="s">
        <v>1074</v>
      </c>
      <c r="G133" s="191" t="s">
        <v>184</v>
      </c>
      <c r="H133" s="192">
        <v>219</v>
      </c>
      <c r="I133" s="193">
        <v>26.89</v>
      </c>
      <c r="J133" s="182"/>
      <c r="K133" s="193">
        <f t="shared" si="0"/>
        <v>5888.91</v>
      </c>
      <c r="L133" s="194"/>
      <c r="M133" s="29"/>
      <c r="N133" s="145" t="s">
        <v>1</v>
      </c>
      <c r="O133" s="118" t="s">
        <v>34</v>
      </c>
      <c r="P133" s="146">
        <v>0</v>
      </c>
      <c r="Q133" s="146">
        <f t="shared" si="1"/>
        <v>0</v>
      </c>
      <c r="R133" s="146">
        <v>0</v>
      </c>
      <c r="S133" s="146">
        <f t="shared" si="2"/>
        <v>0</v>
      </c>
      <c r="T133" s="146">
        <v>0</v>
      </c>
      <c r="U133" s="147">
        <f t="shared" si="3"/>
        <v>0</v>
      </c>
      <c r="AS133" s="148" t="s">
        <v>171</v>
      </c>
      <c r="AU133" s="148" t="s">
        <v>167</v>
      </c>
      <c r="AV133" s="148" t="s">
        <v>147</v>
      </c>
      <c r="AZ133" s="17" t="s">
        <v>165</v>
      </c>
      <c r="BF133" s="149">
        <f t="shared" si="4"/>
        <v>0</v>
      </c>
      <c r="BG133" s="149">
        <f t="shared" si="5"/>
        <v>5888.91</v>
      </c>
      <c r="BH133" s="149">
        <f t="shared" si="6"/>
        <v>0</v>
      </c>
      <c r="BI133" s="149">
        <f t="shared" si="7"/>
        <v>0</v>
      </c>
      <c r="BJ133" s="149">
        <f t="shared" si="8"/>
        <v>0</v>
      </c>
      <c r="BK133" s="17" t="s">
        <v>147</v>
      </c>
      <c r="BL133" s="149">
        <f t="shared" si="9"/>
        <v>5888.91</v>
      </c>
      <c r="BM133" s="17" t="s">
        <v>171</v>
      </c>
      <c r="BN133" s="148" t="s">
        <v>171</v>
      </c>
    </row>
    <row r="134" spans="2:66" s="1" customFormat="1" ht="37.9" customHeight="1" x14ac:dyDescent="0.2">
      <c r="B134" s="29"/>
      <c r="C134" s="188" t="s">
        <v>181</v>
      </c>
      <c r="D134" s="188" t="s">
        <v>167</v>
      </c>
      <c r="E134" s="189" t="s">
        <v>1078</v>
      </c>
      <c r="F134" s="190" t="s">
        <v>1079</v>
      </c>
      <c r="G134" s="191" t="s">
        <v>184</v>
      </c>
      <c r="H134" s="192">
        <v>109</v>
      </c>
      <c r="I134" s="193">
        <v>1.47</v>
      </c>
      <c r="J134" s="182"/>
      <c r="K134" s="193">
        <f t="shared" si="0"/>
        <v>160.22999999999999</v>
      </c>
      <c r="L134" s="194"/>
      <c r="M134" s="29"/>
      <c r="N134" s="145" t="s">
        <v>1</v>
      </c>
      <c r="O134" s="118" t="s">
        <v>34</v>
      </c>
      <c r="P134" s="146">
        <v>0</v>
      </c>
      <c r="Q134" s="146">
        <f t="shared" si="1"/>
        <v>0</v>
      </c>
      <c r="R134" s="146">
        <v>0</v>
      </c>
      <c r="S134" s="146">
        <f t="shared" si="2"/>
        <v>0</v>
      </c>
      <c r="T134" s="146">
        <v>0</v>
      </c>
      <c r="U134" s="147">
        <f t="shared" si="3"/>
        <v>0</v>
      </c>
      <c r="AS134" s="148" t="s">
        <v>171</v>
      </c>
      <c r="AU134" s="148" t="s">
        <v>167</v>
      </c>
      <c r="AV134" s="148" t="s">
        <v>147</v>
      </c>
      <c r="AZ134" s="17" t="s">
        <v>165</v>
      </c>
      <c r="BF134" s="149">
        <f t="shared" si="4"/>
        <v>0</v>
      </c>
      <c r="BG134" s="149">
        <f t="shared" si="5"/>
        <v>160.22999999999999</v>
      </c>
      <c r="BH134" s="149">
        <f t="shared" si="6"/>
        <v>0</v>
      </c>
      <c r="BI134" s="149">
        <f t="shared" si="7"/>
        <v>0</v>
      </c>
      <c r="BJ134" s="149">
        <f t="shared" si="8"/>
        <v>0</v>
      </c>
      <c r="BK134" s="17" t="s">
        <v>147</v>
      </c>
      <c r="BL134" s="149">
        <f t="shared" si="9"/>
        <v>160.22999999999999</v>
      </c>
      <c r="BM134" s="17" t="s">
        <v>171</v>
      </c>
      <c r="BN134" s="148" t="s">
        <v>205</v>
      </c>
    </row>
    <row r="135" spans="2:66" s="1" customFormat="1" ht="24.2" customHeight="1" x14ac:dyDescent="0.2">
      <c r="B135" s="29"/>
      <c r="C135" s="188" t="s">
        <v>171</v>
      </c>
      <c r="D135" s="188" t="s">
        <v>167</v>
      </c>
      <c r="E135" s="189" t="s">
        <v>1264</v>
      </c>
      <c r="F135" s="190" t="s">
        <v>1265</v>
      </c>
      <c r="G135" s="191" t="s">
        <v>170</v>
      </c>
      <c r="H135" s="192">
        <v>438</v>
      </c>
      <c r="I135" s="193">
        <v>5.37</v>
      </c>
      <c r="J135" s="182"/>
      <c r="K135" s="193">
        <f t="shared" si="0"/>
        <v>2352.06</v>
      </c>
      <c r="L135" s="194"/>
      <c r="M135" s="29"/>
      <c r="N135" s="145" t="s">
        <v>1</v>
      </c>
      <c r="O135" s="118" t="s">
        <v>34</v>
      </c>
      <c r="P135" s="146">
        <v>0</v>
      </c>
      <c r="Q135" s="146">
        <f t="shared" si="1"/>
        <v>0</v>
      </c>
      <c r="R135" s="146">
        <v>9.7000000000000005E-4</v>
      </c>
      <c r="S135" s="146">
        <f t="shared" si="2"/>
        <v>0.42486000000000002</v>
      </c>
      <c r="T135" s="146">
        <v>0</v>
      </c>
      <c r="U135" s="147">
        <f t="shared" si="3"/>
        <v>0</v>
      </c>
      <c r="AS135" s="148" t="s">
        <v>171</v>
      </c>
      <c r="AU135" s="148" t="s">
        <v>167</v>
      </c>
      <c r="AV135" s="148" t="s">
        <v>147</v>
      </c>
      <c r="AZ135" s="17" t="s">
        <v>165</v>
      </c>
      <c r="BF135" s="149">
        <f t="shared" si="4"/>
        <v>0</v>
      </c>
      <c r="BG135" s="149">
        <f t="shared" si="5"/>
        <v>2352.06</v>
      </c>
      <c r="BH135" s="149">
        <f t="shared" si="6"/>
        <v>0</v>
      </c>
      <c r="BI135" s="149">
        <f t="shared" si="7"/>
        <v>0</v>
      </c>
      <c r="BJ135" s="149">
        <f t="shared" si="8"/>
        <v>0</v>
      </c>
      <c r="BK135" s="17" t="s">
        <v>147</v>
      </c>
      <c r="BL135" s="149">
        <f t="shared" si="9"/>
        <v>2352.06</v>
      </c>
      <c r="BM135" s="17" t="s">
        <v>171</v>
      </c>
      <c r="BN135" s="148" t="s">
        <v>213</v>
      </c>
    </row>
    <row r="136" spans="2:66" s="1" customFormat="1" ht="24.2" customHeight="1" x14ac:dyDescent="0.2">
      <c r="B136" s="29"/>
      <c r="C136" s="188" t="s">
        <v>201</v>
      </c>
      <c r="D136" s="188" t="s">
        <v>167</v>
      </c>
      <c r="E136" s="189" t="s">
        <v>1266</v>
      </c>
      <c r="F136" s="190" t="s">
        <v>1267</v>
      </c>
      <c r="G136" s="191" t="s">
        <v>170</v>
      </c>
      <c r="H136" s="192">
        <v>438</v>
      </c>
      <c r="I136" s="193">
        <v>3.47</v>
      </c>
      <c r="J136" s="182"/>
      <c r="K136" s="193">
        <f t="shared" si="0"/>
        <v>1519.8600000000001</v>
      </c>
      <c r="L136" s="194"/>
      <c r="M136" s="29"/>
      <c r="N136" s="145" t="s">
        <v>1</v>
      </c>
      <c r="O136" s="118" t="s">
        <v>34</v>
      </c>
      <c r="P136" s="146">
        <v>0</v>
      </c>
      <c r="Q136" s="146">
        <f t="shared" si="1"/>
        <v>0</v>
      </c>
      <c r="R136" s="146">
        <v>0</v>
      </c>
      <c r="S136" s="146">
        <f t="shared" si="2"/>
        <v>0</v>
      </c>
      <c r="T136" s="146">
        <v>0</v>
      </c>
      <c r="U136" s="147">
        <f t="shared" si="3"/>
        <v>0</v>
      </c>
      <c r="AS136" s="148" t="s">
        <v>171</v>
      </c>
      <c r="AU136" s="148" t="s">
        <v>167</v>
      </c>
      <c r="AV136" s="148" t="s">
        <v>147</v>
      </c>
      <c r="AZ136" s="17" t="s">
        <v>165</v>
      </c>
      <c r="BF136" s="149">
        <f t="shared" si="4"/>
        <v>0</v>
      </c>
      <c r="BG136" s="149">
        <f t="shared" si="5"/>
        <v>1519.8600000000001</v>
      </c>
      <c r="BH136" s="149">
        <f t="shared" si="6"/>
        <v>0</v>
      </c>
      <c r="BI136" s="149">
        <f t="shared" si="7"/>
        <v>0</v>
      </c>
      <c r="BJ136" s="149">
        <f t="shared" si="8"/>
        <v>0</v>
      </c>
      <c r="BK136" s="17" t="s">
        <v>147</v>
      </c>
      <c r="BL136" s="149">
        <f t="shared" si="9"/>
        <v>1519.86</v>
      </c>
      <c r="BM136" s="17" t="s">
        <v>171</v>
      </c>
      <c r="BN136" s="148" t="s">
        <v>224</v>
      </c>
    </row>
    <row r="137" spans="2:66" s="1" customFormat="1" ht="24.2" customHeight="1" x14ac:dyDescent="0.2">
      <c r="B137" s="29"/>
      <c r="C137" s="188" t="s">
        <v>205</v>
      </c>
      <c r="D137" s="188" t="s">
        <v>167</v>
      </c>
      <c r="E137" s="189" t="s">
        <v>1096</v>
      </c>
      <c r="F137" s="190" t="s">
        <v>1097</v>
      </c>
      <c r="G137" s="191" t="s">
        <v>184</v>
      </c>
      <c r="H137" s="192">
        <v>150</v>
      </c>
      <c r="I137" s="193">
        <v>4.78</v>
      </c>
      <c r="J137" s="182"/>
      <c r="K137" s="193">
        <f t="shared" si="0"/>
        <v>717</v>
      </c>
      <c r="L137" s="194"/>
      <c r="M137" s="29"/>
      <c r="N137" s="145" t="s">
        <v>1</v>
      </c>
      <c r="O137" s="118" t="s">
        <v>34</v>
      </c>
      <c r="P137" s="146">
        <v>0</v>
      </c>
      <c r="Q137" s="146">
        <f t="shared" si="1"/>
        <v>0</v>
      </c>
      <c r="R137" s="146">
        <v>0</v>
      </c>
      <c r="S137" s="146">
        <f t="shared" si="2"/>
        <v>0</v>
      </c>
      <c r="T137" s="146">
        <v>0</v>
      </c>
      <c r="U137" s="147">
        <f t="shared" si="3"/>
        <v>0</v>
      </c>
      <c r="AS137" s="148" t="s">
        <v>171</v>
      </c>
      <c r="AU137" s="148" t="s">
        <v>167</v>
      </c>
      <c r="AV137" s="148" t="s">
        <v>147</v>
      </c>
      <c r="AZ137" s="17" t="s">
        <v>165</v>
      </c>
      <c r="BF137" s="149">
        <f t="shared" si="4"/>
        <v>0</v>
      </c>
      <c r="BG137" s="149">
        <f t="shared" si="5"/>
        <v>717</v>
      </c>
      <c r="BH137" s="149">
        <f t="shared" si="6"/>
        <v>0</v>
      </c>
      <c r="BI137" s="149">
        <f t="shared" si="7"/>
        <v>0</v>
      </c>
      <c r="BJ137" s="149">
        <f t="shared" si="8"/>
        <v>0</v>
      </c>
      <c r="BK137" s="17" t="s">
        <v>147</v>
      </c>
      <c r="BL137" s="149">
        <f t="shared" si="9"/>
        <v>717</v>
      </c>
      <c r="BM137" s="17" t="s">
        <v>171</v>
      </c>
      <c r="BN137" s="148" t="s">
        <v>234</v>
      </c>
    </row>
    <row r="138" spans="2:66" s="1" customFormat="1" ht="16.5" customHeight="1" x14ac:dyDescent="0.2">
      <c r="B138" s="29"/>
      <c r="C138" s="202" t="s">
        <v>209</v>
      </c>
      <c r="D138" s="202" t="s">
        <v>398</v>
      </c>
      <c r="E138" s="203" t="s">
        <v>1268</v>
      </c>
      <c r="F138" s="204" t="s">
        <v>1269</v>
      </c>
      <c r="G138" s="205" t="s">
        <v>242</v>
      </c>
      <c r="H138" s="206">
        <v>473.44499999999999</v>
      </c>
      <c r="I138" s="207">
        <v>14.78</v>
      </c>
      <c r="J138" s="184"/>
      <c r="K138" s="208">
        <f t="shared" si="0"/>
        <v>6997.5171</v>
      </c>
      <c r="L138" s="209"/>
      <c r="M138" s="169"/>
      <c r="N138" s="170" t="s">
        <v>1</v>
      </c>
      <c r="O138" s="171" t="s">
        <v>34</v>
      </c>
      <c r="P138" s="146">
        <v>0</v>
      </c>
      <c r="Q138" s="146">
        <f t="shared" si="1"/>
        <v>0</v>
      </c>
      <c r="R138" s="146">
        <v>1</v>
      </c>
      <c r="S138" s="146">
        <f t="shared" si="2"/>
        <v>473.44499999999999</v>
      </c>
      <c r="T138" s="146">
        <v>0</v>
      </c>
      <c r="U138" s="147">
        <f t="shared" si="3"/>
        <v>0</v>
      </c>
      <c r="AS138" s="148" t="s">
        <v>213</v>
      </c>
      <c r="AU138" s="148" t="s">
        <v>398</v>
      </c>
      <c r="AV138" s="148" t="s">
        <v>147</v>
      </c>
      <c r="AZ138" s="17" t="s">
        <v>165</v>
      </c>
      <c r="BF138" s="149">
        <f t="shared" si="4"/>
        <v>0</v>
      </c>
      <c r="BG138" s="149">
        <f t="shared" si="5"/>
        <v>6997.5171</v>
      </c>
      <c r="BH138" s="149">
        <f t="shared" si="6"/>
        <v>0</v>
      </c>
      <c r="BI138" s="149">
        <f t="shared" si="7"/>
        <v>0</v>
      </c>
      <c r="BJ138" s="149">
        <f t="shared" si="8"/>
        <v>0</v>
      </c>
      <c r="BK138" s="17" t="s">
        <v>147</v>
      </c>
      <c r="BL138" s="149">
        <f t="shared" si="9"/>
        <v>6997.52</v>
      </c>
      <c r="BM138" s="17" t="s">
        <v>171</v>
      </c>
      <c r="BN138" s="148" t="s">
        <v>246</v>
      </c>
    </row>
    <row r="139" spans="2:66" s="1" customFormat="1" ht="24.2" customHeight="1" x14ac:dyDescent="0.2">
      <c r="B139" s="29"/>
      <c r="C139" s="188" t="s">
        <v>213</v>
      </c>
      <c r="D139" s="188" t="s">
        <v>167</v>
      </c>
      <c r="E139" s="189" t="s">
        <v>1100</v>
      </c>
      <c r="F139" s="190" t="s">
        <v>1101</v>
      </c>
      <c r="G139" s="191" t="s">
        <v>184</v>
      </c>
      <c r="H139" s="192">
        <v>43.8</v>
      </c>
      <c r="I139" s="193">
        <v>23.3</v>
      </c>
      <c r="J139" s="182"/>
      <c r="K139" s="193">
        <f t="shared" si="0"/>
        <v>1020.54</v>
      </c>
      <c r="L139" s="194"/>
      <c r="M139" s="29"/>
      <c r="N139" s="145" t="s">
        <v>1</v>
      </c>
      <c r="O139" s="118" t="s">
        <v>34</v>
      </c>
      <c r="P139" s="146">
        <v>0</v>
      </c>
      <c r="Q139" s="146">
        <f t="shared" si="1"/>
        <v>0</v>
      </c>
      <c r="R139" s="146">
        <v>0</v>
      </c>
      <c r="S139" s="146">
        <f t="shared" si="2"/>
        <v>0</v>
      </c>
      <c r="T139" s="146">
        <v>0</v>
      </c>
      <c r="U139" s="147">
        <f t="shared" si="3"/>
        <v>0</v>
      </c>
      <c r="AS139" s="148" t="s">
        <v>171</v>
      </c>
      <c r="AU139" s="148" t="s">
        <v>167</v>
      </c>
      <c r="AV139" s="148" t="s">
        <v>147</v>
      </c>
      <c r="AZ139" s="17" t="s">
        <v>165</v>
      </c>
      <c r="BF139" s="149">
        <f t="shared" si="4"/>
        <v>0</v>
      </c>
      <c r="BG139" s="149">
        <f t="shared" si="5"/>
        <v>1020.54</v>
      </c>
      <c r="BH139" s="149">
        <f t="shared" si="6"/>
        <v>0</v>
      </c>
      <c r="BI139" s="149">
        <f t="shared" si="7"/>
        <v>0</v>
      </c>
      <c r="BJ139" s="149">
        <f t="shared" si="8"/>
        <v>0</v>
      </c>
      <c r="BK139" s="17" t="s">
        <v>147</v>
      </c>
      <c r="BL139" s="149">
        <f t="shared" si="9"/>
        <v>1020.54</v>
      </c>
      <c r="BM139" s="17" t="s">
        <v>171</v>
      </c>
      <c r="BN139" s="148" t="s">
        <v>265</v>
      </c>
    </row>
    <row r="140" spans="2:66" s="1" customFormat="1" ht="16.5" customHeight="1" x14ac:dyDescent="0.2">
      <c r="B140" s="29"/>
      <c r="C140" s="202" t="s">
        <v>219</v>
      </c>
      <c r="D140" s="202" t="s">
        <v>398</v>
      </c>
      <c r="E140" s="203" t="s">
        <v>1270</v>
      </c>
      <c r="F140" s="204" t="s">
        <v>1271</v>
      </c>
      <c r="G140" s="205" t="s">
        <v>242</v>
      </c>
      <c r="H140" s="206">
        <v>73.146000000000001</v>
      </c>
      <c r="I140" s="207">
        <v>21.78</v>
      </c>
      <c r="J140" s="184"/>
      <c r="K140" s="208">
        <f t="shared" si="0"/>
        <v>1593.1198800000002</v>
      </c>
      <c r="L140" s="209"/>
      <c r="M140" s="169"/>
      <c r="N140" s="170" t="s">
        <v>1</v>
      </c>
      <c r="O140" s="171" t="s">
        <v>34</v>
      </c>
      <c r="P140" s="146">
        <v>0</v>
      </c>
      <c r="Q140" s="146">
        <f t="shared" si="1"/>
        <v>0</v>
      </c>
      <c r="R140" s="146">
        <v>1</v>
      </c>
      <c r="S140" s="146">
        <f t="shared" si="2"/>
        <v>73.146000000000001</v>
      </c>
      <c r="T140" s="146">
        <v>0</v>
      </c>
      <c r="U140" s="147">
        <f t="shared" si="3"/>
        <v>0</v>
      </c>
      <c r="AS140" s="148" t="s">
        <v>213</v>
      </c>
      <c r="AU140" s="148" t="s">
        <v>398</v>
      </c>
      <c r="AV140" s="148" t="s">
        <v>147</v>
      </c>
      <c r="AZ140" s="17" t="s">
        <v>165</v>
      </c>
      <c r="BF140" s="149">
        <f t="shared" si="4"/>
        <v>0</v>
      </c>
      <c r="BG140" s="149">
        <f t="shared" si="5"/>
        <v>1593.1198800000002</v>
      </c>
      <c r="BH140" s="149">
        <f t="shared" si="6"/>
        <v>0</v>
      </c>
      <c r="BI140" s="149">
        <f t="shared" si="7"/>
        <v>0</v>
      </c>
      <c r="BJ140" s="149">
        <f t="shared" si="8"/>
        <v>0</v>
      </c>
      <c r="BK140" s="17" t="s">
        <v>147</v>
      </c>
      <c r="BL140" s="149">
        <f t="shared" si="9"/>
        <v>1593.12</v>
      </c>
      <c r="BM140" s="17" t="s">
        <v>171</v>
      </c>
      <c r="BN140" s="148" t="s">
        <v>276</v>
      </c>
    </row>
    <row r="141" spans="2:66" s="11" customFormat="1" ht="22.9" customHeight="1" x14ac:dyDescent="0.2">
      <c r="B141" s="133"/>
      <c r="D141" s="134" t="s">
        <v>67</v>
      </c>
      <c r="E141" s="142" t="s">
        <v>171</v>
      </c>
      <c r="F141" s="142" t="s">
        <v>1272</v>
      </c>
      <c r="J141" s="201"/>
      <c r="K141" s="143">
        <f>K142</f>
        <v>1639.1718000000001</v>
      </c>
      <c r="M141" s="133"/>
      <c r="N141" s="137"/>
      <c r="Q141" s="138">
        <f>Q142</f>
        <v>0</v>
      </c>
      <c r="S141" s="138">
        <f>S142</f>
        <v>44.187289999999948</v>
      </c>
      <c r="U141" s="139">
        <f>U142</f>
        <v>0</v>
      </c>
      <c r="AS141" s="134" t="s">
        <v>76</v>
      </c>
      <c r="AU141" s="140" t="s">
        <v>67</v>
      </c>
      <c r="AV141" s="140" t="s">
        <v>76</v>
      </c>
      <c r="AZ141" s="134" t="s">
        <v>165</v>
      </c>
      <c r="BL141" s="141">
        <f>BL142</f>
        <v>1639.17</v>
      </c>
    </row>
    <row r="142" spans="2:66" s="1" customFormat="1" ht="37.9" customHeight="1" x14ac:dyDescent="0.2">
      <c r="B142" s="29"/>
      <c r="C142" s="188" t="s">
        <v>224</v>
      </c>
      <c r="D142" s="188" t="s">
        <v>167</v>
      </c>
      <c r="E142" s="189" t="s">
        <v>1110</v>
      </c>
      <c r="F142" s="190" t="s">
        <v>1111</v>
      </c>
      <c r="G142" s="191" t="s">
        <v>184</v>
      </c>
      <c r="H142" s="192">
        <v>23.37</v>
      </c>
      <c r="I142" s="193">
        <v>70.14</v>
      </c>
      <c r="J142" s="182"/>
      <c r="K142" s="193">
        <f t="shared" si="0"/>
        <v>1639.1718000000001</v>
      </c>
      <c r="L142" s="194"/>
      <c r="M142" s="29"/>
      <c r="N142" s="145" t="s">
        <v>1</v>
      </c>
      <c r="O142" s="118" t="s">
        <v>34</v>
      </c>
      <c r="P142" s="146">
        <v>0</v>
      </c>
      <c r="Q142" s="146">
        <f>P142*H142</f>
        <v>0</v>
      </c>
      <c r="R142" s="146">
        <v>1.89076979032948</v>
      </c>
      <c r="S142" s="146">
        <f>R142*H142</f>
        <v>44.187289999999948</v>
      </c>
      <c r="T142" s="146">
        <v>0</v>
      </c>
      <c r="U142" s="147">
        <f>T142*H142</f>
        <v>0</v>
      </c>
      <c r="AS142" s="148" t="s">
        <v>171</v>
      </c>
      <c r="AU142" s="148" t="s">
        <v>167</v>
      </c>
      <c r="AV142" s="148" t="s">
        <v>147</v>
      </c>
      <c r="AZ142" s="17" t="s">
        <v>165</v>
      </c>
      <c r="BF142" s="149">
        <f>IF(O142="základná",K142,0)</f>
        <v>0</v>
      </c>
      <c r="BG142" s="149">
        <f>IF(O142="znížená",K142,0)</f>
        <v>1639.1718000000001</v>
      </c>
      <c r="BH142" s="149">
        <f>IF(O142="zákl. prenesená",K142,0)</f>
        <v>0</v>
      </c>
      <c r="BI142" s="149">
        <f>IF(O142="zníž. prenesená",K142,0)</f>
        <v>0</v>
      </c>
      <c r="BJ142" s="149">
        <f>IF(O142="nulová",K142,0)</f>
        <v>0</v>
      </c>
      <c r="BK142" s="17" t="s">
        <v>147</v>
      </c>
      <c r="BL142" s="149">
        <f>ROUND(I142*H142,2)</f>
        <v>1639.17</v>
      </c>
      <c r="BM142" s="17" t="s">
        <v>171</v>
      </c>
      <c r="BN142" s="148" t="s">
        <v>293</v>
      </c>
    </row>
    <row r="143" spans="2:66" s="11" customFormat="1" ht="22.9" customHeight="1" x14ac:dyDescent="0.2">
      <c r="B143" s="133"/>
      <c r="D143" s="134" t="s">
        <v>67</v>
      </c>
      <c r="E143" s="142" t="s">
        <v>213</v>
      </c>
      <c r="F143" s="142" t="s">
        <v>411</v>
      </c>
      <c r="J143" s="201"/>
      <c r="K143" s="143">
        <f>SUM(K144:K158)</f>
        <v>2973.7800000000007</v>
      </c>
      <c r="M143" s="133"/>
      <c r="N143" s="137"/>
      <c r="Q143" s="138">
        <f>SUM(Q144:Q158)</f>
        <v>0</v>
      </c>
      <c r="S143" s="138">
        <f>SUM(S144:S158)</f>
        <v>3.1192700000000002</v>
      </c>
      <c r="U143" s="139">
        <f>SUM(U144:U158)</f>
        <v>0</v>
      </c>
      <c r="AS143" s="134" t="s">
        <v>76</v>
      </c>
      <c r="AU143" s="140" t="s">
        <v>67</v>
      </c>
      <c r="AV143" s="140" t="s">
        <v>76</v>
      </c>
      <c r="AZ143" s="134" t="s">
        <v>165</v>
      </c>
      <c r="BL143" s="141">
        <f>SUM(BL144:BL158)</f>
        <v>2973.7800000000007</v>
      </c>
    </row>
    <row r="144" spans="2:66" s="1" customFormat="1" ht="24.2" customHeight="1" x14ac:dyDescent="0.2">
      <c r="B144" s="29"/>
      <c r="C144" s="188" t="s">
        <v>229</v>
      </c>
      <c r="D144" s="188" t="s">
        <v>167</v>
      </c>
      <c r="E144" s="189" t="s">
        <v>1273</v>
      </c>
      <c r="F144" s="190" t="s">
        <v>1274</v>
      </c>
      <c r="G144" s="191" t="s">
        <v>446</v>
      </c>
      <c r="H144" s="192">
        <v>8</v>
      </c>
      <c r="I144" s="193">
        <v>2.6</v>
      </c>
      <c r="J144" s="182"/>
      <c r="K144" s="193">
        <f t="shared" si="0"/>
        <v>20.8</v>
      </c>
      <c r="L144" s="194"/>
      <c r="M144" s="29"/>
      <c r="N144" s="145" t="s">
        <v>1</v>
      </c>
      <c r="O144" s="118" t="s">
        <v>34</v>
      </c>
      <c r="P144" s="146">
        <v>0</v>
      </c>
      <c r="Q144" s="146">
        <f t="shared" ref="Q144:Q158" si="10">P144*H144</f>
        <v>0</v>
      </c>
      <c r="R144" s="146">
        <v>1.9000000000000001E-4</v>
      </c>
      <c r="S144" s="146">
        <f t="shared" ref="S144:S158" si="11">R144*H144</f>
        <v>1.5200000000000001E-3</v>
      </c>
      <c r="T144" s="146">
        <v>0</v>
      </c>
      <c r="U144" s="147">
        <f t="shared" ref="U144:U158" si="12">T144*H144</f>
        <v>0</v>
      </c>
      <c r="AS144" s="148" t="s">
        <v>171</v>
      </c>
      <c r="AU144" s="148" t="s">
        <v>167</v>
      </c>
      <c r="AV144" s="148" t="s">
        <v>147</v>
      </c>
      <c r="AZ144" s="17" t="s">
        <v>165</v>
      </c>
      <c r="BF144" s="149">
        <f t="shared" ref="BF144:BF158" si="13">IF(O144="základná",K144,0)</f>
        <v>0</v>
      </c>
      <c r="BG144" s="149">
        <f t="shared" ref="BG144:BG158" si="14">IF(O144="znížená",K144,0)</f>
        <v>20.8</v>
      </c>
      <c r="BH144" s="149">
        <f t="shared" ref="BH144:BH158" si="15">IF(O144="zákl. prenesená",K144,0)</f>
        <v>0</v>
      </c>
      <c r="BI144" s="149">
        <f t="shared" ref="BI144:BI158" si="16">IF(O144="zníž. prenesená",K144,0)</f>
        <v>0</v>
      </c>
      <c r="BJ144" s="149">
        <f t="shared" ref="BJ144:BJ158" si="17">IF(O144="nulová",K144,0)</f>
        <v>0</v>
      </c>
      <c r="BK144" s="17" t="s">
        <v>147</v>
      </c>
      <c r="BL144" s="149">
        <f t="shared" ref="BL144:BL158" si="18">ROUND(I144*H144,2)</f>
        <v>20.8</v>
      </c>
      <c r="BM144" s="17" t="s">
        <v>171</v>
      </c>
      <c r="BN144" s="148" t="s">
        <v>307</v>
      </c>
    </row>
    <row r="145" spans="2:66" s="1" customFormat="1" ht="24.2" customHeight="1" x14ac:dyDescent="0.2">
      <c r="B145" s="29"/>
      <c r="C145" s="188" t="s">
        <v>234</v>
      </c>
      <c r="D145" s="188" t="s">
        <v>167</v>
      </c>
      <c r="E145" s="189" t="s">
        <v>1275</v>
      </c>
      <c r="F145" s="190" t="s">
        <v>1276</v>
      </c>
      <c r="G145" s="191" t="s">
        <v>446</v>
      </c>
      <c r="H145" s="192">
        <v>138</v>
      </c>
      <c r="I145" s="193">
        <v>11.15</v>
      </c>
      <c r="J145" s="182"/>
      <c r="K145" s="193">
        <f t="shared" si="0"/>
        <v>1538.7</v>
      </c>
      <c r="L145" s="194"/>
      <c r="M145" s="29"/>
      <c r="N145" s="145" t="s">
        <v>1</v>
      </c>
      <c r="O145" s="118" t="s">
        <v>34</v>
      </c>
      <c r="P145" s="146">
        <v>0</v>
      </c>
      <c r="Q145" s="146">
        <f t="shared" si="10"/>
        <v>0</v>
      </c>
      <c r="R145" s="146">
        <v>2.1900000000000001E-3</v>
      </c>
      <c r="S145" s="146">
        <f t="shared" si="11"/>
        <v>0.30221999999999999</v>
      </c>
      <c r="T145" s="146">
        <v>0</v>
      </c>
      <c r="U145" s="147">
        <f t="shared" si="12"/>
        <v>0</v>
      </c>
      <c r="AS145" s="148" t="s">
        <v>171</v>
      </c>
      <c r="AU145" s="148" t="s">
        <v>167</v>
      </c>
      <c r="AV145" s="148" t="s">
        <v>147</v>
      </c>
      <c r="AZ145" s="17" t="s">
        <v>165</v>
      </c>
      <c r="BF145" s="149">
        <f t="shared" si="13"/>
        <v>0</v>
      </c>
      <c r="BG145" s="149">
        <f t="shared" si="14"/>
        <v>1538.7</v>
      </c>
      <c r="BH145" s="149">
        <f t="shared" si="15"/>
        <v>0</v>
      </c>
      <c r="BI145" s="149">
        <f t="shared" si="16"/>
        <v>0</v>
      </c>
      <c r="BJ145" s="149">
        <f t="shared" si="17"/>
        <v>0</v>
      </c>
      <c r="BK145" s="17" t="s">
        <v>147</v>
      </c>
      <c r="BL145" s="149">
        <f t="shared" si="18"/>
        <v>1538.7</v>
      </c>
      <c r="BM145" s="17" t="s">
        <v>171</v>
      </c>
      <c r="BN145" s="148" t="s">
        <v>316</v>
      </c>
    </row>
    <row r="146" spans="2:66" s="1" customFormat="1" ht="24.2" customHeight="1" x14ac:dyDescent="0.2">
      <c r="B146" s="29"/>
      <c r="C146" s="188" t="s">
        <v>239</v>
      </c>
      <c r="D146" s="188" t="s">
        <v>167</v>
      </c>
      <c r="E146" s="189" t="s">
        <v>1277</v>
      </c>
      <c r="F146" s="190" t="s">
        <v>1278</v>
      </c>
      <c r="G146" s="191" t="s">
        <v>415</v>
      </c>
      <c r="H146" s="192">
        <v>1</v>
      </c>
      <c r="I146" s="193">
        <v>9.2799999999999994</v>
      </c>
      <c r="J146" s="182"/>
      <c r="K146" s="193">
        <f t="shared" si="0"/>
        <v>9.2799999999999994</v>
      </c>
      <c r="L146" s="194"/>
      <c r="M146" s="29"/>
      <c r="N146" s="145" t="s">
        <v>1</v>
      </c>
      <c r="O146" s="118" t="s">
        <v>34</v>
      </c>
      <c r="P146" s="146">
        <v>0</v>
      </c>
      <c r="Q146" s="146">
        <f t="shared" si="10"/>
        <v>0</v>
      </c>
      <c r="R146" s="146">
        <v>2.0000000000000002E-5</v>
      </c>
      <c r="S146" s="146">
        <f t="shared" si="11"/>
        <v>2.0000000000000002E-5</v>
      </c>
      <c r="T146" s="146">
        <v>0</v>
      </c>
      <c r="U146" s="147">
        <f t="shared" si="12"/>
        <v>0</v>
      </c>
      <c r="AS146" s="148" t="s">
        <v>171</v>
      </c>
      <c r="AU146" s="148" t="s">
        <v>167</v>
      </c>
      <c r="AV146" s="148" t="s">
        <v>147</v>
      </c>
      <c r="AZ146" s="17" t="s">
        <v>165</v>
      </c>
      <c r="BF146" s="149">
        <f t="shared" si="13"/>
        <v>0</v>
      </c>
      <c r="BG146" s="149">
        <f t="shared" si="14"/>
        <v>9.2799999999999994</v>
      </c>
      <c r="BH146" s="149">
        <f t="shared" si="15"/>
        <v>0</v>
      </c>
      <c r="BI146" s="149">
        <f t="shared" si="16"/>
        <v>0</v>
      </c>
      <c r="BJ146" s="149">
        <f t="shared" si="17"/>
        <v>0</v>
      </c>
      <c r="BK146" s="17" t="s">
        <v>147</v>
      </c>
      <c r="BL146" s="149">
        <f t="shared" si="18"/>
        <v>9.2799999999999994</v>
      </c>
      <c r="BM146" s="17" t="s">
        <v>171</v>
      </c>
      <c r="BN146" s="148" t="s">
        <v>335</v>
      </c>
    </row>
    <row r="147" spans="2:66" s="1" customFormat="1" ht="37.9" customHeight="1" x14ac:dyDescent="0.2">
      <c r="B147" s="29"/>
      <c r="C147" s="202" t="s">
        <v>246</v>
      </c>
      <c r="D147" s="202" t="s">
        <v>398</v>
      </c>
      <c r="E147" s="203" t="s">
        <v>1279</v>
      </c>
      <c r="F147" s="204" t="s">
        <v>1280</v>
      </c>
      <c r="G147" s="205" t="s">
        <v>415</v>
      </c>
      <c r="H147" s="206">
        <v>1</v>
      </c>
      <c r="I147" s="207">
        <v>10.130000000000001</v>
      </c>
      <c r="J147" s="184"/>
      <c r="K147" s="208">
        <f t="shared" si="0"/>
        <v>10.130000000000001</v>
      </c>
      <c r="L147" s="209"/>
      <c r="M147" s="169"/>
      <c r="N147" s="170" t="s">
        <v>1</v>
      </c>
      <c r="O147" s="171" t="s">
        <v>34</v>
      </c>
      <c r="P147" s="146">
        <v>0</v>
      </c>
      <c r="Q147" s="146">
        <f t="shared" si="10"/>
        <v>0</v>
      </c>
      <c r="R147" s="146">
        <v>2.4000000000000001E-4</v>
      </c>
      <c r="S147" s="146">
        <f t="shared" si="11"/>
        <v>2.4000000000000001E-4</v>
      </c>
      <c r="T147" s="146">
        <v>0</v>
      </c>
      <c r="U147" s="147">
        <f t="shared" si="12"/>
        <v>0</v>
      </c>
      <c r="AS147" s="148" t="s">
        <v>213</v>
      </c>
      <c r="AU147" s="148" t="s">
        <v>398</v>
      </c>
      <c r="AV147" s="148" t="s">
        <v>147</v>
      </c>
      <c r="AZ147" s="17" t="s">
        <v>165</v>
      </c>
      <c r="BF147" s="149">
        <f t="shared" si="13"/>
        <v>0</v>
      </c>
      <c r="BG147" s="149">
        <f t="shared" si="14"/>
        <v>10.130000000000001</v>
      </c>
      <c r="BH147" s="149">
        <f t="shared" si="15"/>
        <v>0</v>
      </c>
      <c r="BI147" s="149">
        <f t="shared" si="16"/>
        <v>0</v>
      </c>
      <c r="BJ147" s="149">
        <f t="shared" si="17"/>
        <v>0</v>
      </c>
      <c r="BK147" s="17" t="s">
        <v>147</v>
      </c>
      <c r="BL147" s="149">
        <f t="shared" si="18"/>
        <v>10.130000000000001</v>
      </c>
      <c r="BM147" s="17" t="s">
        <v>171</v>
      </c>
      <c r="BN147" s="148" t="s">
        <v>346</v>
      </c>
    </row>
    <row r="148" spans="2:66" s="1" customFormat="1" ht="24.2" customHeight="1" x14ac:dyDescent="0.2">
      <c r="B148" s="29"/>
      <c r="C148" s="188" t="s">
        <v>256</v>
      </c>
      <c r="D148" s="188" t="s">
        <v>167</v>
      </c>
      <c r="E148" s="189" t="s">
        <v>1148</v>
      </c>
      <c r="F148" s="190" t="s">
        <v>1149</v>
      </c>
      <c r="G148" s="191" t="s">
        <v>446</v>
      </c>
      <c r="H148" s="192">
        <v>8</v>
      </c>
      <c r="I148" s="193">
        <v>4.76</v>
      </c>
      <c r="J148" s="182"/>
      <c r="K148" s="193">
        <f t="shared" si="0"/>
        <v>38.08</v>
      </c>
      <c r="L148" s="194"/>
      <c r="M148" s="29"/>
      <c r="N148" s="145" t="s">
        <v>1</v>
      </c>
      <c r="O148" s="118" t="s">
        <v>34</v>
      </c>
      <c r="P148" s="146">
        <v>0</v>
      </c>
      <c r="Q148" s="146">
        <f t="shared" si="10"/>
        <v>0</v>
      </c>
      <c r="R148" s="146">
        <v>0</v>
      </c>
      <c r="S148" s="146">
        <f t="shared" si="11"/>
        <v>0</v>
      </c>
      <c r="T148" s="146">
        <v>0</v>
      </c>
      <c r="U148" s="147">
        <f t="shared" si="12"/>
        <v>0</v>
      </c>
      <c r="AS148" s="148" t="s">
        <v>171</v>
      </c>
      <c r="AU148" s="148" t="s">
        <v>167</v>
      </c>
      <c r="AV148" s="148" t="s">
        <v>147</v>
      </c>
      <c r="AZ148" s="17" t="s">
        <v>165</v>
      </c>
      <c r="BF148" s="149">
        <f t="shared" si="13"/>
        <v>0</v>
      </c>
      <c r="BG148" s="149">
        <f t="shared" si="14"/>
        <v>38.08</v>
      </c>
      <c r="BH148" s="149">
        <f t="shared" si="15"/>
        <v>0</v>
      </c>
      <c r="BI148" s="149">
        <f t="shared" si="16"/>
        <v>0</v>
      </c>
      <c r="BJ148" s="149">
        <f t="shared" si="17"/>
        <v>0</v>
      </c>
      <c r="BK148" s="17" t="s">
        <v>147</v>
      </c>
      <c r="BL148" s="149">
        <f t="shared" si="18"/>
        <v>38.08</v>
      </c>
      <c r="BM148" s="17" t="s">
        <v>171</v>
      </c>
      <c r="BN148" s="148" t="s">
        <v>356</v>
      </c>
    </row>
    <row r="149" spans="2:66" s="1" customFormat="1" ht="24.2" customHeight="1" x14ac:dyDescent="0.2">
      <c r="B149" s="29"/>
      <c r="C149" s="188" t="s">
        <v>265</v>
      </c>
      <c r="D149" s="188" t="s">
        <v>167</v>
      </c>
      <c r="E149" s="189" t="s">
        <v>1157</v>
      </c>
      <c r="F149" s="190" t="s">
        <v>1158</v>
      </c>
      <c r="G149" s="191" t="s">
        <v>446</v>
      </c>
      <c r="H149" s="192">
        <v>8</v>
      </c>
      <c r="I149" s="193">
        <v>1.04</v>
      </c>
      <c r="J149" s="182"/>
      <c r="K149" s="193">
        <f t="shared" si="0"/>
        <v>8.32</v>
      </c>
      <c r="L149" s="194"/>
      <c r="M149" s="29"/>
      <c r="N149" s="145" t="s">
        <v>1</v>
      </c>
      <c r="O149" s="118" t="s">
        <v>34</v>
      </c>
      <c r="P149" s="146">
        <v>0</v>
      </c>
      <c r="Q149" s="146">
        <f t="shared" si="10"/>
        <v>0</v>
      </c>
      <c r="R149" s="146">
        <v>0</v>
      </c>
      <c r="S149" s="146">
        <f t="shared" si="11"/>
        <v>0</v>
      </c>
      <c r="T149" s="146">
        <v>0</v>
      </c>
      <c r="U149" s="147">
        <f t="shared" si="12"/>
        <v>0</v>
      </c>
      <c r="AS149" s="148" t="s">
        <v>171</v>
      </c>
      <c r="AU149" s="148" t="s">
        <v>167</v>
      </c>
      <c r="AV149" s="148" t="s">
        <v>147</v>
      </c>
      <c r="AZ149" s="17" t="s">
        <v>165</v>
      </c>
      <c r="BF149" s="149">
        <f t="shared" si="13"/>
        <v>0</v>
      </c>
      <c r="BG149" s="149">
        <f t="shared" si="14"/>
        <v>8.32</v>
      </c>
      <c r="BH149" s="149">
        <f t="shared" si="15"/>
        <v>0</v>
      </c>
      <c r="BI149" s="149">
        <f t="shared" si="16"/>
        <v>0</v>
      </c>
      <c r="BJ149" s="149">
        <f t="shared" si="17"/>
        <v>0</v>
      </c>
      <c r="BK149" s="17" t="s">
        <v>147</v>
      </c>
      <c r="BL149" s="149">
        <f t="shared" si="18"/>
        <v>8.32</v>
      </c>
      <c r="BM149" s="17" t="s">
        <v>171</v>
      </c>
      <c r="BN149" s="148" t="s">
        <v>370</v>
      </c>
    </row>
    <row r="150" spans="2:66" s="1" customFormat="1" ht="16.5" customHeight="1" x14ac:dyDescent="0.2">
      <c r="B150" s="29"/>
      <c r="C150" s="188" t="s">
        <v>272</v>
      </c>
      <c r="D150" s="188" t="s">
        <v>167</v>
      </c>
      <c r="E150" s="189" t="s">
        <v>1281</v>
      </c>
      <c r="F150" s="190" t="s">
        <v>1282</v>
      </c>
      <c r="G150" s="191" t="s">
        <v>446</v>
      </c>
      <c r="H150" s="192">
        <v>138</v>
      </c>
      <c r="I150" s="193">
        <v>1.99</v>
      </c>
      <c r="J150" s="182"/>
      <c r="K150" s="193">
        <f t="shared" si="0"/>
        <v>274.62</v>
      </c>
      <c r="L150" s="194"/>
      <c r="M150" s="29"/>
      <c r="N150" s="145" t="s">
        <v>1</v>
      </c>
      <c r="O150" s="118" t="s">
        <v>34</v>
      </c>
      <c r="P150" s="146">
        <v>0</v>
      </c>
      <c r="Q150" s="146">
        <f t="shared" si="10"/>
        <v>0</v>
      </c>
      <c r="R150" s="146">
        <v>0</v>
      </c>
      <c r="S150" s="146">
        <f t="shared" si="11"/>
        <v>0</v>
      </c>
      <c r="T150" s="146">
        <v>0</v>
      </c>
      <c r="U150" s="147">
        <f t="shared" si="12"/>
        <v>0</v>
      </c>
      <c r="AS150" s="148" t="s">
        <v>171</v>
      </c>
      <c r="AU150" s="148" t="s">
        <v>167</v>
      </c>
      <c r="AV150" s="148" t="s">
        <v>147</v>
      </c>
      <c r="AZ150" s="17" t="s">
        <v>165</v>
      </c>
      <c r="BF150" s="149">
        <f t="shared" si="13"/>
        <v>0</v>
      </c>
      <c r="BG150" s="149">
        <f t="shared" si="14"/>
        <v>274.62</v>
      </c>
      <c r="BH150" s="149">
        <f t="shared" si="15"/>
        <v>0</v>
      </c>
      <c r="BI150" s="149">
        <f t="shared" si="16"/>
        <v>0</v>
      </c>
      <c r="BJ150" s="149">
        <f t="shared" si="17"/>
        <v>0</v>
      </c>
      <c r="BK150" s="17" t="s">
        <v>147</v>
      </c>
      <c r="BL150" s="149">
        <f t="shared" si="18"/>
        <v>274.62</v>
      </c>
      <c r="BM150" s="17" t="s">
        <v>171</v>
      </c>
      <c r="BN150" s="148" t="s">
        <v>381</v>
      </c>
    </row>
    <row r="151" spans="2:66" s="1" customFormat="1" ht="24.2" customHeight="1" x14ac:dyDescent="0.2">
      <c r="B151" s="29"/>
      <c r="C151" s="188" t="s">
        <v>276</v>
      </c>
      <c r="D151" s="188" t="s">
        <v>167</v>
      </c>
      <c r="E151" s="189" t="s">
        <v>1283</v>
      </c>
      <c r="F151" s="190" t="s">
        <v>1284</v>
      </c>
      <c r="G151" s="191" t="s">
        <v>415</v>
      </c>
      <c r="H151" s="192">
        <v>1</v>
      </c>
      <c r="I151" s="193">
        <v>105.72</v>
      </c>
      <c r="J151" s="182"/>
      <c r="K151" s="193">
        <f t="shared" si="0"/>
        <v>105.72</v>
      </c>
      <c r="L151" s="194"/>
      <c r="M151" s="29"/>
      <c r="N151" s="145" t="s">
        <v>1</v>
      </c>
      <c r="O151" s="118" t="s">
        <v>34</v>
      </c>
      <c r="P151" s="146">
        <v>0</v>
      </c>
      <c r="Q151" s="146">
        <f t="shared" si="10"/>
        <v>0</v>
      </c>
      <c r="R151" s="146">
        <v>0</v>
      </c>
      <c r="S151" s="146">
        <f t="shared" si="11"/>
        <v>0</v>
      </c>
      <c r="T151" s="146">
        <v>0</v>
      </c>
      <c r="U151" s="147">
        <f t="shared" si="12"/>
        <v>0</v>
      </c>
      <c r="AS151" s="148" t="s">
        <v>171</v>
      </c>
      <c r="AU151" s="148" t="s">
        <v>167</v>
      </c>
      <c r="AV151" s="148" t="s">
        <v>147</v>
      </c>
      <c r="AZ151" s="17" t="s">
        <v>165</v>
      </c>
      <c r="BF151" s="149">
        <f t="shared" si="13"/>
        <v>0</v>
      </c>
      <c r="BG151" s="149">
        <f t="shared" si="14"/>
        <v>105.72</v>
      </c>
      <c r="BH151" s="149">
        <f t="shared" si="15"/>
        <v>0</v>
      </c>
      <c r="BI151" s="149">
        <f t="shared" si="16"/>
        <v>0</v>
      </c>
      <c r="BJ151" s="149">
        <f t="shared" si="17"/>
        <v>0</v>
      </c>
      <c r="BK151" s="17" t="s">
        <v>147</v>
      </c>
      <c r="BL151" s="149">
        <f t="shared" si="18"/>
        <v>105.72</v>
      </c>
      <c r="BM151" s="17" t="s">
        <v>171</v>
      </c>
      <c r="BN151" s="148" t="s">
        <v>391</v>
      </c>
    </row>
    <row r="152" spans="2:66" s="1" customFormat="1" ht="24.2" customHeight="1" x14ac:dyDescent="0.2">
      <c r="B152" s="29"/>
      <c r="C152" s="202" t="s">
        <v>285</v>
      </c>
      <c r="D152" s="202" t="s">
        <v>398</v>
      </c>
      <c r="E152" s="203" t="s">
        <v>1285</v>
      </c>
      <c r="F152" s="204" t="s">
        <v>1286</v>
      </c>
      <c r="G152" s="205" t="s">
        <v>415</v>
      </c>
      <c r="H152" s="206">
        <v>1</v>
      </c>
      <c r="I152" s="207">
        <v>740.51</v>
      </c>
      <c r="J152" s="184"/>
      <c r="K152" s="208">
        <f t="shared" si="0"/>
        <v>740.51</v>
      </c>
      <c r="L152" s="209"/>
      <c r="M152" s="169"/>
      <c r="N152" s="170" t="s">
        <v>1</v>
      </c>
      <c r="O152" s="171" t="s">
        <v>34</v>
      </c>
      <c r="P152" s="146">
        <v>0</v>
      </c>
      <c r="Q152" s="146">
        <f t="shared" si="10"/>
        <v>0</v>
      </c>
      <c r="R152" s="146">
        <v>2.8</v>
      </c>
      <c r="S152" s="146">
        <f t="shared" si="11"/>
        <v>2.8</v>
      </c>
      <c r="T152" s="146">
        <v>0</v>
      </c>
      <c r="U152" s="147">
        <f t="shared" si="12"/>
        <v>0</v>
      </c>
      <c r="AS152" s="148" t="s">
        <v>213</v>
      </c>
      <c r="AU152" s="148" t="s">
        <v>398</v>
      </c>
      <c r="AV152" s="148" t="s">
        <v>147</v>
      </c>
      <c r="AZ152" s="17" t="s">
        <v>165</v>
      </c>
      <c r="BF152" s="149">
        <f t="shared" si="13"/>
        <v>0</v>
      </c>
      <c r="BG152" s="149">
        <f t="shared" si="14"/>
        <v>740.51</v>
      </c>
      <c r="BH152" s="149">
        <f t="shared" si="15"/>
        <v>0</v>
      </c>
      <c r="BI152" s="149">
        <f t="shared" si="16"/>
        <v>0</v>
      </c>
      <c r="BJ152" s="149">
        <f t="shared" si="17"/>
        <v>0</v>
      </c>
      <c r="BK152" s="17" t="s">
        <v>147</v>
      </c>
      <c r="BL152" s="149">
        <f t="shared" si="18"/>
        <v>740.51</v>
      </c>
      <c r="BM152" s="17" t="s">
        <v>171</v>
      </c>
      <c r="BN152" s="148" t="s">
        <v>404</v>
      </c>
    </row>
    <row r="153" spans="2:66" s="1" customFormat="1" ht="24.2" customHeight="1" x14ac:dyDescent="0.2">
      <c r="B153" s="29"/>
      <c r="C153" s="188" t="s">
        <v>293</v>
      </c>
      <c r="D153" s="188" t="s">
        <v>167</v>
      </c>
      <c r="E153" s="189" t="s">
        <v>1287</v>
      </c>
      <c r="F153" s="190" t="s">
        <v>1288</v>
      </c>
      <c r="G153" s="191" t="s">
        <v>415</v>
      </c>
      <c r="H153" s="192">
        <v>1</v>
      </c>
      <c r="I153" s="193">
        <v>49.26</v>
      </c>
      <c r="J153" s="182"/>
      <c r="K153" s="193">
        <f t="shared" si="0"/>
        <v>49.26</v>
      </c>
      <c r="L153" s="194"/>
      <c r="M153" s="29"/>
      <c r="N153" s="145" t="s">
        <v>1</v>
      </c>
      <c r="O153" s="118" t="s">
        <v>34</v>
      </c>
      <c r="P153" s="146">
        <v>0</v>
      </c>
      <c r="Q153" s="146">
        <f t="shared" si="10"/>
        <v>0</v>
      </c>
      <c r="R153" s="146">
        <v>3.0000000000000001E-5</v>
      </c>
      <c r="S153" s="146">
        <f t="shared" si="11"/>
        <v>3.0000000000000001E-5</v>
      </c>
      <c r="T153" s="146">
        <v>0</v>
      </c>
      <c r="U153" s="147">
        <f t="shared" si="12"/>
        <v>0</v>
      </c>
      <c r="AS153" s="148" t="s">
        <v>171</v>
      </c>
      <c r="AU153" s="148" t="s">
        <v>167</v>
      </c>
      <c r="AV153" s="148" t="s">
        <v>147</v>
      </c>
      <c r="AZ153" s="17" t="s">
        <v>165</v>
      </c>
      <c r="BF153" s="149">
        <f t="shared" si="13"/>
        <v>0</v>
      </c>
      <c r="BG153" s="149">
        <f t="shared" si="14"/>
        <v>49.26</v>
      </c>
      <c r="BH153" s="149">
        <f t="shared" si="15"/>
        <v>0</v>
      </c>
      <c r="BI153" s="149">
        <f t="shared" si="16"/>
        <v>0</v>
      </c>
      <c r="BJ153" s="149">
        <f t="shared" si="17"/>
        <v>0</v>
      </c>
      <c r="BK153" s="17" t="s">
        <v>147</v>
      </c>
      <c r="BL153" s="149">
        <f t="shared" si="18"/>
        <v>49.26</v>
      </c>
      <c r="BM153" s="17" t="s">
        <v>171</v>
      </c>
      <c r="BN153" s="148" t="s">
        <v>420</v>
      </c>
    </row>
    <row r="154" spans="2:66" s="1" customFormat="1" ht="24.2" customHeight="1" x14ac:dyDescent="0.2">
      <c r="B154" s="29"/>
      <c r="C154" s="202" t="s">
        <v>300</v>
      </c>
      <c r="D154" s="202" t="s">
        <v>398</v>
      </c>
      <c r="E154" s="203" t="s">
        <v>1289</v>
      </c>
      <c r="F154" s="204" t="s">
        <v>1290</v>
      </c>
      <c r="G154" s="205" t="s">
        <v>1187</v>
      </c>
      <c r="H154" s="206">
        <v>1</v>
      </c>
      <c r="I154" s="185"/>
      <c r="J154" s="184"/>
      <c r="K154" s="208">
        <f t="shared" si="0"/>
        <v>0</v>
      </c>
      <c r="L154" s="209"/>
      <c r="M154" s="169"/>
      <c r="N154" s="170" t="s">
        <v>1</v>
      </c>
      <c r="O154" s="171" t="s">
        <v>34</v>
      </c>
      <c r="P154" s="146">
        <v>0</v>
      </c>
      <c r="Q154" s="146">
        <f t="shared" si="10"/>
        <v>0</v>
      </c>
      <c r="R154" s="146">
        <v>0</v>
      </c>
      <c r="S154" s="146">
        <f t="shared" si="11"/>
        <v>0</v>
      </c>
      <c r="T154" s="146">
        <v>0</v>
      </c>
      <c r="U154" s="147">
        <f t="shared" si="12"/>
        <v>0</v>
      </c>
      <c r="AS154" s="148" t="s">
        <v>213</v>
      </c>
      <c r="AU154" s="148" t="s">
        <v>398</v>
      </c>
      <c r="AV154" s="148" t="s">
        <v>147</v>
      </c>
      <c r="AZ154" s="17" t="s">
        <v>165</v>
      </c>
      <c r="BF154" s="149">
        <f t="shared" si="13"/>
        <v>0</v>
      </c>
      <c r="BG154" s="149">
        <f t="shared" si="14"/>
        <v>0</v>
      </c>
      <c r="BH154" s="149">
        <f t="shared" si="15"/>
        <v>0</v>
      </c>
      <c r="BI154" s="149">
        <f t="shared" si="16"/>
        <v>0</v>
      </c>
      <c r="BJ154" s="149">
        <f t="shared" si="17"/>
        <v>0</v>
      </c>
      <c r="BK154" s="17" t="s">
        <v>147</v>
      </c>
      <c r="BL154" s="149">
        <f t="shared" si="18"/>
        <v>0</v>
      </c>
      <c r="BM154" s="17" t="s">
        <v>171</v>
      </c>
      <c r="BN154" s="148" t="s">
        <v>432</v>
      </c>
    </row>
    <row r="155" spans="2:66" s="1" customFormat="1" ht="16.5" customHeight="1" x14ac:dyDescent="0.2">
      <c r="B155" s="29"/>
      <c r="C155" s="188" t="s">
        <v>307</v>
      </c>
      <c r="D155" s="188" t="s">
        <v>167</v>
      </c>
      <c r="E155" s="189" t="s">
        <v>1291</v>
      </c>
      <c r="F155" s="190" t="s">
        <v>1292</v>
      </c>
      <c r="G155" s="191" t="s">
        <v>446</v>
      </c>
      <c r="H155" s="192">
        <v>8</v>
      </c>
      <c r="I155" s="193">
        <v>2.2200000000000002</v>
      </c>
      <c r="J155" s="182"/>
      <c r="K155" s="193">
        <f t="shared" si="0"/>
        <v>17.760000000000002</v>
      </c>
      <c r="L155" s="194"/>
      <c r="M155" s="29"/>
      <c r="N155" s="145" t="s">
        <v>1</v>
      </c>
      <c r="O155" s="118" t="s">
        <v>34</v>
      </c>
      <c r="P155" s="146">
        <v>0</v>
      </c>
      <c r="Q155" s="146">
        <f t="shared" si="10"/>
        <v>0</v>
      </c>
      <c r="R155" s="146">
        <v>8.0000000000000007E-5</v>
      </c>
      <c r="S155" s="146">
        <f t="shared" si="11"/>
        <v>6.4000000000000005E-4</v>
      </c>
      <c r="T155" s="146">
        <v>0</v>
      </c>
      <c r="U155" s="147">
        <f t="shared" si="12"/>
        <v>0</v>
      </c>
      <c r="AS155" s="148" t="s">
        <v>171</v>
      </c>
      <c r="AU155" s="148" t="s">
        <v>167</v>
      </c>
      <c r="AV155" s="148" t="s">
        <v>147</v>
      </c>
      <c r="AZ155" s="17" t="s">
        <v>165</v>
      </c>
      <c r="BF155" s="149">
        <f t="shared" si="13"/>
        <v>0</v>
      </c>
      <c r="BG155" s="149">
        <f t="shared" si="14"/>
        <v>17.760000000000002</v>
      </c>
      <c r="BH155" s="149">
        <f t="shared" si="15"/>
        <v>0</v>
      </c>
      <c r="BI155" s="149">
        <f t="shared" si="16"/>
        <v>0</v>
      </c>
      <c r="BJ155" s="149">
        <f t="shared" si="17"/>
        <v>0</v>
      </c>
      <c r="BK155" s="17" t="s">
        <v>147</v>
      </c>
      <c r="BL155" s="149">
        <f t="shared" si="18"/>
        <v>17.760000000000002</v>
      </c>
      <c r="BM155" s="17" t="s">
        <v>171</v>
      </c>
      <c r="BN155" s="148" t="s">
        <v>443</v>
      </c>
    </row>
    <row r="156" spans="2:66" s="1" customFormat="1" ht="24.2" customHeight="1" x14ac:dyDescent="0.2">
      <c r="B156" s="29"/>
      <c r="C156" s="188" t="s">
        <v>7</v>
      </c>
      <c r="D156" s="188" t="s">
        <v>167</v>
      </c>
      <c r="E156" s="189" t="s">
        <v>1293</v>
      </c>
      <c r="F156" s="190" t="s">
        <v>1294</v>
      </c>
      <c r="G156" s="191" t="s">
        <v>446</v>
      </c>
      <c r="H156" s="192">
        <v>8</v>
      </c>
      <c r="I156" s="193">
        <v>1.1000000000000001</v>
      </c>
      <c r="J156" s="182"/>
      <c r="K156" s="193">
        <f t="shared" si="0"/>
        <v>8.8000000000000007</v>
      </c>
      <c r="L156" s="194"/>
      <c r="M156" s="29"/>
      <c r="N156" s="145" t="s">
        <v>1</v>
      </c>
      <c r="O156" s="118" t="s">
        <v>34</v>
      </c>
      <c r="P156" s="146">
        <v>0</v>
      </c>
      <c r="Q156" s="146">
        <f t="shared" si="10"/>
        <v>0</v>
      </c>
      <c r="R156" s="146">
        <v>1E-4</v>
      </c>
      <c r="S156" s="146">
        <f t="shared" si="11"/>
        <v>8.0000000000000004E-4</v>
      </c>
      <c r="T156" s="146">
        <v>0</v>
      </c>
      <c r="U156" s="147">
        <f t="shared" si="12"/>
        <v>0</v>
      </c>
      <c r="AS156" s="148" t="s">
        <v>171</v>
      </c>
      <c r="AU156" s="148" t="s">
        <v>167</v>
      </c>
      <c r="AV156" s="148" t="s">
        <v>147</v>
      </c>
      <c r="AZ156" s="17" t="s">
        <v>165</v>
      </c>
      <c r="BF156" s="149">
        <f t="shared" si="13"/>
        <v>0</v>
      </c>
      <c r="BG156" s="149">
        <f t="shared" si="14"/>
        <v>8.8000000000000007</v>
      </c>
      <c r="BH156" s="149">
        <f t="shared" si="15"/>
        <v>0</v>
      </c>
      <c r="BI156" s="149">
        <f t="shared" si="16"/>
        <v>0</v>
      </c>
      <c r="BJ156" s="149">
        <f t="shared" si="17"/>
        <v>0</v>
      </c>
      <c r="BK156" s="17" t="s">
        <v>147</v>
      </c>
      <c r="BL156" s="149">
        <f t="shared" si="18"/>
        <v>8.8000000000000007</v>
      </c>
      <c r="BM156" s="17" t="s">
        <v>171</v>
      </c>
      <c r="BN156" s="148" t="s">
        <v>459</v>
      </c>
    </row>
    <row r="157" spans="2:66" s="1" customFormat="1" ht="24.2" customHeight="1" x14ac:dyDescent="0.2">
      <c r="B157" s="29"/>
      <c r="C157" s="188" t="s">
        <v>316</v>
      </c>
      <c r="D157" s="188" t="s">
        <v>167</v>
      </c>
      <c r="E157" s="189" t="s">
        <v>1295</v>
      </c>
      <c r="F157" s="190" t="s">
        <v>1296</v>
      </c>
      <c r="G157" s="191" t="s">
        <v>446</v>
      </c>
      <c r="H157" s="192">
        <v>138</v>
      </c>
      <c r="I157" s="193">
        <v>1.1000000000000001</v>
      </c>
      <c r="J157" s="182"/>
      <c r="K157" s="193">
        <f t="shared" si="0"/>
        <v>151.80000000000001</v>
      </c>
      <c r="L157" s="194"/>
      <c r="M157" s="29"/>
      <c r="N157" s="145" t="s">
        <v>1</v>
      </c>
      <c r="O157" s="118" t="s">
        <v>34</v>
      </c>
      <c r="P157" s="146">
        <v>0</v>
      </c>
      <c r="Q157" s="146">
        <f t="shared" si="10"/>
        <v>0</v>
      </c>
      <c r="R157" s="146">
        <v>1E-4</v>
      </c>
      <c r="S157" s="146">
        <f t="shared" si="11"/>
        <v>1.3800000000000002E-2</v>
      </c>
      <c r="T157" s="146">
        <v>0</v>
      </c>
      <c r="U157" s="147">
        <f t="shared" si="12"/>
        <v>0</v>
      </c>
      <c r="AS157" s="148" t="s">
        <v>171</v>
      </c>
      <c r="AU157" s="148" t="s">
        <v>167</v>
      </c>
      <c r="AV157" s="148" t="s">
        <v>147</v>
      </c>
      <c r="AZ157" s="17" t="s">
        <v>165</v>
      </c>
      <c r="BF157" s="149">
        <f t="shared" si="13"/>
        <v>0</v>
      </c>
      <c r="BG157" s="149">
        <f t="shared" si="14"/>
        <v>151.80000000000001</v>
      </c>
      <c r="BH157" s="149">
        <f t="shared" si="15"/>
        <v>0</v>
      </c>
      <c r="BI157" s="149">
        <f t="shared" si="16"/>
        <v>0</v>
      </c>
      <c r="BJ157" s="149">
        <f t="shared" si="17"/>
        <v>0</v>
      </c>
      <c r="BK157" s="17" t="s">
        <v>147</v>
      </c>
      <c r="BL157" s="149">
        <f t="shared" si="18"/>
        <v>151.80000000000001</v>
      </c>
      <c r="BM157" s="17" t="s">
        <v>171</v>
      </c>
      <c r="BN157" s="148" t="s">
        <v>472</v>
      </c>
    </row>
    <row r="158" spans="2:66" s="1" customFormat="1" ht="16.5" customHeight="1" x14ac:dyDescent="0.2">
      <c r="B158" s="29"/>
      <c r="C158" s="188" t="s">
        <v>328</v>
      </c>
      <c r="D158" s="188" t="s">
        <v>167</v>
      </c>
      <c r="E158" s="189" t="s">
        <v>1297</v>
      </c>
      <c r="F158" s="190" t="s">
        <v>1298</v>
      </c>
      <c r="G158" s="191" t="s">
        <v>415</v>
      </c>
      <c r="H158" s="192">
        <v>1</v>
      </c>
      <c r="I158" s="183"/>
      <c r="J158" s="182"/>
      <c r="K158" s="193">
        <f t="shared" si="0"/>
        <v>0</v>
      </c>
      <c r="L158" s="194"/>
      <c r="M158" s="29"/>
      <c r="N158" s="145" t="s">
        <v>1</v>
      </c>
      <c r="O158" s="118" t="s">
        <v>34</v>
      </c>
      <c r="P158" s="146">
        <v>0</v>
      </c>
      <c r="Q158" s="146">
        <f t="shared" si="10"/>
        <v>0</v>
      </c>
      <c r="R158" s="146">
        <v>0</v>
      </c>
      <c r="S158" s="146">
        <f t="shared" si="11"/>
        <v>0</v>
      </c>
      <c r="T158" s="146">
        <v>0</v>
      </c>
      <c r="U158" s="147">
        <f t="shared" si="12"/>
        <v>0</v>
      </c>
      <c r="AS158" s="148" t="s">
        <v>171</v>
      </c>
      <c r="AU158" s="148" t="s">
        <v>167</v>
      </c>
      <c r="AV158" s="148" t="s">
        <v>147</v>
      </c>
      <c r="AZ158" s="17" t="s">
        <v>165</v>
      </c>
      <c r="BF158" s="149">
        <f t="shared" si="13"/>
        <v>0</v>
      </c>
      <c r="BG158" s="149">
        <f t="shared" si="14"/>
        <v>0</v>
      </c>
      <c r="BH158" s="149">
        <f t="shared" si="15"/>
        <v>0</v>
      </c>
      <c r="BI158" s="149">
        <f t="shared" si="16"/>
        <v>0</v>
      </c>
      <c r="BJ158" s="149">
        <f t="shared" si="17"/>
        <v>0</v>
      </c>
      <c r="BK158" s="17" t="s">
        <v>147</v>
      </c>
      <c r="BL158" s="149">
        <f t="shared" si="18"/>
        <v>0</v>
      </c>
      <c r="BM158" s="17" t="s">
        <v>171</v>
      </c>
      <c r="BN158" s="148" t="s">
        <v>483</v>
      </c>
    </row>
    <row r="159" spans="2:66" s="11" customFormat="1" ht="22.9" customHeight="1" x14ac:dyDescent="0.2">
      <c r="B159" s="133"/>
      <c r="D159" s="134" t="s">
        <v>67</v>
      </c>
      <c r="E159" s="142" t="s">
        <v>593</v>
      </c>
      <c r="F159" s="142" t="s">
        <v>1299</v>
      </c>
      <c r="J159" s="179"/>
      <c r="K159" s="143">
        <f>K160</f>
        <v>419.3</v>
      </c>
      <c r="M159" s="133"/>
      <c r="N159" s="137"/>
      <c r="Q159" s="138">
        <f>Q160</f>
        <v>0</v>
      </c>
      <c r="S159" s="138">
        <f>S160</f>
        <v>0</v>
      </c>
      <c r="U159" s="139">
        <f>U160</f>
        <v>0</v>
      </c>
      <c r="AS159" s="134" t="s">
        <v>76</v>
      </c>
      <c r="AU159" s="140" t="s">
        <v>67</v>
      </c>
      <c r="AV159" s="140" t="s">
        <v>76</v>
      </c>
      <c r="AZ159" s="134" t="s">
        <v>165</v>
      </c>
      <c r="BL159" s="141">
        <f>BL160</f>
        <v>419.3</v>
      </c>
    </row>
    <row r="160" spans="2:66" s="1" customFormat="1" ht="33" customHeight="1" x14ac:dyDescent="0.2">
      <c r="B160" s="29"/>
      <c r="C160" s="188" t="s">
        <v>335</v>
      </c>
      <c r="D160" s="188" t="s">
        <v>167</v>
      </c>
      <c r="E160" s="189" t="s">
        <v>1191</v>
      </c>
      <c r="F160" s="190" t="s">
        <v>1192</v>
      </c>
      <c r="G160" s="191" t="s">
        <v>242</v>
      </c>
      <c r="H160" s="192">
        <v>10</v>
      </c>
      <c r="I160" s="193">
        <v>41.93</v>
      </c>
      <c r="J160" s="182"/>
      <c r="K160" s="193">
        <f t="shared" ref="K160" si="19">(H160*I160)-(H160*I160*J160)</f>
        <v>419.3</v>
      </c>
      <c r="L160" s="194"/>
      <c r="M160" s="29"/>
      <c r="N160" s="145" t="s">
        <v>1</v>
      </c>
      <c r="O160" s="118" t="s">
        <v>34</v>
      </c>
      <c r="P160" s="146">
        <v>0</v>
      </c>
      <c r="Q160" s="146">
        <f>P160*H160</f>
        <v>0</v>
      </c>
      <c r="R160" s="146">
        <v>0</v>
      </c>
      <c r="S160" s="146">
        <f>R160*H160</f>
        <v>0</v>
      </c>
      <c r="T160" s="146">
        <v>0</v>
      </c>
      <c r="U160" s="147">
        <f>T160*H160</f>
        <v>0</v>
      </c>
      <c r="AS160" s="148" t="s">
        <v>171</v>
      </c>
      <c r="AU160" s="148" t="s">
        <v>167</v>
      </c>
      <c r="AV160" s="148" t="s">
        <v>147</v>
      </c>
      <c r="AZ160" s="17" t="s">
        <v>165</v>
      </c>
      <c r="BF160" s="149">
        <f>IF(O160="základná",K160,0)</f>
        <v>0</v>
      </c>
      <c r="BG160" s="149">
        <f>IF(O160="znížená",K160,0)</f>
        <v>419.3</v>
      </c>
      <c r="BH160" s="149">
        <f>IF(O160="zákl. prenesená",K160,0)</f>
        <v>0</v>
      </c>
      <c r="BI160" s="149">
        <f>IF(O160="zníž. prenesená",K160,0)</f>
        <v>0</v>
      </c>
      <c r="BJ160" s="149">
        <f>IF(O160="nulová",K160,0)</f>
        <v>0</v>
      </c>
      <c r="BK160" s="17" t="s">
        <v>147</v>
      </c>
      <c r="BL160" s="149">
        <f>ROUND(I160*H160,2)</f>
        <v>419.3</v>
      </c>
      <c r="BM160" s="17" t="s">
        <v>171</v>
      </c>
      <c r="BN160" s="148" t="s">
        <v>492</v>
      </c>
    </row>
    <row r="161" spans="2:66" s="11" customFormat="1" ht="25.9" customHeight="1" x14ac:dyDescent="0.2">
      <c r="B161" s="133"/>
      <c r="D161" s="134" t="s">
        <v>67</v>
      </c>
      <c r="E161" s="135" t="s">
        <v>398</v>
      </c>
      <c r="F161" s="135" t="s">
        <v>1300</v>
      </c>
      <c r="J161" s="179"/>
      <c r="K161" s="136">
        <f>K162</f>
        <v>138.69999999999999</v>
      </c>
      <c r="M161" s="133"/>
      <c r="N161" s="137"/>
      <c r="Q161" s="138">
        <f>Q162</f>
        <v>0</v>
      </c>
      <c r="S161" s="138">
        <f>S162</f>
        <v>0</v>
      </c>
      <c r="U161" s="139">
        <f>U162</f>
        <v>0</v>
      </c>
      <c r="AS161" s="134" t="s">
        <v>181</v>
      </c>
      <c r="AU161" s="140" t="s">
        <v>67</v>
      </c>
      <c r="AV161" s="140" t="s">
        <v>68</v>
      </c>
      <c r="AZ161" s="134" t="s">
        <v>165</v>
      </c>
      <c r="BL161" s="141">
        <f>BL162</f>
        <v>138.69999999999999</v>
      </c>
    </row>
    <row r="162" spans="2:66" s="11" customFormat="1" ht="22.9" customHeight="1" x14ac:dyDescent="0.2">
      <c r="B162" s="133"/>
      <c r="D162" s="134" t="s">
        <v>67</v>
      </c>
      <c r="E162" s="142" t="s">
        <v>1301</v>
      </c>
      <c r="F162" s="142" t="s">
        <v>1302</v>
      </c>
      <c r="J162" s="179"/>
      <c r="K162" s="143">
        <f>K163</f>
        <v>138.69999999999999</v>
      </c>
      <c r="M162" s="133"/>
      <c r="N162" s="137"/>
      <c r="Q162" s="138">
        <f>Q163</f>
        <v>0</v>
      </c>
      <c r="S162" s="138">
        <f>S163</f>
        <v>0</v>
      </c>
      <c r="U162" s="139">
        <f>U163</f>
        <v>0</v>
      </c>
      <c r="AS162" s="134" t="s">
        <v>181</v>
      </c>
      <c r="AU162" s="140" t="s">
        <v>67</v>
      </c>
      <c r="AV162" s="140" t="s">
        <v>76</v>
      </c>
      <c r="AZ162" s="134" t="s">
        <v>165</v>
      </c>
      <c r="BL162" s="141">
        <f>BL163</f>
        <v>138.69999999999999</v>
      </c>
    </row>
    <row r="163" spans="2:66" s="1" customFormat="1" ht="24.2" customHeight="1" x14ac:dyDescent="0.2">
      <c r="B163" s="29"/>
      <c r="C163" s="188" t="s">
        <v>341</v>
      </c>
      <c r="D163" s="188" t="s">
        <v>167</v>
      </c>
      <c r="E163" s="189" t="s">
        <v>1303</v>
      </c>
      <c r="F163" s="190" t="s">
        <v>1304</v>
      </c>
      <c r="G163" s="191" t="s">
        <v>1305</v>
      </c>
      <c r="H163" s="192">
        <v>1.46</v>
      </c>
      <c r="I163" s="193">
        <v>95</v>
      </c>
      <c r="J163" s="182"/>
      <c r="K163" s="193">
        <f t="shared" ref="K163" si="20">(H163*I163)-(H163*I163*J163)</f>
        <v>138.69999999999999</v>
      </c>
      <c r="L163" s="194"/>
      <c r="M163" s="29"/>
      <c r="N163" s="172" t="s">
        <v>1</v>
      </c>
      <c r="O163" s="173" t="s">
        <v>34</v>
      </c>
      <c r="P163" s="174">
        <v>0</v>
      </c>
      <c r="Q163" s="174">
        <f>P163*H163</f>
        <v>0</v>
      </c>
      <c r="R163" s="174">
        <v>0</v>
      </c>
      <c r="S163" s="174">
        <f>R163*H163</f>
        <v>0</v>
      </c>
      <c r="T163" s="174">
        <v>0</v>
      </c>
      <c r="U163" s="175">
        <f>T163*H163</f>
        <v>0</v>
      </c>
      <c r="AS163" s="148" t="s">
        <v>559</v>
      </c>
      <c r="AU163" s="148" t="s">
        <v>167</v>
      </c>
      <c r="AV163" s="148" t="s">
        <v>147</v>
      </c>
      <c r="AZ163" s="17" t="s">
        <v>165</v>
      </c>
      <c r="BF163" s="149">
        <f>IF(O163="základná",K163,0)</f>
        <v>0</v>
      </c>
      <c r="BG163" s="149">
        <f>IF(O163="znížená",K163,0)</f>
        <v>138.69999999999999</v>
      </c>
      <c r="BH163" s="149">
        <f>IF(O163="zákl. prenesená",K163,0)</f>
        <v>0</v>
      </c>
      <c r="BI163" s="149">
        <f>IF(O163="zníž. prenesená",K163,0)</f>
        <v>0</v>
      </c>
      <c r="BJ163" s="149">
        <f>IF(O163="nulová",K163,0)</f>
        <v>0</v>
      </c>
      <c r="BK163" s="17" t="s">
        <v>147</v>
      </c>
      <c r="BL163" s="149">
        <f>ROUND(I163*H163,2)</f>
        <v>138.69999999999999</v>
      </c>
      <c r="BM163" s="17" t="s">
        <v>559</v>
      </c>
      <c r="BN163" s="148" t="s">
        <v>501</v>
      </c>
    </row>
    <row r="164" spans="2:66" s="1" customFormat="1" ht="6.95" customHeight="1" x14ac:dyDescent="0.2">
      <c r="B164" s="44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29"/>
    </row>
  </sheetData>
  <sheetProtection algorithmName="SHA-512" hashValue="8zGdr+sW8eJ6ye5qzGjR2IeDKBN7/SLYHEZs5bA7BqTHp6uU+EpkMTq91fzFWtf6LhtDurcb+tIoJX/3ndv8pg==" saltValue="GIBO4mbsut+PK721lglEjg==" spinCount="100000" sheet="1" objects="1" scenarios="1"/>
  <autoFilter ref="C128:L163" xr:uid="{00000000-0009-0000-0000-000005000000}"/>
  <mergeCells count="10">
    <mergeCell ref="D107:F107"/>
    <mergeCell ref="D108:F108"/>
    <mergeCell ref="E119:H119"/>
    <mergeCell ref="E121:H121"/>
    <mergeCell ref="M2:W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N152"/>
  <sheetViews>
    <sheetView showGridLines="0" topLeftCell="A121" workbookViewId="0">
      <selection activeCell="J139" sqref="J139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10" width="15.83203125" customWidth="1"/>
    <col min="11" max="11" width="22.33203125" customWidth="1"/>
    <col min="12" max="12" width="22.33203125" hidden="1" customWidth="1"/>
    <col min="13" max="13" width="9.33203125" customWidth="1"/>
    <col min="14" max="14" width="10.83203125" hidden="1" customWidth="1"/>
    <col min="15" max="15" width="9.33203125" hidden="1"/>
    <col min="16" max="21" width="14.1640625" hidden="1" customWidth="1"/>
    <col min="22" max="22" width="16.33203125" hidden="1" customWidth="1"/>
    <col min="23" max="23" width="12.33203125" customWidth="1"/>
    <col min="24" max="24" width="16.33203125" customWidth="1"/>
    <col min="25" max="25" width="12.33203125" customWidth="1"/>
    <col min="26" max="26" width="15" customWidth="1"/>
    <col min="27" max="27" width="11" customWidth="1"/>
    <col min="28" max="28" width="15" customWidth="1"/>
    <col min="29" max="29" width="16.33203125" customWidth="1"/>
    <col min="30" max="30" width="11" customWidth="1"/>
    <col min="31" max="31" width="15" customWidth="1"/>
    <col min="32" max="32" width="16.33203125" customWidth="1"/>
    <col min="45" max="66" width="9.33203125" hidden="1"/>
  </cols>
  <sheetData>
    <row r="2" spans="2:47" ht="36.950000000000003" customHeight="1" x14ac:dyDescent="0.2">
      <c r="M2" s="235" t="s">
        <v>5</v>
      </c>
      <c r="N2" s="236"/>
      <c r="O2" s="236"/>
      <c r="P2" s="236"/>
      <c r="Q2" s="236"/>
      <c r="R2" s="236"/>
      <c r="S2" s="236"/>
      <c r="T2" s="236"/>
      <c r="U2" s="236"/>
      <c r="V2" s="236"/>
      <c r="W2" s="236"/>
      <c r="AU2" s="17" t="s">
        <v>92</v>
      </c>
    </row>
    <row r="3" spans="2:47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  <c r="AU3" s="17" t="s">
        <v>68</v>
      </c>
    </row>
    <row r="4" spans="2:47" ht="24.95" customHeight="1" x14ac:dyDescent="0.2">
      <c r="B4" s="20"/>
      <c r="D4" s="21" t="s">
        <v>120</v>
      </c>
      <c r="M4" s="20"/>
      <c r="N4" s="88" t="s">
        <v>9</v>
      </c>
      <c r="AU4" s="17" t="s">
        <v>3</v>
      </c>
    </row>
    <row r="5" spans="2:47" ht="6.95" customHeight="1" x14ac:dyDescent="0.2">
      <c r="B5" s="20"/>
      <c r="M5" s="20"/>
    </row>
    <row r="6" spans="2:47" ht="12" customHeight="1" x14ac:dyDescent="0.2">
      <c r="B6" s="20"/>
      <c r="D6" s="26" t="s">
        <v>13</v>
      </c>
      <c r="M6" s="20"/>
    </row>
    <row r="7" spans="2:47" ht="16.5" customHeight="1" x14ac:dyDescent="0.2">
      <c r="B7" s="20"/>
      <c r="E7" s="266" t="str">
        <f>'Rekapitulácia stavby'!K6</f>
        <v>Revitalizácia verejného priestoru - Dom služieb Dúbravka</v>
      </c>
      <c r="F7" s="267"/>
      <c r="G7" s="267"/>
      <c r="H7" s="267"/>
      <c r="M7" s="20"/>
    </row>
    <row r="8" spans="2:47" s="1" customFormat="1" ht="12" customHeight="1" x14ac:dyDescent="0.2">
      <c r="B8" s="29"/>
      <c r="D8" s="26" t="s">
        <v>121</v>
      </c>
      <c r="M8" s="29"/>
    </row>
    <row r="9" spans="2:47" s="1" customFormat="1" ht="16.5" customHeight="1" x14ac:dyDescent="0.2">
      <c r="B9" s="29"/>
      <c r="E9" s="262" t="s">
        <v>1306</v>
      </c>
      <c r="F9" s="268"/>
      <c r="G9" s="268"/>
      <c r="H9" s="268"/>
      <c r="M9" s="29"/>
    </row>
    <row r="10" spans="2:47" s="1" customFormat="1" x14ac:dyDescent="0.2">
      <c r="B10" s="29"/>
      <c r="M10" s="29"/>
    </row>
    <row r="11" spans="2:47" s="1" customFormat="1" ht="12" customHeight="1" x14ac:dyDescent="0.2">
      <c r="B11" s="29"/>
      <c r="D11" s="26" t="s">
        <v>14</v>
      </c>
      <c r="F11" s="24" t="s">
        <v>1</v>
      </c>
      <c r="I11" s="26" t="s">
        <v>15</v>
      </c>
      <c r="J11" s="26"/>
      <c r="K11" s="24" t="s">
        <v>1</v>
      </c>
      <c r="M11" s="29"/>
    </row>
    <row r="12" spans="2:47" s="1" customFormat="1" ht="12" customHeight="1" x14ac:dyDescent="0.2">
      <c r="B12" s="29"/>
      <c r="D12" s="26" t="s">
        <v>16</v>
      </c>
      <c r="F12" s="24" t="s">
        <v>17</v>
      </c>
      <c r="I12" s="26" t="s">
        <v>18</v>
      </c>
      <c r="J12" s="26"/>
      <c r="K12" s="52">
        <f>'Rekapitulácia stavby'!AN8</f>
        <v>0</v>
      </c>
      <c r="M12" s="29"/>
    </row>
    <row r="13" spans="2:47" s="1" customFormat="1" ht="10.9" customHeight="1" x14ac:dyDescent="0.2">
      <c r="B13" s="29"/>
      <c r="M13" s="29"/>
    </row>
    <row r="14" spans="2:47" s="1" customFormat="1" ht="12" customHeight="1" x14ac:dyDescent="0.2">
      <c r="B14" s="29"/>
      <c r="D14" s="26" t="s">
        <v>19</v>
      </c>
      <c r="I14" s="26" t="s">
        <v>20</v>
      </c>
      <c r="J14" s="26"/>
      <c r="K14" s="24" t="s">
        <v>1</v>
      </c>
      <c r="M14" s="29"/>
    </row>
    <row r="15" spans="2:47" s="1" customFormat="1" ht="18" customHeight="1" x14ac:dyDescent="0.2">
      <c r="B15" s="29"/>
      <c r="E15" s="24"/>
      <c r="I15" s="26" t="s">
        <v>21</v>
      </c>
      <c r="J15" s="26"/>
      <c r="K15" s="24" t="s">
        <v>1</v>
      </c>
      <c r="M15" s="29"/>
    </row>
    <row r="16" spans="2:47" s="1" customFormat="1" ht="6.95" customHeight="1" x14ac:dyDescent="0.2">
      <c r="B16" s="29"/>
      <c r="M16" s="29"/>
    </row>
    <row r="17" spans="2:13" s="1" customFormat="1" ht="12" customHeight="1" x14ac:dyDescent="0.2">
      <c r="B17" s="29"/>
      <c r="D17" s="26" t="s">
        <v>22</v>
      </c>
      <c r="I17" s="26" t="s">
        <v>20</v>
      </c>
      <c r="J17" s="26"/>
      <c r="K17" s="24" t="s">
        <v>1</v>
      </c>
      <c r="M17" s="29"/>
    </row>
    <row r="18" spans="2:13" s="1" customFormat="1" ht="18" customHeight="1" x14ac:dyDescent="0.2">
      <c r="B18" s="29"/>
      <c r="E18" s="24"/>
      <c r="I18" s="26" t="s">
        <v>21</v>
      </c>
      <c r="J18" s="26"/>
      <c r="K18" s="24" t="s">
        <v>1</v>
      </c>
      <c r="M18" s="29"/>
    </row>
    <row r="19" spans="2:13" s="1" customFormat="1" ht="6.95" customHeight="1" x14ac:dyDescent="0.2">
      <c r="B19" s="29"/>
      <c r="M19" s="29"/>
    </row>
    <row r="20" spans="2:13" s="1" customFormat="1" ht="12" customHeight="1" x14ac:dyDescent="0.2">
      <c r="B20" s="29"/>
      <c r="D20" s="26" t="s">
        <v>23</v>
      </c>
      <c r="I20" s="26" t="s">
        <v>20</v>
      </c>
      <c r="J20" s="26"/>
      <c r="K20" s="24" t="s">
        <v>1</v>
      </c>
      <c r="M20" s="29"/>
    </row>
    <row r="21" spans="2:13" s="1" customFormat="1" ht="18" customHeight="1" x14ac:dyDescent="0.2">
      <c r="B21" s="29"/>
      <c r="E21" s="24"/>
      <c r="I21" s="26" t="s">
        <v>21</v>
      </c>
      <c r="J21" s="26"/>
      <c r="K21" s="24" t="s">
        <v>1</v>
      </c>
      <c r="M21" s="29"/>
    </row>
    <row r="22" spans="2:13" s="1" customFormat="1" ht="6.95" customHeight="1" x14ac:dyDescent="0.2">
      <c r="B22" s="29"/>
      <c r="M22" s="29"/>
    </row>
    <row r="23" spans="2:13" s="1" customFormat="1" ht="12" customHeight="1" x14ac:dyDescent="0.2">
      <c r="B23" s="29"/>
      <c r="D23" s="26" t="s">
        <v>25</v>
      </c>
      <c r="I23" s="26" t="s">
        <v>20</v>
      </c>
      <c r="J23" s="26"/>
      <c r="K23" s="24" t="str">
        <f>IF('Rekapitulácia stavby'!AN19="","",'Rekapitulácia stavby'!AN19)</f>
        <v/>
      </c>
      <c r="M23" s="29"/>
    </row>
    <row r="24" spans="2:13" s="1" customFormat="1" ht="18" customHeight="1" x14ac:dyDescent="0.2">
      <c r="B24" s="29"/>
      <c r="E24" s="24" t="str">
        <f>IF('Rekapitulácia stavby'!E20="","",'Rekapitulácia stavby'!E20)</f>
        <v xml:space="preserve"> </v>
      </c>
      <c r="I24" s="26" t="s">
        <v>21</v>
      </c>
      <c r="J24" s="26"/>
      <c r="K24" s="24" t="str">
        <f>IF('Rekapitulácia stavby'!AN20="","",'Rekapitulácia stavby'!AN20)</f>
        <v/>
      </c>
      <c r="M24" s="29"/>
    </row>
    <row r="25" spans="2:13" s="1" customFormat="1" ht="6.95" customHeight="1" x14ac:dyDescent="0.2">
      <c r="B25" s="29"/>
      <c r="M25" s="29"/>
    </row>
    <row r="26" spans="2:13" s="1" customFormat="1" ht="12" customHeight="1" x14ac:dyDescent="0.2">
      <c r="B26" s="29"/>
      <c r="D26" s="26" t="s">
        <v>27</v>
      </c>
      <c r="M26" s="29"/>
    </row>
    <row r="27" spans="2:13" s="7" customFormat="1" ht="16.5" customHeight="1" x14ac:dyDescent="0.2">
      <c r="B27" s="89"/>
      <c r="E27" s="257" t="s">
        <v>1</v>
      </c>
      <c r="F27" s="257"/>
      <c r="G27" s="257"/>
      <c r="H27" s="257"/>
      <c r="M27" s="89"/>
    </row>
    <row r="28" spans="2:13" s="1" customFormat="1" ht="6.95" customHeight="1" x14ac:dyDescent="0.2">
      <c r="B28" s="29"/>
      <c r="M28" s="29"/>
    </row>
    <row r="29" spans="2:13" s="1" customFormat="1" ht="6.95" customHeight="1" x14ac:dyDescent="0.2">
      <c r="B29" s="29"/>
      <c r="D29" s="53"/>
      <c r="E29" s="53"/>
      <c r="F29" s="53"/>
      <c r="G29" s="53"/>
      <c r="H29" s="53"/>
      <c r="I29" s="53"/>
      <c r="J29" s="53"/>
      <c r="K29" s="53"/>
      <c r="L29" s="53"/>
      <c r="M29" s="29"/>
    </row>
    <row r="30" spans="2:13" s="1" customFormat="1" ht="14.45" customHeight="1" x14ac:dyDescent="0.2">
      <c r="B30" s="29"/>
      <c r="D30" s="24" t="s">
        <v>123</v>
      </c>
      <c r="K30" s="90">
        <f>K96</f>
        <v>31073.179</v>
      </c>
      <c r="M30" s="29"/>
    </row>
    <row r="31" spans="2:13" s="1" customFormat="1" ht="14.45" customHeight="1" x14ac:dyDescent="0.2">
      <c r="B31" s="29"/>
      <c r="D31" s="91" t="s">
        <v>124</v>
      </c>
      <c r="K31" s="90">
        <f>K106</f>
        <v>714.68</v>
      </c>
      <c r="M31" s="29"/>
    </row>
    <row r="32" spans="2:13" s="1" customFormat="1" ht="25.35" customHeight="1" x14ac:dyDescent="0.2">
      <c r="B32" s="29"/>
      <c r="D32" s="92" t="s">
        <v>28</v>
      </c>
      <c r="K32" s="66">
        <f>ROUND(K30 + K31, 2)</f>
        <v>31787.86</v>
      </c>
      <c r="M32" s="29"/>
    </row>
    <row r="33" spans="2:13" s="1" customFormat="1" ht="6.95" customHeight="1" x14ac:dyDescent="0.2">
      <c r="B33" s="29"/>
      <c r="D33" s="53"/>
      <c r="E33" s="53"/>
      <c r="F33" s="53"/>
      <c r="G33" s="53"/>
      <c r="H33" s="53"/>
      <c r="I33" s="53"/>
      <c r="J33" s="53"/>
      <c r="K33" s="53"/>
      <c r="L33" s="53"/>
      <c r="M33" s="29"/>
    </row>
    <row r="34" spans="2:13" s="1" customFormat="1" ht="14.45" customHeight="1" x14ac:dyDescent="0.2">
      <c r="B34" s="29"/>
      <c r="F34" s="32" t="s">
        <v>30</v>
      </c>
      <c r="I34" s="32" t="s">
        <v>29</v>
      </c>
      <c r="J34" s="32"/>
      <c r="K34" s="32" t="s">
        <v>31</v>
      </c>
      <c r="M34" s="29"/>
    </row>
    <row r="35" spans="2:13" s="1" customFormat="1" ht="14.45" customHeight="1" x14ac:dyDescent="0.2">
      <c r="B35" s="29"/>
      <c r="D35" s="55" t="s">
        <v>32</v>
      </c>
      <c r="E35" s="34" t="s">
        <v>33</v>
      </c>
      <c r="F35" s="93">
        <f>ROUND((SUM(BF106:BF109) + SUM(BF129:BF151)),  2)</f>
        <v>0</v>
      </c>
      <c r="G35" s="94"/>
      <c r="H35" s="94"/>
      <c r="I35" s="95">
        <v>0.23</v>
      </c>
      <c r="J35" s="95"/>
      <c r="K35" s="93">
        <f>ROUND(((SUM(BF106:BF109) + SUM(BF129:BF151))*I35),  2)</f>
        <v>0</v>
      </c>
      <c r="M35" s="29"/>
    </row>
    <row r="36" spans="2:13" s="1" customFormat="1" ht="14.45" customHeight="1" x14ac:dyDescent="0.2">
      <c r="B36" s="29"/>
      <c r="E36" s="34" t="s">
        <v>34</v>
      </c>
      <c r="F36" s="96">
        <f>K32</f>
        <v>31787.86</v>
      </c>
      <c r="I36" s="97">
        <v>0.23</v>
      </c>
      <c r="J36" s="97"/>
      <c r="K36" s="96">
        <f>F36*I36</f>
        <v>7311.2078000000001</v>
      </c>
      <c r="M36" s="29"/>
    </row>
    <row r="37" spans="2:13" s="1" customFormat="1" ht="14.45" hidden="1" customHeight="1" x14ac:dyDescent="0.2">
      <c r="B37" s="29"/>
      <c r="E37" s="26" t="s">
        <v>35</v>
      </c>
      <c r="F37" s="96">
        <f>ROUND((SUM(BH106:BH109) + SUM(BH129:BH151)),  2)</f>
        <v>0</v>
      </c>
      <c r="I37" s="97">
        <v>0.23</v>
      </c>
      <c r="J37" s="97"/>
      <c r="K37" s="96">
        <f>0</f>
        <v>0</v>
      </c>
      <c r="M37" s="29"/>
    </row>
    <row r="38" spans="2:13" s="1" customFormat="1" ht="14.45" hidden="1" customHeight="1" x14ac:dyDescent="0.2">
      <c r="B38" s="29"/>
      <c r="E38" s="26" t="s">
        <v>36</v>
      </c>
      <c r="F38" s="96">
        <f>ROUND((SUM(BI106:BI109) + SUM(BI129:BI151)),  2)</f>
        <v>0</v>
      </c>
      <c r="I38" s="97">
        <v>0.23</v>
      </c>
      <c r="J38" s="97"/>
      <c r="K38" s="96">
        <f>0</f>
        <v>0</v>
      </c>
      <c r="M38" s="29"/>
    </row>
    <row r="39" spans="2:13" s="1" customFormat="1" ht="14.45" hidden="1" customHeight="1" x14ac:dyDescent="0.2">
      <c r="B39" s="29"/>
      <c r="E39" s="34" t="s">
        <v>37</v>
      </c>
      <c r="F39" s="93">
        <f>ROUND((SUM(BJ106:BJ109) + SUM(BJ129:BJ151)),  2)</f>
        <v>0</v>
      </c>
      <c r="G39" s="94"/>
      <c r="H39" s="94"/>
      <c r="I39" s="95">
        <v>0</v>
      </c>
      <c r="J39" s="95"/>
      <c r="K39" s="93">
        <f>0</f>
        <v>0</v>
      </c>
      <c r="M39" s="29"/>
    </row>
    <row r="40" spans="2:13" s="1" customFormat="1" ht="6.95" customHeight="1" x14ac:dyDescent="0.2">
      <c r="B40" s="29"/>
      <c r="M40" s="29"/>
    </row>
    <row r="41" spans="2:13" s="1" customFormat="1" ht="25.35" customHeight="1" x14ac:dyDescent="0.2">
      <c r="B41" s="29"/>
      <c r="C41" s="98"/>
      <c r="D41" s="99" t="s">
        <v>38</v>
      </c>
      <c r="E41" s="57"/>
      <c r="F41" s="57"/>
      <c r="G41" s="100" t="s">
        <v>39</v>
      </c>
      <c r="H41" s="101" t="s">
        <v>40</v>
      </c>
      <c r="I41" s="57"/>
      <c r="J41" s="57"/>
      <c r="K41" s="102">
        <f>SUM(K32:K39)</f>
        <v>39099.067800000004</v>
      </c>
      <c r="L41" s="103"/>
      <c r="M41" s="29"/>
    </row>
    <row r="42" spans="2:13" s="1" customFormat="1" ht="14.45" customHeight="1" x14ac:dyDescent="0.2">
      <c r="B42" s="29"/>
      <c r="M42" s="29"/>
    </row>
    <row r="43" spans="2:13" ht="14.45" customHeight="1" x14ac:dyDescent="0.2">
      <c r="B43" s="20"/>
      <c r="M43" s="20"/>
    </row>
    <row r="44" spans="2:13" ht="14.45" customHeight="1" x14ac:dyDescent="0.2">
      <c r="B44" s="20"/>
      <c r="M44" s="20"/>
    </row>
    <row r="45" spans="2:13" ht="14.45" customHeight="1" x14ac:dyDescent="0.2">
      <c r="B45" s="20"/>
      <c r="M45" s="20"/>
    </row>
    <row r="46" spans="2:13" ht="14.45" customHeight="1" x14ac:dyDescent="0.2">
      <c r="B46" s="20"/>
      <c r="M46" s="20"/>
    </row>
    <row r="47" spans="2:13" ht="14.45" customHeight="1" x14ac:dyDescent="0.2">
      <c r="B47" s="20"/>
      <c r="M47" s="20"/>
    </row>
    <row r="48" spans="2:13" ht="14.45" customHeight="1" x14ac:dyDescent="0.2">
      <c r="B48" s="20"/>
      <c r="M48" s="20"/>
    </row>
    <row r="49" spans="2:13" ht="14.45" customHeight="1" x14ac:dyDescent="0.2">
      <c r="B49" s="20"/>
      <c r="M49" s="20"/>
    </row>
    <row r="50" spans="2:13" s="1" customFormat="1" ht="14.45" customHeight="1" x14ac:dyDescent="0.2">
      <c r="B50" s="29"/>
      <c r="D50" s="41" t="s">
        <v>41</v>
      </c>
      <c r="E50" s="42"/>
      <c r="F50" s="42"/>
      <c r="G50" s="41" t="s">
        <v>42</v>
      </c>
      <c r="H50" s="42"/>
      <c r="I50" s="42"/>
      <c r="J50" s="42"/>
      <c r="K50" s="42"/>
      <c r="L50" s="42"/>
      <c r="M50" s="29"/>
    </row>
    <row r="51" spans="2:13" x14ac:dyDescent="0.2">
      <c r="B51" s="20"/>
      <c r="M51" s="20"/>
    </row>
    <row r="52" spans="2:13" x14ac:dyDescent="0.2">
      <c r="B52" s="20"/>
      <c r="M52" s="20"/>
    </row>
    <row r="53" spans="2:13" x14ac:dyDescent="0.2">
      <c r="B53" s="20"/>
      <c r="M53" s="20"/>
    </row>
    <row r="54" spans="2:13" x14ac:dyDescent="0.2">
      <c r="B54" s="20"/>
      <c r="M54" s="20"/>
    </row>
    <row r="55" spans="2:13" x14ac:dyDescent="0.2">
      <c r="B55" s="20"/>
      <c r="M55" s="20"/>
    </row>
    <row r="56" spans="2:13" x14ac:dyDescent="0.2">
      <c r="B56" s="20"/>
      <c r="M56" s="20"/>
    </row>
    <row r="57" spans="2:13" x14ac:dyDescent="0.2">
      <c r="B57" s="20"/>
      <c r="M57" s="20"/>
    </row>
    <row r="58" spans="2:13" x14ac:dyDescent="0.2">
      <c r="B58" s="20"/>
      <c r="M58" s="20"/>
    </row>
    <row r="59" spans="2:13" x14ac:dyDescent="0.2">
      <c r="B59" s="20"/>
      <c r="M59" s="20"/>
    </row>
    <row r="60" spans="2:13" x14ac:dyDescent="0.2">
      <c r="B60" s="20"/>
      <c r="M60" s="20"/>
    </row>
    <row r="61" spans="2:13" s="1" customFormat="1" ht="12.75" x14ac:dyDescent="0.2">
      <c r="B61" s="29"/>
      <c r="D61" s="43" t="s">
        <v>43</v>
      </c>
      <c r="E61" s="31"/>
      <c r="F61" s="104" t="s">
        <v>44</v>
      </c>
      <c r="G61" s="43" t="s">
        <v>43</v>
      </c>
      <c r="H61" s="31"/>
      <c r="I61" s="31"/>
      <c r="J61" s="31"/>
      <c r="K61" s="105" t="s">
        <v>44</v>
      </c>
      <c r="L61" s="31"/>
      <c r="M61" s="29"/>
    </row>
    <row r="62" spans="2:13" x14ac:dyDescent="0.2">
      <c r="B62" s="20"/>
      <c r="M62" s="20"/>
    </row>
    <row r="63" spans="2:13" x14ac:dyDescent="0.2">
      <c r="B63" s="20"/>
      <c r="M63" s="20"/>
    </row>
    <row r="64" spans="2:13" x14ac:dyDescent="0.2">
      <c r="B64" s="20"/>
      <c r="M64" s="20"/>
    </row>
    <row r="65" spans="2:13" s="1" customFormat="1" ht="12.75" x14ac:dyDescent="0.2">
      <c r="B65" s="29"/>
      <c r="D65" s="41" t="s">
        <v>45</v>
      </c>
      <c r="E65" s="42"/>
      <c r="F65" s="42"/>
      <c r="G65" s="41" t="s">
        <v>46</v>
      </c>
      <c r="H65" s="42"/>
      <c r="I65" s="42"/>
      <c r="J65" s="42"/>
      <c r="K65" s="42"/>
      <c r="L65" s="42"/>
      <c r="M65" s="29"/>
    </row>
    <row r="66" spans="2:13" x14ac:dyDescent="0.2">
      <c r="B66" s="20"/>
      <c r="M66" s="20"/>
    </row>
    <row r="67" spans="2:13" x14ac:dyDescent="0.2">
      <c r="B67" s="20"/>
      <c r="M67" s="20"/>
    </row>
    <row r="68" spans="2:13" x14ac:dyDescent="0.2">
      <c r="B68" s="20"/>
      <c r="M68" s="20"/>
    </row>
    <row r="69" spans="2:13" x14ac:dyDescent="0.2">
      <c r="B69" s="20"/>
      <c r="M69" s="20"/>
    </row>
    <row r="70" spans="2:13" x14ac:dyDescent="0.2">
      <c r="B70" s="20"/>
      <c r="M70" s="20"/>
    </row>
    <row r="71" spans="2:13" x14ac:dyDescent="0.2">
      <c r="B71" s="20"/>
      <c r="M71" s="20"/>
    </row>
    <row r="72" spans="2:13" x14ac:dyDescent="0.2">
      <c r="B72" s="20"/>
      <c r="M72" s="20"/>
    </row>
    <row r="73" spans="2:13" x14ac:dyDescent="0.2">
      <c r="B73" s="20"/>
      <c r="M73" s="20"/>
    </row>
    <row r="74" spans="2:13" x14ac:dyDescent="0.2">
      <c r="B74" s="20"/>
      <c r="M74" s="20"/>
    </row>
    <row r="75" spans="2:13" x14ac:dyDescent="0.2">
      <c r="B75" s="20"/>
      <c r="M75" s="20"/>
    </row>
    <row r="76" spans="2:13" s="1" customFormat="1" ht="12.75" x14ac:dyDescent="0.2">
      <c r="B76" s="29"/>
      <c r="D76" s="43" t="s">
        <v>43</v>
      </c>
      <c r="E76" s="31"/>
      <c r="F76" s="104" t="s">
        <v>44</v>
      </c>
      <c r="G76" s="43" t="s">
        <v>43</v>
      </c>
      <c r="H76" s="31"/>
      <c r="I76" s="31"/>
      <c r="J76" s="31"/>
      <c r="K76" s="105" t="s">
        <v>44</v>
      </c>
      <c r="L76" s="31"/>
      <c r="M76" s="29"/>
    </row>
    <row r="77" spans="2:13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29"/>
    </row>
    <row r="81" spans="2:48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29"/>
    </row>
    <row r="82" spans="2:48" s="1" customFormat="1" ht="24.95" customHeight="1" x14ac:dyDescent="0.2">
      <c r="B82" s="29"/>
      <c r="C82" s="21" t="s">
        <v>125</v>
      </c>
      <c r="M82" s="29"/>
    </row>
    <row r="83" spans="2:48" s="1" customFormat="1" ht="6.95" customHeight="1" x14ac:dyDescent="0.2">
      <c r="B83" s="29"/>
      <c r="M83" s="29"/>
    </row>
    <row r="84" spans="2:48" s="1" customFormat="1" ht="12" customHeight="1" x14ac:dyDescent="0.2">
      <c r="B84" s="29"/>
      <c r="C84" s="26" t="s">
        <v>13</v>
      </c>
      <c r="M84" s="29"/>
    </row>
    <row r="85" spans="2:48" s="1" customFormat="1" ht="16.5" customHeight="1" x14ac:dyDescent="0.2">
      <c r="B85" s="29"/>
      <c r="E85" s="266" t="str">
        <f>E7</f>
        <v>Revitalizácia verejného priestoru - Dom služieb Dúbravka</v>
      </c>
      <c r="F85" s="267"/>
      <c r="G85" s="267"/>
      <c r="H85" s="267"/>
      <c r="M85" s="29"/>
    </row>
    <row r="86" spans="2:48" s="1" customFormat="1" ht="12" customHeight="1" x14ac:dyDescent="0.2">
      <c r="B86" s="29"/>
      <c r="C86" s="26" t="s">
        <v>121</v>
      </c>
      <c r="M86" s="29"/>
    </row>
    <row r="87" spans="2:48" s="1" customFormat="1" ht="16.5" customHeight="1" x14ac:dyDescent="0.2">
      <c r="B87" s="29"/>
      <c r="E87" s="262" t="str">
        <f>E9</f>
        <v>SO 05 - Prekládka kanalizácie</v>
      </c>
      <c r="F87" s="268"/>
      <c r="G87" s="268"/>
      <c r="H87" s="268"/>
      <c r="M87" s="29"/>
    </row>
    <row r="88" spans="2:48" s="1" customFormat="1" ht="6.95" customHeight="1" x14ac:dyDescent="0.2">
      <c r="B88" s="29"/>
      <c r="M88" s="29"/>
    </row>
    <row r="89" spans="2:48" s="1" customFormat="1" ht="12" customHeight="1" x14ac:dyDescent="0.2">
      <c r="B89" s="29"/>
      <c r="C89" s="26" t="s">
        <v>16</v>
      </c>
      <c r="F89" s="24" t="str">
        <f>F12</f>
        <v>k.ú. Dúbravka, Bratislava</v>
      </c>
      <c r="I89" s="26" t="s">
        <v>18</v>
      </c>
      <c r="J89" s="26"/>
      <c r="K89" s="52">
        <f>IF(K12="","",K12)</f>
        <v>0</v>
      </c>
      <c r="M89" s="29"/>
    </row>
    <row r="90" spans="2:48" s="1" customFormat="1" ht="6.95" customHeight="1" x14ac:dyDescent="0.2">
      <c r="B90" s="29"/>
      <c r="M90" s="29"/>
    </row>
    <row r="91" spans="2:48" s="1" customFormat="1" ht="25.7" customHeight="1" x14ac:dyDescent="0.2">
      <c r="B91" s="29"/>
      <c r="C91" s="26" t="s">
        <v>19</v>
      </c>
      <c r="F91" s="24"/>
      <c r="I91" s="26" t="s">
        <v>23</v>
      </c>
      <c r="J91" s="26"/>
      <c r="K91" s="27"/>
      <c r="M91" s="29"/>
    </row>
    <row r="92" spans="2:48" s="1" customFormat="1" ht="15.2" customHeight="1" x14ac:dyDescent="0.2">
      <c r="B92" s="29"/>
      <c r="C92" s="26" t="s">
        <v>22</v>
      </c>
      <c r="F92" s="24" t="str">
        <f>IF(E18="","",E18)</f>
        <v/>
      </c>
      <c r="I92" s="26" t="s">
        <v>25</v>
      </c>
      <c r="J92" s="26"/>
      <c r="K92" s="27" t="str">
        <f>E24</f>
        <v xml:space="preserve"> </v>
      </c>
      <c r="M92" s="29"/>
    </row>
    <row r="93" spans="2:48" s="1" customFormat="1" ht="10.35" customHeight="1" x14ac:dyDescent="0.2">
      <c r="B93" s="29"/>
      <c r="M93" s="29"/>
    </row>
    <row r="94" spans="2:48" s="1" customFormat="1" ht="29.25" customHeight="1" x14ac:dyDescent="0.2">
      <c r="B94" s="29"/>
      <c r="C94" s="106" t="s">
        <v>126</v>
      </c>
      <c r="D94" s="98"/>
      <c r="E94" s="98"/>
      <c r="F94" s="98"/>
      <c r="G94" s="98"/>
      <c r="H94" s="98"/>
      <c r="I94" s="98"/>
      <c r="J94" s="98"/>
      <c r="K94" s="107" t="s">
        <v>127</v>
      </c>
      <c r="L94" s="98"/>
      <c r="M94" s="29"/>
    </row>
    <row r="95" spans="2:48" s="1" customFormat="1" ht="10.35" customHeight="1" x14ac:dyDescent="0.2">
      <c r="B95" s="29"/>
      <c r="M95" s="29"/>
    </row>
    <row r="96" spans="2:48" s="1" customFormat="1" ht="22.9" customHeight="1" x14ac:dyDescent="0.2">
      <c r="B96" s="29"/>
      <c r="C96" s="108" t="s">
        <v>128</v>
      </c>
      <c r="K96" s="66">
        <f>K129</f>
        <v>31073.179</v>
      </c>
      <c r="M96" s="29"/>
      <c r="AV96" s="17" t="s">
        <v>129</v>
      </c>
    </row>
    <row r="97" spans="2:66" s="8" customFormat="1" ht="24.95" customHeight="1" x14ac:dyDescent="0.2">
      <c r="B97" s="109"/>
      <c r="D97" s="110" t="s">
        <v>1256</v>
      </c>
      <c r="E97" s="111"/>
      <c r="F97" s="111"/>
      <c r="G97" s="111"/>
      <c r="H97" s="111"/>
      <c r="I97" s="111"/>
      <c r="J97" s="111"/>
      <c r="K97" s="112">
        <f>K130</f>
        <v>31006.679</v>
      </c>
      <c r="M97" s="109"/>
    </row>
    <row r="98" spans="2:66" s="9" customFormat="1" ht="19.899999999999999" customHeight="1" x14ac:dyDescent="0.2">
      <c r="B98" s="113"/>
      <c r="D98" s="114" t="s">
        <v>1257</v>
      </c>
      <c r="E98" s="115"/>
      <c r="F98" s="115"/>
      <c r="G98" s="115"/>
      <c r="H98" s="115"/>
      <c r="I98" s="115"/>
      <c r="J98" s="115"/>
      <c r="K98" s="116">
        <f>K131</f>
        <v>20348.769</v>
      </c>
      <c r="M98" s="113"/>
    </row>
    <row r="99" spans="2:66" s="9" customFormat="1" ht="19.899999999999999" customHeight="1" x14ac:dyDescent="0.2">
      <c r="B99" s="113"/>
      <c r="D99" s="114" t="s">
        <v>1258</v>
      </c>
      <c r="E99" s="115"/>
      <c r="F99" s="115"/>
      <c r="G99" s="115"/>
      <c r="H99" s="115"/>
      <c r="I99" s="115"/>
      <c r="J99" s="115"/>
      <c r="K99" s="116">
        <f>K140</f>
        <v>647.01</v>
      </c>
      <c r="M99" s="113"/>
    </row>
    <row r="100" spans="2:66" s="9" customFormat="1" ht="19.899999999999999" customHeight="1" x14ac:dyDescent="0.2">
      <c r="B100" s="113"/>
      <c r="D100" s="114" t="s">
        <v>137</v>
      </c>
      <c r="E100" s="115"/>
      <c r="F100" s="115"/>
      <c r="G100" s="115"/>
      <c r="H100" s="115"/>
      <c r="I100" s="115"/>
      <c r="J100" s="115"/>
      <c r="K100" s="116">
        <f>K142</f>
        <v>9637</v>
      </c>
      <c r="M100" s="113"/>
    </row>
    <row r="101" spans="2:66" s="9" customFormat="1" ht="19.899999999999999" customHeight="1" x14ac:dyDescent="0.2">
      <c r="B101" s="113"/>
      <c r="D101" s="114" t="s">
        <v>1259</v>
      </c>
      <c r="E101" s="115"/>
      <c r="F101" s="115"/>
      <c r="G101" s="115"/>
      <c r="H101" s="115"/>
      <c r="I101" s="115"/>
      <c r="J101" s="115"/>
      <c r="K101" s="116">
        <f>K147</f>
        <v>373.9</v>
      </c>
      <c r="M101" s="113"/>
    </row>
    <row r="102" spans="2:66" s="8" customFormat="1" ht="24.95" customHeight="1" x14ac:dyDescent="0.2">
      <c r="B102" s="109"/>
      <c r="D102" s="110" t="s">
        <v>1260</v>
      </c>
      <c r="E102" s="111"/>
      <c r="F102" s="111"/>
      <c r="G102" s="111"/>
      <c r="H102" s="111"/>
      <c r="I102" s="111"/>
      <c r="J102" s="111"/>
      <c r="K102" s="112">
        <f>K149</f>
        <v>66.5</v>
      </c>
      <c r="M102" s="109"/>
    </row>
    <row r="103" spans="2:66" s="9" customFormat="1" ht="19.899999999999999" customHeight="1" x14ac:dyDescent="0.2">
      <c r="B103" s="113"/>
      <c r="D103" s="114" t="s">
        <v>1261</v>
      </c>
      <c r="E103" s="115"/>
      <c r="F103" s="115"/>
      <c r="G103" s="115"/>
      <c r="H103" s="115"/>
      <c r="I103" s="115"/>
      <c r="J103" s="115"/>
      <c r="K103" s="116">
        <f>K150</f>
        <v>66.5</v>
      </c>
      <c r="M103" s="113"/>
    </row>
    <row r="104" spans="2:66" s="1" customFormat="1" ht="21.75" customHeight="1" x14ac:dyDescent="0.2">
      <c r="B104" s="29"/>
      <c r="M104" s="29"/>
    </row>
    <row r="105" spans="2:66" s="1" customFormat="1" ht="6.95" customHeight="1" x14ac:dyDescent="0.2">
      <c r="B105" s="29"/>
      <c r="M105" s="29"/>
    </row>
    <row r="106" spans="2:66" s="1" customFormat="1" ht="29.25" customHeight="1" x14ac:dyDescent="0.2">
      <c r="B106" s="29"/>
      <c r="C106" s="108" t="s">
        <v>144</v>
      </c>
      <c r="K106" s="117">
        <f>ROUND(K107 + K108,2)</f>
        <v>714.68</v>
      </c>
      <c r="M106" s="29"/>
      <c r="O106" s="118" t="s">
        <v>32</v>
      </c>
    </row>
    <row r="107" spans="2:66" s="1" customFormat="1" ht="18" customHeight="1" x14ac:dyDescent="0.2">
      <c r="B107" s="29"/>
      <c r="D107" s="265" t="s">
        <v>145</v>
      </c>
      <c r="E107" s="265"/>
      <c r="F107" s="265"/>
      <c r="K107" s="186">
        <f>0.023*K96</f>
        <v>714.68311700000004</v>
      </c>
      <c r="M107" s="29"/>
      <c r="O107" s="187" t="s">
        <v>34</v>
      </c>
      <c r="AG107" s="119"/>
      <c r="AH107" s="119"/>
      <c r="AI107" s="119"/>
      <c r="AJ107" s="119"/>
      <c r="AK107" s="119"/>
      <c r="AL107" s="119"/>
      <c r="AM107" s="119"/>
      <c r="AN107" s="119"/>
      <c r="AO107" s="119"/>
      <c r="AP107" s="119"/>
      <c r="AQ107" s="119"/>
      <c r="AR107" s="119"/>
      <c r="AS107" s="119"/>
      <c r="AT107" s="119"/>
      <c r="AU107" s="119"/>
      <c r="AV107" s="119"/>
      <c r="AW107" s="119"/>
      <c r="AX107" s="119"/>
      <c r="AY107" s="119"/>
      <c r="AZ107" s="120" t="s">
        <v>146</v>
      </c>
      <c r="BA107" s="119"/>
      <c r="BB107" s="119"/>
      <c r="BC107" s="119"/>
      <c r="BD107" s="119"/>
      <c r="BE107" s="119"/>
      <c r="BF107" s="121">
        <f>IF(O107="základná",K107,0)</f>
        <v>0</v>
      </c>
      <c r="BG107" s="121">
        <f>IF(O107="znížená",K107,0)</f>
        <v>714.68311700000004</v>
      </c>
      <c r="BH107" s="121">
        <f>IF(O107="zákl. prenesená",K107,0)</f>
        <v>0</v>
      </c>
      <c r="BI107" s="121">
        <f>IF(O107="zníž. prenesená",K107,0)</f>
        <v>0</v>
      </c>
      <c r="BJ107" s="121">
        <f>IF(O107="nulová",K107,0)</f>
        <v>0</v>
      </c>
      <c r="BK107" s="120" t="s">
        <v>147</v>
      </c>
      <c r="BL107" s="119"/>
      <c r="BM107" s="119"/>
      <c r="BN107" s="119"/>
    </row>
    <row r="108" spans="2:66" s="1" customFormat="1" ht="18" customHeight="1" x14ac:dyDescent="0.2">
      <c r="B108" s="29"/>
      <c r="D108" s="265" t="s">
        <v>148</v>
      </c>
      <c r="E108" s="265"/>
      <c r="F108" s="265"/>
      <c r="K108" s="181"/>
      <c r="M108" s="29"/>
      <c r="O108" s="187" t="s">
        <v>34</v>
      </c>
      <c r="AG108" s="119"/>
      <c r="AH108" s="119"/>
      <c r="AI108" s="119"/>
      <c r="AJ108" s="119"/>
      <c r="AK108" s="119"/>
      <c r="AL108" s="119"/>
      <c r="AM108" s="119"/>
      <c r="AN108" s="119"/>
      <c r="AO108" s="119"/>
      <c r="AP108" s="119"/>
      <c r="AQ108" s="119"/>
      <c r="AR108" s="119"/>
      <c r="AS108" s="119"/>
      <c r="AT108" s="119"/>
      <c r="AU108" s="119"/>
      <c r="AV108" s="119"/>
      <c r="AW108" s="119"/>
      <c r="AX108" s="119"/>
      <c r="AY108" s="119"/>
      <c r="AZ108" s="120" t="s">
        <v>146</v>
      </c>
      <c r="BA108" s="119"/>
      <c r="BB108" s="119"/>
      <c r="BC108" s="119"/>
      <c r="BD108" s="119"/>
      <c r="BE108" s="119"/>
      <c r="BF108" s="121">
        <f>IF(O108="základná",K108,0)</f>
        <v>0</v>
      </c>
      <c r="BG108" s="121">
        <f>IF(O108="znížená",K108,0)</f>
        <v>0</v>
      </c>
      <c r="BH108" s="121">
        <f>IF(O108="zákl. prenesená",K108,0)</f>
        <v>0</v>
      </c>
      <c r="BI108" s="121">
        <f>IF(O108="zníž. prenesená",K108,0)</f>
        <v>0</v>
      </c>
      <c r="BJ108" s="121">
        <f>IF(O108="nulová",K108,0)</f>
        <v>0</v>
      </c>
      <c r="BK108" s="120" t="s">
        <v>147</v>
      </c>
      <c r="BL108" s="119"/>
      <c r="BM108" s="119"/>
      <c r="BN108" s="119"/>
    </row>
    <row r="109" spans="2:66" s="1" customFormat="1" ht="18" customHeight="1" x14ac:dyDescent="0.2">
      <c r="B109" s="29"/>
      <c r="M109" s="29"/>
    </row>
    <row r="110" spans="2:66" s="1" customFormat="1" ht="29.25" customHeight="1" x14ac:dyDescent="0.2">
      <c r="B110" s="29"/>
      <c r="C110" s="122" t="s">
        <v>149</v>
      </c>
      <c r="D110" s="98"/>
      <c r="E110" s="98"/>
      <c r="F110" s="98"/>
      <c r="G110" s="98"/>
      <c r="H110" s="98"/>
      <c r="I110" s="98"/>
      <c r="J110" s="98"/>
      <c r="K110" s="123">
        <f>ROUND(K96+K106,2)</f>
        <v>31787.86</v>
      </c>
      <c r="L110" s="98"/>
      <c r="M110" s="29"/>
    </row>
    <row r="111" spans="2:66" s="1" customFormat="1" ht="6.95" customHeight="1" x14ac:dyDescent="0.2">
      <c r="B111" s="44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29"/>
    </row>
    <row r="115" spans="2:21" s="1" customFormat="1" ht="6.95" customHeight="1" x14ac:dyDescent="0.2">
      <c r="B115" s="46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29"/>
    </row>
    <row r="116" spans="2:21" s="1" customFormat="1" ht="24.95" customHeight="1" x14ac:dyDescent="0.2">
      <c r="B116" s="29"/>
      <c r="C116" s="21" t="s">
        <v>150</v>
      </c>
      <c r="M116" s="29"/>
    </row>
    <row r="117" spans="2:21" s="1" customFormat="1" ht="6.95" customHeight="1" x14ac:dyDescent="0.2">
      <c r="B117" s="29"/>
      <c r="M117" s="29"/>
    </row>
    <row r="118" spans="2:21" s="1" customFormat="1" ht="12" customHeight="1" x14ac:dyDescent="0.2">
      <c r="B118" s="29"/>
      <c r="C118" s="26" t="s">
        <v>13</v>
      </c>
      <c r="M118" s="29"/>
    </row>
    <row r="119" spans="2:21" s="1" customFormat="1" ht="16.5" customHeight="1" x14ac:dyDescent="0.2">
      <c r="B119" s="29"/>
      <c r="E119" s="266" t="str">
        <f>E7</f>
        <v>Revitalizácia verejného priestoru - Dom služieb Dúbravka</v>
      </c>
      <c r="F119" s="267"/>
      <c r="G119" s="267"/>
      <c r="H119" s="267"/>
      <c r="M119" s="29"/>
    </row>
    <row r="120" spans="2:21" s="1" customFormat="1" ht="12" customHeight="1" x14ac:dyDescent="0.2">
      <c r="B120" s="29"/>
      <c r="C120" s="26" t="s">
        <v>121</v>
      </c>
      <c r="M120" s="29"/>
    </row>
    <row r="121" spans="2:21" s="1" customFormat="1" ht="16.5" customHeight="1" x14ac:dyDescent="0.2">
      <c r="B121" s="29"/>
      <c r="E121" s="262" t="str">
        <f>E9</f>
        <v>SO 05 - Prekládka kanalizácie</v>
      </c>
      <c r="F121" s="268"/>
      <c r="G121" s="268"/>
      <c r="H121" s="268"/>
      <c r="M121" s="29"/>
    </row>
    <row r="122" spans="2:21" s="1" customFormat="1" ht="6.95" customHeight="1" x14ac:dyDescent="0.2">
      <c r="B122" s="29"/>
      <c r="M122" s="29"/>
    </row>
    <row r="123" spans="2:21" s="1" customFormat="1" ht="12" customHeight="1" x14ac:dyDescent="0.2">
      <c r="B123" s="29"/>
      <c r="C123" s="26" t="s">
        <v>16</v>
      </c>
      <c r="F123" s="24" t="str">
        <f>F12</f>
        <v>k.ú. Dúbravka, Bratislava</v>
      </c>
      <c r="I123" s="26" t="s">
        <v>18</v>
      </c>
      <c r="J123" s="26"/>
      <c r="K123" s="52">
        <f>IF(K12="","",K12)</f>
        <v>0</v>
      </c>
      <c r="M123" s="29"/>
    </row>
    <row r="124" spans="2:21" s="1" customFormat="1" ht="6.95" customHeight="1" x14ac:dyDescent="0.2">
      <c r="B124" s="29"/>
      <c r="M124" s="29"/>
    </row>
    <row r="125" spans="2:21" s="1" customFormat="1" ht="25.7" customHeight="1" x14ac:dyDescent="0.2">
      <c r="B125" s="29"/>
      <c r="C125" s="26" t="s">
        <v>19</v>
      </c>
      <c r="F125" s="24">
        <f>E15</f>
        <v>0</v>
      </c>
      <c r="I125" s="26" t="s">
        <v>23</v>
      </c>
      <c r="J125" s="26"/>
      <c r="K125" s="27">
        <f>E21</f>
        <v>0</v>
      </c>
      <c r="M125" s="29"/>
    </row>
    <row r="126" spans="2:21" s="1" customFormat="1" ht="15.2" customHeight="1" x14ac:dyDescent="0.2">
      <c r="B126" s="29"/>
      <c r="C126" s="26" t="s">
        <v>22</v>
      </c>
      <c r="F126" s="24" t="str">
        <f>IF(E18="","",E18)</f>
        <v/>
      </c>
      <c r="I126" s="26" t="s">
        <v>25</v>
      </c>
      <c r="J126" s="26"/>
      <c r="K126" s="27" t="str">
        <f>E24</f>
        <v xml:space="preserve"> </v>
      </c>
      <c r="M126" s="29"/>
    </row>
    <row r="127" spans="2:21" s="1" customFormat="1" ht="10.35" customHeight="1" x14ac:dyDescent="0.2">
      <c r="B127" s="29"/>
      <c r="M127" s="29"/>
    </row>
    <row r="128" spans="2:21" s="10" customFormat="1" ht="29.25" customHeight="1" x14ac:dyDescent="0.2">
      <c r="B128" s="124"/>
      <c r="C128" s="125" t="s">
        <v>151</v>
      </c>
      <c r="D128" s="126" t="s">
        <v>53</v>
      </c>
      <c r="E128" s="126" t="s">
        <v>49</v>
      </c>
      <c r="F128" s="126" t="s">
        <v>50</v>
      </c>
      <c r="G128" s="126" t="s">
        <v>152</v>
      </c>
      <c r="H128" s="126" t="s">
        <v>153</v>
      </c>
      <c r="I128" s="126" t="s">
        <v>154</v>
      </c>
      <c r="J128" s="126" t="s">
        <v>155</v>
      </c>
      <c r="K128" s="127" t="s">
        <v>127</v>
      </c>
      <c r="L128" s="128" t="s">
        <v>156</v>
      </c>
      <c r="M128" s="124"/>
      <c r="N128" s="59" t="s">
        <v>1</v>
      </c>
      <c r="O128" s="60" t="s">
        <v>32</v>
      </c>
      <c r="P128" s="60" t="s">
        <v>157</v>
      </c>
      <c r="Q128" s="60" t="s">
        <v>158</v>
      </c>
      <c r="R128" s="60" t="s">
        <v>159</v>
      </c>
      <c r="S128" s="60" t="s">
        <v>160</v>
      </c>
      <c r="T128" s="60" t="s">
        <v>161</v>
      </c>
      <c r="U128" s="61" t="s">
        <v>162</v>
      </c>
    </row>
    <row r="129" spans="2:66" s="1" customFormat="1" ht="22.9" customHeight="1" x14ac:dyDescent="0.25">
      <c r="B129" s="29"/>
      <c r="C129" s="64" t="s">
        <v>123</v>
      </c>
      <c r="K129" s="129">
        <f>K130+K149</f>
        <v>31073.179</v>
      </c>
      <c r="M129" s="29"/>
      <c r="N129" s="62"/>
      <c r="O129" s="53"/>
      <c r="P129" s="53"/>
      <c r="Q129" s="130">
        <f>Q130+Q149</f>
        <v>0</v>
      </c>
      <c r="R129" s="53"/>
      <c r="S129" s="130">
        <f>S130+S149</f>
        <v>499.64167999999995</v>
      </c>
      <c r="T129" s="53"/>
      <c r="U129" s="131">
        <f>U130+U149</f>
        <v>0</v>
      </c>
      <c r="AU129" s="17" t="s">
        <v>67</v>
      </c>
      <c r="AV129" s="17" t="s">
        <v>129</v>
      </c>
      <c r="BL129" s="132">
        <f>BL130+BL149</f>
        <v>31073.179999999997</v>
      </c>
    </row>
    <row r="130" spans="2:66" s="11" customFormat="1" ht="25.9" customHeight="1" x14ac:dyDescent="0.2">
      <c r="B130" s="133"/>
      <c r="D130" s="134" t="s">
        <v>67</v>
      </c>
      <c r="E130" s="135" t="s">
        <v>163</v>
      </c>
      <c r="F130" s="135" t="s">
        <v>1262</v>
      </c>
      <c r="K130" s="136">
        <f>K131+K140+K142+K147</f>
        <v>31006.679</v>
      </c>
      <c r="M130" s="133"/>
      <c r="N130" s="137"/>
      <c r="Q130" s="138">
        <f>Q131+Q140+Q142+Q147</f>
        <v>0</v>
      </c>
      <c r="S130" s="138">
        <f>S131+S140+S142+S147</f>
        <v>499.64167999999995</v>
      </c>
      <c r="U130" s="139">
        <f>U131+U140+U142+U147</f>
        <v>0</v>
      </c>
      <c r="AS130" s="134" t="s">
        <v>76</v>
      </c>
      <c r="AU130" s="140" t="s">
        <v>67</v>
      </c>
      <c r="AV130" s="140" t="s">
        <v>68</v>
      </c>
      <c r="AZ130" s="134" t="s">
        <v>165</v>
      </c>
      <c r="BL130" s="141">
        <f>BL131+BL140+BL142+BL147</f>
        <v>31006.679999999997</v>
      </c>
    </row>
    <row r="131" spans="2:66" s="11" customFormat="1" ht="22.9" customHeight="1" x14ac:dyDescent="0.2">
      <c r="B131" s="133"/>
      <c r="D131" s="134" t="s">
        <v>67</v>
      </c>
      <c r="E131" s="142" t="s">
        <v>76</v>
      </c>
      <c r="F131" s="142" t="s">
        <v>1263</v>
      </c>
      <c r="K131" s="143">
        <f>SUM(K132:K139)</f>
        <v>20348.769</v>
      </c>
      <c r="M131" s="133"/>
      <c r="N131" s="137"/>
      <c r="Q131" s="138">
        <f>SUM(Q132:Q139)</f>
        <v>0</v>
      </c>
      <c r="S131" s="138">
        <f>SUM(S132:S139)</f>
        <v>478.92599999999999</v>
      </c>
      <c r="U131" s="139">
        <f>SUM(U132:U139)</f>
        <v>0</v>
      </c>
      <c r="AS131" s="134" t="s">
        <v>76</v>
      </c>
      <c r="AU131" s="140" t="s">
        <v>67</v>
      </c>
      <c r="AV131" s="140" t="s">
        <v>76</v>
      </c>
      <c r="AZ131" s="134" t="s">
        <v>165</v>
      </c>
      <c r="BL131" s="141">
        <f>SUM(BL132:BL139)</f>
        <v>20348.769999999997</v>
      </c>
    </row>
    <row r="132" spans="2:66" s="1" customFormat="1" ht="24.2" customHeight="1" x14ac:dyDescent="0.2">
      <c r="B132" s="29"/>
      <c r="C132" s="188" t="s">
        <v>76</v>
      </c>
      <c r="D132" s="188" t="s">
        <v>167</v>
      </c>
      <c r="E132" s="189" t="s">
        <v>1307</v>
      </c>
      <c r="F132" s="190" t="s">
        <v>1308</v>
      </c>
      <c r="G132" s="191" t="s">
        <v>184</v>
      </c>
      <c r="H132" s="192">
        <v>280</v>
      </c>
      <c r="I132" s="193">
        <v>12.25</v>
      </c>
      <c r="J132" s="182"/>
      <c r="K132" s="193">
        <f t="shared" ref="K132:K139" si="0">(H132*I132)-(H132*I132*J132)</f>
        <v>3430</v>
      </c>
      <c r="L132" s="194"/>
      <c r="M132" s="29"/>
      <c r="N132" s="145" t="s">
        <v>1</v>
      </c>
      <c r="O132" s="118" t="s">
        <v>34</v>
      </c>
      <c r="P132" s="146">
        <v>0</v>
      </c>
      <c r="Q132" s="146">
        <f t="shared" ref="Q132:Q139" si="1">P132*H132</f>
        <v>0</v>
      </c>
      <c r="R132" s="146">
        <v>0</v>
      </c>
      <c r="S132" s="146">
        <f t="shared" ref="S132:S139" si="2">R132*H132</f>
        <v>0</v>
      </c>
      <c r="T132" s="146">
        <v>0</v>
      </c>
      <c r="U132" s="147">
        <f t="shared" ref="U132:U139" si="3">T132*H132</f>
        <v>0</v>
      </c>
      <c r="AS132" s="148" t="s">
        <v>171</v>
      </c>
      <c r="AU132" s="148" t="s">
        <v>167</v>
      </c>
      <c r="AV132" s="148" t="s">
        <v>147</v>
      </c>
      <c r="AZ132" s="17" t="s">
        <v>165</v>
      </c>
      <c r="BF132" s="149">
        <f t="shared" ref="BF132:BF139" si="4">IF(O132="základná",K132,0)</f>
        <v>0</v>
      </c>
      <c r="BG132" s="149">
        <f t="shared" ref="BG132:BG139" si="5">IF(O132="znížená",K132,0)</f>
        <v>3430</v>
      </c>
      <c r="BH132" s="149">
        <f t="shared" ref="BH132:BH139" si="6">IF(O132="zákl. prenesená",K132,0)</f>
        <v>0</v>
      </c>
      <c r="BI132" s="149">
        <f t="shared" ref="BI132:BI139" si="7">IF(O132="zníž. prenesená",K132,0)</f>
        <v>0</v>
      </c>
      <c r="BJ132" s="149">
        <f t="shared" ref="BJ132:BJ139" si="8">IF(O132="nulová",K132,0)</f>
        <v>0</v>
      </c>
      <c r="BK132" s="17" t="s">
        <v>147</v>
      </c>
      <c r="BL132" s="149">
        <f t="shared" ref="BL132:BL139" si="9">ROUND(I132*H132,2)</f>
        <v>3430</v>
      </c>
      <c r="BM132" s="17" t="s">
        <v>171</v>
      </c>
      <c r="BN132" s="148" t="s">
        <v>147</v>
      </c>
    </row>
    <row r="133" spans="2:66" s="1" customFormat="1" ht="37.9" customHeight="1" x14ac:dyDescent="0.2">
      <c r="B133" s="29"/>
      <c r="C133" s="188" t="s">
        <v>147</v>
      </c>
      <c r="D133" s="188" t="s">
        <v>167</v>
      </c>
      <c r="E133" s="189" t="s">
        <v>1078</v>
      </c>
      <c r="F133" s="190" t="s">
        <v>1079</v>
      </c>
      <c r="G133" s="191" t="s">
        <v>184</v>
      </c>
      <c r="H133" s="192">
        <v>140</v>
      </c>
      <c r="I133" s="193">
        <v>1.21</v>
      </c>
      <c r="J133" s="182"/>
      <c r="K133" s="193">
        <f t="shared" si="0"/>
        <v>169.4</v>
      </c>
      <c r="L133" s="194"/>
      <c r="M133" s="29"/>
      <c r="N133" s="145" t="s">
        <v>1</v>
      </c>
      <c r="O133" s="118" t="s">
        <v>34</v>
      </c>
      <c r="P133" s="146">
        <v>0</v>
      </c>
      <c r="Q133" s="146">
        <f t="shared" si="1"/>
        <v>0</v>
      </c>
      <c r="R133" s="146">
        <v>0</v>
      </c>
      <c r="S133" s="146">
        <f t="shared" si="2"/>
        <v>0</v>
      </c>
      <c r="T133" s="146">
        <v>0</v>
      </c>
      <c r="U133" s="147">
        <f t="shared" si="3"/>
        <v>0</v>
      </c>
      <c r="AS133" s="148" t="s">
        <v>171</v>
      </c>
      <c r="AU133" s="148" t="s">
        <v>167</v>
      </c>
      <c r="AV133" s="148" t="s">
        <v>147</v>
      </c>
      <c r="AZ133" s="17" t="s">
        <v>165</v>
      </c>
      <c r="BF133" s="149">
        <f t="shared" si="4"/>
        <v>0</v>
      </c>
      <c r="BG133" s="149">
        <f t="shared" si="5"/>
        <v>169.4</v>
      </c>
      <c r="BH133" s="149">
        <f t="shared" si="6"/>
        <v>0</v>
      </c>
      <c r="BI133" s="149">
        <f t="shared" si="7"/>
        <v>0</v>
      </c>
      <c r="BJ133" s="149">
        <f t="shared" si="8"/>
        <v>0</v>
      </c>
      <c r="BK133" s="17" t="s">
        <v>147</v>
      </c>
      <c r="BL133" s="149">
        <f t="shared" si="9"/>
        <v>169.4</v>
      </c>
      <c r="BM133" s="17" t="s">
        <v>171</v>
      </c>
      <c r="BN133" s="148" t="s">
        <v>171</v>
      </c>
    </row>
    <row r="134" spans="2:66" s="1" customFormat="1" ht="24.2" customHeight="1" x14ac:dyDescent="0.2">
      <c r="B134" s="29"/>
      <c r="C134" s="188" t="s">
        <v>181</v>
      </c>
      <c r="D134" s="188" t="s">
        <v>167</v>
      </c>
      <c r="E134" s="189" t="s">
        <v>1309</v>
      </c>
      <c r="F134" s="190" t="s">
        <v>1310</v>
      </c>
      <c r="G134" s="191" t="s">
        <v>170</v>
      </c>
      <c r="H134" s="192">
        <v>560</v>
      </c>
      <c r="I134" s="193">
        <v>8.7100000000000009</v>
      </c>
      <c r="J134" s="182"/>
      <c r="K134" s="193">
        <f t="shared" si="0"/>
        <v>4877.6000000000004</v>
      </c>
      <c r="L134" s="194"/>
      <c r="M134" s="29"/>
      <c r="N134" s="145" t="s">
        <v>1</v>
      </c>
      <c r="O134" s="118" t="s">
        <v>34</v>
      </c>
      <c r="P134" s="146">
        <v>0</v>
      </c>
      <c r="Q134" s="146">
        <f t="shared" si="1"/>
        <v>0</v>
      </c>
      <c r="R134" s="146">
        <v>8.4999999999999995E-4</v>
      </c>
      <c r="S134" s="146">
        <f t="shared" si="2"/>
        <v>0.47599999999999998</v>
      </c>
      <c r="T134" s="146">
        <v>0</v>
      </c>
      <c r="U134" s="147">
        <f t="shared" si="3"/>
        <v>0</v>
      </c>
      <c r="AS134" s="148" t="s">
        <v>171</v>
      </c>
      <c r="AU134" s="148" t="s">
        <v>167</v>
      </c>
      <c r="AV134" s="148" t="s">
        <v>147</v>
      </c>
      <c r="AZ134" s="17" t="s">
        <v>165</v>
      </c>
      <c r="BF134" s="149">
        <f t="shared" si="4"/>
        <v>0</v>
      </c>
      <c r="BG134" s="149">
        <f t="shared" si="5"/>
        <v>4877.6000000000004</v>
      </c>
      <c r="BH134" s="149">
        <f t="shared" si="6"/>
        <v>0</v>
      </c>
      <c r="BI134" s="149">
        <f t="shared" si="7"/>
        <v>0</v>
      </c>
      <c r="BJ134" s="149">
        <f t="shared" si="8"/>
        <v>0</v>
      </c>
      <c r="BK134" s="17" t="s">
        <v>147</v>
      </c>
      <c r="BL134" s="149">
        <f t="shared" si="9"/>
        <v>4877.6000000000004</v>
      </c>
      <c r="BM134" s="17" t="s">
        <v>171</v>
      </c>
      <c r="BN134" s="148" t="s">
        <v>205</v>
      </c>
    </row>
    <row r="135" spans="2:66" s="1" customFormat="1" ht="24.2" customHeight="1" x14ac:dyDescent="0.2">
      <c r="B135" s="29"/>
      <c r="C135" s="188" t="s">
        <v>171</v>
      </c>
      <c r="D135" s="188" t="s">
        <v>167</v>
      </c>
      <c r="E135" s="189" t="s">
        <v>1311</v>
      </c>
      <c r="F135" s="190" t="s">
        <v>1312</v>
      </c>
      <c r="G135" s="191" t="s">
        <v>170</v>
      </c>
      <c r="H135" s="192">
        <v>560</v>
      </c>
      <c r="I135" s="193">
        <v>5.72</v>
      </c>
      <c r="J135" s="182"/>
      <c r="K135" s="193">
        <f t="shared" si="0"/>
        <v>3203.2</v>
      </c>
      <c r="L135" s="194"/>
      <c r="M135" s="29"/>
      <c r="N135" s="145" t="s">
        <v>1</v>
      </c>
      <c r="O135" s="118" t="s">
        <v>34</v>
      </c>
      <c r="P135" s="146">
        <v>0</v>
      </c>
      <c r="Q135" s="146">
        <f t="shared" si="1"/>
        <v>0</v>
      </c>
      <c r="R135" s="146">
        <v>0</v>
      </c>
      <c r="S135" s="146">
        <f t="shared" si="2"/>
        <v>0</v>
      </c>
      <c r="T135" s="146">
        <v>0</v>
      </c>
      <c r="U135" s="147">
        <f t="shared" si="3"/>
        <v>0</v>
      </c>
      <c r="AS135" s="148" t="s">
        <v>171</v>
      </c>
      <c r="AU135" s="148" t="s">
        <v>167</v>
      </c>
      <c r="AV135" s="148" t="s">
        <v>147</v>
      </c>
      <c r="AZ135" s="17" t="s">
        <v>165</v>
      </c>
      <c r="BF135" s="149">
        <f t="shared" si="4"/>
        <v>0</v>
      </c>
      <c r="BG135" s="149">
        <f t="shared" si="5"/>
        <v>3203.2</v>
      </c>
      <c r="BH135" s="149">
        <f t="shared" si="6"/>
        <v>0</v>
      </c>
      <c r="BI135" s="149">
        <f t="shared" si="7"/>
        <v>0</v>
      </c>
      <c r="BJ135" s="149">
        <f t="shared" si="8"/>
        <v>0</v>
      </c>
      <c r="BK135" s="17" t="s">
        <v>147</v>
      </c>
      <c r="BL135" s="149">
        <f t="shared" si="9"/>
        <v>3203.2</v>
      </c>
      <c r="BM135" s="17" t="s">
        <v>171</v>
      </c>
      <c r="BN135" s="148" t="s">
        <v>213</v>
      </c>
    </row>
    <row r="136" spans="2:66" s="1" customFormat="1" ht="24.2" customHeight="1" x14ac:dyDescent="0.2">
      <c r="B136" s="29"/>
      <c r="C136" s="188" t="s">
        <v>201</v>
      </c>
      <c r="D136" s="188" t="s">
        <v>167</v>
      </c>
      <c r="E136" s="189" t="s">
        <v>1096</v>
      </c>
      <c r="F136" s="190" t="s">
        <v>1097</v>
      </c>
      <c r="G136" s="191" t="s">
        <v>184</v>
      </c>
      <c r="H136" s="192">
        <v>252</v>
      </c>
      <c r="I136" s="193">
        <v>4.2300000000000004</v>
      </c>
      <c r="J136" s="182"/>
      <c r="K136" s="193">
        <f t="shared" si="0"/>
        <v>1065.96</v>
      </c>
      <c r="L136" s="194"/>
      <c r="M136" s="29"/>
      <c r="N136" s="145" t="s">
        <v>1</v>
      </c>
      <c r="O136" s="118" t="s">
        <v>34</v>
      </c>
      <c r="P136" s="146">
        <v>0</v>
      </c>
      <c r="Q136" s="146">
        <f t="shared" si="1"/>
        <v>0</v>
      </c>
      <c r="R136" s="146">
        <v>0</v>
      </c>
      <c r="S136" s="146">
        <f t="shared" si="2"/>
        <v>0</v>
      </c>
      <c r="T136" s="146">
        <v>0</v>
      </c>
      <c r="U136" s="147">
        <f t="shared" si="3"/>
        <v>0</v>
      </c>
      <c r="AS136" s="148" t="s">
        <v>171</v>
      </c>
      <c r="AU136" s="148" t="s">
        <v>167</v>
      </c>
      <c r="AV136" s="148" t="s">
        <v>147</v>
      </c>
      <c r="AZ136" s="17" t="s">
        <v>165</v>
      </c>
      <c r="BF136" s="149">
        <f t="shared" si="4"/>
        <v>0</v>
      </c>
      <c r="BG136" s="149">
        <f t="shared" si="5"/>
        <v>1065.96</v>
      </c>
      <c r="BH136" s="149">
        <f t="shared" si="6"/>
        <v>0</v>
      </c>
      <c r="BI136" s="149">
        <f t="shared" si="7"/>
        <v>0</v>
      </c>
      <c r="BJ136" s="149">
        <f t="shared" si="8"/>
        <v>0</v>
      </c>
      <c r="BK136" s="17" t="s">
        <v>147</v>
      </c>
      <c r="BL136" s="149">
        <f t="shared" si="9"/>
        <v>1065.96</v>
      </c>
      <c r="BM136" s="17" t="s">
        <v>171</v>
      </c>
      <c r="BN136" s="148" t="s">
        <v>224</v>
      </c>
    </row>
    <row r="137" spans="2:66" s="1" customFormat="1" ht="16.5" customHeight="1" x14ac:dyDescent="0.2">
      <c r="B137" s="29"/>
      <c r="C137" s="202" t="s">
        <v>205</v>
      </c>
      <c r="D137" s="202" t="s">
        <v>398</v>
      </c>
      <c r="E137" s="203" t="s">
        <v>1268</v>
      </c>
      <c r="F137" s="204" t="s">
        <v>1269</v>
      </c>
      <c r="G137" s="205" t="s">
        <v>242</v>
      </c>
      <c r="H137" s="206">
        <v>420</v>
      </c>
      <c r="I137" s="207">
        <v>13.72</v>
      </c>
      <c r="J137" s="184"/>
      <c r="K137" s="208">
        <f t="shared" si="0"/>
        <v>5762.4000000000005</v>
      </c>
      <c r="L137" s="209"/>
      <c r="M137" s="169"/>
      <c r="N137" s="170" t="s">
        <v>1</v>
      </c>
      <c r="O137" s="171" t="s">
        <v>34</v>
      </c>
      <c r="P137" s="146">
        <v>0</v>
      </c>
      <c r="Q137" s="146">
        <f t="shared" si="1"/>
        <v>0</v>
      </c>
      <c r="R137" s="146">
        <v>1</v>
      </c>
      <c r="S137" s="146">
        <f t="shared" si="2"/>
        <v>420</v>
      </c>
      <c r="T137" s="146">
        <v>0</v>
      </c>
      <c r="U137" s="147">
        <f t="shared" si="3"/>
        <v>0</v>
      </c>
      <c r="AS137" s="148" t="s">
        <v>213</v>
      </c>
      <c r="AU137" s="148" t="s">
        <v>398</v>
      </c>
      <c r="AV137" s="148" t="s">
        <v>147</v>
      </c>
      <c r="AZ137" s="17" t="s">
        <v>165</v>
      </c>
      <c r="BF137" s="149">
        <f t="shared" si="4"/>
        <v>0</v>
      </c>
      <c r="BG137" s="149">
        <f t="shared" si="5"/>
        <v>5762.4000000000005</v>
      </c>
      <c r="BH137" s="149">
        <f t="shared" si="6"/>
        <v>0</v>
      </c>
      <c r="BI137" s="149">
        <f t="shared" si="7"/>
        <v>0</v>
      </c>
      <c r="BJ137" s="149">
        <f t="shared" si="8"/>
        <v>0</v>
      </c>
      <c r="BK137" s="17" t="s">
        <v>147</v>
      </c>
      <c r="BL137" s="149">
        <f t="shared" si="9"/>
        <v>5762.4</v>
      </c>
      <c r="BM137" s="17" t="s">
        <v>171</v>
      </c>
      <c r="BN137" s="148" t="s">
        <v>234</v>
      </c>
    </row>
    <row r="138" spans="2:66" s="1" customFormat="1" ht="24.2" customHeight="1" x14ac:dyDescent="0.2">
      <c r="B138" s="29"/>
      <c r="C138" s="188" t="s">
        <v>209</v>
      </c>
      <c r="D138" s="188" t="s">
        <v>167</v>
      </c>
      <c r="E138" s="189" t="s">
        <v>1100</v>
      </c>
      <c r="F138" s="190" t="s">
        <v>1101</v>
      </c>
      <c r="G138" s="191" t="s">
        <v>184</v>
      </c>
      <c r="H138" s="192">
        <v>35</v>
      </c>
      <c r="I138" s="193">
        <v>18.809999999999999</v>
      </c>
      <c r="J138" s="182"/>
      <c r="K138" s="193">
        <f t="shared" si="0"/>
        <v>658.34999999999991</v>
      </c>
      <c r="L138" s="194"/>
      <c r="M138" s="29"/>
      <c r="N138" s="145" t="s">
        <v>1</v>
      </c>
      <c r="O138" s="118" t="s">
        <v>34</v>
      </c>
      <c r="P138" s="146">
        <v>0</v>
      </c>
      <c r="Q138" s="146">
        <f t="shared" si="1"/>
        <v>0</v>
      </c>
      <c r="R138" s="146">
        <v>0</v>
      </c>
      <c r="S138" s="146">
        <f t="shared" si="2"/>
        <v>0</v>
      </c>
      <c r="T138" s="146">
        <v>0</v>
      </c>
      <c r="U138" s="147">
        <f t="shared" si="3"/>
        <v>0</v>
      </c>
      <c r="AS138" s="148" t="s">
        <v>171</v>
      </c>
      <c r="AU138" s="148" t="s">
        <v>167</v>
      </c>
      <c r="AV138" s="148" t="s">
        <v>147</v>
      </c>
      <c r="AZ138" s="17" t="s">
        <v>165</v>
      </c>
      <c r="BF138" s="149">
        <f t="shared" si="4"/>
        <v>0</v>
      </c>
      <c r="BG138" s="149">
        <f t="shared" si="5"/>
        <v>658.34999999999991</v>
      </c>
      <c r="BH138" s="149">
        <f t="shared" si="6"/>
        <v>0</v>
      </c>
      <c r="BI138" s="149">
        <f t="shared" si="7"/>
        <v>0</v>
      </c>
      <c r="BJ138" s="149">
        <f t="shared" si="8"/>
        <v>0</v>
      </c>
      <c r="BK138" s="17" t="s">
        <v>147</v>
      </c>
      <c r="BL138" s="149">
        <f t="shared" si="9"/>
        <v>658.35</v>
      </c>
      <c r="BM138" s="17" t="s">
        <v>171</v>
      </c>
      <c r="BN138" s="148" t="s">
        <v>246</v>
      </c>
    </row>
    <row r="139" spans="2:66" s="1" customFormat="1" ht="16.5" customHeight="1" x14ac:dyDescent="0.2">
      <c r="B139" s="29"/>
      <c r="C139" s="202" t="s">
        <v>213</v>
      </c>
      <c r="D139" s="202" t="s">
        <v>398</v>
      </c>
      <c r="E139" s="203" t="s">
        <v>1270</v>
      </c>
      <c r="F139" s="204" t="s">
        <v>1271</v>
      </c>
      <c r="G139" s="205" t="s">
        <v>242</v>
      </c>
      <c r="H139" s="206">
        <v>58.45</v>
      </c>
      <c r="I139" s="207">
        <v>20.22</v>
      </c>
      <c r="J139" s="184"/>
      <c r="K139" s="208">
        <f t="shared" si="0"/>
        <v>1181.8589999999999</v>
      </c>
      <c r="L139" s="209"/>
      <c r="M139" s="169"/>
      <c r="N139" s="170" t="s">
        <v>1</v>
      </c>
      <c r="O139" s="171" t="s">
        <v>34</v>
      </c>
      <c r="P139" s="146">
        <v>0</v>
      </c>
      <c r="Q139" s="146">
        <f t="shared" si="1"/>
        <v>0</v>
      </c>
      <c r="R139" s="146">
        <v>1</v>
      </c>
      <c r="S139" s="146">
        <f t="shared" si="2"/>
        <v>58.45</v>
      </c>
      <c r="T139" s="146">
        <v>0</v>
      </c>
      <c r="U139" s="147">
        <f t="shared" si="3"/>
        <v>0</v>
      </c>
      <c r="AS139" s="148" t="s">
        <v>213</v>
      </c>
      <c r="AU139" s="148" t="s">
        <v>398</v>
      </c>
      <c r="AV139" s="148" t="s">
        <v>147</v>
      </c>
      <c r="AZ139" s="17" t="s">
        <v>165</v>
      </c>
      <c r="BF139" s="149">
        <f t="shared" si="4"/>
        <v>0</v>
      </c>
      <c r="BG139" s="149">
        <f t="shared" si="5"/>
        <v>1181.8589999999999</v>
      </c>
      <c r="BH139" s="149">
        <f t="shared" si="6"/>
        <v>0</v>
      </c>
      <c r="BI139" s="149">
        <f t="shared" si="7"/>
        <v>0</v>
      </c>
      <c r="BJ139" s="149">
        <f t="shared" si="8"/>
        <v>0</v>
      </c>
      <c r="BK139" s="17" t="s">
        <v>147</v>
      </c>
      <c r="BL139" s="149">
        <f t="shared" si="9"/>
        <v>1181.8599999999999</v>
      </c>
      <c r="BM139" s="17" t="s">
        <v>171</v>
      </c>
      <c r="BN139" s="148" t="s">
        <v>265</v>
      </c>
    </row>
    <row r="140" spans="2:66" s="11" customFormat="1" ht="22.9" customHeight="1" x14ac:dyDescent="0.2">
      <c r="B140" s="133"/>
      <c r="D140" s="134" t="s">
        <v>67</v>
      </c>
      <c r="E140" s="142" t="s">
        <v>171</v>
      </c>
      <c r="F140" s="142" t="s">
        <v>1272</v>
      </c>
      <c r="J140" s="201"/>
      <c r="K140" s="143">
        <f>K141</f>
        <v>647.01</v>
      </c>
      <c r="M140" s="133"/>
      <c r="N140" s="137"/>
      <c r="Q140" s="138">
        <f>Q141</f>
        <v>0</v>
      </c>
      <c r="S140" s="138">
        <f>S141</f>
        <v>19.853079999999959</v>
      </c>
      <c r="U140" s="139">
        <f>U141</f>
        <v>0</v>
      </c>
      <c r="AS140" s="134" t="s">
        <v>76</v>
      </c>
      <c r="AU140" s="140" t="s">
        <v>67</v>
      </c>
      <c r="AV140" s="140" t="s">
        <v>76</v>
      </c>
      <c r="AZ140" s="134" t="s">
        <v>165</v>
      </c>
      <c r="BL140" s="141">
        <f>BL141</f>
        <v>647.01</v>
      </c>
    </row>
    <row r="141" spans="2:66" s="1" customFormat="1" ht="37.9" customHeight="1" x14ac:dyDescent="0.2">
      <c r="B141" s="29"/>
      <c r="C141" s="188" t="s">
        <v>219</v>
      </c>
      <c r="D141" s="188" t="s">
        <v>167</v>
      </c>
      <c r="E141" s="189" t="s">
        <v>1110</v>
      </c>
      <c r="F141" s="190" t="s">
        <v>1111</v>
      </c>
      <c r="G141" s="191" t="s">
        <v>184</v>
      </c>
      <c r="H141" s="192">
        <v>10.5</v>
      </c>
      <c r="I141" s="193">
        <v>61.62</v>
      </c>
      <c r="J141" s="182"/>
      <c r="K141" s="193">
        <f>ROUND(I141*H141,2)</f>
        <v>647.01</v>
      </c>
      <c r="L141" s="194"/>
      <c r="M141" s="29"/>
      <c r="N141" s="145" t="s">
        <v>1</v>
      </c>
      <c r="O141" s="118" t="s">
        <v>34</v>
      </c>
      <c r="P141" s="146">
        <v>0</v>
      </c>
      <c r="Q141" s="146">
        <f>P141*H141</f>
        <v>0</v>
      </c>
      <c r="R141" s="146">
        <v>1.8907695238095199</v>
      </c>
      <c r="S141" s="146">
        <f>R141*H141</f>
        <v>19.853079999999959</v>
      </c>
      <c r="T141" s="146">
        <v>0</v>
      </c>
      <c r="U141" s="147">
        <f>T141*H141</f>
        <v>0</v>
      </c>
      <c r="AS141" s="148" t="s">
        <v>171</v>
      </c>
      <c r="AU141" s="148" t="s">
        <v>167</v>
      </c>
      <c r="AV141" s="148" t="s">
        <v>147</v>
      </c>
      <c r="AZ141" s="17" t="s">
        <v>165</v>
      </c>
      <c r="BF141" s="149">
        <f>IF(O141="základná",K141,0)</f>
        <v>0</v>
      </c>
      <c r="BG141" s="149">
        <f>IF(O141="znížená",K141,0)</f>
        <v>647.01</v>
      </c>
      <c r="BH141" s="149">
        <f>IF(O141="zákl. prenesená",K141,0)</f>
        <v>0</v>
      </c>
      <c r="BI141" s="149">
        <f>IF(O141="zníž. prenesená",K141,0)</f>
        <v>0</v>
      </c>
      <c r="BJ141" s="149">
        <f>IF(O141="nulová",K141,0)</f>
        <v>0</v>
      </c>
      <c r="BK141" s="17" t="s">
        <v>147</v>
      </c>
      <c r="BL141" s="149">
        <f>ROUND(I141*H141,2)</f>
        <v>647.01</v>
      </c>
      <c r="BM141" s="17" t="s">
        <v>171</v>
      </c>
      <c r="BN141" s="148" t="s">
        <v>276</v>
      </c>
    </row>
    <row r="142" spans="2:66" s="11" customFormat="1" ht="22.9" customHeight="1" x14ac:dyDescent="0.2">
      <c r="B142" s="133"/>
      <c r="D142" s="134" t="s">
        <v>67</v>
      </c>
      <c r="E142" s="142" t="s">
        <v>213</v>
      </c>
      <c r="F142" s="142" t="s">
        <v>411</v>
      </c>
      <c r="J142" s="201"/>
      <c r="K142" s="143">
        <f>SUM(K143:K146)</f>
        <v>9637</v>
      </c>
      <c r="M142" s="133"/>
      <c r="N142" s="137"/>
      <c r="Q142" s="138">
        <f>SUM(Q143:Q146)</f>
        <v>0</v>
      </c>
      <c r="S142" s="138">
        <f>SUM(S143:S146)</f>
        <v>0.86260000000000003</v>
      </c>
      <c r="U142" s="139">
        <f>SUM(U143:U146)</f>
        <v>0</v>
      </c>
      <c r="AS142" s="134" t="s">
        <v>76</v>
      </c>
      <c r="AU142" s="140" t="s">
        <v>67</v>
      </c>
      <c r="AV142" s="140" t="s">
        <v>76</v>
      </c>
      <c r="AZ142" s="134" t="s">
        <v>165</v>
      </c>
      <c r="BL142" s="141">
        <f>SUM(BL143:BL146)</f>
        <v>9637</v>
      </c>
    </row>
    <row r="143" spans="2:66" s="1" customFormat="1" ht="24.2" customHeight="1" x14ac:dyDescent="0.2">
      <c r="B143" s="29"/>
      <c r="C143" s="188" t="s">
        <v>224</v>
      </c>
      <c r="D143" s="188" t="s">
        <v>167</v>
      </c>
      <c r="E143" s="189" t="s">
        <v>1313</v>
      </c>
      <c r="F143" s="190" t="s">
        <v>1314</v>
      </c>
      <c r="G143" s="191" t="s">
        <v>446</v>
      </c>
      <c r="H143" s="192">
        <v>70</v>
      </c>
      <c r="I143" s="193">
        <v>65.069999999999993</v>
      </c>
      <c r="J143" s="182"/>
      <c r="K143" s="193">
        <f t="shared" ref="K143:K146" si="10">(H143*I143)-(H143*I143*J143)</f>
        <v>4554.8999999999996</v>
      </c>
      <c r="L143" s="194"/>
      <c r="M143" s="29"/>
      <c r="N143" s="145" t="s">
        <v>1</v>
      </c>
      <c r="O143" s="118" t="s">
        <v>34</v>
      </c>
      <c r="P143" s="146">
        <v>0</v>
      </c>
      <c r="Q143" s="146">
        <f>P143*H143</f>
        <v>0</v>
      </c>
      <c r="R143" s="146">
        <v>1.1939999999999999E-2</v>
      </c>
      <c r="S143" s="146">
        <f>R143*H143</f>
        <v>0.83579999999999999</v>
      </c>
      <c r="T143" s="146">
        <v>0</v>
      </c>
      <c r="U143" s="147">
        <f>T143*H143</f>
        <v>0</v>
      </c>
      <c r="AS143" s="148" t="s">
        <v>171</v>
      </c>
      <c r="AU143" s="148" t="s">
        <v>167</v>
      </c>
      <c r="AV143" s="148" t="s">
        <v>147</v>
      </c>
      <c r="AZ143" s="17" t="s">
        <v>165</v>
      </c>
      <c r="BF143" s="149">
        <f>IF(O143="základná",K143,0)</f>
        <v>0</v>
      </c>
      <c r="BG143" s="149">
        <f>IF(O143="znížená",K143,0)</f>
        <v>4554.8999999999996</v>
      </c>
      <c r="BH143" s="149">
        <f>IF(O143="zákl. prenesená",K143,0)</f>
        <v>0</v>
      </c>
      <c r="BI143" s="149">
        <f>IF(O143="zníž. prenesená",K143,0)</f>
        <v>0</v>
      </c>
      <c r="BJ143" s="149">
        <f>IF(O143="nulová",K143,0)</f>
        <v>0</v>
      </c>
      <c r="BK143" s="17" t="s">
        <v>147</v>
      </c>
      <c r="BL143" s="149">
        <f>ROUND(I143*H143,2)</f>
        <v>4554.8999999999996</v>
      </c>
      <c r="BM143" s="17" t="s">
        <v>171</v>
      </c>
      <c r="BN143" s="148" t="s">
        <v>293</v>
      </c>
    </row>
    <row r="144" spans="2:66" s="1" customFormat="1" ht="16.5" customHeight="1" x14ac:dyDescent="0.2">
      <c r="B144" s="29"/>
      <c r="C144" s="188" t="s">
        <v>229</v>
      </c>
      <c r="D144" s="188" t="s">
        <v>167</v>
      </c>
      <c r="E144" s="189" t="s">
        <v>1315</v>
      </c>
      <c r="F144" s="190" t="s">
        <v>1316</v>
      </c>
      <c r="G144" s="191" t="s">
        <v>446</v>
      </c>
      <c r="H144" s="192">
        <v>70</v>
      </c>
      <c r="I144" s="193">
        <v>2.93</v>
      </c>
      <c r="J144" s="182"/>
      <c r="K144" s="193">
        <f t="shared" si="10"/>
        <v>205.10000000000002</v>
      </c>
      <c r="L144" s="194"/>
      <c r="M144" s="29"/>
      <c r="N144" s="145" t="s">
        <v>1</v>
      </c>
      <c r="O144" s="118" t="s">
        <v>34</v>
      </c>
      <c r="P144" s="146">
        <v>0</v>
      </c>
      <c r="Q144" s="146">
        <f>P144*H144</f>
        <v>0</v>
      </c>
      <c r="R144" s="146">
        <v>0</v>
      </c>
      <c r="S144" s="146">
        <f>R144*H144</f>
        <v>0</v>
      </c>
      <c r="T144" s="146">
        <v>0</v>
      </c>
      <c r="U144" s="147">
        <f>T144*H144</f>
        <v>0</v>
      </c>
      <c r="AS144" s="148" t="s">
        <v>171</v>
      </c>
      <c r="AU144" s="148" t="s">
        <v>167</v>
      </c>
      <c r="AV144" s="148" t="s">
        <v>147</v>
      </c>
      <c r="AZ144" s="17" t="s">
        <v>165</v>
      </c>
      <c r="BF144" s="149">
        <f>IF(O144="základná",K144,0)</f>
        <v>0</v>
      </c>
      <c r="BG144" s="149">
        <f>IF(O144="znížená",K144,0)</f>
        <v>205.10000000000002</v>
      </c>
      <c r="BH144" s="149">
        <f>IF(O144="zákl. prenesená",K144,0)</f>
        <v>0</v>
      </c>
      <c r="BI144" s="149">
        <f>IF(O144="zníž. prenesená",K144,0)</f>
        <v>0</v>
      </c>
      <c r="BJ144" s="149">
        <f>IF(O144="nulová",K144,0)</f>
        <v>0</v>
      </c>
      <c r="BK144" s="17" t="s">
        <v>147</v>
      </c>
      <c r="BL144" s="149">
        <f>ROUND(I144*H144,2)</f>
        <v>205.1</v>
      </c>
      <c r="BM144" s="17" t="s">
        <v>171</v>
      </c>
      <c r="BN144" s="148" t="s">
        <v>307</v>
      </c>
    </row>
    <row r="145" spans="2:66" s="1" customFormat="1" ht="21.75" customHeight="1" x14ac:dyDescent="0.2">
      <c r="B145" s="29"/>
      <c r="C145" s="188" t="s">
        <v>234</v>
      </c>
      <c r="D145" s="188" t="s">
        <v>167</v>
      </c>
      <c r="E145" s="189" t="s">
        <v>1317</v>
      </c>
      <c r="F145" s="190" t="s">
        <v>1318</v>
      </c>
      <c r="G145" s="191" t="s">
        <v>415</v>
      </c>
      <c r="H145" s="192">
        <v>6</v>
      </c>
      <c r="I145" s="193">
        <v>800</v>
      </c>
      <c r="J145" s="182"/>
      <c r="K145" s="193">
        <f t="shared" si="10"/>
        <v>4800</v>
      </c>
      <c r="L145" s="194"/>
      <c r="M145" s="29"/>
      <c r="N145" s="145" t="s">
        <v>1</v>
      </c>
      <c r="O145" s="118" t="s">
        <v>34</v>
      </c>
      <c r="P145" s="146">
        <v>0</v>
      </c>
      <c r="Q145" s="146">
        <f>P145*H145</f>
        <v>0</v>
      </c>
      <c r="R145" s="146">
        <v>3.3E-3</v>
      </c>
      <c r="S145" s="146">
        <f>R145*H145</f>
        <v>1.9799999999999998E-2</v>
      </c>
      <c r="T145" s="146">
        <v>0</v>
      </c>
      <c r="U145" s="147">
        <f>T145*H145</f>
        <v>0</v>
      </c>
      <c r="AS145" s="148" t="s">
        <v>171</v>
      </c>
      <c r="AU145" s="148" t="s">
        <v>167</v>
      </c>
      <c r="AV145" s="148" t="s">
        <v>147</v>
      </c>
      <c r="AZ145" s="17" t="s">
        <v>165</v>
      </c>
      <c r="BF145" s="149">
        <f>IF(O145="základná",K145,0)</f>
        <v>0</v>
      </c>
      <c r="BG145" s="149">
        <f>IF(O145="znížená",K145,0)</f>
        <v>4800</v>
      </c>
      <c r="BH145" s="149">
        <f>IF(O145="zákl. prenesená",K145,0)</f>
        <v>0</v>
      </c>
      <c r="BI145" s="149">
        <f>IF(O145="zníž. prenesená",K145,0)</f>
        <v>0</v>
      </c>
      <c r="BJ145" s="149">
        <f>IF(O145="nulová",K145,0)</f>
        <v>0</v>
      </c>
      <c r="BK145" s="17" t="s">
        <v>147</v>
      </c>
      <c r="BL145" s="149">
        <f>ROUND(I145*H145,2)</f>
        <v>4800</v>
      </c>
      <c r="BM145" s="17" t="s">
        <v>171</v>
      </c>
      <c r="BN145" s="148" t="s">
        <v>316</v>
      </c>
    </row>
    <row r="146" spans="2:66" s="1" customFormat="1" ht="24.2" customHeight="1" x14ac:dyDescent="0.2">
      <c r="B146" s="29"/>
      <c r="C146" s="188" t="s">
        <v>239</v>
      </c>
      <c r="D146" s="188" t="s">
        <v>167</v>
      </c>
      <c r="E146" s="189" t="s">
        <v>1295</v>
      </c>
      <c r="F146" s="190" t="s">
        <v>1296</v>
      </c>
      <c r="G146" s="191" t="s">
        <v>446</v>
      </c>
      <c r="H146" s="192">
        <v>70</v>
      </c>
      <c r="I146" s="193">
        <v>1.1000000000000001</v>
      </c>
      <c r="J146" s="182"/>
      <c r="K146" s="193">
        <f t="shared" si="10"/>
        <v>77</v>
      </c>
      <c r="L146" s="194"/>
      <c r="M146" s="29"/>
      <c r="N146" s="145" t="s">
        <v>1</v>
      </c>
      <c r="O146" s="118" t="s">
        <v>34</v>
      </c>
      <c r="P146" s="146">
        <v>0</v>
      </c>
      <c r="Q146" s="146">
        <f>P146*H146</f>
        <v>0</v>
      </c>
      <c r="R146" s="146">
        <v>1E-4</v>
      </c>
      <c r="S146" s="146">
        <f>R146*H146</f>
        <v>7.0000000000000001E-3</v>
      </c>
      <c r="T146" s="146">
        <v>0</v>
      </c>
      <c r="U146" s="147">
        <f>T146*H146</f>
        <v>0</v>
      </c>
      <c r="AS146" s="148" t="s">
        <v>171</v>
      </c>
      <c r="AU146" s="148" t="s">
        <v>167</v>
      </c>
      <c r="AV146" s="148" t="s">
        <v>147</v>
      </c>
      <c r="AZ146" s="17" t="s">
        <v>165</v>
      </c>
      <c r="BF146" s="149">
        <f>IF(O146="základná",K146,0)</f>
        <v>0</v>
      </c>
      <c r="BG146" s="149">
        <f>IF(O146="znížená",K146,0)</f>
        <v>77</v>
      </c>
      <c r="BH146" s="149">
        <f>IF(O146="zákl. prenesená",K146,0)</f>
        <v>0</v>
      </c>
      <c r="BI146" s="149">
        <f>IF(O146="zníž. prenesená",K146,0)</f>
        <v>0</v>
      </c>
      <c r="BJ146" s="149">
        <f>IF(O146="nulová",K146,0)</f>
        <v>0</v>
      </c>
      <c r="BK146" s="17" t="s">
        <v>147</v>
      </c>
      <c r="BL146" s="149">
        <f>ROUND(I146*H146,2)</f>
        <v>77</v>
      </c>
      <c r="BM146" s="17" t="s">
        <v>171</v>
      </c>
      <c r="BN146" s="148" t="s">
        <v>335</v>
      </c>
    </row>
    <row r="147" spans="2:66" s="11" customFormat="1" ht="22.9" customHeight="1" x14ac:dyDescent="0.2">
      <c r="B147" s="133"/>
      <c r="D147" s="134" t="s">
        <v>67</v>
      </c>
      <c r="E147" s="142" t="s">
        <v>593</v>
      </c>
      <c r="F147" s="142" t="s">
        <v>1299</v>
      </c>
      <c r="J147" s="201"/>
      <c r="K147" s="143">
        <f>K148</f>
        <v>373.9</v>
      </c>
      <c r="M147" s="133"/>
      <c r="N147" s="137"/>
      <c r="Q147" s="138">
        <f>Q148</f>
        <v>0</v>
      </c>
      <c r="S147" s="138">
        <f>S148</f>
        <v>0</v>
      </c>
      <c r="U147" s="139">
        <f>U148</f>
        <v>0</v>
      </c>
      <c r="AS147" s="134" t="s">
        <v>76</v>
      </c>
      <c r="AU147" s="140" t="s">
        <v>67</v>
      </c>
      <c r="AV147" s="140" t="s">
        <v>76</v>
      </c>
      <c r="AZ147" s="134" t="s">
        <v>165</v>
      </c>
      <c r="BL147" s="141">
        <f>BL148</f>
        <v>373.9</v>
      </c>
    </row>
    <row r="148" spans="2:66" s="1" customFormat="1" ht="33" customHeight="1" x14ac:dyDescent="0.2">
      <c r="B148" s="29"/>
      <c r="C148" s="188" t="s">
        <v>246</v>
      </c>
      <c r="D148" s="188" t="s">
        <v>167</v>
      </c>
      <c r="E148" s="189" t="s">
        <v>1191</v>
      </c>
      <c r="F148" s="190" t="s">
        <v>1192</v>
      </c>
      <c r="G148" s="191" t="s">
        <v>242</v>
      </c>
      <c r="H148" s="192">
        <v>10</v>
      </c>
      <c r="I148" s="193">
        <v>37.39</v>
      </c>
      <c r="J148" s="182"/>
      <c r="K148" s="193">
        <f t="shared" ref="K148" si="11">(H148*I148)-(H148*I148*J148)</f>
        <v>373.9</v>
      </c>
      <c r="L148" s="194"/>
      <c r="M148" s="29"/>
      <c r="N148" s="145" t="s">
        <v>1</v>
      </c>
      <c r="O148" s="118" t="s">
        <v>34</v>
      </c>
      <c r="P148" s="146">
        <v>0</v>
      </c>
      <c r="Q148" s="146">
        <f>P148*H148</f>
        <v>0</v>
      </c>
      <c r="R148" s="146">
        <v>0</v>
      </c>
      <c r="S148" s="146">
        <f>R148*H148</f>
        <v>0</v>
      </c>
      <c r="T148" s="146">
        <v>0</v>
      </c>
      <c r="U148" s="147">
        <f>T148*H148</f>
        <v>0</v>
      </c>
      <c r="AS148" s="148" t="s">
        <v>171</v>
      </c>
      <c r="AU148" s="148" t="s">
        <v>167</v>
      </c>
      <c r="AV148" s="148" t="s">
        <v>147</v>
      </c>
      <c r="AZ148" s="17" t="s">
        <v>165</v>
      </c>
      <c r="BF148" s="149">
        <f>IF(O148="základná",K148,0)</f>
        <v>0</v>
      </c>
      <c r="BG148" s="149">
        <f>IF(O148="znížená",K148,0)</f>
        <v>373.9</v>
      </c>
      <c r="BH148" s="149">
        <f>IF(O148="zákl. prenesená",K148,0)</f>
        <v>0</v>
      </c>
      <c r="BI148" s="149">
        <f>IF(O148="zníž. prenesená",K148,0)</f>
        <v>0</v>
      </c>
      <c r="BJ148" s="149">
        <f>IF(O148="nulová",K148,0)</f>
        <v>0</v>
      </c>
      <c r="BK148" s="17" t="s">
        <v>147</v>
      </c>
      <c r="BL148" s="149">
        <f>ROUND(I148*H148,2)</f>
        <v>373.9</v>
      </c>
      <c r="BM148" s="17" t="s">
        <v>171</v>
      </c>
      <c r="BN148" s="148" t="s">
        <v>346</v>
      </c>
    </row>
    <row r="149" spans="2:66" s="11" customFormat="1" ht="25.9" customHeight="1" x14ac:dyDescent="0.2">
      <c r="B149" s="133"/>
      <c r="D149" s="134" t="s">
        <v>67</v>
      </c>
      <c r="E149" s="135" t="s">
        <v>398</v>
      </c>
      <c r="F149" s="135" t="s">
        <v>1300</v>
      </c>
      <c r="J149" s="201"/>
      <c r="K149" s="136">
        <f>K150</f>
        <v>66.5</v>
      </c>
      <c r="M149" s="133"/>
      <c r="N149" s="137"/>
      <c r="Q149" s="138">
        <f>Q150</f>
        <v>0</v>
      </c>
      <c r="S149" s="138">
        <f>S150</f>
        <v>0</v>
      </c>
      <c r="U149" s="139">
        <f>U150</f>
        <v>0</v>
      </c>
      <c r="AS149" s="134" t="s">
        <v>181</v>
      </c>
      <c r="AU149" s="140" t="s">
        <v>67</v>
      </c>
      <c r="AV149" s="140" t="s">
        <v>68</v>
      </c>
      <c r="AZ149" s="134" t="s">
        <v>165</v>
      </c>
      <c r="BL149" s="141">
        <f>BL150</f>
        <v>66.5</v>
      </c>
    </row>
    <row r="150" spans="2:66" s="11" customFormat="1" ht="22.9" customHeight="1" x14ac:dyDescent="0.2">
      <c r="B150" s="133"/>
      <c r="D150" s="134" t="s">
        <v>67</v>
      </c>
      <c r="E150" s="142" t="s">
        <v>1301</v>
      </c>
      <c r="F150" s="142" t="s">
        <v>1302</v>
      </c>
      <c r="J150" s="201"/>
      <c r="K150" s="143">
        <f>K151</f>
        <v>66.5</v>
      </c>
      <c r="M150" s="133"/>
      <c r="N150" s="137"/>
      <c r="Q150" s="138">
        <f>Q151</f>
        <v>0</v>
      </c>
      <c r="S150" s="138">
        <f>S151</f>
        <v>0</v>
      </c>
      <c r="U150" s="139">
        <f>U151</f>
        <v>0</v>
      </c>
      <c r="AS150" s="134" t="s">
        <v>181</v>
      </c>
      <c r="AU150" s="140" t="s">
        <v>67</v>
      </c>
      <c r="AV150" s="140" t="s">
        <v>76</v>
      </c>
      <c r="AZ150" s="134" t="s">
        <v>165</v>
      </c>
      <c r="BL150" s="141">
        <f>BL151</f>
        <v>66.5</v>
      </c>
    </row>
    <row r="151" spans="2:66" s="1" customFormat="1" ht="24.2" customHeight="1" x14ac:dyDescent="0.2">
      <c r="B151" s="29"/>
      <c r="C151" s="188" t="s">
        <v>256</v>
      </c>
      <c r="D151" s="188" t="s">
        <v>167</v>
      </c>
      <c r="E151" s="189" t="s">
        <v>1303</v>
      </c>
      <c r="F151" s="190" t="s">
        <v>1304</v>
      </c>
      <c r="G151" s="191" t="s">
        <v>1305</v>
      </c>
      <c r="H151" s="192">
        <v>0.7</v>
      </c>
      <c r="I151" s="193">
        <v>95</v>
      </c>
      <c r="J151" s="182"/>
      <c r="K151" s="193">
        <f t="shared" ref="K151" si="12">(H151*I151)-(H151*I151*J151)</f>
        <v>66.5</v>
      </c>
      <c r="L151" s="194"/>
      <c r="M151" s="29"/>
      <c r="N151" s="172" t="s">
        <v>1</v>
      </c>
      <c r="O151" s="173" t="s">
        <v>34</v>
      </c>
      <c r="P151" s="174">
        <v>0</v>
      </c>
      <c r="Q151" s="174">
        <f>P151*H151</f>
        <v>0</v>
      </c>
      <c r="R151" s="174">
        <v>0</v>
      </c>
      <c r="S151" s="174">
        <f>R151*H151</f>
        <v>0</v>
      </c>
      <c r="T151" s="174">
        <v>0</v>
      </c>
      <c r="U151" s="175">
        <f>T151*H151</f>
        <v>0</v>
      </c>
      <c r="AS151" s="148" t="s">
        <v>559</v>
      </c>
      <c r="AU151" s="148" t="s">
        <v>167</v>
      </c>
      <c r="AV151" s="148" t="s">
        <v>147</v>
      </c>
      <c r="AZ151" s="17" t="s">
        <v>165</v>
      </c>
      <c r="BF151" s="149">
        <f>IF(O151="základná",K151,0)</f>
        <v>0</v>
      </c>
      <c r="BG151" s="149">
        <f>IF(O151="znížená",K151,0)</f>
        <v>66.5</v>
      </c>
      <c r="BH151" s="149">
        <f>IF(O151="zákl. prenesená",K151,0)</f>
        <v>0</v>
      </c>
      <c r="BI151" s="149">
        <f>IF(O151="zníž. prenesená",K151,0)</f>
        <v>0</v>
      </c>
      <c r="BJ151" s="149">
        <f>IF(O151="nulová",K151,0)</f>
        <v>0</v>
      </c>
      <c r="BK151" s="17" t="s">
        <v>147</v>
      </c>
      <c r="BL151" s="149">
        <f>ROUND(I151*H151,2)</f>
        <v>66.5</v>
      </c>
      <c r="BM151" s="17" t="s">
        <v>559</v>
      </c>
      <c r="BN151" s="148" t="s">
        <v>356</v>
      </c>
    </row>
    <row r="152" spans="2:66" s="1" customFormat="1" ht="6.95" customHeight="1" x14ac:dyDescent="0.2">
      <c r="B152" s="44"/>
      <c r="C152" s="45"/>
      <c r="D152" s="45"/>
      <c r="E152" s="45"/>
      <c r="F152" s="45"/>
      <c r="G152" s="45"/>
      <c r="H152" s="45"/>
      <c r="I152" s="45"/>
      <c r="J152" s="180"/>
      <c r="K152" s="45"/>
      <c r="L152" s="45"/>
      <c r="M152" s="29"/>
    </row>
  </sheetData>
  <sheetProtection algorithmName="SHA-512" hashValue="FVs7/F3t57E4mPd8QBi8Xh5gk3MpBG/cVBTtldsk0iUkOgPLubD1u8XAiKaySSWbj4+WJ5QIXCSFnjVsIb4cWQ==" saltValue="Tar70drXoFQT/uMBsxCkEg==" spinCount="100000" sheet="1" objects="1" scenarios="1"/>
  <autoFilter ref="C128:L151" xr:uid="{00000000-0009-0000-0000-000006000000}"/>
  <mergeCells count="10">
    <mergeCell ref="D107:F107"/>
    <mergeCell ref="D108:F108"/>
    <mergeCell ref="E119:H119"/>
    <mergeCell ref="E121:H121"/>
    <mergeCell ref="M2:W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N153"/>
  <sheetViews>
    <sheetView showGridLines="0" topLeftCell="A131" workbookViewId="0">
      <selection activeCell="Y145" sqref="Y145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10" width="15.83203125" customWidth="1"/>
    <col min="11" max="11" width="22.33203125" customWidth="1"/>
    <col min="12" max="12" width="22.33203125" hidden="1" customWidth="1"/>
    <col min="13" max="13" width="9.33203125" customWidth="1"/>
    <col min="14" max="14" width="10.83203125" hidden="1" customWidth="1"/>
    <col min="15" max="15" width="9.33203125" hidden="1"/>
    <col min="16" max="21" width="14.1640625" hidden="1" customWidth="1"/>
    <col min="22" max="22" width="16.33203125" hidden="1" customWidth="1"/>
    <col min="23" max="23" width="12.33203125" customWidth="1"/>
    <col min="24" max="24" width="16.33203125" customWidth="1"/>
    <col min="25" max="25" width="12.33203125" customWidth="1"/>
    <col min="26" max="26" width="15" customWidth="1"/>
    <col min="27" max="27" width="11" customWidth="1"/>
    <col min="28" max="28" width="15" customWidth="1"/>
    <col min="29" max="29" width="16.33203125" customWidth="1"/>
    <col min="30" max="30" width="11" customWidth="1"/>
    <col min="31" max="31" width="15" customWidth="1"/>
    <col min="32" max="32" width="16.33203125" customWidth="1"/>
    <col min="45" max="66" width="9.33203125" hidden="1"/>
  </cols>
  <sheetData>
    <row r="2" spans="2:47" ht="36.950000000000003" customHeight="1" x14ac:dyDescent="0.2">
      <c r="M2" s="235" t="s">
        <v>5</v>
      </c>
      <c r="N2" s="236"/>
      <c r="O2" s="236"/>
      <c r="P2" s="236"/>
      <c r="Q2" s="236"/>
      <c r="R2" s="236"/>
      <c r="S2" s="236"/>
      <c r="T2" s="236"/>
      <c r="U2" s="236"/>
      <c r="V2" s="236"/>
      <c r="W2" s="236"/>
      <c r="AU2" s="17" t="s">
        <v>95</v>
      </c>
    </row>
    <row r="3" spans="2:47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  <c r="AU3" s="17" t="s">
        <v>68</v>
      </c>
    </row>
    <row r="4" spans="2:47" ht="24.95" customHeight="1" x14ac:dyDescent="0.2">
      <c r="B4" s="20"/>
      <c r="D4" s="21" t="s">
        <v>120</v>
      </c>
      <c r="M4" s="20"/>
      <c r="N4" s="88" t="s">
        <v>9</v>
      </c>
      <c r="AU4" s="17" t="s">
        <v>3</v>
      </c>
    </row>
    <row r="5" spans="2:47" ht="6.95" customHeight="1" x14ac:dyDescent="0.2">
      <c r="B5" s="20"/>
      <c r="M5" s="20"/>
    </row>
    <row r="6" spans="2:47" ht="12" customHeight="1" x14ac:dyDescent="0.2">
      <c r="B6" s="20"/>
      <c r="D6" s="26" t="s">
        <v>13</v>
      </c>
      <c r="M6" s="20"/>
    </row>
    <row r="7" spans="2:47" ht="16.5" customHeight="1" x14ac:dyDescent="0.2">
      <c r="B7" s="20"/>
      <c r="E7" s="266" t="str">
        <f>'Rekapitulácia stavby'!K6</f>
        <v>Revitalizácia verejného priestoru - Dom služieb Dúbravka</v>
      </c>
      <c r="F7" s="267"/>
      <c r="G7" s="267"/>
      <c r="H7" s="267"/>
      <c r="M7" s="20"/>
    </row>
    <row r="8" spans="2:47" s="1" customFormat="1" ht="12" customHeight="1" x14ac:dyDescent="0.2">
      <c r="B8" s="29"/>
      <c r="D8" s="26" t="s">
        <v>121</v>
      </c>
      <c r="M8" s="29"/>
    </row>
    <row r="9" spans="2:47" s="1" customFormat="1" ht="16.5" customHeight="1" x14ac:dyDescent="0.2">
      <c r="B9" s="29"/>
      <c r="E9" s="262" t="s">
        <v>1319</v>
      </c>
      <c r="F9" s="268"/>
      <c r="G9" s="268"/>
      <c r="H9" s="268"/>
      <c r="M9" s="29"/>
    </row>
    <row r="10" spans="2:47" s="1" customFormat="1" x14ac:dyDescent="0.2">
      <c r="B10" s="29"/>
      <c r="M10" s="29"/>
    </row>
    <row r="11" spans="2:47" s="1" customFormat="1" ht="12" customHeight="1" x14ac:dyDescent="0.2">
      <c r="B11" s="29"/>
      <c r="D11" s="26" t="s">
        <v>14</v>
      </c>
      <c r="F11" s="24" t="s">
        <v>1</v>
      </c>
      <c r="I11" s="26" t="s">
        <v>15</v>
      </c>
      <c r="J11" s="26"/>
      <c r="K11" s="24" t="s">
        <v>1</v>
      </c>
      <c r="M11" s="29"/>
    </row>
    <row r="12" spans="2:47" s="1" customFormat="1" ht="12" customHeight="1" x14ac:dyDescent="0.2">
      <c r="B12" s="29"/>
      <c r="D12" s="26" t="s">
        <v>16</v>
      </c>
      <c r="F12" s="24" t="s">
        <v>17</v>
      </c>
      <c r="I12" s="26" t="s">
        <v>18</v>
      </c>
      <c r="J12" s="26"/>
      <c r="K12" s="52">
        <f>'Rekapitulácia stavby'!AN8</f>
        <v>0</v>
      </c>
      <c r="M12" s="29"/>
    </row>
    <row r="13" spans="2:47" s="1" customFormat="1" ht="10.9" customHeight="1" x14ac:dyDescent="0.2">
      <c r="B13" s="29"/>
      <c r="M13" s="29"/>
    </row>
    <row r="14" spans="2:47" s="1" customFormat="1" ht="12" customHeight="1" x14ac:dyDescent="0.2">
      <c r="B14" s="29"/>
      <c r="D14" s="26" t="s">
        <v>19</v>
      </c>
      <c r="I14" s="26" t="s">
        <v>20</v>
      </c>
      <c r="J14" s="26"/>
      <c r="K14" s="24" t="s">
        <v>1</v>
      </c>
      <c r="M14" s="29"/>
    </row>
    <row r="15" spans="2:47" s="1" customFormat="1" ht="18" customHeight="1" x14ac:dyDescent="0.2">
      <c r="B15" s="29"/>
      <c r="E15" s="24"/>
      <c r="I15" s="26" t="s">
        <v>21</v>
      </c>
      <c r="J15" s="26"/>
      <c r="K15" s="24" t="s">
        <v>1</v>
      </c>
      <c r="M15" s="29"/>
    </row>
    <row r="16" spans="2:47" s="1" customFormat="1" ht="6.95" customHeight="1" x14ac:dyDescent="0.2">
      <c r="B16" s="29"/>
      <c r="M16" s="29"/>
    </row>
    <row r="17" spans="2:13" s="1" customFormat="1" ht="12" customHeight="1" x14ac:dyDescent="0.2">
      <c r="B17" s="29"/>
      <c r="D17" s="26" t="s">
        <v>22</v>
      </c>
      <c r="I17" s="26" t="s">
        <v>20</v>
      </c>
      <c r="J17" s="26"/>
      <c r="K17" s="24" t="s">
        <v>1</v>
      </c>
      <c r="M17" s="29"/>
    </row>
    <row r="18" spans="2:13" s="1" customFormat="1" ht="18" customHeight="1" x14ac:dyDescent="0.2">
      <c r="B18" s="29"/>
      <c r="E18" s="24"/>
      <c r="I18" s="26" t="s">
        <v>21</v>
      </c>
      <c r="J18" s="26"/>
      <c r="K18" s="24" t="s">
        <v>1</v>
      </c>
      <c r="M18" s="29"/>
    </row>
    <row r="19" spans="2:13" s="1" customFormat="1" ht="6.95" customHeight="1" x14ac:dyDescent="0.2">
      <c r="B19" s="29"/>
      <c r="M19" s="29"/>
    </row>
    <row r="20" spans="2:13" s="1" customFormat="1" ht="12" customHeight="1" x14ac:dyDescent="0.2">
      <c r="B20" s="29"/>
      <c r="D20" s="26" t="s">
        <v>23</v>
      </c>
      <c r="I20" s="26" t="s">
        <v>20</v>
      </c>
      <c r="J20" s="26"/>
      <c r="K20" s="24" t="s">
        <v>1</v>
      </c>
      <c r="M20" s="29"/>
    </row>
    <row r="21" spans="2:13" s="1" customFormat="1" ht="18" customHeight="1" x14ac:dyDescent="0.2">
      <c r="B21" s="29"/>
      <c r="E21" s="24"/>
      <c r="I21" s="26" t="s">
        <v>21</v>
      </c>
      <c r="J21" s="26"/>
      <c r="K21" s="24" t="s">
        <v>1</v>
      </c>
      <c r="M21" s="29"/>
    </row>
    <row r="22" spans="2:13" s="1" customFormat="1" ht="6.95" customHeight="1" x14ac:dyDescent="0.2">
      <c r="B22" s="29"/>
      <c r="M22" s="29"/>
    </row>
    <row r="23" spans="2:13" s="1" customFormat="1" ht="12" customHeight="1" x14ac:dyDescent="0.2">
      <c r="B23" s="29"/>
      <c r="D23" s="26" t="s">
        <v>25</v>
      </c>
      <c r="I23" s="26" t="s">
        <v>20</v>
      </c>
      <c r="J23" s="26"/>
      <c r="K23" s="24" t="str">
        <f>IF('Rekapitulácia stavby'!AN19="","",'Rekapitulácia stavby'!AN19)</f>
        <v/>
      </c>
      <c r="M23" s="29"/>
    </row>
    <row r="24" spans="2:13" s="1" customFormat="1" ht="18" customHeight="1" x14ac:dyDescent="0.2">
      <c r="B24" s="29"/>
      <c r="E24" s="24" t="str">
        <f>IF('Rekapitulácia stavby'!E20="","",'Rekapitulácia stavby'!E20)</f>
        <v xml:space="preserve"> </v>
      </c>
      <c r="I24" s="26" t="s">
        <v>21</v>
      </c>
      <c r="J24" s="26"/>
      <c r="K24" s="24" t="str">
        <f>IF('Rekapitulácia stavby'!AN20="","",'Rekapitulácia stavby'!AN20)</f>
        <v/>
      </c>
      <c r="M24" s="29"/>
    </row>
    <row r="25" spans="2:13" s="1" customFormat="1" ht="6.95" customHeight="1" x14ac:dyDescent="0.2">
      <c r="B25" s="29"/>
      <c r="M25" s="29"/>
    </row>
    <row r="26" spans="2:13" s="1" customFormat="1" ht="12" customHeight="1" x14ac:dyDescent="0.2">
      <c r="B26" s="29"/>
      <c r="D26" s="26" t="s">
        <v>27</v>
      </c>
      <c r="M26" s="29"/>
    </row>
    <row r="27" spans="2:13" s="7" customFormat="1" ht="16.5" customHeight="1" x14ac:dyDescent="0.2">
      <c r="B27" s="89"/>
      <c r="E27" s="257" t="s">
        <v>1</v>
      </c>
      <c r="F27" s="257"/>
      <c r="G27" s="257"/>
      <c r="H27" s="257"/>
      <c r="M27" s="89"/>
    </row>
    <row r="28" spans="2:13" s="1" customFormat="1" ht="6.95" customHeight="1" x14ac:dyDescent="0.2">
      <c r="B28" s="29"/>
      <c r="M28" s="29"/>
    </row>
    <row r="29" spans="2:13" s="1" customFormat="1" ht="6.95" customHeight="1" x14ac:dyDescent="0.2">
      <c r="B29" s="29"/>
      <c r="D29" s="53"/>
      <c r="E29" s="53"/>
      <c r="F29" s="53"/>
      <c r="G29" s="53"/>
      <c r="H29" s="53"/>
      <c r="I29" s="53"/>
      <c r="J29" s="53"/>
      <c r="K29" s="53"/>
      <c r="L29" s="53"/>
      <c r="M29" s="29"/>
    </row>
    <row r="30" spans="2:13" s="1" customFormat="1" ht="14.45" customHeight="1" x14ac:dyDescent="0.2">
      <c r="B30" s="29"/>
      <c r="D30" s="24" t="s">
        <v>123</v>
      </c>
      <c r="K30" s="90">
        <f>K96</f>
        <v>16704.344850000001</v>
      </c>
      <c r="M30" s="29"/>
    </row>
    <row r="31" spans="2:13" s="1" customFormat="1" ht="14.45" customHeight="1" x14ac:dyDescent="0.2">
      <c r="B31" s="29"/>
      <c r="D31" s="91" t="s">
        <v>124</v>
      </c>
      <c r="K31" s="90">
        <f>K106</f>
        <v>384.2</v>
      </c>
      <c r="M31" s="29"/>
    </row>
    <row r="32" spans="2:13" s="1" customFormat="1" ht="25.35" customHeight="1" x14ac:dyDescent="0.2">
      <c r="B32" s="29"/>
      <c r="D32" s="92" t="s">
        <v>28</v>
      </c>
      <c r="K32" s="66">
        <f>ROUND(K30 + K31, 2)</f>
        <v>17088.54</v>
      </c>
      <c r="M32" s="29"/>
    </row>
    <row r="33" spans="2:13" s="1" customFormat="1" ht="6.95" customHeight="1" x14ac:dyDescent="0.2">
      <c r="B33" s="29"/>
      <c r="D33" s="53"/>
      <c r="E33" s="53"/>
      <c r="F33" s="53"/>
      <c r="G33" s="53"/>
      <c r="H33" s="53"/>
      <c r="I33" s="53"/>
      <c r="J33" s="53"/>
      <c r="K33" s="53"/>
      <c r="L33" s="53"/>
      <c r="M33" s="29"/>
    </row>
    <row r="34" spans="2:13" s="1" customFormat="1" ht="14.45" customHeight="1" x14ac:dyDescent="0.2">
      <c r="B34" s="29"/>
      <c r="F34" s="32" t="s">
        <v>30</v>
      </c>
      <c r="I34" s="32" t="s">
        <v>29</v>
      </c>
      <c r="J34" s="32"/>
      <c r="K34" s="32" t="s">
        <v>31</v>
      </c>
      <c r="M34" s="29"/>
    </row>
    <row r="35" spans="2:13" s="1" customFormat="1" ht="14.45" customHeight="1" x14ac:dyDescent="0.2">
      <c r="B35" s="29"/>
      <c r="D35" s="55" t="s">
        <v>32</v>
      </c>
      <c r="E35" s="34" t="s">
        <v>33</v>
      </c>
      <c r="F35" s="93">
        <f>ROUND((SUM(BF106:BF109) + SUM(BF129:BF152)),  2)</f>
        <v>0</v>
      </c>
      <c r="G35" s="94"/>
      <c r="H35" s="94"/>
      <c r="I35" s="95">
        <v>0.23</v>
      </c>
      <c r="J35" s="95"/>
      <c r="K35" s="93">
        <f>ROUND(((SUM(BF106:BF109) + SUM(BF129:BF152))*I35),  2)</f>
        <v>0</v>
      </c>
      <c r="M35" s="29"/>
    </row>
    <row r="36" spans="2:13" s="1" customFormat="1" ht="14.45" customHeight="1" x14ac:dyDescent="0.2">
      <c r="B36" s="29"/>
      <c r="E36" s="34" t="s">
        <v>34</v>
      </c>
      <c r="F36" s="96">
        <f>K32</f>
        <v>17088.54</v>
      </c>
      <c r="I36" s="97">
        <v>0.23</v>
      </c>
      <c r="J36" s="97"/>
      <c r="K36" s="96">
        <f>F36*I36</f>
        <v>3930.3642000000004</v>
      </c>
      <c r="M36" s="29"/>
    </row>
    <row r="37" spans="2:13" s="1" customFormat="1" ht="14.45" hidden="1" customHeight="1" x14ac:dyDescent="0.2">
      <c r="B37" s="29"/>
      <c r="E37" s="26" t="s">
        <v>35</v>
      </c>
      <c r="F37" s="96">
        <f>ROUND((SUM(BH106:BH109) + SUM(BH129:BH152)),  2)</f>
        <v>0</v>
      </c>
      <c r="I37" s="97">
        <v>0.23</v>
      </c>
      <c r="J37" s="97"/>
      <c r="K37" s="96">
        <f>0</f>
        <v>0</v>
      </c>
      <c r="M37" s="29"/>
    </row>
    <row r="38" spans="2:13" s="1" customFormat="1" ht="14.45" hidden="1" customHeight="1" x14ac:dyDescent="0.2">
      <c r="B38" s="29"/>
      <c r="E38" s="26" t="s">
        <v>36</v>
      </c>
      <c r="F38" s="96">
        <f>ROUND((SUM(BI106:BI109) + SUM(BI129:BI152)),  2)</f>
        <v>0</v>
      </c>
      <c r="I38" s="97">
        <v>0.23</v>
      </c>
      <c r="J38" s="97"/>
      <c r="K38" s="96">
        <f>0</f>
        <v>0</v>
      </c>
      <c r="M38" s="29"/>
    </row>
    <row r="39" spans="2:13" s="1" customFormat="1" ht="14.45" hidden="1" customHeight="1" x14ac:dyDescent="0.2">
      <c r="B39" s="29"/>
      <c r="E39" s="34" t="s">
        <v>37</v>
      </c>
      <c r="F39" s="93">
        <f>ROUND((SUM(BJ106:BJ109) + SUM(BJ129:BJ152)),  2)</f>
        <v>0</v>
      </c>
      <c r="G39" s="94"/>
      <c r="H39" s="94"/>
      <c r="I39" s="95">
        <v>0</v>
      </c>
      <c r="J39" s="95"/>
      <c r="K39" s="93">
        <f>0</f>
        <v>0</v>
      </c>
      <c r="M39" s="29"/>
    </row>
    <row r="40" spans="2:13" s="1" customFormat="1" ht="6.95" customHeight="1" x14ac:dyDescent="0.2">
      <c r="B40" s="29"/>
      <c r="M40" s="29"/>
    </row>
    <row r="41" spans="2:13" s="1" customFormat="1" ht="25.35" customHeight="1" x14ac:dyDescent="0.2">
      <c r="B41" s="29"/>
      <c r="C41" s="98"/>
      <c r="D41" s="99" t="s">
        <v>38</v>
      </c>
      <c r="E41" s="57"/>
      <c r="F41" s="57"/>
      <c r="G41" s="100" t="s">
        <v>39</v>
      </c>
      <c r="H41" s="101" t="s">
        <v>40</v>
      </c>
      <c r="I41" s="57"/>
      <c r="J41" s="57"/>
      <c r="K41" s="102">
        <f>SUM(K32:K39)</f>
        <v>21018.904200000001</v>
      </c>
      <c r="L41" s="103"/>
      <c r="M41" s="29"/>
    </row>
    <row r="42" spans="2:13" s="1" customFormat="1" ht="14.45" customHeight="1" x14ac:dyDescent="0.2">
      <c r="B42" s="29"/>
      <c r="M42" s="29"/>
    </row>
    <row r="43" spans="2:13" ht="14.45" customHeight="1" x14ac:dyDescent="0.2">
      <c r="B43" s="20"/>
      <c r="M43" s="20"/>
    </row>
    <row r="44" spans="2:13" ht="14.45" customHeight="1" x14ac:dyDescent="0.2">
      <c r="B44" s="20"/>
      <c r="M44" s="20"/>
    </row>
    <row r="45" spans="2:13" ht="14.45" customHeight="1" x14ac:dyDescent="0.2">
      <c r="B45" s="20"/>
      <c r="M45" s="20"/>
    </row>
    <row r="46" spans="2:13" ht="14.45" customHeight="1" x14ac:dyDescent="0.2">
      <c r="B46" s="20"/>
      <c r="M46" s="20"/>
    </row>
    <row r="47" spans="2:13" ht="14.45" customHeight="1" x14ac:dyDescent="0.2">
      <c r="B47" s="20"/>
      <c r="M47" s="20"/>
    </row>
    <row r="48" spans="2:13" ht="14.45" customHeight="1" x14ac:dyDescent="0.2">
      <c r="B48" s="20"/>
      <c r="M48" s="20"/>
    </row>
    <row r="49" spans="2:13" ht="14.45" customHeight="1" x14ac:dyDescent="0.2">
      <c r="B49" s="20"/>
      <c r="M49" s="20"/>
    </row>
    <row r="50" spans="2:13" s="1" customFormat="1" ht="14.45" customHeight="1" x14ac:dyDescent="0.2">
      <c r="B50" s="29"/>
      <c r="D50" s="41" t="s">
        <v>41</v>
      </c>
      <c r="E50" s="42"/>
      <c r="F50" s="42"/>
      <c r="G50" s="41" t="s">
        <v>42</v>
      </c>
      <c r="H50" s="42"/>
      <c r="I50" s="42"/>
      <c r="J50" s="42"/>
      <c r="K50" s="42"/>
      <c r="L50" s="42"/>
      <c r="M50" s="29"/>
    </row>
    <row r="51" spans="2:13" x14ac:dyDescent="0.2">
      <c r="B51" s="20"/>
      <c r="M51" s="20"/>
    </row>
    <row r="52" spans="2:13" x14ac:dyDescent="0.2">
      <c r="B52" s="20"/>
      <c r="M52" s="20"/>
    </row>
    <row r="53" spans="2:13" x14ac:dyDescent="0.2">
      <c r="B53" s="20"/>
      <c r="M53" s="20"/>
    </row>
    <row r="54" spans="2:13" x14ac:dyDescent="0.2">
      <c r="B54" s="20"/>
      <c r="M54" s="20"/>
    </row>
    <row r="55" spans="2:13" x14ac:dyDescent="0.2">
      <c r="B55" s="20"/>
      <c r="M55" s="20"/>
    </row>
    <row r="56" spans="2:13" x14ac:dyDescent="0.2">
      <c r="B56" s="20"/>
      <c r="M56" s="20"/>
    </row>
    <row r="57" spans="2:13" x14ac:dyDescent="0.2">
      <c r="B57" s="20"/>
      <c r="M57" s="20"/>
    </row>
    <row r="58" spans="2:13" x14ac:dyDescent="0.2">
      <c r="B58" s="20"/>
      <c r="M58" s="20"/>
    </row>
    <row r="59" spans="2:13" x14ac:dyDescent="0.2">
      <c r="B59" s="20"/>
      <c r="M59" s="20"/>
    </row>
    <row r="60" spans="2:13" x14ac:dyDescent="0.2">
      <c r="B60" s="20"/>
      <c r="M60" s="20"/>
    </row>
    <row r="61" spans="2:13" s="1" customFormat="1" ht="12.75" x14ac:dyDescent="0.2">
      <c r="B61" s="29"/>
      <c r="D61" s="43" t="s">
        <v>43</v>
      </c>
      <c r="E61" s="31"/>
      <c r="F61" s="104" t="s">
        <v>44</v>
      </c>
      <c r="G61" s="43" t="s">
        <v>43</v>
      </c>
      <c r="H61" s="31"/>
      <c r="I61" s="31"/>
      <c r="J61" s="31"/>
      <c r="K61" s="105" t="s">
        <v>44</v>
      </c>
      <c r="L61" s="31"/>
      <c r="M61" s="29"/>
    </row>
    <row r="62" spans="2:13" x14ac:dyDescent="0.2">
      <c r="B62" s="20"/>
      <c r="M62" s="20"/>
    </row>
    <row r="63" spans="2:13" x14ac:dyDescent="0.2">
      <c r="B63" s="20"/>
      <c r="M63" s="20"/>
    </row>
    <row r="64" spans="2:13" x14ac:dyDescent="0.2">
      <c r="B64" s="20"/>
      <c r="M64" s="20"/>
    </row>
    <row r="65" spans="2:13" s="1" customFormat="1" ht="12.75" x14ac:dyDescent="0.2">
      <c r="B65" s="29"/>
      <c r="D65" s="41" t="s">
        <v>45</v>
      </c>
      <c r="E65" s="42"/>
      <c r="F65" s="42"/>
      <c r="G65" s="41" t="s">
        <v>46</v>
      </c>
      <c r="H65" s="42"/>
      <c r="I65" s="42"/>
      <c r="J65" s="42"/>
      <c r="K65" s="42"/>
      <c r="L65" s="42"/>
      <c r="M65" s="29"/>
    </row>
    <row r="66" spans="2:13" x14ac:dyDescent="0.2">
      <c r="B66" s="20"/>
      <c r="M66" s="20"/>
    </row>
    <row r="67" spans="2:13" x14ac:dyDescent="0.2">
      <c r="B67" s="20"/>
      <c r="M67" s="20"/>
    </row>
    <row r="68" spans="2:13" x14ac:dyDescent="0.2">
      <c r="B68" s="20"/>
      <c r="M68" s="20"/>
    </row>
    <row r="69" spans="2:13" x14ac:dyDescent="0.2">
      <c r="B69" s="20"/>
      <c r="M69" s="20"/>
    </row>
    <row r="70" spans="2:13" x14ac:dyDescent="0.2">
      <c r="B70" s="20"/>
      <c r="M70" s="20"/>
    </row>
    <row r="71" spans="2:13" x14ac:dyDescent="0.2">
      <c r="B71" s="20"/>
      <c r="M71" s="20"/>
    </row>
    <row r="72" spans="2:13" x14ac:dyDescent="0.2">
      <c r="B72" s="20"/>
      <c r="M72" s="20"/>
    </row>
    <row r="73" spans="2:13" x14ac:dyDescent="0.2">
      <c r="B73" s="20"/>
      <c r="M73" s="20"/>
    </row>
    <row r="74" spans="2:13" x14ac:dyDescent="0.2">
      <c r="B74" s="20"/>
      <c r="M74" s="20"/>
    </row>
    <row r="75" spans="2:13" x14ac:dyDescent="0.2">
      <c r="B75" s="20"/>
      <c r="M75" s="20"/>
    </row>
    <row r="76" spans="2:13" s="1" customFormat="1" ht="12.75" x14ac:dyDescent="0.2">
      <c r="B76" s="29"/>
      <c r="D76" s="43" t="s">
        <v>43</v>
      </c>
      <c r="E76" s="31"/>
      <c r="F76" s="104" t="s">
        <v>44</v>
      </c>
      <c r="G76" s="43" t="s">
        <v>43</v>
      </c>
      <c r="H76" s="31"/>
      <c r="I76" s="31"/>
      <c r="J76" s="31"/>
      <c r="K76" s="105" t="s">
        <v>44</v>
      </c>
      <c r="L76" s="31"/>
      <c r="M76" s="29"/>
    </row>
    <row r="77" spans="2:13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29"/>
    </row>
    <row r="81" spans="2:48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29"/>
    </row>
    <row r="82" spans="2:48" s="1" customFormat="1" ht="24.95" customHeight="1" x14ac:dyDescent="0.2">
      <c r="B82" s="29"/>
      <c r="C82" s="21" t="s">
        <v>125</v>
      </c>
      <c r="M82" s="29"/>
    </row>
    <row r="83" spans="2:48" s="1" customFormat="1" ht="6.95" customHeight="1" x14ac:dyDescent="0.2">
      <c r="B83" s="29"/>
      <c r="M83" s="29"/>
    </row>
    <row r="84" spans="2:48" s="1" customFormat="1" ht="12" customHeight="1" x14ac:dyDescent="0.2">
      <c r="B84" s="29"/>
      <c r="C84" s="26" t="s">
        <v>13</v>
      </c>
      <c r="M84" s="29"/>
    </row>
    <row r="85" spans="2:48" s="1" customFormat="1" ht="16.5" customHeight="1" x14ac:dyDescent="0.2">
      <c r="B85" s="29"/>
      <c r="E85" s="266" t="str">
        <f>E7</f>
        <v>Revitalizácia verejného priestoru - Dom služieb Dúbravka</v>
      </c>
      <c r="F85" s="267"/>
      <c r="G85" s="267"/>
      <c r="H85" s="267"/>
      <c r="M85" s="29"/>
    </row>
    <row r="86" spans="2:48" s="1" customFormat="1" ht="12" customHeight="1" x14ac:dyDescent="0.2">
      <c r="B86" s="29"/>
      <c r="C86" s="26" t="s">
        <v>121</v>
      </c>
      <c r="M86" s="29"/>
    </row>
    <row r="87" spans="2:48" s="1" customFormat="1" ht="16.5" customHeight="1" x14ac:dyDescent="0.2">
      <c r="B87" s="29"/>
      <c r="E87" s="262" t="str">
        <f>E9</f>
        <v>SO 06 - Prekládka vodovodu</v>
      </c>
      <c r="F87" s="268"/>
      <c r="G87" s="268"/>
      <c r="H87" s="268"/>
      <c r="M87" s="29"/>
    </row>
    <row r="88" spans="2:48" s="1" customFormat="1" ht="6.95" customHeight="1" x14ac:dyDescent="0.2">
      <c r="B88" s="29"/>
      <c r="M88" s="29"/>
    </row>
    <row r="89" spans="2:48" s="1" customFormat="1" ht="12" customHeight="1" x14ac:dyDescent="0.2">
      <c r="B89" s="29"/>
      <c r="C89" s="26" t="s">
        <v>16</v>
      </c>
      <c r="F89" s="24" t="str">
        <f>F12</f>
        <v>k.ú. Dúbravka, Bratislava</v>
      </c>
      <c r="I89" s="26" t="s">
        <v>18</v>
      </c>
      <c r="J89" s="26"/>
      <c r="K89" s="52">
        <f>IF(K12="","",K12)</f>
        <v>0</v>
      </c>
      <c r="M89" s="29"/>
    </row>
    <row r="90" spans="2:48" s="1" customFormat="1" ht="6.95" customHeight="1" x14ac:dyDescent="0.2">
      <c r="B90" s="29"/>
      <c r="M90" s="29"/>
    </row>
    <row r="91" spans="2:48" s="1" customFormat="1" ht="25.7" customHeight="1" x14ac:dyDescent="0.2">
      <c r="B91" s="29"/>
      <c r="C91" s="26" t="s">
        <v>19</v>
      </c>
      <c r="F91" s="24"/>
      <c r="I91" s="26" t="s">
        <v>23</v>
      </c>
      <c r="J91" s="26"/>
      <c r="K91" s="27"/>
      <c r="M91" s="29"/>
    </row>
    <row r="92" spans="2:48" s="1" customFormat="1" ht="15.2" customHeight="1" x14ac:dyDescent="0.2">
      <c r="B92" s="29"/>
      <c r="C92" s="26" t="s">
        <v>22</v>
      </c>
      <c r="F92" s="24" t="str">
        <f>IF(E18="","",E18)</f>
        <v/>
      </c>
      <c r="I92" s="26" t="s">
        <v>25</v>
      </c>
      <c r="J92" s="26"/>
      <c r="K92" s="27" t="str">
        <f>E24</f>
        <v xml:space="preserve"> </v>
      </c>
      <c r="M92" s="29"/>
    </row>
    <row r="93" spans="2:48" s="1" customFormat="1" ht="10.35" customHeight="1" x14ac:dyDescent="0.2">
      <c r="B93" s="29"/>
      <c r="M93" s="29"/>
    </row>
    <row r="94" spans="2:48" s="1" customFormat="1" ht="29.25" customHeight="1" x14ac:dyDescent="0.2">
      <c r="B94" s="29"/>
      <c r="C94" s="106" t="s">
        <v>126</v>
      </c>
      <c r="D94" s="98"/>
      <c r="E94" s="98"/>
      <c r="F94" s="98"/>
      <c r="G94" s="98"/>
      <c r="H94" s="98"/>
      <c r="I94" s="98"/>
      <c r="J94" s="98"/>
      <c r="K94" s="107" t="s">
        <v>127</v>
      </c>
      <c r="L94" s="98"/>
      <c r="M94" s="29"/>
    </row>
    <row r="95" spans="2:48" s="1" customFormat="1" ht="10.35" customHeight="1" x14ac:dyDescent="0.2">
      <c r="B95" s="29"/>
      <c r="M95" s="29"/>
    </row>
    <row r="96" spans="2:48" s="1" customFormat="1" ht="22.9" customHeight="1" x14ac:dyDescent="0.2">
      <c r="B96" s="29"/>
      <c r="C96" s="108" t="s">
        <v>128</v>
      </c>
      <c r="K96" s="66">
        <f>K129</f>
        <v>16704.344850000001</v>
      </c>
      <c r="M96" s="29"/>
      <c r="AV96" s="17" t="s">
        <v>129</v>
      </c>
    </row>
    <row r="97" spans="2:66" s="8" customFormat="1" ht="24.95" customHeight="1" x14ac:dyDescent="0.2">
      <c r="B97" s="109"/>
      <c r="D97" s="110" t="s">
        <v>1256</v>
      </c>
      <c r="E97" s="111"/>
      <c r="F97" s="111"/>
      <c r="G97" s="111"/>
      <c r="H97" s="111"/>
      <c r="I97" s="111"/>
      <c r="J97" s="111"/>
      <c r="K97" s="112">
        <f>K130</f>
        <v>16664.44485</v>
      </c>
      <c r="M97" s="109"/>
    </row>
    <row r="98" spans="2:66" s="9" customFormat="1" ht="19.899999999999999" customHeight="1" x14ac:dyDescent="0.2">
      <c r="B98" s="113"/>
      <c r="D98" s="114" t="s">
        <v>1257</v>
      </c>
      <c r="E98" s="115"/>
      <c r="F98" s="115"/>
      <c r="G98" s="115"/>
      <c r="H98" s="115"/>
      <c r="I98" s="115"/>
      <c r="J98" s="115"/>
      <c r="K98" s="116">
        <f>K131</f>
        <v>6155.7052800000001</v>
      </c>
      <c r="M98" s="113"/>
    </row>
    <row r="99" spans="2:66" s="9" customFormat="1" ht="19.899999999999999" customHeight="1" x14ac:dyDescent="0.2">
      <c r="B99" s="113"/>
      <c r="D99" s="114" t="s">
        <v>1258</v>
      </c>
      <c r="E99" s="115"/>
      <c r="F99" s="115"/>
      <c r="G99" s="115"/>
      <c r="H99" s="115"/>
      <c r="I99" s="115"/>
      <c r="J99" s="115"/>
      <c r="K99" s="116">
        <f>K140</f>
        <v>662.82299999999998</v>
      </c>
      <c r="M99" s="113"/>
    </row>
    <row r="100" spans="2:66" s="9" customFormat="1" ht="19.899999999999999" customHeight="1" x14ac:dyDescent="0.2">
      <c r="B100" s="113"/>
      <c r="D100" s="114" t="s">
        <v>137</v>
      </c>
      <c r="E100" s="115"/>
      <c r="F100" s="115"/>
      <c r="G100" s="115"/>
      <c r="H100" s="115"/>
      <c r="I100" s="115"/>
      <c r="J100" s="115"/>
      <c r="K100" s="116">
        <f>K142</f>
        <v>979.86</v>
      </c>
      <c r="M100" s="113"/>
    </row>
    <row r="101" spans="2:66" s="9" customFormat="1" ht="19.899999999999999" customHeight="1" x14ac:dyDescent="0.2">
      <c r="B101" s="113"/>
      <c r="D101" s="114" t="s">
        <v>1259</v>
      </c>
      <c r="E101" s="115"/>
      <c r="F101" s="115"/>
      <c r="G101" s="115"/>
      <c r="H101" s="115"/>
      <c r="I101" s="115"/>
      <c r="J101" s="115"/>
      <c r="K101" s="116">
        <f>K148</f>
        <v>8866.0565700000006</v>
      </c>
      <c r="M101" s="113"/>
    </row>
    <row r="102" spans="2:66" s="8" customFormat="1" ht="24.95" customHeight="1" x14ac:dyDescent="0.2">
      <c r="B102" s="109"/>
      <c r="D102" s="110" t="s">
        <v>1260</v>
      </c>
      <c r="E102" s="111"/>
      <c r="F102" s="111"/>
      <c r="G102" s="111"/>
      <c r="H102" s="111"/>
      <c r="I102" s="111"/>
      <c r="J102" s="111"/>
      <c r="K102" s="112">
        <f>K150</f>
        <v>39.9</v>
      </c>
      <c r="M102" s="109"/>
    </row>
    <row r="103" spans="2:66" s="9" customFormat="1" ht="19.899999999999999" customHeight="1" x14ac:dyDescent="0.2">
      <c r="B103" s="113"/>
      <c r="D103" s="114" t="s">
        <v>1261</v>
      </c>
      <c r="E103" s="115"/>
      <c r="F103" s="115"/>
      <c r="G103" s="115"/>
      <c r="H103" s="115"/>
      <c r="I103" s="115"/>
      <c r="J103" s="115"/>
      <c r="K103" s="116">
        <f>K151</f>
        <v>39.9</v>
      </c>
      <c r="M103" s="113"/>
    </row>
    <row r="104" spans="2:66" s="1" customFormat="1" ht="21.75" customHeight="1" x14ac:dyDescent="0.2">
      <c r="B104" s="29"/>
      <c r="M104" s="29"/>
    </row>
    <row r="105" spans="2:66" s="1" customFormat="1" ht="6.95" customHeight="1" x14ac:dyDescent="0.2">
      <c r="B105" s="29"/>
      <c r="M105" s="29"/>
    </row>
    <row r="106" spans="2:66" s="1" customFormat="1" ht="29.25" customHeight="1" x14ac:dyDescent="0.2">
      <c r="B106" s="29"/>
      <c r="C106" s="108" t="s">
        <v>144</v>
      </c>
      <c r="K106" s="117">
        <f>ROUND(K107 + K108,2)</f>
        <v>384.2</v>
      </c>
      <c r="M106" s="29"/>
      <c r="O106" s="118" t="s">
        <v>32</v>
      </c>
    </row>
    <row r="107" spans="2:66" s="1" customFormat="1" ht="18" customHeight="1" x14ac:dyDescent="0.2">
      <c r="B107" s="29"/>
      <c r="D107" s="269" t="s">
        <v>145</v>
      </c>
      <c r="E107" s="269"/>
      <c r="F107" s="269"/>
      <c r="K107" s="186">
        <f>0.023*K96</f>
        <v>384.19993155000003</v>
      </c>
      <c r="M107" s="29"/>
      <c r="O107" s="187" t="s">
        <v>34</v>
      </c>
      <c r="AG107" s="119"/>
      <c r="AH107" s="119"/>
      <c r="AI107" s="119"/>
      <c r="AJ107" s="119"/>
      <c r="AK107" s="119"/>
      <c r="AL107" s="119"/>
      <c r="AM107" s="119"/>
      <c r="AN107" s="119"/>
      <c r="AO107" s="119"/>
      <c r="AP107" s="119"/>
      <c r="AQ107" s="119"/>
      <c r="AR107" s="119"/>
      <c r="AS107" s="119"/>
      <c r="AT107" s="119"/>
      <c r="AU107" s="119"/>
      <c r="AV107" s="119"/>
      <c r="AW107" s="119"/>
      <c r="AX107" s="119"/>
      <c r="AY107" s="119"/>
      <c r="AZ107" s="120" t="s">
        <v>146</v>
      </c>
      <c r="BA107" s="119"/>
      <c r="BB107" s="119"/>
      <c r="BC107" s="119"/>
      <c r="BD107" s="119"/>
      <c r="BE107" s="119"/>
      <c r="BF107" s="121">
        <f>IF(O107="základná",K107,0)</f>
        <v>0</v>
      </c>
      <c r="BG107" s="121">
        <f>IF(O107="znížená",K107,0)</f>
        <v>384.19993155000003</v>
      </c>
      <c r="BH107" s="121">
        <f>IF(O107="zákl. prenesená",K107,0)</f>
        <v>0</v>
      </c>
      <c r="BI107" s="121">
        <f>IF(O107="zníž. prenesená",K107,0)</f>
        <v>0</v>
      </c>
      <c r="BJ107" s="121">
        <f>IF(O107="nulová",K107,0)</f>
        <v>0</v>
      </c>
      <c r="BK107" s="120" t="s">
        <v>147</v>
      </c>
      <c r="BL107" s="119"/>
      <c r="BM107" s="119"/>
      <c r="BN107" s="119"/>
    </row>
    <row r="108" spans="2:66" s="1" customFormat="1" ht="18" customHeight="1" x14ac:dyDescent="0.2">
      <c r="B108" s="29"/>
      <c r="D108" s="265" t="s">
        <v>148</v>
      </c>
      <c r="E108" s="265"/>
      <c r="F108" s="265"/>
      <c r="K108" s="181"/>
      <c r="M108" s="29"/>
      <c r="O108" s="187" t="s">
        <v>34</v>
      </c>
      <c r="AG108" s="119"/>
      <c r="AH108" s="119"/>
      <c r="AI108" s="119"/>
      <c r="AJ108" s="119"/>
      <c r="AK108" s="119"/>
      <c r="AL108" s="119"/>
      <c r="AM108" s="119"/>
      <c r="AN108" s="119"/>
      <c r="AO108" s="119"/>
      <c r="AP108" s="119"/>
      <c r="AQ108" s="119"/>
      <c r="AR108" s="119"/>
      <c r="AS108" s="119"/>
      <c r="AT108" s="119"/>
      <c r="AU108" s="119"/>
      <c r="AV108" s="119"/>
      <c r="AW108" s="119"/>
      <c r="AX108" s="119"/>
      <c r="AY108" s="119"/>
      <c r="AZ108" s="120" t="s">
        <v>146</v>
      </c>
      <c r="BA108" s="119"/>
      <c r="BB108" s="119"/>
      <c r="BC108" s="119"/>
      <c r="BD108" s="119"/>
      <c r="BE108" s="119"/>
      <c r="BF108" s="121">
        <f>IF(O108="základná",K108,0)</f>
        <v>0</v>
      </c>
      <c r="BG108" s="121">
        <f>IF(O108="znížená",K108,0)</f>
        <v>0</v>
      </c>
      <c r="BH108" s="121">
        <f>IF(O108="zákl. prenesená",K108,0)</f>
        <v>0</v>
      </c>
      <c r="BI108" s="121">
        <f>IF(O108="zníž. prenesená",K108,0)</f>
        <v>0</v>
      </c>
      <c r="BJ108" s="121">
        <f>IF(O108="nulová",K108,0)</f>
        <v>0</v>
      </c>
      <c r="BK108" s="120" t="s">
        <v>147</v>
      </c>
      <c r="BL108" s="119"/>
      <c r="BM108" s="119"/>
      <c r="BN108" s="119"/>
    </row>
    <row r="109" spans="2:66" s="1" customFormat="1" ht="18" customHeight="1" x14ac:dyDescent="0.2">
      <c r="B109" s="29"/>
      <c r="M109" s="29"/>
    </row>
    <row r="110" spans="2:66" s="1" customFormat="1" ht="29.25" customHeight="1" x14ac:dyDescent="0.2">
      <c r="B110" s="29"/>
      <c r="C110" s="122" t="s">
        <v>149</v>
      </c>
      <c r="D110" s="98"/>
      <c r="E110" s="98"/>
      <c r="F110" s="98"/>
      <c r="G110" s="98"/>
      <c r="H110" s="98"/>
      <c r="I110" s="98"/>
      <c r="J110" s="98"/>
      <c r="K110" s="123">
        <f>ROUND(K96+K106,2)</f>
        <v>17088.54</v>
      </c>
      <c r="L110" s="98"/>
      <c r="M110" s="29"/>
    </row>
    <row r="111" spans="2:66" s="1" customFormat="1" ht="6.95" customHeight="1" x14ac:dyDescent="0.2">
      <c r="B111" s="44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29"/>
    </row>
    <row r="115" spans="2:21" s="1" customFormat="1" ht="6.95" customHeight="1" x14ac:dyDescent="0.2">
      <c r="B115" s="46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29"/>
    </row>
    <row r="116" spans="2:21" s="1" customFormat="1" ht="24.95" customHeight="1" x14ac:dyDescent="0.2">
      <c r="B116" s="29"/>
      <c r="C116" s="21" t="s">
        <v>150</v>
      </c>
      <c r="M116" s="29"/>
    </row>
    <row r="117" spans="2:21" s="1" customFormat="1" ht="6.95" customHeight="1" x14ac:dyDescent="0.2">
      <c r="B117" s="29"/>
      <c r="M117" s="29"/>
    </row>
    <row r="118" spans="2:21" s="1" customFormat="1" ht="12" customHeight="1" x14ac:dyDescent="0.2">
      <c r="B118" s="29"/>
      <c r="C118" s="26" t="s">
        <v>13</v>
      </c>
      <c r="M118" s="29"/>
    </row>
    <row r="119" spans="2:21" s="1" customFormat="1" ht="16.5" customHeight="1" x14ac:dyDescent="0.2">
      <c r="B119" s="29"/>
      <c r="E119" s="266" t="str">
        <f>E7</f>
        <v>Revitalizácia verejného priestoru - Dom služieb Dúbravka</v>
      </c>
      <c r="F119" s="267"/>
      <c r="G119" s="267"/>
      <c r="H119" s="267"/>
      <c r="M119" s="29"/>
    </row>
    <row r="120" spans="2:21" s="1" customFormat="1" ht="12" customHeight="1" x14ac:dyDescent="0.2">
      <c r="B120" s="29"/>
      <c r="C120" s="26" t="s">
        <v>121</v>
      </c>
      <c r="M120" s="29"/>
    </row>
    <row r="121" spans="2:21" s="1" customFormat="1" ht="16.5" customHeight="1" x14ac:dyDescent="0.2">
      <c r="B121" s="29"/>
      <c r="E121" s="262" t="str">
        <f>E9</f>
        <v>SO 06 - Prekládka vodovodu</v>
      </c>
      <c r="F121" s="268"/>
      <c r="G121" s="268"/>
      <c r="H121" s="268"/>
      <c r="M121" s="29"/>
    </row>
    <row r="122" spans="2:21" s="1" customFormat="1" ht="6.95" customHeight="1" x14ac:dyDescent="0.2">
      <c r="B122" s="29"/>
      <c r="M122" s="29"/>
    </row>
    <row r="123" spans="2:21" s="1" customFormat="1" ht="12" customHeight="1" x14ac:dyDescent="0.2">
      <c r="B123" s="29"/>
      <c r="C123" s="26" t="s">
        <v>16</v>
      </c>
      <c r="F123" s="24" t="str">
        <f>F12</f>
        <v>k.ú. Dúbravka, Bratislava</v>
      </c>
      <c r="I123" s="26" t="s">
        <v>18</v>
      </c>
      <c r="J123" s="26"/>
      <c r="K123" s="52">
        <f>IF(K12="","",K12)</f>
        <v>0</v>
      </c>
      <c r="M123" s="29"/>
    </row>
    <row r="124" spans="2:21" s="1" customFormat="1" ht="6.95" customHeight="1" x14ac:dyDescent="0.2">
      <c r="B124" s="29"/>
      <c r="M124" s="29"/>
    </row>
    <row r="125" spans="2:21" s="1" customFormat="1" ht="25.7" customHeight="1" x14ac:dyDescent="0.2">
      <c r="B125" s="29"/>
      <c r="C125" s="26" t="s">
        <v>19</v>
      </c>
      <c r="F125" s="24">
        <f>E15</f>
        <v>0</v>
      </c>
      <c r="I125" s="26" t="s">
        <v>23</v>
      </c>
      <c r="J125" s="26"/>
      <c r="K125" s="27">
        <f>E21</f>
        <v>0</v>
      </c>
      <c r="M125" s="29"/>
    </row>
    <row r="126" spans="2:21" s="1" customFormat="1" ht="15.2" customHeight="1" x14ac:dyDescent="0.2">
      <c r="B126" s="29"/>
      <c r="C126" s="26" t="s">
        <v>22</v>
      </c>
      <c r="F126" s="24" t="str">
        <f>IF(E18="","",E18)</f>
        <v/>
      </c>
      <c r="I126" s="26" t="s">
        <v>25</v>
      </c>
      <c r="J126" s="26"/>
      <c r="K126" s="27" t="str">
        <f>E24</f>
        <v xml:space="preserve"> </v>
      </c>
      <c r="M126" s="29"/>
    </row>
    <row r="127" spans="2:21" s="1" customFormat="1" ht="10.35" customHeight="1" x14ac:dyDescent="0.2">
      <c r="B127" s="29"/>
      <c r="M127" s="29"/>
    </row>
    <row r="128" spans="2:21" s="10" customFormat="1" ht="29.25" customHeight="1" x14ac:dyDescent="0.2">
      <c r="B128" s="124"/>
      <c r="C128" s="125" t="s">
        <v>151</v>
      </c>
      <c r="D128" s="126" t="s">
        <v>53</v>
      </c>
      <c r="E128" s="126" t="s">
        <v>49</v>
      </c>
      <c r="F128" s="126" t="s">
        <v>50</v>
      </c>
      <c r="G128" s="126" t="s">
        <v>152</v>
      </c>
      <c r="H128" s="126" t="s">
        <v>153</v>
      </c>
      <c r="I128" s="126" t="s">
        <v>154</v>
      </c>
      <c r="J128" s="126" t="s">
        <v>155</v>
      </c>
      <c r="K128" s="127" t="s">
        <v>127</v>
      </c>
      <c r="L128" s="128" t="s">
        <v>156</v>
      </c>
      <c r="M128" s="124"/>
      <c r="N128" s="59" t="s">
        <v>1</v>
      </c>
      <c r="O128" s="60" t="s">
        <v>32</v>
      </c>
      <c r="P128" s="60" t="s">
        <v>157</v>
      </c>
      <c r="Q128" s="60" t="s">
        <v>158</v>
      </c>
      <c r="R128" s="60" t="s">
        <v>159</v>
      </c>
      <c r="S128" s="60" t="s">
        <v>160</v>
      </c>
      <c r="T128" s="60" t="s">
        <v>161</v>
      </c>
      <c r="U128" s="61" t="s">
        <v>162</v>
      </c>
    </row>
    <row r="129" spans="2:66" s="1" customFormat="1" ht="22.9" customHeight="1" x14ac:dyDescent="0.25">
      <c r="B129" s="29"/>
      <c r="C129" s="64" t="s">
        <v>123</v>
      </c>
      <c r="K129" s="129">
        <f>K130+K150</f>
        <v>16704.344850000001</v>
      </c>
      <c r="M129" s="29"/>
      <c r="N129" s="62"/>
      <c r="O129" s="53"/>
      <c r="P129" s="53"/>
      <c r="Q129" s="130">
        <f>Q130+Q150</f>
        <v>0</v>
      </c>
      <c r="R129" s="53"/>
      <c r="S129" s="130">
        <f>S130+S150</f>
        <v>211.44873999999999</v>
      </c>
      <c r="T129" s="53"/>
      <c r="U129" s="131">
        <f>U130+U150</f>
        <v>0</v>
      </c>
      <c r="AU129" s="17" t="s">
        <v>67</v>
      </c>
      <c r="AV129" s="17" t="s">
        <v>129</v>
      </c>
      <c r="BL129" s="132">
        <f>BL130+BL150</f>
        <v>16704.349999999999</v>
      </c>
    </row>
    <row r="130" spans="2:66" s="11" customFormat="1" ht="25.9" customHeight="1" x14ac:dyDescent="0.2">
      <c r="B130" s="133"/>
      <c r="D130" s="134" t="s">
        <v>67</v>
      </c>
      <c r="E130" s="135" t="s">
        <v>163</v>
      </c>
      <c r="F130" s="135" t="s">
        <v>1262</v>
      </c>
      <c r="K130" s="136">
        <f>K131+K140+K142+K148</f>
        <v>16664.44485</v>
      </c>
      <c r="M130" s="133"/>
      <c r="N130" s="137"/>
      <c r="Q130" s="138">
        <f>Q131+Q140+Q142+Q148</f>
        <v>0</v>
      </c>
      <c r="S130" s="138">
        <f>S131+S140+S142+S148</f>
        <v>211.44873999999999</v>
      </c>
      <c r="U130" s="139">
        <f>U131+U140+U142+U148</f>
        <v>0</v>
      </c>
      <c r="AS130" s="134" t="s">
        <v>76</v>
      </c>
      <c r="AU130" s="140" t="s">
        <v>67</v>
      </c>
      <c r="AV130" s="140" t="s">
        <v>68</v>
      </c>
      <c r="AZ130" s="134" t="s">
        <v>165</v>
      </c>
      <c r="BL130" s="141">
        <f>BL131+BL140+BL142+BL148</f>
        <v>16664.449999999997</v>
      </c>
    </row>
    <row r="131" spans="2:66" s="11" customFormat="1" ht="22.9" customHeight="1" x14ac:dyDescent="0.2">
      <c r="B131" s="133"/>
      <c r="D131" s="134" t="s">
        <v>67</v>
      </c>
      <c r="E131" s="142" t="s">
        <v>76</v>
      </c>
      <c r="F131" s="142" t="s">
        <v>1263</v>
      </c>
      <c r="K131" s="143">
        <f>SUM(K132:K139)</f>
        <v>6155.7052800000001</v>
      </c>
      <c r="M131" s="133"/>
      <c r="N131" s="137"/>
      <c r="Q131" s="138">
        <f>SUM(Q132:Q139)</f>
        <v>0</v>
      </c>
      <c r="S131" s="138">
        <f>SUM(S132:S139)</f>
        <v>193.49775</v>
      </c>
      <c r="U131" s="139">
        <f>SUM(U132:U139)</f>
        <v>0</v>
      </c>
      <c r="AS131" s="134" t="s">
        <v>76</v>
      </c>
      <c r="AU131" s="140" t="s">
        <v>67</v>
      </c>
      <c r="AV131" s="140" t="s">
        <v>76</v>
      </c>
      <c r="AZ131" s="134" t="s">
        <v>165</v>
      </c>
      <c r="BL131" s="141">
        <f>SUM(BL132:BL139)</f>
        <v>6155.7099999999991</v>
      </c>
    </row>
    <row r="132" spans="2:66" s="1" customFormat="1" ht="24.2" customHeight="1" x14ac:dyDescent="0.2">
      <c r="B132" s="29"/>
      <c r="C132" s="188" t="s">
        <v>76</v>
      </c>
      <c r="D132" s="188" t="s">
        <v>167</v>
      </c>
      <c r="E132" s="189" t="s">
        <v>1307</v>
      </c>
      <c r="F132" s="190" t="s">
        <v>1308</v>
      </c>
      <c r="G132" s="191" t="s">
        <v>184</v>
      </c>
      <c r="H132" s="192">
        <v>67.2</v>
      </c>
      <c r="I132" s="193">
        <v>14.91</v>
      </c>
      <c r="J132" s="182"/>
      <c r="K132" s="193">
        <f t="shared" ref="K132:K149" si="0">(H132*I132)-(H132*I132*J132)</f>
        <v>1001.952</v>
      </c>
      <c r="L132" s="194"/>
      <c r="M132" s="29"/>
      <c r="N132" s="145" t="s">
        <v>1</v>
      </c>
      <c r="O132" s="118" t="s">
        <v>34</v>
      </c>
      <c r="P132" s="146">
        <v>0</v>
      </c>
      <c r="Q132" s="146">
        <f t="shared" ref="Q132:Q139" si="1">P132*H132</f>
        <v>0</v>
      </c>
      <c r="R132" s="146">
        <v>0</v>
      </c>
      <c r="S132" s="146">
        <f t="shared" ref="S132:S139" si="2">R132*H132</f>
        <v>0</v>
      </c>
      <c r="T132" s="146">
        <v>0</v>
      </c>
      <c r="U132" s="147">
        <f t="shared" ref="U132:U139" si="3">T132*H132</f>
        <v>0</v>
      </c>
      <c r="AS132" s="148" t="s">
        <v>171</v>
      </c>
      <c r="AU132" s="148" t="s">
        <v>167</v>
      </c>
      <c r="AV132" s="148" t="s">
        <v>147</v>
      </c>
      <c r="AZ132" s="17" t="s">
        <v>165</v>
      </c>
      <c r="BF132" s="149">
        <f t="shared" ref="BF132:BF139" si="4">IF(O132="základná",K132,0)</f>
        <v>0</v>
      </c>
      <c r="BG132" s="149">
        <f t="shared" ref="BG132:BG139" si="5">IF(O132="znížená",K132,0)</f>
        <v>1001.952</v>
      </c>
      <c r="BH132" s="149">
        <f t="shared" ref="BH132:BH139" si="6">IF(O132="zákl. prenesená",K132,0)</f>
        <v>0</v>
      </c>
      <c r="BI132" s="149">
        <f t="shared" ref="BI132:BI139" si="7">IF(O132="zníž. prenesená",K132,0)</f>
        <v>0</v>
      </c>
      <c r="BJ132" s="149">
        <f t="shared" ref="BJ132:BJ139" si="8">IF(O132="nulová",K132,0)</f>
        <v>0</v>
      </c>
      <c r="BK132" s="17" t="s">
        <v>147</v>
      </c>
      <c r="BL132" s="149">
        <f t="shared" ref="BL132:BL139" si="9">ROUND(I132*H132,2)</f>
        <v>1001.95</v>
      </c>
      <c r="BM132" s="17" t="s">
        <v>171</v>
      </c>
      <c r="BN132" s="148" t="s">
        <v>147</v>
      </c>
    </row>
    <row r="133" spans="2:66" s="1" customFormat="1" ht="37.9" customHeight="1" x14ac:dyDescent="0.2">
      <c r="B133" s="29"/>
      <c r="C133" s="188" t="s">
        <v>147</v>
      </c>
      <c r="D133" s="188" t="s">
        <v>167</v>
      </c>
      <c r="E133" s="189" t="s">
        <v>1078</v>
      </c>
      <c r="F133" s="190" t="s">
        <v>1079</v>
      </c>
      <c r="G133" s="191" t="s">
        <v>184</v>
      </c>
      <c r="H133" s="192">
        <v>33</v>
      </c>
      <c r="I133" s="193">
        <v>1.47</v>
      </c>
      <c r="J133" s="182"/>
      <c r="K133" s="193">
        <f t="shared" si="0"/>
        <v>48.51</v>
      </c>
      <c r="L133" s="194"/>
      <c r="M133" s="29"/>
      <c r="N133" s="145" t="s">
        <v>1</v>
      </c>
      <c r="O133" s="118" t="s">
        <v>34</v>
      </c>
      <c r="P133" s="146">
        <v>0</v>
      </c>
      <c r="Q133" s="146">
        <f t="shared" si="1"/>
        <v>0</v>
      </c>
      <c r="R133" s="146">
        <v>0</v>
      </c>
      <c r="S133" s="146">
        <f t="shared" si="2"/>
        <v>0</v>
      </c>
      <c r="T133" s="146">
        <v>0</v>
      </c>
      <c r="U133" s="147">
        <f t="shared" si="3"/>
        <v>0</v>
      </c>
      <c r="AS133" s="148" t="s">
        <v>171</v>
      </c>
      <c r="AU133" s="148" t="s">
        <v>167</v>
      </c>
      <c r="AV133" s="148" t="s">
        <v>147</v>
      </c>
      <c r="AZ133" s="17" t="s">
        <v>165</v>
      </c>
      <c r="BF133" s="149">
        <f t="shared" si="4"/>
        <v>0</v>
      </c>
      <c r="BG133" s="149">
        <f t="shared" si="5"/>
        <v>48.51</v>
      </c>
      <c r="BH133" s="149">
        <f t="shared" si="6"/>
        <v>0</v>
      </c>
      <c r="BI133" s="149">
        <f t="shared" si="7"/>
        <v>0</v>
      </c>
      <c r="BJ133" s="149">
        <f t="shared" si="8"/>
        <v>0</v>
      </c>
      <c r="BK133" s="17" t="s">
        <v>147</v>
      </c>
      <c r="BL133" s="149">
        <f t="shared" si="9"/>
        <v>48.51</v>
      </c>
      <c r="BM133" s="17" t="s">
        <v>171</v>
      </c>
      <c r="BN133" s="148" t="s">
        <v>171</v>
      </c>
    </row>
    <row r="134" spans="2:66" s="1" customFormat="1" ht="24.2" customHeight="1" x14ac:dyDescent="0.2">
      <c r="B134" s="29"/>
      <c r="C134" s="188" t="s">
        <v>181</v>
      </c>
      <c r="D134" s="188" t="s">
        <v>167</v>
      </c>
      <c r="E134" s="189" t="s">
        <v>1264</v>
      </c>
      <c r="F134" s="190" t="s">
        <v>1265</v>
      </c>
      <c r="G134" s="191" t="s">
        <v>170</v>
      </c>
      <c r="H134" s="192">
        <v>134.4</v>
      </c>
      <c r="I134" s="193">
        <v>5.37</v>
      </c>
      <c r="J134" s="182"/>
      <c r="K134" s="193">
        <f t="shared" si="0"/>
        <v>721.72800000000007</v>
      </c>
      <c r="L134" s="194"/>
      <c r="M134" s="29"/>
      <c r="N134" s="145" t="s">
        <v>1</v>
      </c>
      <c r="O134" s="118" t="s">
        <v>34</v>
      </c>
      <c r="P134" s="146">
        <v>0</v>
      </c>
      <c r="Q134" s="146">
        <f t="shared" si="1"/>
        <v>0</v>
      </c>
      <c r="R134" s="146">
        <v>9.0587797619047603E-4</v>
      </c>
      <c r="S134" s="146">
        <f t="shared" si="2"/>
        <v>0.12174999999999998</v>
      </c>
      <c r="T134" s="146">
        <v>0</v>
      </c>
      <c r="U134" s="147">
        <f t="shared" si="3"/>
        <v>0</v>
      </c>
      <c r="AS134" s="148" t="s">
        <v>171</v>
      </c>
      <c r="AU134" s="148" t="s">
        <v>167</v>
      </c>
      <c r="AV134" s="148" t="s">
        <v>147</v>
      </c>
      <c r="AZ134" s="17" t="s">
        <v>165</v>
      </c>
      <c r="BF134" s="149">
        <f t="shared" si="4"/>
        <v>0</v>
      </c>
      <c r="BG134" s="149">
        <f t="shared" si="5"/>
        <v>721.72800000000007</v>
      </c>
      <c r="BH134" s="149">
        <f t="shared" si="6"/>
        <v>0</v>
      </c>
      <c r="BI134" s="149">
        <f t="shared" si="7"/>
        <v>0</v>
      </c>
      <c r="BJ134" s="149">
        <f t="shared" si="8"/>
        <v>0</v>
      </c>
      <c r="BK134" s="17" t="s">
        <v>147</v>
      </c>
      <c r="BL134" s="149">
        <f t="shared" si="9"/>
        <v>721.73</v>
      </c>
      <c r="BM134" s="17" t="s">
        <v>171</v>
      </c>
      <c r="BN134" s="148" t="s">
        <v>205</v>
      </c>
    </row>
    <row r="135" spans="2:66" s="1" customFormat="1" ht="24.2" customHeight="1" x14ac:dyDescent="0.2">
      <c r="B135" s="29"/>
      <c r="C135" s="188" t="s">
        <v>171</v>
      </c>
      <c r="D135" s="188" t="s">
        <v>167</v>
      </c>
      <c r="E135" s="189" t="s">
        <v>1266</v>
      </c>
      <c r="F135" s="190" t="s">
        <v>1267</v>
      </c>
      <c r="G135" s="191" t="s">
        <v>170</v>
      </c>
      <c r="H135" s="192">
        <v>134.4</v>
      </c>
      <c r="I135" s="193">
        <v>3.47</v>
      </c>
      <c r="J135" s="182"/>
      <c r="K135" s="193">
        <f t="shared" si="0"/>
        <v>466.36800000000005</v>
      </c>
      <c r="L135" s="194"/>
      <c r="M135" s="29"/>
      <c r="N135" s="145" t="s">
        <v>1</v>
      </c>
      <c r="O135" s="118" t="s">
        <v>34</v>
      </c>
      <c r="P135" s="146">
        <v>0</v>
      </c>
      <c r="Q135" s="146">
        <f t="shared" si="1"/>
        <v>0</v>
      </c>
      <c r="R135" s="146">
        <v>0</v>
      </c>
      <c r="S135" s="146">
        <f t="shared" si="2"/>
        <v>0</v>
      </c>
      <c r="T135" s="146">
        <v>0</v>
      </c>
      <c r="U135" s="147">
        <f t="shared" si="3"/>
        <v>0</v>
      </c>
      <c r="AS135" s="148" t="s">
        <v>171</v>
      </c>
      <c r="AU135" s="148" t="s">
        <v>167</v>
      </c>
      <c r="AV135" s="148" t="s">
        <v>147</v>
      </c>
      <c r="AZ135" s="17" t="s">
        <v>165</v>
      </c>
      <c r="BF135" s="149">
        <f t="shared" si="4"/>
        <v>0</v>
      </c>
      <c r="BG135" s="149">
        <f t="shared" si="5"/>
        <v>466.36800000000005</v>
      </c>
      <c r="BH135" s="149">
        <f t="shared" si="6"/>
        <v>0</v>
      </c>
      <c r="BI135" s="149">
        <f t="shared" si="7"/>
        <v>0</v>
      </c>
      <c r="BJ135" s="149">
        <f t="shared" si="8"/>
        <v>0</v>
      </c>
      <c r="BK135" s="17" t="s">
        <v>147</v>
      </c>
      <c r="BL135" s="149">
        <f t="shared" si="9"/>
        <v>466.37</v>
      </c>
      <c r="BM135" s="17" t="s">
        <v>171</v>
      </c>
      <c r="BN135" s="148" t="s">
        <v>213</v>
      </c>
    </row>
    <row r="136" spans="2:66" s="1" customFormat="1" ht="24.2" customHeight="1" x14ac:dyDescent="0.2">
      <c r="B136" s="29"/>
      <c r="C136" s="188" t="s">
        <v>201</v>
      </c>
      <c r="D136" s="188" t="s">
        <v>167</v>
      </c>
      <c r="E136" s="189" t="s">
        <v>1096</v>
      </c>
      <c r="F136" s="190" t="s">
        <v>1097</v>
      </c>
      <c r="G136" s="191" t="s">
        <v>184</v>
      </c>
      <c r="H136" s="192">
        <v>54.6</v>
      </c>
      <c r="I136" s="193">
        <v>4.78</v>
      </c>
      <c r="J136" s="182"/>
      <c r="K136" s="193">
        <f t="shared" si="0"/>
        <v>260.988</v>
      </c>
      <c r="L136" s="194"/>
      <c r="M136" s="29"/>
      <c r="N136" s="145" t="s">
        <v>1</v>
      </c>
      <c r="O136" s="118" t="s">
        <v>34</v>
      </c>
      <c r="P136" s="146">
        <v>0</v>
      </c>
      <c r="Q136" s="146">
        <f t="shared" si="1"/>
        <v>0</v>
      </c>
      <c r="R136" s="146">
        <v>0</v>
      </c>
      <c r="S136" s="146">
        <f t="shared" si="2"/>
        <v>0</v>
      </c>
      <c r="T136" s="146">
        <v>0</v>
      </c>
      <c r="U136" s="147">
        <f t="shared" si="3"/>
        <v>0</v>
      </c>
      <c r="AS136" s="148" t="s">
        <v>171</v>
      </c>
      <c r="AU136" s="148" t="s">
        <v>167</v>
      </c>
      <c r="AV136" s="148" t="s">
        <v>147</v>
      </c>
      <c r="AZ136" s="17" t="s">
        <v>165</v>
      </c>
      <c r="BF136" s="149">
        <f t="shared" si="4"/>
        <v>0</v>
      </c>
      <c r="BG136" s="149">
        <f t="shared" si="5"/>
        <v>260.988</v>
      </c>
      <c r="BH136" s="149">
        <f t="shared" si="6"/>
        <v>0</v>
      </c>
      <c r="BI136" s="149">
        <f t="shared" si="7"/>
        <v>0</v>
      </c>
      <c r="BJ136" s="149">
        <f t="shared" si="8"/>
        <v>0</v>
      </c>
      <c r="BK136" s="17" t="s">
        <v>147</v>
      </c>
      <c r="BL136" s="149">
        <f t="shared" si="9"/>
        <v>260.99</v>
      </c>
      <c r="BM136" s="17" t="s">
        <v>171</v>
      </c>
      <c r="BN136" s="148" t="s">
        <v>224</v>
      </c>
    </row>
    <row r="137" spans="2:66" s="1" customFormat="1" ht="16.5" customHeight="1" x14ac:dyDescent="0.2">
      <c r="B137" s="29"/>
      <c r="C137" s="202" t="s">
        <v>205</v>
      </c>
      <c r="D137" s="202" t="s">
        <v>398</v>
      </c>
      <c r="E137" s="203" t="s">
        <v>1320</v>
      </c>
      <c r="F137" s="204" t="s">
        <v>1321</v>
      </c>
      <c r="G137" s="205" t="s">
        <v>242</v>
      </c>
      <c r="H137" s="206">
        <v>172.334</v>
      </c>
      <c r="I137" s="207">
        <v>17.28</v>
      </c>
      <c r="J137" s="184"/>
      <c r="K137" s="208">
        <f t="shared" si="0"/>
        <v>2977.9315200000001</v>
      </c>
      <c r="L137" s="209"/>
      <c r="M137" s="169"/>
      <c r="N137" s="170" t="s">
        <v>1</v>
      </c>
      <c r="O137" s="171" t="s">
        <v>34</v>
      </c>
      <c r="P137" s="146">
        <v>0</v>
      </c>
      <c r="Q137" s="146">
        <f t="shared" si="1"/>
        <v>0</v>
      </c>
      <c r="R137" s="146">
        <v>1</v>
      </c>
      <c r="S137" s="146">
        <f t="shared" si="2"/>
        <v>172.334</v>
      </c>
      <c r="T137" s="146">
        <v>0</v>
      </c>
      <c r="U137" s="147">
        <f t="shared" si="3"/>
        <v>0</v>
      </c>
      <c r="AS137" s="148" t="s">
        <v>213</v>
      </c>
      <c r="AU137" s="148" t="s">
        <v>398</v>
      </c>
      <c r="AV137" s="148" t="s">
        <v>147</v>
      </c>
      <c r="AZ137" s="17" t="s">
        <v>165</v>
      </c>
      <c r="BF137" s="149">
        <f t="shared" si="4"/>
        <v>0</v>
      </c>
      <c r="BG137" s="149">
        <f t="shared" si="5"/>
        <v>2977.9315200000001</v>
      </c>
      <c r="BH137" s="149">
        <f t="shared" si="6"/>
        <v>0</v>
      </c>
      <c r="BI137" s="149">
        <f t="shared" si="7"/>
        <v>0</v>
      </c>
      <c r="BJ137" s="149">
        <f t="shared" si="8"/>
        <v>0</v>
      </c>
      <c r="BK137" s="17" t="s">
        <v>147</v>
      </c>
      <c r="BL137" s="149">
        <f t="shared" si="9"/>
        <v>2977.93</v>
      </c>
      <c r="BM137" s="17" t="s">
        <v>171</v>
      </c>
      <c r="BN137" s="148" t="s">
        <v>234</v>
      </c>
    </row>
    <row r="138" spans="2:66" s="1" customFormat="1" ht="24.2" customHeight="1" x14ac:dyDescent="0.2">
      <c r="B138" s="29"/>
      <c r="C138" s="188" t="s">
        <v>209</v>
      </c>
      <c r="D138" s="188" t="s">
        <v>167</v>
      </c>
      <c r="E138" s="189" t="s">
        <v>1100</v>
      </c>
      <c r="F138" s="190" t="s">
        <v>1101</v>
      </c>
      <c r="G138" s="191" t="s">
        <v>184</v>
      </c>
      <c r="H138" s="192">
        <v>12.6</v>
      </c>
      <c r="I138" s="193">
        <v>23.3</v>
      </c>
      <c r="J138" s="182"/>
      <c r="K138" s="193">
        <f t="shared" si="0"/>
        <v>293.58</v>
      </c>
      <c r="L138" s="194"/>
      <c r="M138" s="29"/>
      <c r="N138" s="145" t="s">
        <v>1</v>
      </c>
      <c r="O138" s="118" t="s">
        <v>34</v>
      </c>
      <c r="P138" s="146">
        <v>0</v>
      </c>
      <c r="Q138" s="146">
        <f t="shared" si="1"/>
        <v>0</v>
      </c>
      <c r="R138" s="146">
        <v>0</v>
      </c>
      <c r="S138" s="146">
        <f t="shared" si="2"/>
        <v>0</v>
      </c>
      <c r="T138" s="146">
        <v>0</v>
      </c>
      <c r="U138" s="147">
        <f t="shared" si="3"/>
        <v>0</v>
      </c>
      <c r="AS138" s="148" t="s">
        <v>171</v>
      </c>
      <c r="AU138" s="148" t="s">
        <v>167</v>
      </c>
      <c r="AV138" s="148" t="s">
        <v>147</v>
      </c>
      <c r="AZ138" s="17" t="s">
        <v>165</v>
      </c>
      <c r="BF138" s="149">
        <f t="shared" si="4"/>
        <v>0</v>
      </c>
      <c r="BG138" s="149">
        <f t="shared" si="5"/>
        <v>293.58</v>
      </c>
      <c r="BH138" s="149">
        <f t="shared" si="6"/>
        <v>0</v>
      </c>
      <c r="BI138" s="149">
        <f t="shared" si="7"/>
        <v>0</v>
      </c>
      <c r="BJ138" s="149">
        <f t="shared" si="8"/>
        <v>0</v>
      </c>
      <c r="BK138" s="17" t="s">
        <v>147</v>
      </c>
      <c r="BL138" s="149">
        <f t="shared" si="9"/>
        <v>293.58</v>
      </c>
      <c r="BM138" s="17" t="s">
        <v>171</v>
      </c>
      <c r="BN138" s="148" t="s">
        <v>246</v>
      </c>
    </row>
    <row r="139" spans="2:66" s="1" customFormat="1" ht="16.5" customHeight="1" x14ac:dyDescent="0.2">
      <c r="B139" s="29"/>
      <c r="C139" s="202" t="s">
        <v>213</v>
      </c>
      <c r="D139" s="202" t="s">
        <v>398</v>
      </c>
      <c r="E139" s="203" t="s">
        <v>1322</v>
      </c>
      <c r="F139" s="204" t="s">
        <v>1323</v>
      </c>
      <c r="G139" s="205" t="s">
        <v>242</v>
      </c>
      <c r="H139" s="206">
        <v>21.042000000000002</v>
      </c>
      <c r="I139" s="207">
        <v>18.28</v>
      </c>
      <c r="J139" s="184"/>
      <c r="K139" s="208">
        <f t="shared" si="0"/>
        <v>384.64776000000006</v>
      </c>
      <c r="L139" s="209"/>
      <c r="M139" s="169"/>
      <c r="N139" s="170" t="s">
        <v>1</v>
      </c>
      <c r="O139" s="171" t="s">
        <v>34</v>
      </c>
      <c r="P139" s="146">
        <v>0</v>
      </c>
      <c r="Q139" s="146">
        <f t="shared" si="1"/>
        <v>0</v>
      </c>
      <c r="R139" s="146">
        <v>1</v>
      </c>
      <c r="S139" s="146">
        <f t="shared" si="2"/>
        <v>21.042000000000002</v>
      </c>
      <c r="T139" s="146">
        <v>0</v>
      </c>
      <c r="U139" s="147">
        <f t="shared" si="3"/>
        <v>0</v>
      </c>
      <c r="AS139" s="148" t="s">
        <v>213</v>
      </c>
      <c r="AU139" s="148" t="s">
        <v>398</v>
      </c>
      <c r="AV139" s="148" t="s">
        <v>147</v>
      </c>
      <c r="AZ139" s="17" t="s">
        <v>165</v>
      </c>
      <c r="BF139" s="149">
        <f t="shared" si="4"/>
        <v>0</v>
      </c>
      <c r="BG139" s="149">
        <f t="shared" si="5"/>
        <v>384.64776000000006</v>
      </c>
      <c r="BH139" s="149">
        <f t="shared" si="6"/>
        <v>0</v>
      </c>
      <c r="BI139" s="149">
        <f t="shared" si="7"/>
        <v>0</v>
      </c>
      <c r="BJ139" s="149">
        <f t="shared" si="8"/>
        <v>0</v>
      </c>
      <c r="BK139" s="17" t="s">
        <v>147</v>
      </c>
      <c r="BL139" s="149">
        <f t="shared" si="9"/>
        <v>384.65</v>
      </c>
      <c r="BM139" s="17" t="s">
        <v>171</v>
      </c>
      <c r="BN139" s="148" t="s">
        <v>265</v>
      </c>
    </row>
    <row r="140" spans="2:66" s="11" customFormat="1" ht="22.9" customHeight="1" x14ac:dyDescent="0.2">
      <c r="B140" s="133"/>
      <c r="D140" s="134" t="s">
        <v>67</v>
      </c>
      <c r="E140" s="142" t="s">
        <v>171</v>
      </c>
      <c r="F140" s="142" t="s">
        <v>1272</v>
      </c>
      <c r="J140" s="201"/>
      <c r="K140" s="143">
        <f>K141</f>
        <v>662.82299999999998</v>
      </c>
      <c r="M140" s="133"/>
      <c r="N140" s="137"/>
      <c r="Q140" s="138">
        <f>Q141</f>
        <v>0</v>
      </c>
      <c r="S140" s="138">
        <f>S141</f>
        <v>17.867779999999996</v>
      </c>
      <c r="U140" s="139">
        <f>U141</f>
        <v>0</v>
      </c>
      <c r="AS140" s="134" t="s">
        <v>76</v>
      </c>
      <c r="AU140" s="140" t="s">
        <v>67</v>
      </c>
      <c r="AV140" s="140" t="s">
        <v>76</v>
      </c>
      <c r="AZ140" s="134" t="s">
        <v>165</v>
      </c>
      <c r="BL140" s="141">
        <f>BL141</f>
        <v>662.82</v>
      </c>
    </row>
    <row r="141" spans="2:66" s="1" customFormat="1" ht="37.9" customHeight="1" x14ac:dyDescent="0.2">
      <c r="B141" s="29"/>
      <c r="C141" s="188" t="s">
        <v>219</v>
      </c>
      <c r="D141" s="188" t="s">
        <v>167</v>
      </c>
      <c r="E141" s="189" t="s">
        <v>1110</v>
      </c>
      <c r="F141" s="190" t="s">
        <v>1111</v>
      </c>
      <c r="G141" s="191" t="s">
        <v>184</v>
      </c>
      <c r="H141" s="192">
        <v>9.4499999999999993</v>
      </c>
      <c r="I141" s="193">
        <v>70.14</v>
      </c>
      <c r="J141" s="182"/>
      <c r="K141" s="193">
        <f t="shared" si="0"/>
        <v>662.82299999999998</v>
      </c>
      <c r="L141" s="194"/>
      <c r="M141" s="29"/>
      <c r="N141" s="145" t="s">
        <v>1</v>
      </c>
      <c r="O141" s="118" t="s">
        <v>34</v>
      </c>
      <c r="P141" s="146">
        <v>0</v>
      </c>
      <c r="Q141" s="146">
        <f>P141*H141</f>
        <v>0</v>
      </c>
      <c r="R141" s="146">
        <v>1.89077037037037</v>
      </c>
      <c r="S141" s="146">
        <f>R141*H141</f>
        <v>17.867779999999996</v>
      </c>
      <c r="T141" s="146">
        <v>0</v>
      </c>
      <c r="U141" s="147">
        <f>T141*H141</f>
        <v>0</v>
      </c>
      <c r="AS141" s="148" t="s">
        <v>171</v>
      </c>
      <c r="AU141" s="148" t="s">
        <v>167</v>
      </c>
      <c r="AV141" s="148" t="s">
        <v>147</v>
      </c>
      <c r="AZ141" s="17" t="s">
        <v>165</v>
      </c>
      <c r="BF141" s="149">
        <f>IF(O141="základná",K141,0)</f>
        <v>0</v>
      </c>
      <c r="BG141" s="149">
        <f>IF(O141="znížená",K141,0)</f>
        <v>662.82299999999998</v>
      </c>
      <c r="BH141" s="149">
        <f>IF(O141="zákl. prenesená",K141,0)</f>
        <v>0</v>
      </c>
      <c r="BI141" s="149">
        <f>IF(O141="zníž. prenesená",K141,0)</f>
        <v>0</v>
      </c>
      <c r="BJ141" s="149">
        <f>IF(O141="nulová",K141,0)</f>
        <v>0</v>
      </c>
      <c r="BK141" s="17" t="s">
        <v>147</v>
      </c>
      <c r="BL141" s="149">
        <f>ROUND(I141*H141,2)</f>
        <v>662.82</v>
      </c>
      <c r="BM141" s="17" t="s">
        <v>171</v>
      </c>
      <c r="BN141" s="148" t="s">
        <v>276</v>
      </c>
    </row>
    <row r="142" spans="2:66" s="11" customFormat="1" ht="22.9" customHeight="1" x14ac:dyDescent="0.2">
      <c r="B142" s="133"/>
      <c r="D142" s="134" t="s">
        <v>67</v>
      </c>
      <c r="E142" s="142" t="s">
        <v>213</v>
      </c>
      <c r="F142" s="142" t="s">
        <v>411</v>
      </c>
      <c r="J142" s="201"/>
      <c r="K142" s="143">
        <f>SUM(K143:K147)</f>
        <v>979.86</v>
      </c>
      <c r="M142" s="133"/>
      <c r="N142" s="137"/>
      <c r="Q142" s="138">
        <f>SUM(Q143:Q147)</f>
        <v>0</v>
      </c>
      <c r="S142" s="138">
        <f>SUM(S143:S147)</f>
        <v>8.3209999999999812E-2</v>
      </c>
      <c r="U142" s="139">
        <f>SUM(U143:U147)</f>
        <v>0</v>
      </c>
      <c r="AS142" s="134" t="s">
        <v>76</v>
      </c>
      <c r="AU142" s="140" t="s">
        <v>67</v>
      </c>
      <c r="AV142" s="140" t="s">
        <v>76</v>
      </c>
      <c r="AZ142" s="134" t="s">
        <v>165</v>
      </c>
      <c r="BL142" s="141">
        <f>SUM(BL143:BL147)</f>
        <v>979.86</v>
      </c>
    </row>
    <row r="143" spans="2:66" s="1" customFormat="1" ht="24.2" customHeight="1" x14ac:dyDescent="0.2">
      <c r="B143" s="29"/>
      <c r="C143" s="188" t="s">
        <v>224</v>
      </c>
      <c r="D143" s="188" t="s">
        <v>167</v>
      </c>
      <c r="E143" s="189" t="s">
        <v>1324</v>
      </c>
      <c r="F143" s="190" t="s">
        <v>1325</v>
      </c>
      <c r="G143" s="191" t="s">
        <v>446</v>
      </c>
      <c r="H143" s="192">
        <v>42</v>
      </c>
      <c r="I143" s="193">
        <v>12</v>
      </c>
      <c r="J143" s="182"/>
      <c r="K143" s="193">
        <f t="shared" si="0"/>
        <v>504</v>
      </c>
      <c r="L143" s="194"/>
      <c r="M143" s="29"/>
      <c r="N143" s="145" t="s">
        <v>1</v>
      </c>
      <c r="O143" s="118" t="s">
        <v>34</v>
      </c>
      <c r="P143" s="146">
        <v>0</v>
      </c>
      <c r="Q143" s="146">
        <f>P143*H143</f>
        <v>0</v>
      </c>
      <c r="R143" s="146">
        <v>1.7942857142857101E-3</v>
      </c>
      <c r="S143" s="146">
        <f>R143*H143</f>
        <v>7.5359999999999816E-2</v>
      </c>
      <c r="T143" s="146">
        <v>0</v>
      </c>
      <c r="U143" s="147">
        <f>T143*H143</f>
        <v>0</v>
      </c>
      <c r="AS143" s="148" t="s">
        <v>171</v>
      </c>
      <c r="AU143" s="148" t="s">
        <v>167</v>
      </c>
      <c r="AV143" s="148" t="s">
        <v>147</v>
      </c>
      <c r="AZ143" s="17" t="s">
        <v>165</v>
      </c>
      <c r="BF143" s="149">
        <f>IF(O143="základná",K143,0)</f>
        <v>0</v>
      </c>
      <c r="BG143" s="149">
        <f>IF(O143="znížená",K143,0)</f>
        <v>504</v>
      </c>
      <c r="BH143" s="149">
        <f>IF(O143="zákl. prenesená",K143,0)</f>
        <v>0</v>
      </c>
      <c r="BI143" s="149">
        <f>IF(O143="zníž. prenesená",K143,0)</f>
        <v>0</v>
      </c>
      <c r="BJ143" s="149">
        <f>IF(O143="nulová",K143,0)</f>
        <v>0</v>
      </c>
      <c r="BK143" s="17" t="s">
        <v>147</v>
      </c>
      <c r="BL143" s="149">
        <f>ROUND(I143*H143,2)</f>
        <v>504</v>
      </c>
      <c r="BM143" s="17" t="s">
        <v>171</v>
      </c>
      <c r="BN143" s="148" t="s">
        <v>293</v>
      </c>
    </row>
    <row r="144" spans="2:66" s="1" customFormat="1" ht="24.2" customHeight="1" x14ac:dyDescent="0.2">
      <c r="B144" s="29"/>
      <c r="C144" s="188" t="s">
        <v>229</v>
      </c>
      <c r="D144" s="188" t="s">
        <v>167</v>
      </c>
      <c r="E144" s="189" t="s">
        <v>1157</v>
      </c>
      <c r="F144" s="190" t="s">
        <v>1158</v>
      </c>
      <c r="G144" s="191" t="s">
        <v>446</v>
      </c>
      <c r="H144" s="192">
        <v>42</v>
      </c>
      <c r="I144" s="193">
        <v>1.04</v>
      </c>
      <c r="J144" s="182"/>
      <c r="K144" s="193">
        <f t="shared" si="0"/>
        <v>43.68</v>
      </c>
      <c r="L144" s="194"/>
      <c r="M144" s="29"/>
      <c r="N144" s="145" t="s">
        <v>1</v>
      </c>
      <c r="O144" s="118" t="s">
        <v>34</v>
      </c>
      <c r="P144" s="146">
        <v>0</v>
      </c>
      <c r="Q144" s="146">
        <f>P144*H144</f>
        <v>0</v>
      </c>
      <c r="R144" s="146">
        <v>0</v>
      </c>
      <c r="S144" s="146">
        <f>R144*H144</f>
        <v>0</v>
      </c>
      <c r="T144" s="146">
        <v>0</v>
      </c>
      <c r="U144" s="147">
        <f>T144*H144</f>
        <v>0</v>
      </c>
      <c r="AS144" s="148" t="s">
        <v>171</v>
      </c>
      <c r="AU144" s="148" t="s">
        <v>167</v>
      </c>
      <c r="AV144" s="148" t="s">
        <v>147</v>
      </c>
      <c r="AZ144" s="17" t="s">
        <v>165</v>
      </c>
      <c r="BF144" s="149">
        <f>IF(O144="základná",K144,0)</f>
        <v>0</v>
      </c>
      <c r="BG144" s="149">
        <f>IF(O144="znížená",K144,0)</f>
        <v>43.68</v>
      </c>
      <c r="BH144" s="149">
        <f>IF(O144="zákl. prenesená",K144,0)</f>
        <v>0</v>
      </c>
      <c r="BI144" s="149">
        <f>IF(O144="zníž. prenesená",K144,0)</f>
        <v>0</v>
      </c>
      <c r="BJ144" s="149">
        <f>IF(O144="nulová",K144,0)</f>
        <v>0</v>
      </c>
      <c r="BK144" s="17" t="s">
        <v>147</v>
      </c>
      <c r="BL144" s="149">
        <f>ROUND(I144*H144,2)</f>
        <v>43.68</v>
      </c>
      <c r="BM144" s="17" t="s">
        <v>171</v>
      </c>
      <c r="BN144" s="148" t="s">
        <v>307</v>
      </c>
    </row>
    <row r="145" spans="2:66" s="1" customFormat="1" ht="24.2" customHeight="1" x14ac:dyDescent="0.2">
      <c r="B145" s="29"/>
      <c r="C145" s="188" t="s">
        <v>234</v>
      </c>
      <c r="D145" s="188" t="s">
        <v>167</v>
      </c>
      <c r="E145" s="189" t="s">
        <v>1151</v>
      </c>
      <c r="F145" s="190" t="s">
        <v>1152</v>
      </c>
      <c r="G145" s="191" t="s">
        <v>446</v>
      </c>
      <c r="H145" s="192">
        <v>42</v>
      </c>
      <c r="I145" s="193">
        <v>6.97</v>
      </c>
      <c r="J145" s="182"/>
      <c r="K145" s="193">
        <f t="shared" si="0"/>
        <v>292.74</v>
      </c>
      <c r="L145" s="194"/>
      <c r="M145" s="29"/>
      <c r="N145" s="145" t="s">
        <v>1</v>
      </c>
      <c r="O145" s="118" t="s">
        <v>34</v>
      </c>
      <c r="P145" s="146">
        <v>0</v>
      </c>
      <c r="Q145" s="146">
        <f>P145*H145</f>
        <v>0</v>
      </c>
      <c r="R145" s="146">
        <v>0</v>
      </c>
      <c r="S145" s="146">
        <f>R145*H145</f>
        <v>0</v>
      </c>
      <c r="T145" s="146">
        <v>0</v>
      </c>
      <c r="U145" s="147">
        <f>T145*H145</f>
        <v>0</v>
      </c>
      <c r="AS145" s="148" t="s">
        <v>171</v>
      </c>
      <c r="AU145" s="148" t="s">
        <v>167</v>
      </c>
      <c r="AV145" s="148" t="s">
        <v>147</v>
      </c>
      <c r="AZ145" s="17" t="s">
        <v>165</v>
      </c>
      <c r="BF145" s="149">
        <f>IF(O145="základná",K145,0)</f>
        <v>0</v>
      </c>
      <c r="BG145" s="149">
        <f>IF(O145="znížená",K145,0)</f>
        <v>292.74</v>
      </c>
      <c r="BH145" s="149">
        <f>IF(O145="zákl. prenesená",K145,0)</f>
        <v>0</v>
      </c>
      <c r="BI145" s="149">
        <f>IF(O145="zníž. prenesená",K145,0)</f>
        <v>0</v>
      </c>
      <c r="BJ145" s="149">
        <f>IF(O145="nulová",K145,0)</f>
        <v>0</v>
      </c>
      <c r="BK145" s="17" t="s">
        <v>147</v>
      </c>
      <c r="BL145" s="149">
        <f>ROUND(I145*H145,2)</f>
        <v>292.74</v>
      </c>
      <c r="BM145" s="17" t="s">
        <v>171</v>
      </c>
      <c r="BN145" s="148" t="s">
        <v>316</v>
      </c>
    </row>
    <row r="146" spans="2:66" s="1" customFormat="1" ht="16.5" customHeight="1" x14ac:dyDescent="0.2">
      <c r="B146" s="29"/>
      <c r="C146" s="188" t="s">
        <v>239</v>
      </c>
      <c r="D146" s="188" t="s">
        <v>167</v>
      </c>
      <c r="E146" s="189" t="s">
        <v>1291</v>
      </c>
      <c r="F146" s="190" t="s">
        <v>1292</v>
      </c>
      <c r="G146" s="191" t="s">
        <v>446</v>
      </c>
      <c r="H146" s="192">
        <v>42</v>
      </c>
      <c r="I146" s="193">
        <v>2.2200000000000002</v>
      </c>
      <c r="J146" s="182"/>
      <c r="K146" s="193">
        <f t="shared" si="0"/>
        <v>93.240000000000009</v>
      </c>
      <c r="L146" s="194"/>
      <c r="M146" s="29"/>
      <c r="N146" s="145" t="s">
        <v>1</v>
      </c>
      <c r="O146" s="118" t="s">
        <v>34</v>
      </c>
      <c r="P146" s="146">
        <v>0</v>
      </c>
      <c r="Q146" s="146">
        <f>P146*H146</f>
        <v>0</v>
      </c>
      <c r="R146" s="146">
        <v>8.6904761904761904E-5</v>
      </c>
      <c r="S146" s="146">
        <f>R146*H146</f>
        <v>3.65E-3</v>
      </c>
      <c r="T146" s="146">
        <v>0</v>
      </c>
      <c r="U146" s="147">
        <f>T146*H146</f>
        <v>0</v>
      </c>
      <c r="AS146" s="148" t="s">
        <v>171</v>
      </c>
      <c r="AU146" s="148" t="s">
        <v>167</v>
      </c>
      <c r="AV146" s="148" t="s">
        <v>147</v>
      </c>
      <c r="AZ146" s="17" t="s">
        <v>165</v>
      </c>
      <c r="BF146" s="149">
        <f>IF(O146="základná",K146,0)</f>
        <v>0</v>
      </c>
      <c r="BG146" s="149">
        <f>IF(O146="znížená",K146,0)</f>
        <v>93.240000000000009</v>
      </c>
      <c r="BH146" s="149">
        <f>IF(O146="zákl. prenesená",K146,0)</f>
        <v>0</v>
      </c>
      <c r="BI146" s="149">
        <f>IF(O146="zníž. prenesená",K146,0)</f>
        <v>0</v>
      </c>
      <c r="BJ146" s="149">
        <f>IF(O146="nulová",K146,0)</f>
        <v>0</v>
      </c>
      <c r="BK146" s="17" t="s">
        <v>147</v>
      </c>
      <c r="BL146" s="149">
        <f>ROUND(I146*H146,2)</f>
        <v>93.24</v>
      </c>
      <c r="BM146" s="17" t="s">
        <v>171</v>
      </c>
      <c r="BN146" s="148" t="s">
        <v>335</v>
      </c>
    </row>
    <row r="147" spans="2:66" s="1" customFormat="1" ht="24.2" customHeight="1" x14ac:dyDescent="0.2">
      <c r="B147" s="29"/>
      <c r="C147" s="188" t="s">
        <v>246</v>
      </c>
      <c r="D147" s="188" t="s">
        <v>167</v>
      </c>
      <c r="E147" s="189" t="s">
        <v>1293</v>
      </c>
      <c r="F147" s="190" t="s">
        <v>1294</v>
      </c>
      <c r="G147" s="191" t="s">
        <v>446</v>
      </c>
      <c r="H147" s="192">
        <v>42</v>
      </c>
      <c r="I147" s="193">
        <v>1.1000000000000001</v>
      </c>
      <c r="J147" s="182"/>
      <c r="K147" s="193">
        <f t="shared" si="0"/>
        <v>46.2</v>
      </c>
      <c r="L147" s="194"/>
      <c r="M147" s="29"/>
      <c r="N147" s="145" t="s">
        <v>1</v>
      </c>
      <c r="O147" s="118" t="s">
        <v>34</v>
      </c>
      <c r="P147" s="146">
        <v>0</v>
      </c>
      <c r="Q147" s="146">
        <f>P147*H147</f>
        <v>0</v>
      </c>
      <c r="R147" s="146">
        <v>1E-4</v>
      </c>
      <c r="S147" s="146">
        <f>R147*H147</f>
        <v>4.2000000000000006E-3</v>
      </c>
      <c r="T147" s="146">
        <v>0</v>
      </c>
      <c r="U147" s="147">
        <f>T147*H147</f>
        <v>0</v>
      </c>
      <c r="AS147" s="148" t="s">
        <v>171</v>
      </c>
      <c r="AU147" s="148" t="s">
        <v>167</v>
      </c>
      <c r="AV147" s="148" t="s">
        <v>147</v>
      </c>
      <c r="AZ147" s="17" t="s">
        <v>165</v>
      </c>
      <c r="BF147" s="149">
        <f>IF(O147="základná",K147,0)</f>
        <v>0</v>
      </c>
      <c r="BG147" s="149">
        <f>IF(O147="znížená",K147,0)</f>
        <v>46.2</v>
      </c>
      <c r="BH147" s="149">
        <f>IF(O147="zákl. prenesená",K147,0)</f>
        <v>0</v>
      </c>
      <c r="BI147" s="149">
        <f>IF(O147="zníž. prenesená",K147,0)</f>
        <v>0</v>
      </c>
      <c r="BJ147" s="149">
        <f>IF(O147="nulová",K147,0)</f>
        <v>0</v>
      </c>
      <c r="BK147" s="17" t="s">
        <v>147</v>
      </c>
      <c r="BL147" s="149">
        <f>ROUND(I147*H147,2)</f>
        <v>46.2</v>
      </c>
      <c r="BM147" s="17" t="s">
        <v>171</v>
      </c>
      <c r="BN147" s="148" t="s">
        <v>346</v>
      </c>
    </row>
    <row r="148" spans="2:66" s="11" customFormat="1" ht="22.9" customHeight="1" x14ac:dyDescent="0.2">
      <c r="B148" s="133"/>
      <c r="D148" s="134" t="s">
        <v>67</v>
      </c>
      <c r="E148" s="142" t="s">
        <v>593</v>
      </c>
      <c r="F148" s="142" t="s">
        <v>1299</v>
      </c>
      <c r="J148" s="179"/>
      <c r="K148" s="143">
        <f>K149</f>
        <v>8866.0565700000006</v>
      </c>
      <c r="M148" s="133"/>
      <c r="N148" s="137"/>
      <c r="Q148" s="138">
        <f>Q149</f>
        <v>0</v>
      </c>
      <c r="S148" s="138">
        <f>S149</f>
        <v>0</v>
      </c>
      <c r="U148" s="139">
        <f>U149</f>
        <v>0</v>
      </c>
      <c r="AS148" s="134" t="s">
        <v>76</v>
      </c>
      <c r="AU148" s="140" t="s">
        <v>67</v>
      </c>
      <c r="AV148" s="140" t="s">
        <v>76</v>
      </c>
      <c r="AZ148" s="134" t="s">
        <v>165</v>
      </c>
      <c r="BL148" s="141">
        <f>BL149</f>
        <v>8866.06</v>
      </c>
    </row>
    <row r="149" spans="2:66" s="1" customFormat="1" ht="33" customHeight="1" x14ac:dyDescent="0.2">
      <c r="B149" s="29"/>
      <c r="C149" s="188" t="s">
        <v>256</v>
      </c>
      <c r="D149" s="188" t="s">
        <v>167</v>
      </c>
      <c r="E149" s="189" t="s">
        <v>1191</v>
      </c>
      <c r="F149" s="190" t="s">
        <v>1192</v>
      </c>
      <c r="G149" s="191" t="s">
        <v>242</v>
      </c>
      <c r="H149" s="192">
        <v>211.44900000000001</v>
      </c>
      <c r="I149" s="193">
        <v>41.93</v>
      </c>
      <c r="J149" s="182"/>
      <c r="K149" s="193">
        <f t="shared" si="0"/>
        <v>8866.0565700000006</v>
      </c>
      <c r="L149" s="194"/>
      <c r="M149" s="29"/>
      <c r="N149" s="145" t="s">
        <v>1</v>
      </c>
      <c r="O149" s="118" t="s">
        <v>34</v>
      </c>
      <c r="P149" s="146">
        <v>0</v>
      </c>
      <c r="Q149" s="146">
        <f>P149*H149</f>
        <v>0</v>
      </c>
      <c r="R149" s="146">
        <v>0</v>
      </c>
      <c r="S149" s="146">
        <f>R149*H149</f>
        <v>0</v>
      </c>
      <c r="T149" s="146">
        <v>0</v>
      </c>
      <c r="U149" s="147">
        <f>T149*H149</f>
        <v>0</v>
      </c>
      <c r="AS149" s="148" t="s">
        <v>171</v>
      </c>
      <c r="AU149" s="148" t="s">
        <v>167</v>
      </c>
      <c r="AV149" s="148" t="s">
        <v>147</v>
      </c>
      <c r="AZ149" s="17" t="s">
        <v>165</v>
      </c>
      <c r="BF149" s="149">
        <f>IF(O149="základná",K149,0)</f>
        <v>0</v>
      </c>
      <c r="BG149" s="149">
        <f>IF(O149="znížená",K149,0)</f>
        <v>8866.0565700000006</v>
      </c>
      <c r="BH149" s="149">
        <f>IF(O149="zákl. prenesená",K149,0)</f>
        <v>0</v>
      </c>
      <c r="BI149" s="149">
        <f>IF(O149="zníž. prenesená",K149,0)</f>
        <v>0</v>
      </c>
      <c r="BJ149" s="149">
        <f>IF(O149="nulová",K149,0)</f>
        <v>0</v>
      </c>
      <c r="BK149" s="17" t="s">
        <v>147</v>
      </c>
      <c r="BL149" s="149">
        <f>ROUND(I149*H149,2)</f>
        <v>8866.06</v>
      </c>
      <c r="BM149" s="17" t="s">
        <v>171</v>
      </c>
      <c r="BN149" s="148" t="s">
        <v>356</v>
      </c>
    </row>
    <row r="150" spans="2:66" s="11" customFormat="1" ht="25.9" customHeight="1" x14ac:dyDescent="0.2">
      <c r="B150" s="133"/>
      <c r="D150" s="134" t="s">
        <v>67</v>
      </c>
      <c r="E150" s="135" t="s">
        <v>398</v>
      </c>
      <c r="F150" s="135" t="s">
        <v>1300</v>
      </c>
      <c r="J150" s="179"/>
      <c r="K150" s="136">
        <f>K151</f>
        <v>39.9</v>
      </c>
      <c r="M150" s="133"/>
      <c r="N150" s="137"/>
      <c r="Q150" s="138">
        <f>Q151</f>
        <v>0</v>
      </c>
      <c r="S150" s="138">
        <f>S151</f>
        <v>0</v>
      </c>
      <c r="U150" s="139">
        <f>U151</f>
        <v>0</v>
      </c>
      <c r="AS150" s="134" t="s">
        <v>181</v>
      </c>
      <c r="AU150" s="140" t="s">
        <v>67</v>
      </c>
      <c r="AV150" s="140" t="s">
        <v>68</v>
      </c>
      <c r="AZ150" s="134" t="s">
        <v>165</v>
      </c>
      <c r="BL150" s="141">
        <f>BL151</f>
        <v>39.9</v>
      </c>
    </row>
    <row r="151" spans="2:66" s="11" customFormat="1" ht="22.9" customHeight="1" x14ac:dyDescent="0.2">
      <c r="B151" s="133"/>
      <c r="D151" s="134" t="s">
        <v>67</v>
      </c>
      <c r="E151" s="142" t="s">
        <v>1301</v>
      </c>
      <c r="F151" s="142" t="s">
        <v>1302</v>
      </c>
      <c r="J151" s="179"/>
      <c r="K151" s="143">
        <f>K152</f>
        <v>39.9</v>
      </c>
      <c r="M151" s="133"/>
      <c r="N151" s="137"/>
      <c r="Q151" s="138">
        <f>Q152</f>
        <v>0</v>
      </c>
      <c r="S151" s="138">
        <f>S152</f>
        <v>0</v>
      </c>
      <c r="U151" s="139">
        <f>U152</f>
        <v>0</v>
      </c>
      <c r="AS151" s="134" t="s">
        <v>181</v>
      </c>
      <c r="AU151" s="140" t="s">
        <v>67</v>
      </c>
      <c r="AV151" s="140" t="s">
        <v>76</v>
      </c>
      <c r="AZ151" s="134" t="s">
        <v>165</v>
      </c>
      <c r="BL151" s="141">
        <f>BL152</f>
        <v>39.9</v>
      </c>
    </row>
    <row r="152" spans="2:66" s="1" customFormat="1" ht="24.2" customHeight="1" x14ac:dyDescent="0.2">
      <c r="B152" s="29"/>
      <c r="C152" s="188" t="s">
        <v>265</v>
      </c>
      <c r="D152" s="188" t="s">
        <v>167</v>
      </c>
      <c r="E152" s="189" t="s">
        <v>1303</v>
      </c>
      <c r="F152" s="190" t="s">
        <v>1304</v>
      </c>
      <c r="G152" s="191" t="s">
        <v>1305</v>
      </c>
      <c r="H152" s="192">
        <v>0.42</v>
      </c>
      <c r="I152" s="193">
        <v>95</v>
      </c>
      <c r="J152" s="182"/>
      <c r="K152" s="193">
        <f t="shared" ref="K152" si="10">(H152*I152)-(H152*I152*J152)</f>
        <v>39.9</v>
      </c>
      <c r="L152" s="194"/>
      <c r="M152" s="29"/>
      <c r="N152" s="172" t="s">
        <v>1</v>
      </c>
      <c r="O152" s="173" t="s">
        <v>34</v>
      </c>
      <c r="P152" s="174">
        <v>0</v>
      </c>
      <c r="Q152" s="174">
        <f>P152*H152</f>
        <v>0</v>
      </c>
      <c r="R152" s="174">
        <v>0</v>
      </c>
      <c r="S152" s="174">
        <f>R152*H152</f>
        <v>0</v>
      </c>
      <c r="T152" s="174">
        <v>0</v>
      </c>
      <c r="U152" s="175">
        <f>T152*H152</f>
        <v>0</v>
      </c>
      <c r="AS152" s="148" t="s">
        <v>559</v>
      </c>
      <c r="AU152" s="148" t="s">
        <v>167</v>
      </c>
      <c r="AV152" s="148" t="s">
        <v>147</v>
      </c>
      <c r="AZ152" s="17" t="s">
        <v>165</v>
      </c>
      <c r="BF152" s="149">
        <f>IF(O152="základná",K152,0)</f>
        <v>0</v>
      </c>
      <c r="BG152" s="149">
        <f>IF(O152="znížená",K152,0)</f>
        <v>39.9</v>
      </c>
      <c r="BH152" s="149">
        <f>IF(O152="zákl. prenesená",K152,0)</f>
        <v>0</v>
      </c>
      <c r="BI152" s="149">
        <f>IF(O152="zníž. prenesená",K152,0)</f>
        <v>0</v>
      </c>
      <c r="BJ152" s="149">
        <f>IF(O152="nulová",K152,0)</f>
        <v>0</v>
      </c>
      <c r="BK152" s="17" t="s">
        <v>147</v>
      </c>
      <c r="BL152" s="149">
        <f>ROUND(I152*H152,2)</f>
        <v>39.9</v>
      </c>
      <c r="BM152" s="17" t="s">
        <v>559</v>
      </c>
      <c r="BN152" s="148" t="s">
        <v>370</v>
      </c>
    </row>
    <row r="153" spans="2:66" s="1" customFormat="1" ht="6.95" customHeight="1" x14ac:dyDescent="0.2">
      <c r="B153" s="44"/>
      <c r="C153" s="45"/>
      <c r="D153" s="45"/>
      <c r="E153" s="45"/>
      <c r="F153" s="45"/>
      <c r="G153" s="45"/>
      <c r="H153" s="45"/>
      <c r="I153" s="45"/>
      <c r="J153" s="180"/>
      <c r="K153" s="45"/>
      <c r="L153" s="45"/>
      <c r="M153" s="29"/>
    </row>
  </sheetData>
  <sheetProtection algorithmName="SHA-512" hashValue="8lBHx8rz76K7BMlwsr5H+dwMvFAR8HMIy8DAtbWsRJRqi2D4PEaxD5l3yKA33TSDzDD/H1EqYwBjEbTGYdmLoA==" saltValue="g9xJ6e92E/FiRhXprqRkRA==" spinCount="100000" sheet="1" objects="1" scenarios="1"/>
  <autoFilter ref="C128:L152" xr:uid="{00000000-0009-0000-0000-000007000000}"/>
  <mergeCells count="10">
    <mergeCell ref="D107:F107"/>
    <mergeCell ref="D108:F108"/>
    <mergeCell ref="E119:H119"/>
    <mergeCell ref="E121:H121"/>
    <mergeCell ref="M2:W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N158"/>
  <sheetViews>
    <sheetView showGridLines="0" topLeftCell="A135" workbookViewId="0">
      <selection activeCell="Z151" sqref="Z151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10" width="15.83203125" customWidth="1"/>
    <col min="11" max="11" width="22.33203125" customWidth="1"/>
    <col min="12" max="12" width="22.33203125" hidden="1" customWidth="1"/>
    <col min="13" max="13" width="9.33203125" customWidth="1"/>
    <col min="14" max="14" width="10.83203125" hidden="1" customWidth="1"/>
    <col min="15" max="15" width="9.33203125" hidden="1"/>
    <col min="16" max="21" width="14.1640625" hidden="1" customWidth="1"/>
    <col min="22" max="22" width="16.33203125" hidden="1" customWidth="1"/>
    <col min="23" max="23" width="12.33203125" customWidth="1"/>
    <col min="24" max="24" width="16.33203125" customWidth="1"/>
    <col min="25" max="25" width="12.33203125" customWidth="1"/>
    <col min="26" max="26" width="15" customWidth="1"/>
    <col min="27" max="27" width="11" customWidth="1"/>
    <col min="28" max="28" width="15" customWidth="1"/>
    <col min="29" max="29" width="16.33203125" customWidth="1"/>
    <col min="30" max="30" width="11" customWidth="1"/>
    <col min="31" max="31" width="15" customWidth="1"/>
    <col min="32" max="32" width="16.33203125" customWidth="1"/>
    <col min="45" max="66" width="9.33203125" hidden="1"/>
  </cols>
  <sheetData>
    <row r="2" spans="2:47" ht="36.950000000000003" customHeight="1" x14ac:dyDescent="0.2">
      <c r="M2" s="235" t="s">
        <v>5</v>
      </c>
      <c r="N2" s="236"/>
      <c r="O2" s="236"/>
      <c r="P2" s="236"/>
      <c r="Q2" s="236"/>
      <c r="R2" s="236"/>
      <c r="S2" s="236"/>
      <c r="T2" s="236"/>
      <c r="U2" s="236"/>
      <c r="V2" s="236"/>
      <c r="W2" s="236"/>
      <c r="AU2" s="17" t="s">
        <v>98</v>
      </c>
    </row>
    <row r="3" spans="2:47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  <c r="AU3" s="17" t="s">
        <v>68</v>
      </c>
    </row>
    <row r="4" spans="2:47" ht="24.95" customHeight="1" x14ac:dyDescent="0.2">
      <c r="B4" s="20"/>
      <c r="D4" s="21" t="s">
        <v>120</v>
      </c>
      <c r="M4" s="20"/>
      <c r="N4" s="88" t="s">
        <v>9</v>
      </c>
      <c r="AU4" s="17" t="s">
        <v>3</v>
      </c>
    </row>
    <row r="5" spans="2:47" ht="6.95" customHeight="1" x14ac:dyDescent="0.2">
      <c r="B5" s="20"/>
      <c r="M5" s="20"/>
    </row>
    <row r="6" spans="2:47" ht="12" customHeight="1" x14ac:dyDescent="0.2">
      <c r="B6" s="20"/>
      <c r="D6" s="26" t="s">
        <v>13</v>
      </c>
      <c r="M6" s="20"/>
    </row>
    <row r="7" spans="2:47" ht="16.5" customHeight="1" x14ac:dyDescent="0.2">
      <c r="B7" s="20"/>
      <c r="E7" s="266" t="str">
        <f>'Rekapitulácia stavby'!K6</f>
        <v>Revitalizácia verejného priestoru - Dom služieb Dúbravka</v>
      </c>
      <c r="F7" s="267"/>
      <c r="G7" s="267"/>
      <c r="H7" s="267"/>
      <c r="M7" s="20"/>
    </row>
    <row r="8" spans="2:47" s="1" customFormat="1" ht="12" customHeight="1" x14ac:dyDescent="0.2">
      <c r="B8" s="29"/>
      <c r="D8" s="26" t="s">
        <v>121</v>
      </c>
      <c r="M8" s="29"/>
    </row>
    <row r="9" spans="2:47" s="1" customFormat="1" ht="16.5" customHeight="1" x14ac:dyDescent="0.2">
      <c r="B9" s="29"/>
      <c r="E9" s="262" t="s">
        <v>1326</v>
      </c>
      <c r="F9" s="268"/>
      <c r="G9" s="268"/>
      <c r="H9" s="268"/>
      <c r="M9" s="29"/>
    </row>
    <row r="10" spans="2:47" s="1" customFormat="1" x14ac:dyDescent="0.2">
      <c r="B10" s="29"/>
      <c r="M10" s="29"/>
    </row>
    <row r="11" spans="2:47" s="1" customFormat="1" ht="12" customHeight="1" x14ac:dyDescent="0.2">
      <c r="B11" s="29"/>
      <c r="D11" s="26" t="s">
        <v>14</v>
      </c>
      <c r="F11" s="24" t="s">
        <v>1</v>
      </c>
      <c r="I11" s="26" t="s">
        <v>15</v>
      </c>
      <c r="J11" s="26"/>
      <c r="K11" s="24" t="s">
        <v>1</v>
      </c>
      <c r="M11" s="29"/>
    </row>
    <row r="12" spans="2:47" s="1" customFormat="1" ht="12" customHeight="1" x14ac:dyDescent="0.2">
      <c r="B12" s="29"/>
      <c r="D12" s="26" t="s">
        <v>16</v>
      </c>
      <c r="F12" s="24" t="s">
        <v>17</v>
      </c>
      <c r="I12" s="26" t="s">
        <v>18</v>
      </c>
      <c r="J12" s="26"/>
      <c r="K12" s="52">
        <f>'Rekapitulácia stavby'!AN8</f>
        <v>0</v>
      </c>
      <c r="M12" s="29"/>
    </row>
    <row r="13" spans="2:47" s="1" customFormat="1" ht="10.9" customHeight="1" x14ac:dyDescent="0.2">
      <c r="B13" s="29"/>
      <c r="M13" s="29"/>
    </row>
    <row r="14" spans="2:47" s="1" customFormat="1" ht="12" customHeight="1" x14ac:dyDescent="0.2">
      <c r="B14" s="29"/>
      <c r="D14" s="26" t="s">
        <v>19</v>
      </c>
      <c r="I14" s="26" t="s">
        <v>20</v>
      </c>
      <c r="J14" s="26"/>
      <c r="K14" s="24" t="s">
        <v>1</v>
      </c>
      <c r="M14" s="29"/>
    </row>
    <row r="15" spans="2:47" s="1" customFormat="1" ht="18" customHeight="1" x14ac:dyDescent="0.2">
      <c r="B15" s="29"/>
      <c r="E15" s="24"/>
      <c r="I15" s="26" t="s">
        <v>21</v>
      </c>
      <c r="J15" s="26"/>
      <c r="K15" s="24" t="s">
        <v>1</v>
      </c>
      <c r="M15" s="29"/>
    </row>
    <row r="16" spans="2:47" s="1" customFormat="1" ht="6.95" customHeight="1" x14ac:dyDescent="0.2">
      <c r="B16" s="29"/>
      <c r="M16" s="29"/>
    </row>
    <row r="17" spans="2:13" s="1" customFormat="1" ht="12" customHeight="1" x14ac:dyDescent="0.2">
      <c r="B17" s="29"/>
      <c r="D17" s="26" t="s">
        <v>22</v>
      </c>
      <c r="I17" s="26" t="s">
        <v>20</v>
      </c>
      <c r="J17" s="26"/>
      <c r="K17" s="24" t="s">
        <v>1</v>
      </c>
      <c r="M17" s="29"/>
    </row>
    <row r="18" spans="2:13" s="1" customFormat="1" ht="18" customHeight="1" x14ac:dyDescent="0.2">
      <c r="B18" s="29"/>
      <c r="E18" s="24"/>
      <c r="I18" s="26" t="s">
        <v>21</v>
      </c>
      <c r="J18" s="26"/>
      <c r="K18" s="24" t="s">
        <v>1</v>
      </c>
      <c r="M18" s="29"/>
    </row>
    <row r="19" spans="2:13" s="1" customFormat="1" ht="6.95" customHeight="1" x14ac:dyDescent="0.2">
      <c r="B19" s="29"/>
      <c r="M19" s="29"/>
    </row>
    <row r="20" spans="2:13" s="1" customFormat="1" ht="12" customHeight="1" x14ac:dyDescent="0.2">
      <c r="B20" s="29"/>
      <c r="D20" s="26" t="s">
        <v>23</v>
      </c>
      <c r="I20" s="26" t="s">
        <v>20</v>
      </c>
      <c r="J20" s="26"/>
      <c r="K20" s="24" t="s">
        <v>1</v>
      </c>
      <c r="M20" s="29"/>
    </row>
    <row r="21" spans="2:13" s="1" customFormat="1" ht="18" customHeight="1" x14ac:dyDescent="0.2">
      <c r="B21" s="29"/>
      <c r="E21" s="24"/>
      <c r="I21" s="26" t="s">
        <v>21</v>
      </c>
      <c r="J21" s="26"/>
      <c r="K21" s="24" t="s">
        <v>1</v>
      </c>
      <c r="M21" s="29"/>
    </row>
    <row r="22" spans="2:13" s="1" customFormat="1" ht="6.95" customHeight="1" x14ac:dyDescent="0.2">
      <c r="B22" s="29"/>
      <c r="M22" s="29"/>
    </row>
    <row r="23" spans="2:13" s="1" customFormat="1" ht="12" customHeight="1" x14ac:dyDescent="0.2">
      <c r="B23" s="29"/>
      <c r="D23" s="26" t="s">
        <v>25</v>
      </c>
      <c r="I23" s="26" t="s">
        <v>20</v>
      </c>
      <c r="J23" s="26"/>
      <c r="K23" s="24" t="str">
        <f>IF('Rekapitulácia stavby'!AN19="","",'Rekapitulácia stavby'!AN19)</f>
        <v/>
      </c>
      <c r="M23" s="29"/>
    </row>
    <row r="24" spans="2:13" s="1" customFormat="1" ht="18" customHeight="1" x14ac:dyDescent="0.2">
      <c r="B24" s="29"/>
      <c r="E24" s="24" t="str">
        <f>IF('Rekapitulácia stavby'!E20="","",'Rekapitulácia stavby'!E20)</f>
        <v xml:space="preserve"> </v>
      </c>
      <c r="I24" s="26" t="s">
        <v>21</v>
      </c>
      <c r="J24" s="26"/>
      <c r="K24" s="24" t="str">
        <f>IF('Rekapitulácia stavby'!AN20="","",'Rekapitulácia stavby'!AN20)</f>
        <v/>
      </c>
      <c r="M24" s="29"/>
    </row>
    <row r="25" spans="2:13" s="1" customFormat="1" ht="6.95" customHeight="1" x14ac:dyDescent="0.2">
      <c r="B25" s="29"/>
      <c r="M25" s="29"/>
    </row>
    <row r="26" spans="2:13" s="1" customFormat="1" ht="12" customHeight="1" x14ac:dyDescent="0.2">
      <c r="B26" s="29"/>
      <c r="D26" s="26" t="s">
        <v>27</v>
      </c>
      <c r="M26" s="29"/>
    </row>
    <row r="27" spans="2:13" s="7" customFormat="1" ht="16.5" customHeight="1" x14ac:dyDescent="0.2">
      <c r="B27" s="89"/>
      <c r="E27" s="257" t="s">
        <v>1</v>
      </c>
      <c r="F27" s="257"/>
      <c r="G27" s="257"/>
      <c r="H27" s="257"/>
      <c r="M27" s="89"/>
    </row>
    <row r="28" spans="2:13" s="1" customFormat="1" ht="6.95" customHeight="1" x14ac:dyDescent="0.2">
      <c r="B28" s="29"/>
      <c r="M28" s="29"/>
    </row>
    <row r="29" spans="2:13" s="1" customFormat="1" ht="6.95" customHeight="1" x14ac:dyDescent="0.2">
      <c r="B29" s="29"/>
      <c r="D29" s="53"/>
      <c r="E29" s="53"/>
      <c r="F29" s="53"/>
      <c r="G29" s="53"/>
      <c r="H29" s="53"/>
      <c r="I29" s="53"/>
      <c r="J29" s="53"/>
      <c r="K29" s="53"/>
      <c r="L29" s="53"/>
      <c r="M29" s="29"/>
    </row>
    <row r="30" spans="2:13" s="1" customFormat="1" ht="14.45" customHeight="1" x14ac:dyDescent="0.2">
      <c r="B30" s="29"/>
      <c r="D30" s="24" t="s">
        <v>123</v>
      </c>
      <c r="K30" s="90">
        <f>K96</f>
        <v>3434.49694</v>
      </c>
      <c r="M30" s="29"/>
    </row>
    <row r="31" spans="2:13" s="1" customFormat="1" ht="14.45" customHeight="1" x14ac:dyDescent="0.2">
      <c r="B31" s="29"/>
      <c r="D31" s="91" t="s">
        <v>124</v>
      </c>
      <c r="K31" s="90">
        <f>K106</f>
        <v>78.989999999999995</v>
      </c>
      <c r="M31" s="29"/>
    </row>
    <row r="32" spans="2:13" s="1" customFormat="1" ht="25.35" customHeight="1" x14ac:dyDescent="0.2">
      <c r="B32" s="29"/>
      <c r="D32" s="92" t="s">
        <v>28</v>
      </c>
      <c r="K32" s="66">
        <f>ROUND(K30 + K31, 2)</f>
        <v>3513.49</v>
      </c>
      <c r="M32" s="29"/>
    </row>
    <row r="33" spans="2:13" s="1" customFormat="1" ht="6.95" customHeight="1" x14ac:dyDescent="0.2">
      <c r="B33" s="29"/>
      <c r="D33" s="53"/>
      <c r="E33" s="53"/>
      <c r="F33" s="53"/>
      <c r="G33" s="53"/>
      <c r="H33" s="53"/>
      <c r="I33" s="53"/>
      <c r="J33" s="53"/>
      <c r="K33" s="53"/>
      <c r="L33" s="53"/>
      <c r="M33" s="29"/>
    </row>
    <row r="34" spans="2:13" s="1" customFormat="1" ht="14.45" customHeight="1" x14ac:dyDescent="0.2">
      <c r="B34" s="29"/>
      <c r="F34" s="32" t="s">
        <v>30</v>
      </c>
      <c r="I34" s="32" t="s">
        <v>29</v>
      </c>
      <c r="J34" s="32"/>
      <c r="K34" s="32" t="s">
        <v>31</v>
      </c>
      <c r="M34" s="29"/>
    </row>
    <row r="35" spans="2:13" s="1" customFormat="1" ht="14.45" customHeight="1" x14ac:dyDescent="0.2">
      <c r="B35" s="29"/>
      <c r="D35" s="55" t="s">
        <v>32</v>
      </c>
      <c r="E35" s="34" t="s">
        <v>33</v>
      </c>
      <c r="F35" s="93">
        <f>ROUND((SUM(BF106:BF109) + SUM(BF129:BF157)),  2)</f>
        <v>0</v>
      </c>
      <c r="G35" s="94"/>
      <c r="H35" s="94"/>
      <c r="I35" s="95">
        <v>0.23</v>
      </c>
      <c r="J35" s="95"/>
      <c r="K35" s="93">
        <f>ROUND(((SUM(BF106:BF109) + SUM(BF129:BF157))*I35),  2)</f>
        <v>0</v>
      </c>
      <c r="M35" s="29"/>
    </row>
    <row r="36" spans="2:13" s="1" customFormat="1" ht="14.45" customHeight="1" x14ac:dyDescent="0.2">
      <c r="B36" s="29"/>
      <c r="E36" s="34" t="s">
        <v>34</v>
      </c>
      <c r="F36" s="96">
        <f>K32</f>
        <v>3513.49</v>
      </c>
      <c r="I36" s="97">
        <v>0.23</v>
      </c>
      <c r="J36" s="97"/>
      <c r="K36" s="96">
        <f>I36*F36</f>
        <v>808.10270000000003</v>
      </c>
      <c r="M36" s="29"/>
    </row>
    <row r="37" spans="2:13" s="1" customFormat="1" ht="14.45" hidden="1" customHeight="1" x14ac:dyDescent="0.2">
      <c r="B37" s="29"/>
      <c r="E37" s="26" t="s">
        <v>35</v>
      </c>
      <c r="F37" s="96">
        <f>ROUND((SUM(BH106:BH109) + SUM(BH129:BH157)),  2)</f>
        <v>0</v>
      </c>
      <c r="I37" s="97">
        <v>0.23</v>
      </c>
      <c r="J37" s="97"/>
      <c r="K37" s="96">
        <f>0</f>
        <v>0</v>
      </c>
      <c r="M37" s="29"/>
    </row>
    <row r="38" spans="2:13" s="1" customFormat="1" ht="14.45" hidden="1" customHeight="1" x14ac:dyDescent="0.2">
      <c r="B38" s="29"/>
      <c r="E38" s="26" t="s">
        <v>36</v>
      </c>
      <c r="F38" s="96">
        <f>ROUND((SUM(BI106:BI109) + SUM(BI129:BI157)),  2)</f>
        <v>0</v>
      </c>
      <c r="I38" s="97">
        <v>0.23</v>
      </c>
      <c r="J38" s="97"/>
      <c r="K38" s="96">
        <f>0</f>
        <v>0</v>
      </c>
      <c r="M38" s="29"/>
    </row>
    <row r="39" spans="2:13" s="1" customFormat="1" ht="14.45" hidden="1" customHeight="1" x14ac:dyDescent="0.2">
      <c r="B39" s="29"/>
      <c r="E39" s="34" t="s">
        <v>37</v>
      </c>
      <c r="F39" s="93">
        <f>ROUND((SUM(BJ106:BJ109) + SUM(BJ129:BJ157)),  2)</f>
        <v>0</v>
      </c>
      <c r="G39" s="94"/>
      <c r="H39" s="94"/>
      <c r="I39" s="95">
        <v>0</v>
      </c>
      <c r="J39" s="95"/>
      <c r="K39" s="93">
        <f>0</f>
        <v>0</v>
      </c>
      <c r="M39" s="29"/>
    </row>
    <row r="40" spans="2:13" s="1" customFormat="1" ht="6.95" customHeight="1" x14ac:dyDescent="0.2">
      <c r="B40" s="29"/>
      <c r="M40" s="29"/>
    </row>
    <row r="41" spans="2:13" s="1" customFormat="1" ht="25.35" customHeight="1" x14ac:dyDescent="0.2">
      <c r="B41" s="29"/>
      <c r="C41" s="98"/>
      <c r="D41" s="99" t="s">
        <v>38</v>
      </c>
      <c r="E41" s="57"/>
      <c r="F41" s="57"/>
      <c r="G41" s="100" t="s">
        <v>39</v>
      </c>
      <c r="H41" s="101" t="s">
        <v>40</v>
      </c>
      <c r="I41" s="57"/>
      <c r="J41" s="57"/>
      <c r="K41" s="102">
        <f>SUM(K32:K39)</f>
        <v>4321.5927000000001</v>
      </c>
      <c r="L41" s="103"/>
      <c r="M41" s="29"/>
    </row>
    <row r="42" spans="2:13" s="1" customFormat="1" ht="14.45" customHeight="1" x14ac:dyDescent="0.2">
      <c r="B42" s="29"/>
      <c r="M42" s="29"/>
    </row>
    <row r="43" spans="2:13" ht="14.45" customHeight="1" x14ac:dyDescent="0.2">
      <c r="B43" s="20"/>
      <c r="M43" s="20"/>
    </row>
    <row r="44" spans="2:13" ht="14.45" customHeight="1" x14ac:dyDescent="0.2">
      <c r="B44" s="20"/>
      <c r="M44" s="20"/>
    </row>
    <row r="45" spans="2:13" ht="14.45" customHeight="1" x14ac:dyDescent="0.2">
      <c r="B45" s="20"/>
      <c r="M45" s="20"/>
    </row>
    <row r="46" spans="2:13" ht="14.45" customHeight="1" x14ac:dyDescent="0.2">
      <c r="B46" s="20"/>
      <c r="M46" s="20"/>
    </row>
    <row r="47" spans="2:13" ht="14.45" customHeight="1" x14ac:dyDescent="0.2">
      <c r="B47" s="20"/>
      <c r="M47" s="20"/>
    </row>
    <row r="48" spans="2:13" ht="14.45" customHeight="1" x14ac:dyDescent="0.2">
      <c r="B48" s="20"/>
      <c r="M48" s="20"/>
    </row>
    <row r="49" spans="2:13" ht="14.45" customHeight="1" x14ac:dyDescent="0.2">
      <c r="B49" s="20"/>
      <c r="M49" s="20"/>
    </row>
    <row r="50" spans="2:13" s="1" customFormat="1" ht="14.45" customHeight="1" x14ac:dyDescent="0.2">
      <c r="B50" s="29"/>
      <c r="D50" s="41" t="s">
        <v>41</v>
      </c>
      <c r="E50" s="42"/>
      <c r="F50" s="42"/>
      <c r="G50" s="41" t="s">
        <v>42</v>
      </c>
      <c r="H50" s="42"/>
      <c r="I50" s="42"/>
      <c r="J50" s="42"/>
      <c r="K50" s="42"/>
      <c r="L50" s="42"/>
      <c r="M50" s="29"/>
    </row>
    <row r="51" spans="2:13" x14ac:dyDescent="0.2">
      <c r="B51" s="20"/>
      <c r="M51" s="20"/>
    </row>
    <row r="52" spans="2:13" x14ac:dyDescent="0.2">
      <c r="B52" s="20"/>
      <c r="M52" s="20"/>
    </row>
    <row r="53" spans="2:13" x14ac:dyDescent="0.2">
      <c r="B53" s="20"/>
      <c r="M53" s="20"/>
    </row>
    <row r="54" spans="2:13" x14ac:dyDescent="0.2">
      <c r="B54" s="20"/>
      <c r="M54" s="20"/>
    </row>
    <row r="55" spans="2:13" x14ac:dyDescent="0.2">
      <c r="B55" s="20"/>
      <c r="M55" s="20"/>
    </row>
    <row r="56" spans="2:13" x14ac:dyDescent="0.2">
      <c r="B56" s="20"/>
      <c r="M56" s="20"/>
    </row>
    <row r="57" spans="2:13" x14ac:dyDescent="0.2">
      <c r="B57" s="20"/>
      <c r="M57" s="20"/>
    </row>
    <row r="58" spans="2:13" x14ac:dyDescent="0.2">
      <c r="B58" s="20"/>
      <c r="M58" s="20"/>
    </row>
    <row r="59" spans="2:13" x14ac:dyDescent="0.2">
      <c r="B59" s="20"/>
      <c r="M59" s="20"/>
    </row>
    <row r="60" spans="2:13" x14ac:dyDescent="0.2">
      <c r="B60" s="20"/>
      <c r="M60" s="20"/>
    </row>
    <row r="61" spans="2:13" s="1" customFormat="1" ht="12.75" x14ac:dyDescent="0.2">
      <c r="B61" s="29"/>
      <c r="D61" s="43" t="s">
        <v>43</v>
      </c>
      <c r="E61" s="31"/>
      <c r="F61" s="104" t="s">
        <v>44</v>
      </c>
      <c r="G61" s="43" t="s">
        <v>43</v>
      </c>
      <c r="H61" s="31"/>
      <c r="I61" s="31"/>
      <c r="J61" s="31"/>
      <c r="K61" s="105" t="s">
        <v>44</v>
      </c>
      <c r="L61" s="31"/>
      <c r="M61" s="29"/>
    </row>
    <row r="62" spans="2:13" x14ac:dyDescent="0.2">
      <c r="B62" s="20"/>
      <c r="M62" s="20"/>
    </row>
    <row r="63" spans="2:13" x14ac:dyDescent="0.2">
      <c r="B63" s="20"/>
      <c r="M63" s="20"/>
    </row>
    <row r="64" spans="2:13" x14ac:dyDescent="0.2">
      <c r="B64" s="20"/>
      <c r="M64" s="20"/>
    </row>
    <row r="65" spans="2:13" s="1" customFormat="1" ht="12.75" x14ac:dyDescent="0.2">
      <c r="B65" s="29"/>
      <c r="D65" s="41" t="s">
        <v>45</v>
      </c>
      <c r="E65" s="42"/>
      <c r="F65" s="42"/>
      <c r="G65" s="41" t="s">
        <v>46</v>
      </c>
      <c r="H65" s="42"/>
      <c r="I65" s="42"/>
      <c r="J65" s="42"/>
      <c r="K65" s="42"/>
      <c r="L65" s="42"/>
      <c r="M65" s="29"/>
    </row>
    <row r="66" spans="2:13" x14ac:dyDescent="0.2">
      <c r="B66" s="20"/>
      <c r="M66" s="20"/>
    </row>
    <row r="67" spans="2:13" x14ac:dyDescent="0.2">
      <c r="B67" s="20"/>
      <c r="M67" s="20"/>
    </row>
    <row r="68" spans="2:13" x14ac:dyDescent="0.2">
      <c r="B68" s="20"/>
      <c r="M68" s="20"/>
    </row>
    <row r="69" spans="2:13" x14ac:dyDescent="0.2">
      <c r="B69" s="20"/>
      <c r="M69" s="20"/>
    </row>
    <row r="70" spans="2:13" x14ac:dyDescent="0.2">
      <c r="B70" s="20"/>
      <c r="M70" s="20"/>
    </row>
    <row r="71" spans="2:13" x14ac:dyDescent="0.2">
      <c r="B71" s="20"/>
      <c r="M71" s="20"/>
    </row>
    <row r="72" spans="2:13" x14ac:dyDescent="0.2">
      <c r="B72" s="20"/>
      <c r="M72" s="20"/>
    </row>
    <row r="73" spans="2:13" x14ac:dyDescent="0.2">
      <c r="B73" s="20"/>
      <c r="M73" s="20"/>
    </row>
    <row r="74" spans="2:13" x14ac:dyDescent="0.2">
      <c r="B74" s="20"/>
      <c r="M74" s="20"/>
    </row>
    <row r="75" spans="2:13" x14ac:dyDescent="0.2">
      <c r="B75" s="20"/>
      <c r="M75" s="20"/>
    </row>
    <row r="76" spans="2:13" s="1" customFormat="1" ht="12.75" x14ac:dyDescent="0.2">
      <c r="B76" s="29"/>
      <c r="D76" s="43" t="s">
        <v>43</v>
      </c>
      <c r="E76" s="31"/>
      <c r="F76" s="104" t="s">
        <v>44</v>
      </c>
      <c r="G76" s="43" t="s">
        <v>43</v>
      </c>
      <c r="H76" s="31"/>
      <c r="I76" s="31"/>
      <c r="J76" s="31"/>
      <c r="K76" s="105" t="s">
        <v>44</v>
      </c>
      <c r="L76" s="31"/>
      <c r="M76" s="29"/>
    </row>
    <row r="77" spans="2:13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29"/>
    </row>
    <row r="81" spans="2:48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29"/>
    </row>
    <row r="82" spans="2:48" s="1" customFormat="1" ht="24.95" customHeight="1" x14ac:dyDescent="0.2">
      <c r="B82" s="29"/>
      <c r="C82" s="21" t="s">
        <v>125</v>
      </c>
      <c r="M82" s="29"/>
    </row>
    <row r="83" spans="2:48" s="1" customFormat="1" ht="6.95" customHeight="1" x14ac:dyDescent="0.2">
      <c r="B83" s="29"/>
      <c r="M83" s="29"/>
    </row>
    <row r="84" spans="2:48" s="1" customFormat="1" ht="12" customHeight="1" x14ac:dyDescent="0.2">
      <c r="B84" s="29"/>
      <c r="C84" s="26" t="s">
        <v>13</v>
      </c>
      <c r="M84" s="29"/>
    </row>
    <row r="85" spans="2:48" s="1" customFormat="1" ht="16.5" customHeight="1" x14ac:dyDescent="0.2">
      <c r="B85" s="29"/>
      <c r="E85" s="266" t="str">
        <f>E7</f>
        <v>Revitalizácia verejného priestoru - Dom služieb Dúbravka</v>
      </c>
      <c r="F85" s="267"/>
      <c r="G85" s="267"/>
      <c r="H85" s="267"/>
      <c r="M85" s="29"/>
    </row>
    <row r="86" spans="2:48" s="1" customFormat="1" ht="12" customHeight="1" x14ac:dyDescent="0.2">
      <c r="B86" s="29"/>
      <c r="C86" s="26" t="s">
        <v>121</v>
      </c>
      <c r="M86" s="29"/>
    </row>
    <row r="87" spans="2:48" s="1" customFormat="1" ht="16.5" customHeight="1" x14ac:dyDescent="0.2">
      <c r="B87" s="29"/>
      <c r="E87" s="262" t="str">
        <f>E9</f>
        <v>SO 07 - Rekonštrukcia VŠ a prekládka prípojky vody</v>
      </c>
      <c r="F87" s="268"/>
      <c r="G87" s="268"/>
      <c r="H87" s="268"/>
      <c r="M87" s="29"/>
    </row>
    <row r="88" spans="2:48" s="1" customFormat="1" ht="6.95" customHeight="1" x14ac:dyDescent="0.2">
      <c r="B88" s="29"/>
      <c r="M88" s="29"/>
    </row>
    <row r="89" spans="2:48" s="1" customFormat="1" ht="12" customHeight="1" x14ac:dyDescent="0.2">
      <c r="B89" s="29"/>
      <c r="C89" s="26" t="s">
        <v>16</v>
      </c>
      <c r="F89" s="24" t="str">
        <f>F12</f>
        <v>k.ú. Dúbravka, Bratislava</v>
      </c>
      <c r="I89" s="26" t="s">
        <v>18</v>
      </c>
      <c r="J89" s="26"/>
      <c r="K89" s="52">
        <f>IF(K12="","",K12)</f>
        <v>0</v>
      </c>
      <c r="M89" s="29"/>
    </row>
    <row r="90" spans="2:48" s="1" customFormat="1" ht="6.95" customHeight="1" x14ac:dyDescent="0.2">
      <c r="B90" s="29"/>
      <c r="M90" s="29"/>
    </row>
    <row r="91" spans="2:48" s="1" customFormat="1" ht="25.7" customHeight="1" x14ac:dyDescent="0.2">
      <c r="B91" s="29"/>
      <c r="C91" s="26" t="s">
        <v>19</v>
      </c>
      <c r="F91" s="24"/>
      <c r="I91" s="26" t="s">
        <v>23</v>
      </c>
      <c r="J91" s="26"/>
      <c r="K91" s="27"/>
      <c r="M91" s="29"/>
    </row>
    <row r="92" spans="2:48" s="1" customFormat="1" ht="15.2" customHeight="1" x14ac:dyDescent="0.2">
      <c r="B92" s="29"/>
      <c r="C92" s="26" t="s">
        <v>22</v>
      </c>
      <c r="F92" s="24" t="str">
        <f>IF(E18="","",E18)</f>
        <v/>
      </c>
      <c r="I92" s="26" t="s">
        <v>25</v>
      </c>
      <c r="J92" s="26"/>
      <c r="K92" s="27" t="str">
        <f>E24</f>
        <v xml:space="preserve"> </v>
      </c>
      <c r="M92" s="29"/>
    </row>
    <row r="93" spans="2:48" s="1" customFormat="1" ht="10.35" customHeight="1" x14ac:dyDescent="0.2">
      <c r="B93" s="29"/>
      <c r="M93" s="29"/>
    </row>
    <row r="94" spans="2:48" s="1" customFormat="1" ht="29.25" customHeight="1" x14ac:dyDescent="0.2">
      <c r="B94" s="29"/>
      <c r="C94" s="106" t="s">
        <v>126</v>
      </c>
      <c r="D94" s="98"/>
      <c r="E94" s="98"/>
      <c r="F94" s="98"/>
      <c r="G94" s="98"/>
      <c r="H94" s="98"/>
      <c r="I94" s="98"/>
      <c r="J94" s="98"/>
      <c r="K94" s="107" t="s">
        <v>127</v>
      </c>
      <c r="L94" s="98"/>
      <c r="M94" s="29"/>
    </row>
    <row r="95" spans="2:48" s="1" customFormat="1" ht="10.35" customHeight="1" x14ac:dyDescent="0.2">
      <c r="B95" s="29"/>
      <c r="M95" s="29"/>
    </row>
    <row r="96" spans="2:48" s="1" customFormat="1" ht="22.9" customHeight="1" x14ac:dyDescent="0.2">
      <c r="B96" s="29"/>
      <c r="C96" s="108" t="s">
        <v>128</v>
      </c>
      <c r="K96" s="66">
        <f>K129</f>
        <v>3434.49694</v>
      </c>
      <c r="M96" s="29"/>
      <c r="AV96" s="17" t="s">
        <v>129</v>
      </c>
    </row>
    <row r="97" spans="2:66" s="8" customFormat="1" ht="24.95" customHeight="1" x14ac:dyDescent="0.2">
      <c r="B97" s="109"/>
      <c r="D97" s="110" t="s">
        <v>1256</v>
      </c>
      <c r="E97" s="111"/>
      <c r="F97" s="111"/>
      <c r="G97" s="111"/>
      <c r="H97" s="111"/>
      <c r="I97" s="111"/>
      <c r="J97" s="111"/>
      <c r="K97" s="112">
        <f>K130</f>
        <v>3424.99694</v>
      </c>
      <c r="M97" s="109"/>
    </row>
    <row r="98" spans="2:66" s="9" customFormat="1" ht="19.899999999999999" customHeight="1" x14ac:dyDescent="0.2">
      <c r="B98" s="113"/>
      <c r="D98" s="114" t="s">
        <v>1257</v>
      </c>
      <c r="E98" s="115"/>
      <c r="F98" s="115"/>
      <c r="G98" s="115"/>
      <c r="H98" s="115"/>
      <c r="I98" s="115"/>
      <c r="J98" s="115"/>
      <c r="K98" s="116">
        <f>K131</f>
        <v>1383.4629600000003</v>
      </c>
      <c r="M98" s="113"/>
    </row>
    <row r="99" spans="2:66" s="9" customFormat="1" ht="19.899999999999999" customHeight="1" x14ac:dyDescent="0.2">
      <c r="B99" s="113"/>
      <c r="D99" s="114" t="s">
        <v>1258</v>
      </c>
      <c r="E99" s="115"/>
      <c r="F99" s="115"/>
      <c r="G99" s="115"/>
      <c r="H99" s="115"/>
      <c r="I99" s="115"/>
      <c r="J99" s="115"/>
      <c r="K99" s="116">
        <f>K140</f>
        <v>0</v>
      </c>
      <c r="M99" s="113"/>
    </row>
    <row r="100" spans="2:66" s="9" customFormat="1" ht="19.899999999999999" customHeight="1" x14ac:dyDescent="0.2">
      <c r="B100" s="113"/>
      <c r="D100" s="114" t="s">
        <v>137</v>
      </c>
      <c r="E100" s="115"/>
      <c r="F100" s="115"/>
      <c r="G100" s="115"/>
      <c r="H100" s="115"/>
      <c r="I100" s="115"/>
      <c r="J100" s="115"/>
      <c r="K100" s="116">
        <f>K142</f>
        <v>460.60999999999996</v>
      </c>
      <c r="M100" s="113"/>
    </row>
    <row r="101" spans="2:66" s="9" customFormat="1" ht="19.899999999999999" customHeight="1" x14ac:dyDescent="0.2">
      <c r="B101" s="113"/>
      <c r="D101" s="114" t="s">
        <v>1259</v>
      </c>
      <c r="E101" s="115"/>
      <c r="F101" s="115"/>
      <c r="G101" s="115"/>
      <c r="H101" s="115"/>
      <c r="I101" s="115"/>
      <c r="J101" s="115"/>
      <c r="K101" s="116">
        <f>K153</f>
        <v>1580.9239799999998</v>
      </c>
      <c r="M101" s="113"/>
    </row>
    <row r="102" spans="2:66" s="8" customFormat="1" ht="24.95" customHeight="1" x14ac:dyDescent="0.2">
      <c r="B102" s="109"/>
      <c r="D102" s="110" t="s">
        <v>1260</v>
      </c>
      <c r="E102" s="111"/>
      <c r="F102" s="111"/>
      <c r="G102" s="111"/>
      <c r="H102" s="111"/>
      <c r="I102" s="111"/>
      <c r="J102" s="111"/>
      <c r="K102" s="112">
        <f>K155</f>
        <v>9.5</v>
      </c>
      <c r="M102" s="109"/>
    </row>
    <row r="103" spans="2:66" s="9" customFormat="1" ht="19.899999999999999" customHeight="1" x14ac:dyDescent="0.2">
      <c r="B103" s="113"/>
      <c r="D103" s="114" t="s">
        <v>1261</v>
      </c>
      <c r="E103" s="115"/>
      <c r="F103" s="115"/>
      <c r="G103" s="115"/>
      <c r="H103" s="115"/>
      <c r="I103" s="115"/>
      <c r="J103" s="115"/>
      <c r="K103" s="116">
        <f>K156</f>
        <v>9.5</v>
      </c>
      <c r="M103" s="113"/>
    </row>
    <row r="104" spans="2:66" s="1" customFormat="1" ht="21.75" customHeight="1" x14ac:dyDescent="0.2">
      <c r="B104" s="29"/>
      <c r="M104" s="29"/>
    </row>
    <row r="105" spans="2:66" s="1" customFormat="1" ht="6.95" customHeight="1" x14ac:dyDescent="0.2">
      <c r="B105" s="29"/>
      <c r="M105" s="29"/>
    </row>
    <row r="106" spans="2:66" s="1" customFormat="1" ht="29.25" customHeight="1" x14ac:dyDescent="0.2">
      <c r="B106" s="29"/>
      <c r="C106" s="108" t="s">
        <v>144</v>
      </c>
      <c r="K106" s="117">
        <f>ROUND(K107 + K108,2)</f>
        <v>78.989999999999995</v>
      </c>
      <c r="M106" s="29"/>
      <c r="O106" s="118" t="s">
        <v>32</v>
      </c>
    </row>
    <row r="107" spans="2:66" s="1" customFormat="1" ht="18" customHeight="1" x14ac:dyDescent="0.2">
      <c r="B107" s="29"/>
      <c r="D107" s="265" t="s">
        <v>145</v>
      </c>
      <c r="E107" s="265"/>
      <c r="F107" s="265"/>
      <c r="K107" s="186">
        <f>0.023*K96</f>
        <v>78.993429620000001</v>
      </c>
      <c r="M107" s="29"/>
      <c r="O107" s="187" t="s">
        <v>34</v>
      </c>
      <c r="AG107" s="119"/>
      <c r="AH107" s="119"/>
      <c r="AI107" s="119"/>
      <c r="AJ107" s="119"/>
      <c r="AK107" s="119"/>
      <c r="AL107" s="119"/>
      <c r="AM107" s="119"/>
      <c r="AN107" s="119"/>
      <c r="AO107" s="119"/>
      <c r="AP107" s="119"/>
      <c r="AQ107" s="119"/>
      <c r="AR107" s="119"/>
      <c r="AS107" s="119"/>
      <c r="AT107" s="119"/>
      <c r="AU107" s="119"/>
      <c r="AV107" s="119"/>
      <c r="AW107" s="119"/>
      <c r="AX107" s="119"/>
      <c r="AY107" s="119"/>
      <c r="AZ107" s="120" t="s">
        <v>146</v>
      </c>
      <c r="BA107" s="119"/>
      <c r="BB107" s="119"/>
      <c r="BC107" s="119"/>
      <c r="BD107" s="119"/>
      <c r="BE107" s="119"/>
      <c r="BF107" s="121">
        <f>IF(O107="základná",K107,0)</f>
        <v>0</v>
      </c>
      <c r="BG107" s="121">
        <f>IF(O107="znížená",K107,0)</f>
        <v>78.993429620000001</v>
      </c>
      <c r="BH107" s="121">
        <f>IF(O107="zákl. prenesená",K107,0)</f>
        <v>0</v>
      </c>
      <c r="BI107" s="121">
        <f>IF(O107="zníž. prenesená",K107,0)</f>
        <v>0</v>
      </c>
      <c r="BJ107" s="121">
        <f>IF(O107="nulová",K107,0)</f>
        <v>0</v>
      </c>
      <c r="BK107" s="120" t="s">
        <v>147</v>
      </c>
      <c r="BL107" s="119"/>
      <c r="BM107" s="119"/>
      <c r="BN107" s="119"/>
    </row>
    <row r="108" spans="2:66" s="1" customFormat="1" ht="18" customHeight="1" x14ac:dyDescent="0.2">
      <c r="B108" s="29"/>
      <c r="D108" s="265" t="s">
        <v>148</v>
      </c>
      <c r="E108" s="265"/>
      <c r="F108" s="265"/>
      <c r="K108" s="181"/>
      <c r="M108" s="29"/>
      <c r="O108" s="187" t="s">
        <v>34</v>
      </c>
      <c r="AG108" s="119"/>
      <c r="AH108" s="119"/>
      <c r="AI108" s="119"/>
      <c r="AJ108" s="119"/>
      <c r="AK108" s="119"/>
      <c r="AL108" s="119"/>
      <c r="AM108" s="119"/>
      <c r="AN108" s="119"/>
      <c r="AO108" s="119"/>
      <c r="AP108" s="119"/>
      <c r="AQ108" s="119"/>
      <c r="AR108" s="119"/>
      <c r="AS108" s="119"/>
      <c r="AT108" s="119"/>
      <c r="AU108" s="119"/>
      <c r="AV108" s="119"/>
      <c r="AW108" s="119"/>
      <c r="AX108" s="119"/>
      <c r="AY108" s="119"/>
      <c r="AZ108" s="120" t="s">
        <v>146</v>
      </c>
      <c r="BA108" s="119"/>
      <c r="BB108" s="119"/>
      <c r="BC108" s="119"/>
      <c r="BD108" s="119"/>
      <c r="BE108" s="119"/>
      <c r="BF108" s="121">
        <f>IF(O108="základná",K108,0)</f>
        <v>0</v>
      </c>
      <c r="BG108" s="121">
        <f>IF(O108="znížená",K108,0)</f>
        <v>0</v>
      </c>
      <c r="BH108" s="121">
        <f>IF(O108="zákl. prenesená",K108,0)</f>
        <v>0</v>
      </c>
      <c r="BI108" s="121">
        <f>IF(O108="zníž. prenesená",K108,0)</f>
        <v>0</v>
      </c>
      <c r="BJ108" s="121">
        <f>IF(O108="nulová",K108,0)</f>
        <v>0</v>
      </c>
      <c r="BK108" s="120" t="s">
        <v>147</v>
      </c>
      <c r="BL108" s="119"/>
      <c r="BM108" s="119"/>
      <c r="BN108" s="119"/>
    </row>
    <row r="109" spans="2:66" s="1" customFormat="1" ht="18" customHeight="1" x14ac:dyDescent="0.2">
      <c r="B109" s="29"/>
      <c r="M109" s="29"/>
    </row>
    <row r="110" spans="2:66" s="1" customFormat="1" ht="29.25" customHeight="1" x14ac:dyDescent="0.2">
      <c r="B110" s="29"/>
      <c r="C110" s="122" t="s">
        <v>149</v>
      </c>
      <c r="D110" s="98"/>
      <c r="E110" s="98"/>
      <c r="F110" s="98"/>
      <c r="G110" s="98"/>
      <c r="H110" s="98"/>
      <c r="I110" s="98"/>
      <c r="J110" s="98"/>
      <c r="K110" s="123">
        <f>ROUND(K96+K106,2)</f>
        <v>3513.49</v>
      </c>
      <c r="L110" s="98"/>
      <c r="M110" s="29"/>
    </row>
    <row r="111" spans="2:66" s="1" customFormat="1" ht="6.95" customHeight="1" x14ac:dyDescent="0.2">
      <c r="B111" s="44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29"/>
    </row>
    <row r="115" spans="2:21" s="1" customFormat="1" ht="6.95" customHeight="1" x14ac:dyDescent="0.2">
      <c r="B115" s="46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29"/>
    </row>
    <row r="116" spans="2:21" s="1" customFormat="1" ht="24.95" customHeight="1" x14ac:dyDescent="0.2">
      <c r="B116" s="29"/>
      <c r="C116" s="21" t="s">
        <v>150</v>
      </c>
      <c r="M116" s="29"/>
    </row>
    <row r="117" spans="2:21" s="1" customFormat="1" ht="6.95" customHeight="1" x14ac:dyDescent="0.2">
      <c r="B117" s="29"/>
      <c r="M117" s="29"/>
    </row>
    <row r="118" spans="2:21" s="1" customFormat="1" ht="12" customHeight="1" x14ac:dyDescent="0.2">
      <c r="B118" s="29"/>
      <c r="C118" s="26" t="s">
        <v>13</v>
      </c>
      <c r="M118" s="29"/>
    </row>
    <row r="119" spans="2:21" s="1" customFormat="1" ht="16.5" customHeight="1" x14ac:dyDescent="0.2">
      <c r="B119" s="29"/>
      <c r="E119" s="266" t="str">
        <f>E7</f>
        <v>Revitalizácia verejného priestoru - Dom služieb Dúbravka</v>
      </c>
      <c r="F119" s="267"/>
      <c r="G119" s="267"/>
      <c r="H119" s="267"/>
      <c r="M119" s="29"/>
    </row>
    <row r="120" spans="2:21" s="1" customFormat="1" ht="12" customHeight="1" x14ac:dyDescent="0.2">
      <c r="B120" s="29"/>
      <c r="C120" s="26" t="s">
        <v>121</v>
      </c>
      <c r="M120" s="29"/>
    </row>
    <row r="121" spans="2:21" s="1" customFormat="1" ht="16.5" customHeight="1" x14ac:dyDescent="0.2">
      <c r="B121" s="29"/>
      <c r="E121" s="262" t="str">
        <f>E9</f>
        <v>SO 07 - Rekonštrukcia VŠ a prekládka prípojky vody</v>
      </c>
      <c r="F121" s="268"/>
      <c r="G121" s="268"/>
      <c r="H121" s="268"/>
      <c r="M121" s="29"/>
    </row>
    <row r="122" spans="2:21" s="1" customFormat="1" ht="6.95" customHeight="1" x14ac:dyDescent="0.2">
      <c r="B122" s="29"/>
      <c r="M122" s="29"/>
    </row>
    <row r="123" spans="2:21" s="1" customFormat="1" ht="12" customHeight="1" x14ac:dyDescent="0.2">
      <c r="B123" s="29"/>
      <c r="C123" s="26" t="s">
        <v>16</v>
      </c>
      <c r="F123" s="24" t="str">
        <f>F12</f>
        <v>k.ú. Dúbravka, Bratislava</v>
      </c>
      <c r="I123" s="26" t="s">
        <v>18</v>
      </c>
      <c r="J123" s="26"/>
      <c r="K123" s="52">
        <f>IF(K12="","",K12)</f>
        <v>0</v>
      </c>
      <c r="M123" s="29"/>
    </row>
    <row r="124" spans="2:21" s="1" customFormat="1" ht="6.95" customHeight="1" x14ac:dyDescent="0.2">
      <c r="B124" s="29"/>
      <c r="M124" s="29"/>
    </row>
    <row r="125" spans="2:21" s="1" customFormat="1" ht="25.7" customHeight="1" x14ac:dyDescent="0.2">
      <c r="B125" s="29"/>
      <c r="C125" s="26" t="s">
        <v>19</v>
      </c>
      <c r="F125" s="24">
        <f>E15</f>
        <v>0</v>
      </c>
      <c r="I125" s="26" t="s">
        <v>23</v>
      </c>
      <c r="J125" s="26"/>
      <c r="K125" s="27">
        <f>E21</f>
        <v>0</v>
      </c>
      <c r="M125" s="29"/>
    </row>
    <row r="126" spans="2:21" s="1" customFormat="1" ht="15.2" customHeight="1" x14ac:dyDescent="0.2">
      <c r="B126" s="29"/>
      <c r="C126" s="26" t="s">
        <v>22</v>
      </c>
      <c r="F126" s="24" t="str">
        <f>IF(E18="","",E18)</f>
        <v/>
      </c>
      <c r="I126" s="26" t="s">
        <v>25</v>
      </c>
      <c r="J126" s="26"/>
      <c r="K126" s="27" t="str">
        <f>E24</f>
        <v xml:space="preserve"> </v>
      </c>
      <c r="M126" s="29"/>
    </row>
    <row r="127" spans="2:21" s="1" customFormat="1" ht="10.35" customHeight="1" x14ac:dyDescent="0.2">
      <c r="B127" s="29"/>
      <c r="M127" s="29"/>
    </row>
    <row r="128" spans="2:21" s="10" customFormat="1" ht="29.25" customHeight="1" x14ac:dyDescent="0.2">
      <c r="B128" s="124"/>
      <c r="C128" s="125" t="s">
        <v>151</v>
      </c>
      <c r="D128" s="126" t="s">
        <v>53</v>
      </c>
      <c r="E128" s="126" t="s">
        <v>49</v>
      </c>
      <c r="F128" s="126" t="s">
        <v>50</v>
      </c>
      <c r="G128" s="126" t="s">
        <v>152</v>
      </c>
      <c r="H128" s="126" t="s">
        <v>153</v>
      </c>
      <c r="I128" s="126" t="s">
        <v>154</v>
      </c>
      <c r="J128" s="126" t="s">
        <v>155</v>
      </c>
      <c r="K128" s="127" t="s">
        <v>127</v>
      </c>
      <c r="L128" s="128" t="s">
        <v>156</v>
      </c>
      <c r="M128" s="124"/>
      <c r="N128" s="59" t="s">
        <v>1</v>
      </c>
      <c r="O128" s="60" t="s">
        <v>32</v>
      </c>
      <c r="P128" s="60" t="s">
        <v>157</v>
      </c>
      <c r="Q128" s="60" t="s">
        <v>158</v>
      </c>
      <c r="R128" s="60" t="s">
        <v>159</v>
      </c>
      <c r="S128" s="60" t="s">
        <v>160</v>
      </c>
      <c r="T128" s="60" t="s">
        <v>161</v>
      </c>
      <c r="U128" s="61" t="s">
        <v>162</v>
      </c>
    </row>
    <row r="129" spans="2:66" s="1" customFormat="1" ht="22.9" customHeight="1" x14ac:dyDescent="0.25">
      <c r="B129" s="29"/>
      <c r="C129" s="64" t="s">
        <v>123</v>
      </c>
      <c r="K129" s="129">
        <f>K130+K155</f>
        <v>3434.49694</v>
      </c>
      <c r="M129" s="29"/>
      <c r="N129" s="62"/>
      <c r="O129" s="53"/>
      <c r="P129" s="53"/>
      <c r="Q129" s="130">
        <f>Q130+Q155</f>
        <v>0</v>
      </c>
      <c r="R129" s="53"/>
      <c r="S129" s="130">
        <f>S130+S155</f>
        <v>42.281519999999993</v>
      </c>
      <c r="T129" s="53"/>
      <c r="U129" s="131">
        <f>U130+U155</f>
        <v>0</v>
      </c>
      <c r="AU129" s="17" t="s">
        <v>67</v>
      </c>
      <c r="AV129" s="17" t="s">
        <v>129</v>
      </c>
      <c r="BL129" s="132">
        <f>BL130+BL155</f>
        <v>3434.49</v>
      </c>
    </row>
    <row r="130" spans="2:66" s="11" customFormat="1" ht="25.9" customHeight="1" x14ac:dyDescent="0.2">
      <c r="B130" s="133"/>
      <c r="D130" s="134" t="s">
        <v>67</v>
      </c>
      <c r="E130" s="135" t="s">
        <v>163</v>
      </c>
      <c r="F130" s="135" t="s">
        <v>1262</v>
      </c>
      <c r="K130" s="136">
        <f>K131+K142+K153</f>
        <v>3424.99694</v>
      </c>
      <c r="M130" s="133"/>
      <c r="N130" s="137"/>
      <c r="Q130" s="138">
        <f>Q131+Q140+Q142+Q153</f>
        <v>0</v>
      </c>
      <c r="S130" s="138">
        <f>S131+S140+S142+S153</f>
        <v>42.281519999999993</v>
      </c>
      <c r="U130" s="139">
        <f>U131+U140+U142+U153</f>
        <v>0</v>
      </c>
      <c r="AS130" s="134" t="s">
        <v>76</v>
      </c>
      <c r="AU130" s="140" t="s">
        <v>67</v>
      </c>
      <c r="AV130" s="140" t="s">
        <v>68</v>
      </c>
      <c r="AZ130" s="134" t="s">
        <v>165</v>
      </c>
      <c r="BL130" s="141">
        <f>BL131+BL140+BL142+BL153</f>
        <v>3424.99</v>
      </c>
    </row>
    <row r="131" spans="2:66" s="11" customFormat="1" ht="22.9" customHeight="1" x14ac:dyDescent="0.2">
      <c r="B131" s="133"/>
      <c r="D131" s="134" t="s">
        <v>67</v>
      </c>
      <c r="E131" s="142" t="s">
        <v>76</v>
      </c>
      <c r="F131" s="142" t="s">
        <v>1263</v>
      </c>
      <c r="K131" s="143">
        <f>SUM(K132:K141)</f>
        <v>1383.4629600000003</v>
      </c>
      <c r="M131" s="133"/>
      <c r="N131" s="137"/>
      <c r="Q131" s="138">
        <f>SUM(Q132:Q139)</f>
        <v>0</v>
      </c>
      <c r="S131" s="138">
        <f>SUM(S132:S139)</f>
        <v>36.6021</v>
      </c>
      <c r="U131" s="139">
        <f>SUM(U132:U139)</f>
        <v>0</v>
      </c>
      <c r="AS131" s="134" t="s">
        <v>76</v>
      </c>
      <c r="AU131" s="140" t="s">
        <v>67</v>
      </c>
      <c r="AV131" s="140" t="s">
        <v>76</v>
      </c>
      <c r="AZ131" s="134" t="s">
        <v>165</v>
      </c>
      <c r="BL131" s="141">
        <f>SUM(BL132:BL139)</f>
        <v>1200.45</v>
      </c>
    </row>
    <row r="132" spans="2:66" s="1" customFormat="1" ht="16.5" customHeight="1" x14ac:dyDescent="0.2">
      <c r="B132" s="29"/>
      <c r="C132" s="188" t="s">
        <v>76</v>
      </c>
      <c r="D132" s="188" t="s">
        <v>167</v>
      </c>
      <c r="E132" s="189" t="s">
        <v>1073</v>
      </c>
      <c r="F132" s="190" t="s">
        <v>1074</v>
      </c>
      <c r="G132" s="191" t="s">
        <v>184</v>
      </c>
      <c r="H132" s="192">
        <v>15</v>
      </c>
      <c r="I132" s="193">
        <v>21.88</v>
      </c>
      <c r="J132" s="182"/>
      <c r="K132" s="193">
        <f t="shared" ref="K132:K154" si="0">(H132*I132)-(H132*I132*J132)</f>
        <v>328.2</v>
      </c>
      <c r="L132" s="194"/>
      <c r="M132" s="29"/>
      <c r="N132" s="145" t="s">
        <v>1</v>
      </c>
      <c r="O132" s="118" t="s">
        <v>34</v>
      </c>
      <c r="P132" s="146">
        <v>0</v>
      </c>
      <c r="Q132" s="146">
        <f t="shared" ref="Q132:Q139" si="1">P132*H132</f>
        <v>0</v>
      </c>
      <c r="R132" s="146">
        <v>0</v>
      </c>
      <c r="S132" s="146">
        <f t="shared" ref="S132:S139" si="2">R132*H132</f>
        <v>0</v>
      </c>
      <c r="T132" s="146">
        <v>0</v>
      </c>
      <c r="U132" s="147">
        <f t="shared" ref="U132:U139" si="3">T132*H132</f>
        <v>0</v>
      </c>
      <c r="AS132" s="148" t="s">
        <v>171</v>
      </c>
      <c r="AU132" s="148" t="s">
        <v>167</v>
      </c>
      <c r="AV132" s="148" t="s">
        <v>147</v>
      </c>
      <c r="AZ132" s="17" t="s">
        <v>165</v>
      </c>
      <c r="BF132" s="149">
        <f t="shared" ref="BF132:BF139" si="4">IF(O132="základná",K132,0)</f>
        <v>0</v>
      </c>
      <c r="BG132" s="149">
        <f t="shared" ref="BG132:BG139" si="5">IF(O132="znížená",K132,0)</f>
        <v>328.2</v>
      </c>
      <c r="BH132" s="149">
        <f t="shared" ref="BH132:BH139" si="6">IF(O132="zákl. prenesená",K132,0)</f>
        <v>0</v>
      </c>
      <c r="BI132" s="149">
        <f t="shared" ref="BI132:BI139" si="7">IF(O132="zníž. prenesená",K132,0)</f>
        <v>0</v>
      </c>
      <c r="BJ132" s="149">
        <f t="shared" ref="BJ132:BJ139" si="8">IF(O132="nulová",K132,0)</f>
        <v>0</v>
      </c>
      <c r="BK132" s="17" t="s">
        <v>147</v>
      </c>
      <c r="BL132" s="149">
        <f t="shared" ref="BL132:BL139" si="9">ROUND(I132*H132,2)</f>
        <v>328.2</v>
      </c>
      <c r="BM132" s="17" t="s">
        <v>171</v>
      </c>
      <c r="BN132" s="148" t="s">
        <v>147</v>
      </c>
    </row>
    <row r="133" spans="2:66" s="1" customFormat="1" ht="37.9" customHeight="1" x14ac:dyDescent="0.2">
      <c r="B133" s="29"/>
      <c r="C133" s="188" t="s">
        <v>147</v>
      </c>
      <c r="D133" s="188" t="s">
        <v>167</v>
      </c>
      <c r="E133" s="189" t="s">
        <v>1078</v>
      </c>
      <c r="F133" s="190" t="s">
        <v>1079</v>
      </c>
      <c r="G133" s="191" t="s">
        <v>184</v>
      </c>
      <c r="H133" s="192">
        <v>7.5</v>
      </c>
      <c r="I133" s="193">
        <v>1.21</v>
      </c>
      <c r="J133" s="182"/>
      <c r="K133" s="193">
        <f t="shared" si="0"/>
        <v>9.0749999999999993</v>
      </c>
      <c r="L133" s="194"/>
      <c r="M133" s="29"/>
      <c r="N133" s="145" t="s">
        <v>1</v>
      </c>
      <c r="O133" s="118" t="s">
        <v>34</v>
      </c>
      <c r="P133" s="146">
        <v>0</v>
      </c>
      <c r="Q133" s="146">
        <f t="shared" si="1"/>
        <v>0</v>
      </c>
      <c r="R133" s="146">
        <v>0</v>
      </c>
      <c r="S133" s="146">
        <f t="shared" si="2"/>
        <v>0</v>
      </c>
      <c r="T133" s="146">
        <v>0</v>
      </c>
      <c r="U133" s="147">
        <f t="shared" si="3"/>
        <v>0</v>
      </c>
      <c r="AS133" s="148" t="s">
        <v>171</v>
      </c>
      <c r="AU133" s="148" t="s">
        <v>167</v>
      </c>
      <c r="AV133" s="148" t="s">
        <v>147</v>
      </c>
      <c r="AZ133" s="17" t="s">
        <v>165</v>
      </c>
      <c r="BF133" s="149">
        <f t="shared" si="4"/>
        <v>0</v>
      </c>
      <c r="BG133" s="149">
        <f t="shared" si="5"/>
        <v>9.0749999999999993</v>
      </c>
      <c r="BH133" s="149">
        <f t="shared" si="6"/>
        <v>0</v>
      </c>
      <c r="BI133" s="149">
        <f t="shared" si="7"/>
        <v>0</v>
      </c>
      <c r="BJ133" s="149">
        <f t="shared" si="8"/>
        <v>0</v>
      </c>
      <c r="BK133" s="17" t="s">
        <v>147</v>
      </c>
      <c r="BL133" s="149">
        <f t="shared" si="9"/>
        <v>9.08</v>
      </c>
      <c r="BM133" s="17" t="s">
        <v>171</v>
      </c>
      <c r="BN133" s="148" t="s">
        <v>171</v>
      </c>
    </row>
    <row r="134" spans="2:66" s="1" customFormat="1" ht="24.2" customHeight="1" x14ac:dyDescent="0.2">
      <c r="B134" s="29"/>
      <c r="C134" s="188" t="s">
        <v>181</v>
      </c>
      <c r="D134" s="188" t="s">
        <v>167</v>
      </c>
      <c r="E134" s="189" t="s">
        <v>1264</v>
      </c>
      <c r="F134" s="190" t="s">
        <v>1265</v>
      </c>
      <c r="G134" s="191" t="s">
        <v>170</v>
      </c>
      <c r="H134" s="192">
        <v>30</v>
      </c>
      <c r="I134" s="193">
        <v>4.87</v>
      </c>
      <c r="J134" s="182"/>
      <c r="K134" s="193">
        <f t="shared" si="0"/>
        <v>146.1</v>
      </c>
      <c r="L134" s="194"/>
      <c r="M134" s="29"/>
      <c r="N134" s="145" t="s">
        <v>1</v>
      </c>
      <c r="O134" s="118" t="s">
        <v>34</v>
      </c>
      <c r="P134" s="146">
        <v>0</v>
      </c>
      <c r="Q134" s="146">
        <f t="shared" si="1"/>
        <v>0</v>
      </c>
      <c r="R134" s="146">
        <v>9.7000000000000005E-4</v>
      </c>
      <c r="S134" s="146">
        <f t="shared" si="2"/>
        <v>2.9100000000000001E-2</v>
      </c>
      <c r="T134" s="146">
        <v>0</v>
      </c>
      <c r="U134" s="147">
        <f t="shared" si="3"/>
        <v>0</v>
      </c>
      <c r="AS134" s="148" t="s">
        <v>171</v>
      </c>
      <c r="AU134" s="148" t="s">
        <v>167</v>
      </c>
      <c r="AV134" s="148" t="s">
        <v>147</v>
      </c>
      <c r="AZ134" s="17" t="s">
        <v>165</v>
      </c>
      <c r="BF134" s="149">
        <f t="shared" si="4"/>
        <v>0</v>
      </c>
      <c r="BG134" s="149">
        <f t="shared" si="5"/>
        <v>146.1</v>
      </c>
      <c r="BH134" s="149">
        <f t="shared" si="6"/>
        <v>0</v>
      </c>
      <c r="BI134" s="149">
        <f t="shared" si="7"/>
        <v>0</v>
      </c>
      <c r="BJ134" s="149">
        <f t="shared" si="8"/>
        <v>0</v>
      </c>
      <c r="BK134" s="17" t="s">
        <v>147</v>
      </c>
      <c r="BL134" s="149">
        <f t="shared" si="9"/>
        <v>146.1</v>
      </c>
      <c r="BM134" s="17" t="s">
        <v>171</v>
      </c>
      <c r="BN134" s="148" t="s">
        <v>205</v>
      </c>
    </row>
    <row r="135" spans="2:66" s="1" customFormat="1" ht="24.2" customHeight="1" x14ac:dyDescent="0.2">
      <c r="B135" s="29"/>
      <c r="C135" s="188" t="s">
        <v>171</v>
      </c>
      <c r="D135" s="188" t="s">
        <v>167</v>
      </c>
      <c r="E135" s="189" t="s">
        <v>1266</v>
      </c>
      <c r="F135" s="190" t="s">
        <v>1267</v>
      </c>
      <c r="G135" s="191" t="s">
        <v>170</v>
      </c>
      <c r="H135" s="192">
        <v>30</v>
      </c>
      <c r="I135" s="193">
        <v>2.8</v>
      </c>
      <c r="J135" s="182"/>
      <c r="K135" s="193">
        <f t="shared" si="0"/>
        <v>84</v>
      </c>
      <c r="L135" s="194"/>
      <c r="M135" s="29"/>
      <c r="N135" s="145" t="s">
        <v>1</v>
      </c>
      <c r="O135" s="118" t="s">
        <v>34</v>
      </c>
      <c r="P135" s="146">
        <v>0</v>
      </c>
      <c r="Q135" s="146">
        <f t="shared" si="1"/>
        <v>0</v>
      </c>
      <c r="R135" s="146">
        <v>0</v>
      </c>
      <c r="S135" s="146">
        <f t="shared" si="2"/>
        <v>0</v>
      </c>
      <c r="T135" s="146">
        <v>0</v>
      </c>
      <c r="U135" s="147">
        <f t="shared" si="3"/>
        <v>0</v>
      </c>
      <c r="AS135" s="148" t="s">
        <v>171</v>
      </c>
      <c r="AU135" s="148" t="s">
        <v>167</v>
      </c>
      <c r="AV135" s="148" t="s">
        <v>147</v>
      </c>
      <c r="AZ135" s="17" t="s">
        <v>165</v>
      </c>
      <c r="BF135" s="149">
        <f t="shared" si="4"/>
        <v>0</v>
      </c>
      <c r="BG135" s="149">
        <f t="shared" si="5"/>
        <v>84</v>
      </c>
      <c r="BH135" s="149">
        <f t="shared" si="6"/>
        <v>0</v>
      </c>
      <c r="BI135" s="149">
        <f t="shared" si="7"/>
        <v>0</v>
      </c>
      <c r="BJ135" s="149">
        <f t="shared" si="8"/>
        <v>0</v>
      </c>
      <c r="BK135" s="17" t="s">
        <v>147</v>
      </c>
      <c r="BL135" s="149">
        <f t="shared" si="9"/>
        <v>84</v>
      </c>
      <c r="BM135" s="17" t="s">
        <v>171</v>
      </c>
      <c r="BN135" s="148" t="s">
        <v>213</v>
      </c>
    </row>
    <row r="136" spans="2:66" s="1" customFormat="1" ht="24.2" customHeight="1" x14ac:dyDescent="0.2">
      <c r="B136" s="29"/>
      <c r="C136" s="188" t="s">
        <v>201</v>
      </c>
      <c r="D136" s="188" t="s">
        <v>167</v>
      </c>
      <c r="E136" s="189" t="s">
        <v>1096</v>
      </c>
      <c r="F136" s="190" t="s">
        <v>1097</v>
      </c>
      <c r="G136" s="191" t="s">
        <v>184</v>
      </c>
      <c r="H136" s="192">
        <v>10</v>
      </c>
      <c r="I136" s="193">
        <v>4.2300000000000004</v>
      </c>
      <c r="J136" s="182"/>
      <c r="K136" s="193">
        <f t="shared" si="0"/>
        <v>42.300000000000004</v>
      </c>
      <c r="L136" s="194"/>
      <c r="M136" s="29"/>
      <c r="N136" s="145" t="s">
        <v>1</v>
      </c>
      <c r="O136" s="118" t="s">
        <v>34</v>
      </c>
      <c r="P136" s="146">
        <v>0</v>
      </c>
      <c r="Q136" s="146">
        <f t="shared" si="1"/>
        <v>0</v>
      </c>
      <c r="R136" s="146">
        <v>0</v>
      </c>
      <c r="S136" s="146">
        <f t="shared" si="2"/>
        <v>0</v>
      </c>
      <c r="T136" s="146">
        <v>0</v>
      </c>
      <c r="U136" s="147">
        <f t="shared" si="3"/>
        <v>0</v>
      </c>
      <c r="AS136" s="148" t="s">
        <v>171</v>
      </c>
      <c r="AU136" s="148" t="s">
        <v>167</v>
      </c>
      <c r="AV136" s="148" t="s">
        <v>147</v>
      </c>
      <c r="AZ136" s="17" t="s">
        <v>165</v>
      </c>
      <c r="BF136" s="149">
        <f t="shared" si="4"/>
        <v>0</v>
      </c>
      <c r="BG136" s="149">
        <f t="shared" si="5"/>
        <v>42.300000000000004</v>
      </c>
      <c r="BH136" s="149">
        <f t="shared" si="6"/>
        <v>0</v>
      </c>
      <c r="BI136" s="149">
        <f t="shared" si="7"/>
        <v>0</v>
      </c>
      <c r="BJ136" s="149">
        <f t="shared" si="8"/>
        <v>0</v>
      </c>
      <c r="BK136" s="17" t="s">
        <v>147</v>
      </c>
      <c r="BL136" s="149">
        <f t="shared" si="9"/>
        <v>42.3</v>
      </c>
      <c r="BM136" s="17" t="s">
        <v>171</v>
      </c>
      <c r="BN136" s="148" t="s">
        <v>224</v>
      </c>
    </row>
    <row r="137" spans="2:66" s="1" customFormat="1" ht="16.5" customHeight="1" x14ac:dyDescent="0.2">
      <c r="B137" s="29"/>
      <c r="C137" s="202" t="s">
        <v>205</v>
      </c>
      <c r="D137" s="202" t="s">
        <v>398</v>
      </c>
      <c r="E137" s="203" t="s">
        <v>1268</v>
      </c>
      <c r="F137" s="204" t="s">
        <v>1269</v>
      </c>
      <c r="G137" s="205" t="s">
        <v>242</v>
      </c>
      <c r="H137" s="206">
        <v>31.562999999999999</v>
      </c>
      <c r="I137" s="207">
        <v>13.72</v>
      </c>
      <c r="J137" s="184"/>
      <c r="K137" s="193">
        <f t="shared" si="0"/>
        <v>433.04435999999998</v>
      </c>
      <c r="L137" s="209"/>
      <c r="M137" s="169"/>
      <c r="N137" s="170" t="s">
        <v>1</v>
      </c>
      <c r="O137" s="171" t="s">
        <v>34</v>
      </c>
      <c r="P137" s="146">
        <v>0</v>
      </c>
      <c r="Q137" s="146">
        <f t="shared" si="1"/>
        <v>0</v>
      </c>
      <c r="R137" s="146">
        <v>1</v>
      </c>
      <c r="S137" s="146">
        <f t="shared" si="2"/>
        <v>31.562999999999999</v>
      </c>
      <c r="T137" s="146">
        <v>0</v>
      </c>
      <c r="U137" s="147">
        <f t="shared" si="3"/>
        <v>0</v>
      </c>
      <c r="AS137" s="148" t="s">
        <v>213</v>
      </c>
      <c r="AU137" s="148" t="s">
        <v>398</v>
      </c>
      <c r="AV137" s="148" t="s">
        <v>147</v>
      </c>
      <c r="AZ137" s="17" t="s">
        <v>165</v>
      </c>
      <c r="BF137" s="149">
        <f t="shared" si="4"/>
        <v>0</v>
      </c>
      <c r="BG137" s="149">
        <f t="shared" si="5"/>
        <v>433.04435999999998</v>
      </c>
      <c r="BH137" s="149">
        <f t="shared" si="6"/>
        <v>0</v>
      </c>
      <c r="BI137" s="149">
        <f t="shared" si="7"/>
        <v>0</v>
      </c>
      <c r="BJ137" s="149">
        <f t="shared" si="8"/>
        <v>0</v>
      </c>
      <c r="BK137" s="17" t="s">
        <v>147</v>
      </c>
      <c r="BL137" s="149">
        <f t="shared" si="9"/>
        <v>433.04</v>
      </c>
      <c r="BM137" s="17" t="s">
        <v>171</v>
      </c>
      <c r="BN137" s="148" t="s">
        <v>234</v>
      </c>
    </row>
    <row r="138" spans="2:66" s="1" customFormat="1" ht="24.2" customHeight="1" x14ac:dyDescent="0.2">
      <c r="B138" s="29"/>
      <c r="C138" s="188" t="s">
        <v>209</v>
      </c>
      <c r="D138" s="188" t="s">
        <v>167</v>
      </c>
      <c r="E138" s="189" t="s">
        <v>1100</v>
      </c>
      <c r="F138" s="190" t="s">
        <v>1101</v>
      </c>
      <c r="G138" s="191" t="s">
        <v>184</v>
      </c>
      <c r="H138" s="192">
        <v>3</v>
      </c>
      <c r="I138" s="193">
        <v>18.809999999999999</v>
      </c>
      <c r="J138" s="182"/>
      <c r="K138" s="193">
        <f t="shared" si="0"/>
        <v>56.429999999999993</v>
      </c>
      <c r="L138" s="194"/>
      <c r="M138" s="29"/>
      <c r="N138" s="145" t="s">
        <v>1</v>
      </c>
      <c r="O138" s="118" t="s">
        <v>34</v>
      </c>
      <c r="P138" s="146">
        <v>0</v>
      </c>
      <c r="Q138" s="146">
        <f t="shared" si="1"/>
        <v>0</v>
      </c>
      <c r="R138" s="146">
        <v>0</v>
      </c>
      <c r="S138" s="146">
        <f t="shared" si="2"/>
        <v>0</v>
      </c>
      <c r="T138" s="146">
        <v>0</v>
      </c>
      <c r="U138" s="147">
        <f t="shared" si="3"/>
        <v>0</v>
      </c>
      <c r="AS138" s="148" t="s">
        <v>171</v>
      </c>
      <c r="AU138" s="148" t="s">
        <v>167</v>
      </c>
      <c r="AV138" s="148" t="s">
        <v>147</v>
      </c>
      <c r="AZ138" s="17" t="s">
        <v>165</v>
      </c>
      <c r="BF138" s="149">
        <f t="shared" si="4"/>
        <v>0</v>
      </c>
      <c r="BG138" s="149">
        <f t="shared" si="5"/>
        <v>56.429999999999993</v>
      </c>
      <c r="BH138" s="149">
        <f t="shared" si="6"/>
        <v>0</v>
      </c>
      <c r="BI138" s="149">
        <f t="shared" si="7"/>
        <v>0</v>
      </c>
      <c r="BJ138" s="149">
        <f t="shared" si="8"/>
        <v>0</v>
      </c>
      <c r="BK138" s="17" t="s">
        <v>147</v>
      </c>
      <c r="BL138" s="149">
        <f t="shared" si="9"/>
        <v>56.43</v>
      </c>
      <c r="BM138" s="17" t="s">
        <v>171</v>
      </c>
      <c r="BN138" s="148" t="s">
        <v>246</v>
      </c>
    </row>
    <row r="139" spans="2:66" s="1" customFormat="1" ht="16.5" customHeight="1" x14ac:dyDescent="0.2">
      <c r="B139" s="29"/>
      <c r="C139" s="202" t="s">
        <v>213</v>
      </c>
      <c r="D139" s="202" t="s">
        <v>398</v>
      </c>
      <c r="E139" s="203" t="s">
        <v>1270</v>
      </c>
      <c r="F139" s="204" t="s">
        <v>1271</v>
      </c>
      <c r="G139" s="205" t="s">
        <v>242</v>
      </c>
      <c r="H139" s="206">
        <v>5.01</v>
      </c>
      <c r="I139" s="207">
        <v>20.22</v>
      </c>
      <c r="J139" s="184"/>
      <c r="K139" s="208">
        <f t="shared" si="0"/>
        <v>101.30219999999998</v>
      </c>
      <c r="L139" s="209"/>
      <c r="M139" s="169"/>
      <c r="N139" s="170" t="s">
        <v>1</v>
      </c>
      <c r="O139" s="171" t="s">
        <v>34</v>
      </c>
      <c r="P139" s="146">
        <v>0</v>
      </c>
      <c r="Q139" s="146">
        <f t="shared" si="1"/>
        <v>0</v>
      </c>
      <c r="R139" s="146">
        <v>1</v>
      </c>
      <c r="S139" s="146">
        <f t="shared" si="2"/>
        <v>5.01</v>
      </c>
      <c r="T139" s="146">
        <v>0</v>
      </c>
      <c r="U139" s="147">
        <f t="shared" si="3"/>
        <v>0</v>
      </c>
      <c r="AS139" s="148" t="s">
        <v>213</v>
      </c>
      <c r="AU139" s="148" t="s">
        <v>398</v>
      </c>
      <c r="AV139" s="148" t="s">
        <v>147</v>
      </c>
      <c r="AZ139" s="17" t="s">
        <v>165</v>
      </c>
      <c r="BF139" s="149">
        <f t="shared" si="4"/>
        <v>0</v>
      </c>
      <c r="BG139" s="149">
        <f t="shared" si="5"/>
        <v>101.30219999999998</v>
      </c>
      <c r="BH139" s="149">
        <f t="shared" si="6"/>
        <v>0</v>
      </c>
      <c r="BI139" s="149">
        <f t="shared" si="7"/>
        <v>0</v>
      </c>
      <c r="BJ139" s="149">
        <f t="shared" si="8"/>
        <v>0</v>
      </c>
      <c r="BK139" s="17" t="s">
        <v>147</v>
      </c>
      <c r="BL139" s="149">
        <f t="shared" si="9"/>
        <v>101.3</v>
      </c>
      <c r="BM139" s="17" t="s">
        <v>171</v>
      </c>
      <c r="BN139" s="148" t="s">
        <v>265</v>
      </c>
    </row>
    <row r="140" spans="2:66" s="11" customFormat="1" ht="22.9" customHeight="1" x14ac:dyDescent="0.2">
      <c r="B140" s="133"/>
      <c r="D140" s="134" t="s">
        <v>67</v>
      </c>
      <c r="E140" s="142" t="s">
        <v>171</v>
      </c>
      <c r="F140" s="142" t="s">
        <v>1272</v>
      </c>
      <c r="J140" s="179"/>
      <c r="K140" s="193">
        <f t="shared" si="0"/>
        <v>0</v>
      </c>
      <c r="M140" s="133"/>
      <c r="N140" s="137"/>
      <c r="Q140" s="138">
        <f>Q141</f>
        <v>0</v>
      </c>
      <c r="S140" s="138">
        <f>S141</f>
        <v>5.6155899999999894</v>
      </c>
      <c r="U140" s="139">
        <f>U141</f>
        <v>0</v>
      </c>
      <c r="AS140" s="134" t="s">
        <v>76</v>
      </c>
      <c r="AU140" s="140" t="s">
        <v>67</v>
      </c>
      <c r="AV140" s="140" t="s">
        <v>76</v>
      </c>
      <c r="AZ140" s="134" t="s">
        <v>165</v>
      </c>
      <c r="BL140" s="141">
        <f>BL141</f>
        <v>183.01</v>
      </c>
    </row>
    <row r="141" spans="2:66" s="1" customFormat="1" ht="37.9" customHeight="1" x14ac:dyDescent="0.2">
      <c r="B141" s="29"/>
      <c r="C141" s="188" t="s">
        <v>219</v>
      </c>
      <c r="D141" s="188" t="s">
        <v>167</v>
      </c>
      <c r="E141" s="189" t="s">
        <v>1110</v>
      </c>
      <c r="F141" s="190" t="s">
        <v>1111</v>
      </c>
      <c r="G141" s="191" t="s">
        <v>184</v>
      </c>
      <c r="H141" s="192">
        <v>2.97</v>
      </c>
      <c r="I141" s="193">
        <v>61.62</v>
      </c>
      <c r="J141" s="182"/>
      <c r="K141" s="193">
        <f t="shared" si="0"/>
        <v>183.01140000000001</v>
      </c>
      <c r="L141" s="194"/>
      <c r="M141" s="29"/>
      <c r="N141" s="145" t="s">
        <v>1</v>
      </c>
      <c r="O141" s="118" t="s">
        <v>34</v>
      </c>
      <c r="P141" s="146">
        <v>0</v>
      </c>
      <c r="Q141" s="146">
        <f>P141*H141</f>
        <v>0</v>
      </c>
      <c r="R141" s="146">
        <v>1.8907710437710401</v>
      </c>
      <c r="S141" s="146">
        <f>R141*H141</f>
        <v>5.6155899999999894</v>
      </c>
      <c r="T141" s="146">
        <v>0</v>
      </c>
      <c r="U141" s="147">
        <f>T141*H141</f>
        <v>0</v>
      </c>
      <c r="AS141" s="148" t="s">
        <v>171</v>
      </c>
      <c r="AU141" s="148" t="s">
        <v>167</v>
      </c>
      <c r="AV141" s="148" t="s">
        <v>147</v>
      </c>
      <c r="AZ141" s="17" t="s">
        <v>165</v>
      </c>
      <c r="BF141" s="149">
        <f>IF(O141="základná",K141,0)</f>
        <v>0</v>
      </c>
      <c r="BG141" s="149">
        <f>IF(O141="znížená",K141,0)</f>
        <v>183.01140000000001</v>
      </c>
      <c r="BH141" s="149">
        <f>IF(O141="zákl. prenesená",K141,0)</f>
        <v>0</v>
      </c>
      <c r="BI141" s="149">
        <f>IF(O141="zníž. prenesená",K141,0)</f>
        <v>0</v>
      </c>
      <c r="BJ141" s="149">
        <f>IF(O141="nulová",K141,0)</f>
        <v>0</v>
      </c>
      <c r="BK141" s="17" t="s">
        <v>147</v>
      </c>
      <c r="BL141" s="149">
        <f>ROUND(I141*H141,2)</f>
        <v>183.01</v>
      </c>
      <c r="BM141" s="17" t="s">
        <v>171</v>
      </c>
      <c r="BN141" s="148" t="s">
        <v>276</v>
      </c>
    </row>
    <row r="142" spans="2:66" s="11" customFormat="1" ht="22.9" customHeight="1" x14ac:dyDescent="0.2">
      <c r="B142" s="133"/>
      <c r="D142" s="134" t="s">
        <v>67</v>
      </c>
      <c r="E142" s="142" t="s">
        <v>213</v>
      </c>
      <c r="F142" s="142" t="s">
        <v>411</v>
      </c>
      <c r="J142" s="179"/>
      <c r="K142" s="143">
        <f>SUM(K143:K152)</f>
        <v>460.60999999999996</v>
      </c>
      <c r="M142" s="133"/>
      <c r="N142" s="137"/>
      <c r="Q142" s="138">
        <f>SUM(Q143:Q152)</f>
        <v>0</v>
      </c>
      <c r="S142" s="138">
        <f>SUM(S143:S152)</f>
        <v>6.3829999999999998E-2</v>
      </c>
      <c r="U142" s="139">
        <f>SUM(U143:U152)</f>
        <v>0</v>
      </c>
      <c r="AS142" s="134" t="s">
        <v>76</v>
      </c>
      <c r="AU142" s="140" t="s">
        <v>67</v>
      </c>
      <c r="AV142" s="140" t="s">
        <v>76</v>
      </c>
      <c r="AZ142" s="134" t="s">
        <v>165</v>
      </c>
      <c r="BL142" s="141">
        <f>SUM(BL143:BL152)</f>
        <v>460.60999999999996</v>
      </c>
    </row>
    <row r="143" spans="2:66" s="1" customFormat="1" ht="24.2" customHeight="1" x14ac:dyDescent="0.2">
      <c r="B143" s="29"/>
      <c r="C143" s="188" t="s">
        <v>224</v>
      </c>
      <c r="D143" s="188" t="s">
        <v>167</v>
      </c>
      <c r="E143" s="189" t="s">
        <v>1324</v>
      </c>
      <c r="F143" s="190" t="s">
        <v>1325</v>
      </c>
      <c r="G143" s="191" t="s">
        <v>446</v>
      </c>
      <c r="H143" s="192">
        <v>10</v>
      </c>
      <c r="I143" s="193">
        <v>12</v>
      </c>
      <c r="J143" s="182"/>
      <c r="K143" s="193">
        <f t="shared" si="0"/>
        <v>120</v>
      </c>
      <c r="L143" s="194"/>
      <c r="M143" s="29"/>
      <c r="N143" s="145" t="s">
        <v>1</v>
      </c>
      <c r="O143" s="118" t="s">
        <v>34</v>
      </c>
      <c r="P143" s="146">
        <v>0</v>
      </c>
      <c r="Q143" s="146">
        <f t="shared" ref="Q143:Q152" si="10">P143*H143</f>
        <v>0</v>
      </c>
      <c r="R143" s="146">
        <v>1.794E-3</v>
      </c>
      <c r="S143" s="146">
        <f t="shared" ref="S143:S152" si="11">R143*H143</f>
        <v>1.7940000000000001E-2</v>
      </c>
      <c r="T143" s="146">
        <v>0</v>
      </c>
      <c r="U143" s="147">
        <f t="shared" ref="U143:U152" si="12">T143*H143</f>
        <v>0</v>
      </c>
      <c r="AS143" s="148" t="s">
        <v>171</v>
      </c>
      <c r="AU143" s="148" t="s">
        <v>167</v>
      </c>
      <c r="AV143" s="148" t="s">
        <v>147</v>
      </c>
      <c r="AZ143" s="17" t="s">
        <v>165</v>
      </c>
      <c r="BF143" s="149">
        <f t="shared" ref="BF143:BF152" si="13">IF(O143="základná",K143,0)</f>
        <v>0</v>
      </c>
      <c r="BG143" s="149">
        <f t="shared" ref="BG143:BG152" si="14">IF(O143="znížená",K143,0)</f>
        <v>120</v>
      </c>
      <c r="BH143" s="149">
        <f t="shared" ref="BH143:BH152" si="15">IF(O143="zákl. prenesená",K143,0)</f>
        <v>0</v>
      </c>
      <c r="BI143" s="149">
        <f t="shared" ref="BI143:BI152" si="16">IF(O143="zníž. prenesená",K143,0)</f>
        <v>0</v>
      </c>
      <c r="BJ143" s="149">
        <f t="shared" ref="BJ143:BJ152" si="17">IF(O143="nulová",K143,0)</f>
        <v>0</v>
      </c>
      <c r="BK143" s="17" t="s">
        <v>147</v>
      </c>
      <c r="BL143" s="149">
        <f t="shared" ref="BL143:BL152" si="18">ROUND(I143*H143,2)</f>
        <v>120</v>
      </c>
      <c r="BM143" s="17" t="s">
        <v>171</v>
      </c>
      <c r="BN143" s="148" t="s">
        <v>293</v>
      </c>
    </row>
    <row r="144" spans="2:66" s="1" customFormat="1" ht="24.2" customHeight="1" x14ac:dyDescent="0.2">
      <c r="B144" s="29"/>
      <c r="C144" s="188" t="s">
        <v>229</v>
      </c>
      <c r="D144" s="188" t="s">
        <v>167</v>
      </c>
      <c r="E144" s="189" t="s">
        <v>1327</v>
      </c>
      <c r="F144" s="190" t="s">
        <v>1328</v>
      </c>
      <c r="G144" s="191" t="s">
        <v>415</v>
      </c>
      <c r="H144" s="192">
        <v>1</v>
      </c>
      <c r="I144" s="193">
        <v>33.51</v>
      </c>
      <c r="J144" s="182"/>
      <c r="K144" s="193">
        <f t="shared" si="0"/>
        <v>33.51</v>
      </c>
      <c r="L144" s="194"/>
      <c r="M144" s="29"/>
      <c r="N144" s="145" t="s">
        <v>1</v>
      </c>
      <c r="O144" s="118" t="s">
        <v>34</v>
      </c>
      <c r="P144" s="146">
        <v>0</v>
      </c>
      <c r="Q144" s="146">
        <f t="shared" si="10"/>
        <v>0</v>
      </c>
      <c r="R144" s="146">
        <v>7.9000000000000001E-4</v>
      </c>
      <c r="S144" s="146">
        <f t="shared" si="11"/>
        <v>7.9000000000000001E-4</v>
      </c>
      <c r="T144" s="146">
        <v>0</v>
      </c>
      <c r="U144" s="147">
        <f t="shared" si="12"/>
        <v>0</v>
      </c>
      <c r="AS144" s="148" t="s">
        <v>171</v>
      </c>
      <c r="AU144" s="148" t="s">
        <v>167</v>
      </c>
      <c r="AV144" s="148" t="s">
        <v>147</v>
      </c>
      <c r="AZ144" s="17" t="s">
        <v>165</v>
      </c>
      <c r="BF144" s="149">
        <f t="shared" si="13"/>
        <v>0</v>
      </c>
      <c r="BG144" s="149">
        <f t="shared" si="14"/>
        <v>33.51</v>
      </c>
      <c r="BH144" s="149">
        <f t="shared" si="15"/>
        <v>0</v>
      </c>
      <c r="BI144" s="149">
        <f t="shared" si="16"/>
        <v>0</v>
      </c>
      <c r="BJ144" s="149">
        <f t="shared" si="17"/>
        <v>0</v>
      </c>
      <c r="BK144" s="17" t="s">
        <v>147</v>
      </c>
      <c r="BL144" s="149">
        <f t="shared" si="18"/>
        <v>33.51</v>
      </c>
      <c r="BM144" s="17" t="s">
        <v>171</v>
      </c>
      <c r="BN144" s="148" t="s">
        <v>307</v>
      </c>
    </row>
    <row r="145" spans="2:66" s="1" customFormat="1" ht="16.5" customHeight="1" x14ac:dyDescent="0.2">
      <c r="B145" s="29"/>
      <c r="C145" s="202" t="s">
        <v>234</v>
      </c>
      <c r="D145" s="202" t="s">
        <v>398</v>
      </c>
      <c r="E145" s="203" t="s">
        <v>1329</v>
      </c>
      <c r="F145" s="204" t="s">
        <v>1330</v>
      </c>
      <c r="G145" s="205" t="s">
        <v>415</v>
      </c>
      <c r="H145" s="206">
        <v>1</v>
      </c>
      <c r="I145" s="207">
        <v>180.55</v>
      </c>
      <c r="J145" s="184"/>
      <c r="K145" s="208">
        <f t="shared" si="0"/>
        <v>180.55</v>
      </c>
      <c r="L145" s="209"/>
      <c r="M145" s="169"/>
      <c r="N145" s="170" t="s">
        <v>1</v>
      </c>
      <c r="O145" s="171" t="s">
        <v>34</v>
      </c>
      <c r="P145" s="146">
        <v>0</v>
      </c>
      <c r="Q145" s="146">
        <f t="shared" si="10"/>
        <v>0</v>
      </c>
      <c r="R145" s="146">
        <v>3.6999999999999998E-2</v>
      </c>
      <c r="S145" s="146">
        <f t="shared" si="11"/>
        <v>3.6999999999999998E-2</v>
      </c>
      <c r="T145" s="146">
        <v>0</v>
      </c>
      <c r="U145" s="147">
        <f t="shared" si="12"/>
        <v>0</v>
      </c>
      <c r="AS145" s="148" t="s">
        <v>213</v>
      </c>
      <c r="AU145" s="148" t="s">
        <v>398</v>
      </c>
      <c r="AV145" s="148" t="s">
        <v>147</v>
      </c>
      <c r="AZ145" s="17" t="s">
        <v>165</v>
      </c>
      <c r="BF145" s="149">
        <f t="shared" si="13"/>
        <v>0</v>
      </c>
      <c r="BG145" s="149">
        <f t="shared" si="14"/>
        <v>180.55</v>
      </c>
      <c r="BH145" s="149">
        <f t="shared" si="15"/>
        <v>0</v>
      </c>
      <c r="BI145" s="149">
        <f t="shared" si="16"/>
        <v>0</v>
      </c>
      <c r="BJ145" s="149">
        <f t="shared" si="17"/>
        <v>0</v>
      </c>
      <c r="BK145" s="17" t="s">
        <v>147</v>
      </c>
      <c r="BL145" s="149">
        <f t="shared" si="18"/>
        <v>180.55</v>
      </c>
      <c r="BM145" s="17" t="s">
        <v>171</v>
      </c>
      <c r="BN145" s="148" t="s">
        <v>316</v>
      </c>
    </row>
    <row r="146" spans="2:66" s="1" customFormat="1" ht="16.5" customHeight="1" x14ac:dyDescent="0.2">
      <c r="B146" s="29"/>
      <c r="C146" s="202" t="s">
        <v>239</v>
      </c>
      <c r="D146" s="202" t="s">
        <v>398</v>
      </c>
      <c r="E146" s="203" t="s">
        <v>1331</v>
      </c>
      <c r="F146" s="204" t="s">
        <v>1332</v>
      </c>
      <c r="G146" s="205" t="s">
        <v>415</v>
      </c>
      <c r="H146" s="206">
        <v>1</v>
      </c>
      <c r="I146" s="207">
        <v>32.450000000000003</v>
      </c>
      <c r="J146" s="184"/>
      <c r="K146" s="208">
        <f t="shared" si="0"/>
        <v>32.450000000000003</v>
      </c>
      <c r="L146" s="209"/>
      <c r="M146" s="169"/>
      <c r="N146" s="170" t="s">
        <v>1</v>
      </c>
      <c r="O146" s="171" t="s">
        <v>34</v>
      </c>
      <c r="P146" s="146">
        <v>0</v>
      </c>
      <c r="Q146" s="146">
        <f t="shared" si="10"/>
        <v>0</v>
      </c>
      <c r="R146" s="146">
        <v>6.3E-3</v>
      </c>
      <c r="S146" s="146">
        <f t="shared" si="11"/>
        <v>6.3E-3</v>
      </c>
      <c r="T146" s="146">
        <v>0</v>
      </c>
      <c r="U146" s="147">
        <f t="shared" si="12"/>
        <v>0</v>
      </c>
      <c r="AS146" s="148" t="s">
        <v>213</v>
      </c>
      <c r="AU146" s="148" t="s">
        <v>398</v>
      </c>
      <c r="AV146" s="148" t="s">
        <v>147</v>
      </c>
      <c r="AZ146" s="17" t="s">
        <v>165</v>
      </c>
      <c r="BF146" s="149">
        <f t="shared" si="13"/>
        <v>0</v>
      </c>
      <c r="BG146" s="149">
        <f t="shared" si="14"/>
        <v>32.450000000000003</v>
      </c>
      <c r="BH146" s="149">
        <f t="shared" si="15"/>
        <v>0</v>
      </c>
      <c r="BI146" s="149">
        <f t="shared" si="16"/>
        <v>0</v>
      </c>
      <c r="BJ146" s="149">
        <f t="shared" si="17"/>
        <v>0</v>
      </c>
      <c r="BK146" s="17" t="s">
        <v>147</v>
      </c>
      <c r="BL146" s="149">
        <f t="shared" si="18"/>
        <v>32.450000000000003</v>
      </c>
      <c r="BM146" s="17" t="s">
        <v>171</v>
      </c>
      <c r="BN146" s="148" t="s">
        <v>335</v>
      </c>
    </row>
    <row r="147" spans="2:66" s="1" customFormat="1" ht="24.2" customHeight="1" x14ac:dyDescent="0.2">
      <c r="B147" s="29"/>
      <c r="C147" s="188" t="s">
        <v>246</v>
      </c>
      <c r="D147" s="188" t="s">
        <v>167</v>
      </c>
      <c r="E147" s="189" t="s">
        <v>1160</v>
      </c>
      <c r="F147" s="190" t="s">
        <v>1161</v>
      </c>
      <c r="G147" s="191" t="s">
        <v>446</v>
      </c>
      <c r="H147" s="192">
        <v>10</v>
      </c>
      <c r="I147" s="193">
        <v>0.84</v>
      </c>
      <c r="J147" s="182"/>
      <c r="K147" s="193">
        <f t="shared" si="0"/>
        <v>8.4</v>
      </c>
      <c r="L147" s="194"/>
      <c r="M147" s="29"/>
      <c r="N147" s="145" t="s">
        <v>1</v>
      </c>
      <c r="O147" s="118" t="s">
        <v>34</v>
      </c>
      <c r="P147" s="146">
        <v>0</v>
      </c>
      <c r="Q147" s="146">
        <f t="shared" si="10"/>
        <v>0</v>
      </c>
      <c r="R147" s="146">
        <v>0</v>
      </c>
      <c r="S147" s="146">
        <f t="shared" si="11"/>
        <v>0</v>
      </c>
      <c r="T147" s="146">
        <v>0</v>
      </c>
      <c r="U147" s="147">
        <f t="shared" si="12"/>
        <v>0</v>
      </c>
      <c r="AS147" s="148" t="s">
        <v>171</v>
      </c>
      <c r="AU147" s="148" t="s">
        <v>167</v>
      </c>
      <c r="AV147" s="148" t="s">
        <v>147</v>
      </c>
      <c r="AZ147" s="17" t="s">
        <v>165</v>
      </c>
      <c r="BF147" s="149">
        <f t="shared" si="13"/>
        <v>0</v>
      </c>
      <c r="BG147" s="149">
        <f t="shared" si="14"/>
        <v>8.4</v>
      </c>
      <c r="BH147" s="149">
        <f t="shared" si="15"/>
        <v>0</v>
      </c>
      <c r="BI147" s="149">
        <f t="shared" si="16"/>
        <v>0</v>
      </c>
      <c r="BJ147" s="149">
        <f t="shared" si="17"/>
        <v>0</v>
      </c>
      <c r="BK147" s="17" t="s">
        <v>147</v>
      </c>
      <c r="BL147" s="149">
        <f t="shared" si="18"/>
        <v>8.4</v>
      </c>
      <c r="BM147" s="17" t="s">
        <v>171</v>
      </c>
      <c r="BN147" s="148" t="s">
        <v>346</v>
      </c>
    </row>
    <row r="148" spans="2:66" s="1" customFormat="1" ht="24.2" customHeight="1" x14ac:dyDescent="0.2">
      <c r="B148" s="29"/>
      <c r="C148" s="188" t="s">
        <v>256</v>
      </c>
      <c r="D148" s="188" t="s">
        <v>167</v>
      </c>
      <c r="E148" s="189" t="s">
        <v>1151</v>
      </c>
      <c r="F148" s="190" t="s">
        <v>1152</v>
      </c>
      <c r="G148" s="191" t="s">
        <v>446</v>
      </c>
      <c r="H148" s="192">
        <v>10</v>
      </c>
      <c r="I148" s="193">
        <v>5.64</v>
      </c>
      <c r="J148" s="182"/>
      <c r="K148" s="193">
        <f t="shared" si="0"/>
        <v>56.4</v>
      </c>
      <c r="L148" s="194"/>
      <c r="M148" s="29"/>
      <c r="N148" s="145" t="s">
        <v>1</v>
      </c>
      <c r="O148" s="118" t="s">
        <v>34</v>
      </c>
      <c r="P148" s="146">
        <v>0</v>
      </c>
      <c r="Q148" s="146">
        <f t="shared" si="10"/>
        <v>0</v>
      </c>
      <c r="R148" s="146">
        <v>0</v>
      </c>
      <c r="S148" s="146">
        <f t="shared" si="11"/>
        <v>0</v>
      </c>
      <c r="T148" s="146">
        <v>0</v>
      </c>
      <c r="U148" s="147">
        <f t="shared" si="12"/>
        <v>0</v>
      </c>
      <c r="AS148" s="148" t="s">
        <v>171</v>
      </c>
      <c r="AU148" s="148" t="s">
        <v>167</v>
      </c>
      <c r="AV148" s="148" t="s">
        <v>147</v>
      </c>
      <c r="AZ148" s="17" t="s">
        <v>165</v>
      </c>
      <c r="BF148" s="149">
        <f t="shared" si="13"/>
        <v>0</v>
      </c>
      <c r="BG148" s="149">
        <f t="shared" si="14"/>
        <v>56.4</v>
      </c>
      <c r="BH148" s="149">
        <f t="shared" si="15"/>
        <v>0</v>
      </c>
      <c r="BI148" s="149">
        <f t="shared" si="16"/>
        <v>0</v>
      </c>
      <c r="BJ148" s="149">
        <f t="shared" si="17"/>
        <v>0</v>
      </c>
      <c r="BK148" s="17" t="s">
        <v>147</v>
      </c>
      <c r="BL148" s="149">
        <f t="shared" si="18"/>
        <v>56.4</v>
      </c>
      <c r="BM148" s="17" t="s">
        <v>171</v>
      </c>
      <c r="BN148" s="148" t="s">
        <v>356</v>
      </c>
    </row>
    <row r="149" spans="2:66" s="1" customFormat="1" ht="16.5" customHeight="1" x14ac:dyDescent="0.2">
      <c r="B149" s="29"/>
      <c r="C149" s="188" t="s">
        <v>265</v>
      </c>
      <c r="D149" s="188" t="s">
        <v>167</v>
      </c>
      <c r="E149" s="189" t="s">
        <v>1333</v>
      </c>
      <c r="F149" s="190" t="s">
        <v>1334</v>
      </c>
      <c r="G149" s="191" t="s">
        <v>415</v>
      </c>
      <c r="H149" s="192">
        <v>1</v>
      </c>
      <c r="I149" s="183"/>
      <c r="J149" s="182"/>
      <c r="K149" s="193">
        <f t="shared" si="0"/>
        <v>0</v>
      </c>
      <c r="L149" s="194"/>
      <c r="M149" s="29"/>
      <c r="N149" s="145" t="s">
        <v>1</v>
      </c>
      <c r="O149" s="118" t="s">
        <v>34</v>
      </c>
      <c r="P149" s="146">
        <v>0</v>
      </c>
      <c r="Q149" s="146">
        <f t="shared" si="10"/>
        <v>0</v>
      </c>
      <c r="R149" s="146">
        <v>0</v>
      </c>
      <c r="S149" s="146">
        <f t="shared" si="11"/>
        <v>0</v>
      </c>
      <c r="T149" s="146">
        <v>0</v>
      </c>
      <c r="U149" s="147">
        <f t="shared" si="12"/>
        <v>0</v>
      </c>
      <c r="AS149" s="148" t="s">
        <v>171</v>
      </c>
      <c r="AU149" s="148" t="s">
        <v>167</v>
      </c>
      <c r="AV149" s="148" t="s">
        <v>147</v>
      </c>
      <c r="AZ149" s="17" t="s">
        <v>165</v>
      </c>
      <c r="BF149" s="149">
        <f t="shared" si="13"/>
        <v>0</v>
      </c>
      <c r="BG149" s="149">
        <f t="shared" si="14"/>
        <v>0</v>
      </c>
      <c r="BH149" s="149">
        <f t="shared" si="15"/>
        <v>0</v>
      </c>
      <c r="BI149" s="149">
        <f t="shared" si="16"/>
        <v>0</v>
      </c>
      <c r="BJ149" s="149">
        <f t="shared" si="17"/>
        <v>0</v>
      </c>
      <c r="BK149" s="17" t="s">
        <v>147</v>
      </c>
      <c r="BL149" s="149">
        <f t="shared" si="18"/>
        <v>0</v>
      </c>
      <c r="BM149" s="17" t="s">
        <v>171</v>
      </c>
      <c r="BN149" s="148" t="s">
        <v>370</v>
      </c>
    </row>
    <row r="150" spans="2:66" s="1" customFormat="1" ht="16.5" customHeight="1" x14ac:dyDescent="0.2">
      <c r="B150" s="29"/>
      <c r="C150" s="188" t="s">
        <v>272</v>
      </c>
      <c r="D150" s="188" t="s">
        <v>167</v>
      </c>
      <c r="E150" s="189" t="s">
        <v>1297</v>
      </c>
      <c r="F150" s="190" t="s">
        <v>1298</v>
      </c>
      <c r="G150" s="191" t="s">
        <v>415</v>
      </c>
      <c r="H150" s="192">
        <v>6</v>
      </c>
      <c r="I150" s="183"/>
      <c r="J150" s="182"/>
      <c r="K150" s="193">
        <f t="shared" si="0"/>
        <v>0</v>
      </c>
      <c r="L150" s="194"/>
      <c r="M150" s="29"/>
      <c r="N150" s="145" t="s">
        <v>1</v>
      </c>
      <c r="O150" s="118" t="s">
        <v>34</v>
      </c>
      <c r="P150" s="146">
        <v>0</v>
      </c>
      <c r="Q150" s="146">
        <f t="shared" si="10"/>
        <v>0</v>
      </c>
      <c r="R150" s="146">
        <v>0</v>
      </c>
      <c r="S150" s="146">
        <f t="shared" si="11"/>
        <v>0</v>
      </c>
      <c r="T150" s="146">
        <v>0</v>
      </c>
      <c r="U150" s="147">
        <f t="shared" si="12"/>
        <v>0</v>
      </c>
      <c r="AS150" s="148" t="s">
        <v>171</v>
      </c>
      <c r="AU150" s="148" t="s">
        <v>167</v>
      </c>
      <c r="AV150" s="148" t="s">
        <v>147</v>
      </c>
      <c r="AZ150" s="17" t="s">
        <v>165</v>
      </c>
      <c r="BF150" s="149">
        <f t="shared" si="13"/>
        <v>0</v>
      </c>
      <c r="BG150" s="149">
        <f t="shared" si="14"/>
        <v>0</v>
      </c>
      <c r="BH150" s="149">
        <f t="shared" si="15"/>
        <v>0</v>
      </c>
      <c r="BI150" s="149">
        <f t="shared" si="16"/>
        <v>0</v>
      </c>
      <c r="BJ150" s="149">
        <f t="shared" si="17"/>
        <v>0</v>
      </c>
      <c r="BK150" s="17" t="s">
        <v>147</v>
      </c>
      <c r="BL150" s="149">
        <f t="shared" si="18"/>
        <v>0</v>
      </c>
      <c r="BM150" s="17" t="s">
        <v>171</v>
      </c>
      <c r="BN150" s="148" t="s">
        <v>381</v>
      </c>
    </row>
    <row r="151" spans="2:66" s="1" customFormat="1" ht="16.5" customHeight="1" x14ac:dyDescent="0.2">
      <c r="B151" s="29"/>
      <c r="C151" s="188" t="s">
        <v>276</v>
      </c>
      <c r="D151" s="188" t="s">
        <v>167</v>
      </c>
      <c r="E151" s="189" t="s">
        <v>1291</v>
      </c>
      <c r="F151" s="190" t="s">
        <v>1292</v>
      </c>
      <c r="G151" s="191" t="s">
        <v>446</v>
      </c>
      <c r="H151" s="192">
        <v>10</v>
      </c>
      <c r="I151" s="193">
        <v>2</v>
      </c>
      <c r="J151" s="182"/>
      <c r="K151" s="193">
        <f t="shared" si="0"/>
        <v>20</v>
      </c>
      <c r="L151" s="194"/>
      <c r="M151" s="29"/>
      <c r="N151" s="145" t="s">
        <v>1</v>
      </c>
      <c r="O151" s="118" t="s">
        <v>34</v>
      </c>
      <c r="P151" s="146">
        <v>0</v>
      </c>
      <c r="Q151" s="146">
        <f t="shared" si="10"/>
        <v>0</v>
      </c>
      <c r="R151" s="146">
        <v>8.0000000000000007E-5</v>
      </c>
      <c r="S151" s="146">
        <f t="shared" si="11"/>
        <v>8.0000000000000004E-4</v>
      </c>
      <c r="T151" s="146">
        <v>0</v>
      </c>
      <c r="U151" s="147">
        <f t="shared" si="12"/>
        <v>0</v>
      </c>
      <c r="AS151" s="148" t="s">
        <v>171</v>
      </c>
      <c r="AU151" s="148" t="s">
        <v>167</v>
      </c>
      <c r="AV151" s="148" t="s">
        <v>147</v>
      </c>
      <c r="AZ151" s="17" t="s">
        <v>165</v>
      </c>
      <c r="BF151" s="149">
        <f t="shared" si="13"/>
        <v>0</v>
      </c>
      <c r="BG151" s="149">
        <f t="shared" si="14"/>
        <v>20</v>
      </c>
      <c r="BH151" s="149">
        <f t="shared" si="15"/>
        <v>0</v>
      </c>
      <c r="BI151" s="149">
        <f t="shared" si="16"/>
        <v>0</v>
      </c>
      <c r="BJ151" s="149">
        <f t="shared" si="17"/>
        <v>0</v>
      </c>
      <c r="BK151" s="17" t="s">
        <v>147</v>
      </c>
      <c r="BL151" s="149">
        <f t="shared" si="18"/>
        <v>20</v>
      </c>
      <c r="BM151" s="17" t="s">
        <v>171</v>
      </c>
      <c r="BN151" s="148" t="s">
        <v>391</v>
      </c>
    </row>
    <row r="152" spans="2:66" s="1" customFormat="1" ht="24.2" customHeight="1" x14ac:dyDescent="0.2">
      <c r="B152" s="29"/>
      <c r="C152" s="188" t="s">
        <v>285</v>
      </c>
      <c r="D152" s="188" t="s">
        <v>167</v>
      </c>
      <c r="E152" s="189" t="s">
        <v>1293</v>
      </c>
      <c r="F152" s="190" t="s">
        <v>1294</v>
      </c>
      <c r="G152" s="191" t="s">
        <v>446</v>
      </c>
      <c r="H152" s="192">
        <v>10</v>
      </c>
      <c r="I152" s="193">
        <v>0.93</v>
      </c>
      <c r="J152" s="182"/>
      <c r="K152" s="193">
        <f t="shared" si="0"/>
        <v>9.3000000000000007</v>
      </c>
      <c r="L152" s="194"/>
      <c r="M152" s="29"/>
      <c r="N152" s="145" t="s">
        <v>1</v>
      </c>
      <c r="O152" s="118" t="s">
        <v>34</v>
      </c>
      <c r="P152" s="146">
        <v>0</v>
      </c>
      <c r="Q152" s="146">
        <f t="shared" si="10"/>
        <v>0</v>
      </c>
      <c r="R152" s="146">
        <v>1E-4</v>
      </c>
      <c r="S152" s="146">
        <f t="shared" si="11"/>
        <v>1E-3</v>
      </c>
      <c r="T152" s="146">
        <v>0</v>
      </c>
      <c r="U152" s="147">
        <f t="shared" si="12"/>
        <v>0</v>
      </c>
      <c r="AS152" s="148" t="s">
        <v>171</v>
      </c>
      <c r="AU152" s="148" t="s">
        <v>167</v>
      </c>
      <c r="AV152" s="148" t="s">
        <v>147</v>
      </c>
      <c r="AZ152" s="17" t="s">
        <v>165</v>
      </c>
      <c r="BF152" s="149">
        <f t="shared" si="13"/>
        <v>0</v>
      </c>
      <c r="BG152" s="149">
        <f t="shared" si="14"/>
        <v>9.3000000000000007</v>
      </c>
      <c r="BH152" s="149">
        <f t="shared" si="15"/>
        <v>0</v>
      </c>
      <c r="BI152" s="149">
        <f t="shared" si="16"/>
        <v>0</v>
      </c>
      <c r="BJ152" s="149">
        <f t="shared" si="17"/>
        <v>0</v>
      </c>
      <c r="BK152" s="17" t="s">
        <v>147</v>
      </c>
      <c r="BL152" s="149">
        <f t="shared" si="18"/>
        <v>9.3000000000000007</v>
      </c>
      <c r="BM152" s="17" t="s">
        <v>171</v>
      </c>
      <c r="BN152" s="148" t="s">
        <v>404</v>
      </c>
    </row>
    <row r="153" spans="2:66" s="11" customFormat="1" ht="22.9" customHeight="1" x14ac:dyDescent="0.2">
      <c r="B153" s="133"/>
      <c r="D153" s="134" t="s">
        <v>67</v>
      </c>
      <c r="E153" s="142" t="s">
        <v>593</v>
      </c>
      <c r="F153" s="142" t="s">
        <v>1299</v>
      </c>
      <c r="J153" s="179"/>
      <c r="K153" s="143">
        <f>K154</f>
        <v>1580.9239799999998</v>
      </c>
      <c r="M153" s="133"/>
      <c r="N153" s="137"/>
      <c r="Q153" s="138">
        <f>Q154</f>
        <v>0</v>
      </c>
      <c r="S153" s="138">
        <f>S154</f>
        <v>0</v>
      </c>
      <c r="U153" s="139">
        <f>U154</f>
        <v>0</v>
      </c>
      <c r="AS153" s="134" t="s">
        <v>76</v>
      </c>
      <c r="AU153" s="140" t="s">
        <v>67</v>
      </c>
      <c r="AV153" s="140" t="s">
        <v>76</v>
      </c>
      <c r="AZ153" s="134" t="s">
        <v>165</v>
      </c>
      <c r="BL153" s="141">
        <f>BL154</f>
        <v>1580.92</v>
      </c>
    </row>
    <row r="154" spans="2:66" s="1" customFormat="1" ht="33" customHeight="1" x14ac:dyDescent="0.2">
      <c r="B154" s="29"/>
      <c r="C154" s="188" t="s">
        <v>293</v>
      </c>
      <c r="D154" s="188" t="s">
        <v>167</v>
      </c>
      <c r="E154" s="189" t="s">
        <v>1191</v>
      </c>
      <c r="F154" s="190" t="s">
        <v>1192</v>
      </c>
      <c r="G154" s="191" t="s">
        <v>242</v>
      </c>
      <c r="H154" s="192">
        <v>42.281999999999996</v>
      </c>
      <c r="I154" s="193">
        <v>37.39</v>
      </c>
      <c r="J154" s="182"/>
      <c r="K154" s="193">
        <f t="shared" si="0"/>
        <v>1580.9239799999998</v>
      </c>
      <c r="L154" s="194"/>
      <c r="M154" s="29"/>
      <c r="N154" s="145" t="s">
        <v>1</v>
      </c>
      <c r="O154" s="118" t="s">
        <v>34</v>
      </c>
      <c r="P154" s="146">
        <v>0</v>
      </c>
      <c r="Q154" s="146">
        <f>P154*H154</f>
        <v>0</v>
      </c>
      <c r="R154" s="146">
        <v>0</v>
      </c>
      <c r="S154" s="146">
        <f>R154*H154</f>
        <v>0</v>
      </c>
      <c r="T154" s="146">
        <v>0</v>
      </c>
      <c r="U154" s="147">
        <f>T154*H154</f>
        <v>0</v>
      </c>
      <c r="AS154" s="148" t="s">
        <v>171</v>
      </c>
      <c r="AU154" s="148" t="s">
        <v>167</v>
      </c>
      <c r="AV154" s="148" t="s">
        <v>147</v>
      </c>
      <c r="AZ154" s="17" t="s">
        <v>165</v>
      </c>
      <c r="BF154" s="149">
        <f>IF(O154="základná",K154,0)</f>
        <v>0</v>
      </c>
      <c r="BG154" s="149">
        <f>IF(O154="znížená",K154,0)</f>
        <v>1580.9239799999998</v>
      </c>
      <c r="BH154" s="149">
        <f>IF(O154="zákl. prenesená",K154,0)</f>
        <v>0</v>
      </c>
      <c r="BI154" s="149">
        <f>IF(O154="zníž. prenesená",K154,0)</f>
        <v>0</v>
      </c>
      <c r="BJ154" s="149">
        <f>IF(O154="nulová",K154,0)</f>
        <v>0</v>
      </c>
      <c r="BK154" s="17" t="s">
        <v>147</v>
      </c>
      <c r="BL154" s="149">
        <f>ROUND(I154*H154,2)</f>
        <v>1580.92</v>
      </c>
      <c r="BM154" s="17" t="s">
        <v>171</v>
      </c>
      <c r="BN154" s="148" t="s">
        <v>420</v>
      </c>
    </row>
    <row r="155" spans="2:66" s="11" customFormat="1" ht="25.9" customHeight="1" x14ac:dyDescent="0.2">
      <c r="B155" s="133"/>
      <c r="D155" s="134" t="s">
        <v>67</v>
      </c>
      <c r="E155" s="135" t="s">
        <v>398</v>
      </c>
      <c r="F155" s="135" t="s">
        <v>1300</v>
      </c>
      <c r="J155" s="179"/>
      <c r="K155" s="136">
        <f>K156</f>
        <v>9.5</v>
      </c>
      <c r="M155" s="133"/>
      <c r="N155" s="137"/>
      <c r="Q155" s="138">
        <f>Q156</f>
        <v>0</v>
      </c>
      <c r="S155" s="138">
        <f>S156</f>
        <v>0</v>
      </c>
      <c r="U155" s="139">
        <f>U156</f>
        <v>0</v>
      </c>
      <c r="AS155" s="134" t="s">
        <v>181</v>
      </c>
      <c r="AU155" s="140" t="s">
        <v>67</v>
      </c>
      <c r="AV155" s="140" t="s">
        <v>68</v>
      </c>
      <c r="AZ155" s="134" t="s">
        <v>165</v>
      </c>
      <c r="BL155" s="141">
        <f>BL156</f>
        <v>9.5</v>
      </c>
    </row>
    <row r="156" spans="2:66" s="11" customFormat="1" ht="22.9" customHeight="1" x14ac:dyDescent="0.2">
      <c r="B156" s="133"/>
      <c r="D156" s="134" t="s">
        <v>67</v>
      </c>
      <c r="E156" s="142" t="s">
        <v>1301</v>
      </c>
      <c r="F156" s="142" t="s">
        <v>1302</v>
      </c>
      <c r="J156" s="179"/>
      <c r="K156" s="143">
        <f>K157</f>
        <v>9.5</v>
      </c>
      <c r="M156" s="133"/>
      <c r="N156" s="137"/>
      <c r="Q156" s="138">
        <f>Q157</f>
        <v>0</v>
      </c>
      <c r="S156" s="138">
        <f>S157</f>
        <v>0</v>
      </c>
      <c r="U156" s="139">
        <f>U157</f>
        <v>0</v>
      </c>
      <c r="AS156" s="134" t="s">
        <v>181</v>
      </c>
      <c r="AU156" s="140" t="s">
        <v>67</v>
      </c>
      <c r="AV156" s="140" t="s">
        <v>76</v>
      </c>
      <c r="AZ156" s="134" t="s">
        <v>165</v>
      </c>
      <c r="BL156" s="141">
        <f>BL157</f>
        <v>9.5</v>
      </c>
    </row>
    <row r="157" spans="2:66" s="1" customFormat="1" ht="24.2" customHeight="1" x14ac:dyDescent="0.2">
      <c r="B157" s="29"/>
      <c r="C157" s="188" t="s">
        <v>300</v>
      </c>
      <c r="D157" s="188" t="s">
        <v>167</v>
      </c>
      <c r="E157" s="189" t="s">
        <v>1303</v>
      </c>
      <c r="F157" s="190" t="s">
        <v>1304</v>
      </c>
      <c r="G157" s="191" t="s">
        <v>1305</v>
      </c>
      <c r="H157" s="192">
        <v>0.1</v>
      </c>
      <c r="I157" s="193">
        <v>95</v>
      </c>
      <c r="J157" s="182"/>
      <c r="K157" s="193">
        <f t="shared" ref="K157" si="19">(H157*I157)-(H157*I157*J157)</f>
        <v>9.5</v>
      </c>
      <c r="L157" s="194"/>
      <c r="M157" s="29"/>
      <c r="N157" s="172" t="s">
        <v>1</v>
      </c>
      <c r="O157" s="173" t="s">
        <v>34</v>
      </c>
      <c r="P157" s="174">
        <v>0</v>
      </c>
      <c r="Q157" s="174">
        <f>P157*H157</f>
        <v>0</v>
      </c>
      <c r="R157" s="174">
        <v>0</v>
      </c>
      <c r="S157" s="174">
        <f>R157*H157</f>
        <v>0</v>
      </c>
      <c r="T157" s="174">
        <v>0</v>
      </c>
      <c r="U157" s="175">
        <f>T157*H157</f>
        <v>0</v>
      </c>
      <c r="AS157" s="148" t="s">
        <v>559</v>
      </c>
      <c r="AU157" s="148" t="s">
        <v>167</v>
      </c>
      <c r="AV157" s="148" t="s">
        <v>147</v>
      </c>
      <c r="AZ157" s="17" t="s">
        <v>165</v>
      </c>
      <c r="BF157" s="149">
        <f>IF(O157="základná",K157,0)</f>
        <v>0</v>
      </c>
      <c r="BG157" s="149">
        <f>IF(O157="znížená",K157,0)</f>
        <v>9.5</v>
      </c>
      <c r="BH157" s="149">
        <f>IF(O157="zákl. prenesená",K157,0)</f>
        <v>0</v>
      </c>
      <c r="BI157" s="149">
        <f>IF(O157="zníž. prenesená",K157,0)</f>
        <v>0</v>
      </c>
      <c r="BJ157" s="149">
        <f>IF(O157="nulová",K157,0)</f>
        <v>0</v>
      </c>
      <c r="BK157" s="17" t="s">
        <v>147</v>
      </c>
      <c r="BL157" s="149">
        <f>ROUND(I157*H157,2)</f>
        <v>9.5</v>
      </c>
      <c r="BM157" s="17" t="s">
        <v>559</v>
      </c>
      <c r="BN157" s="148" t="s">
        <v>432</v>
      </c>
    </row>
    <row r="158" spans="2:66" s="1" customFormat="1" ht="6.95" customHeight="1" x14ac:dyDescent="0.2">
      <c r="B158" s="44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29"/>
    </row>
  </sheetData>
  <sheetProtection algorithmName="SHA-512" hashValue="DXlhhYLuGv6iAviNFGcnssuD0RPhvOn0uTR5/AhOvTAQGbYMeiYbyT7WbpjxVfdFxTSBIWruOD3vJplYLBLL5A==" saltValue="tbQj6AfiJLe2j9h59POZ1A==" spinCount="100000" sheet="1" objects="1" scenarios="1"/>
  <autoFilter ref="C128:L157" xr:uid="{00000000-0009-0000-0000-000008000000}"/>
  <mergeCells count="10">
    <mergeCell ref="D107:F107"/>
    <mergeCell ref="D108:F108"/>
    <mergeCell ref="E119:H119"/>
    <mergeCell ref="E121:H121"/>
    <mergeCell ref="M2:W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dffd3a-98ac-4534-b03a-f0a9959c6f91" xsi:nil="true"/>
    <lcf76f155ced4ddcb4097134ff3c332f xmlns="15c42b22-a07f-4c46-ab0c-6f2406f460d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674B60AA231C743A2247413D013E1CF" ma:contentTypeVersion="14" ma:contentTypeDescription="Umožňuje vytvoriť nový dokument." ma:contentTypeScope="" ma:versionID="bcb238dc648c860831a625911795be30">
  <xsd:schema xmlns:xsd="http://www.w3.org/2001/XMLSchema" xmlns:xs="http://www.w3.org/2001/XMLSchema" xmlns:p="http://schemas.microsoft.com/office/2006/metadata/properties" xmlns:ns2="15c42b22-a07f-4c46-ab0c-6f2406f460d0" xmlns:ns3="58dffd3a-98ac-4534-b03a-f0a9959c6f91" targetNamespace="http://schemas.microsoft.com/office/2006/metadata/properties" ma:root="true" ma:fieldsID="babd523dcff63e9e963923a48634972d" ns2:_="" ns3:_="">
    <xsd:import namespace="15c42b22-a07f-4c46-ab0c-6f2406f460d0"/>
    <xsd:import namespace="58dffd3a-98ac-4534-b03a-f0a9959c6f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c42b22-a07f-4c46-ab0c-6f2406f460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ffd3a-98ac-4534-b03a-f0a9959c6f9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9445169-b98c-4dfe-bfca-a3cc4055188e}" ma:internalName="TaxCatchAll" ma:showField="CatchAllData" ma:web="58dffd3a-98ac-4534-b03a-f0a9959c6f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F9A72E-5832-4B4E-A8BC-B97E32697D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EA778F-5ABA-4001-A936-0D11F151BF75}">
  <ds:schemaRefs>
    <ds:schemaRef ds:uri="http://schemas.microsoft.com/office/2006/metadata/properties"/>
    <ds:schemaRef ds:uri="http://schemas.microsoft.com/office/infopath/2007/PartnerControls"/>
    <ds:schemaRef ds:uri="68d66353-fdb9-492d-a151-7959e89554ce"/>
    <ds:schemaRef ds:uri="35ac9f86-b120-4b17-855d-7077eef47516"/>
    <ds:schemaRef ds:uri="58dffd3a-98ac-4534-b03a-f0a9959c6f91"/>
    <ds:schemaRef ds:uri="15c42b22-a07f-4c46-ab0c-6f2406f460d0"/>
  </ds:schemaRefs>
</ds:datastoreItem>
</file>

<file path=customXml/itemProps3.xml><?xml version="1.0" encoding="utf-8"?>
<ds:datastoreItem xmlns:ds="http://schemas.openxmlformats.org/officeDocument/2006/customXml" ds:itemID="{E6486DEE-96E7-4145-9EB5-296117F6BF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c42b22-a07f-4c46-ab0c-6f2406f460d0"/>
    <ds:schemaRef ds:uri="58dffd3a-98ac-4534-b03a-f0a9959c6f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16</vt:i4>
      </vt:variant>
      <vt:variant>
        <vt:lpstr>Pomenované rozsahy</vt:lpstr>
      </vt:variant>
      <vt:variant>
        <vt:i4>32</vt:i4>
      </vt:variant>
    </vt:vector>
  </HeadingPairs>
  <TitlesOfParts>
    <vt:vector size="48" baseType="lpstr">
      <vt:lpstr>Rekapitulácia stavby</vt:lpstr>
      <vt:lpstr>SO 01 - Revitalizácia spe...</vt:lpstr>
      <vt:lpstr>SO 02 - Revitalizácia spe...</vt:lpstr>
      <vt:lpstr>SO 03 - Vodný prvok</vt:lpstr>
      <vt:lpstr>VP 01 - Fontána - ZTI</vt:lpstr>
      <vt:lpstr>SO 04 - Vodovodné a kanal...</vt:lpstr>
      <vt:lpstr>SO 05 - Prekládka kanaliz...</vt:lpstr>
      <vt:lpstr>SO 06 - Prekládka vodovodu</vt:lpstr>
      <vt:lpstr>SO 07 - Rekonštrukcia VŠ ...</vt:lpstr>
      <vt:lpstr>SO 08 - Dažďové záhrady</vt:lpstr>
      <vt:lpstr>SO 09 -  Nová elektrická ...</vt:lpstr>
      <vt:lpstr>SO 10 - Verejné osvetlenie</vt:lpstr>
      <vt:lpstr>SO 11a - Sadové úpravy</vt:lpstr>
      <vt:lpstr>SO 11b - Sadové úpravy - ...</vt:lpstr>
      <vt:lpstr>SO 12 - Mobiliár a drobná...</vt:lpstr>
      <vt:lpstr>SO 13 - Predajný stánok -...</vt:lpstr>
      <vt:lpstr>'Rekapitulácia stavby'!Názvy_tlače</vt:lpstr>
      <vt:lpstr>'SO 01 - Revitalizácia spe...'!Názvy_tlače</vt:lpstr>
      <vt:lpstr>'SO 02 - Revitalizácia spe...'!Názvy_tlače</vt:lpstr>
      <vt:lpstr>'SO 03 - Vodný prvok'!Názvy_tlače</vt:lpstr>
      <vt:lpstr>'SO 04 - Vodovodné a kanal...'!Názvy_tlače</vt:lpstr>
      <vt:lpstr>'SO 05 - Prekládka kanaliz...'!Názvy_tlače</vt:lpstr>
      <vt:lpstr>'SO 06 - Prekládka vodovodu'!Názvy_tlače</vt:lpstr>
      <vt:lpstr>'SO 07 - Rekonštrukcia VŠ ...'!Názvy_tlače</vt:lpstr>
      <vt:lpstr>'SO 08 - Dažďové záhrady'!Názvy_tlače</vt:lpstr>
      <vt:lpstr>'SO 09 -  Nová elektrická ...'!Názvy_tlače</vt:lpstr>
      <vt:lpstr>'SO 10 - Verejné osvetlenie'!Názvy_tlače</vt:lpstr>
      <vt:lpstr>'SO 11a - Sadové úpravy'!Názvy_tlače</vt:lpstr>
      <vt:lpstr>'SO 11b - Sadové úpravy - ...'!Názvy_tlače</vt:lpstr>
      <vt:lpstr>'SO 12 - Mobiliár a drobná...'!Názvy_tlače</vt:lpstr>
      <vt:lpstr>'SO 13 - Predajný stánok -...'!Názvy_tlače</vt:lpstr>
      <vt:lpstr>'VP 01 - Fontána - ZTI'!Názvy_tlače</vt:lpstr>
      <vt:lpstr>'Rekapitulácia stavby'!Oblasť_tlače</vt:lpstr>
      <vt:lpstr>'SO 01 - Revitalizácia spe...'!Oblasť_tlače</vt:lpstr>
      <vt:lpstr>'SO 02 - Revitalizácia spe...'!Oblasť_tlače</vt:lpstr>
      <vt:lpstr>'SO 03 - Vodný prvok'!Oblasť_tlače</vt:lpstr>
      <vt:lpstr>'SO 04 - Vodovodné a kanal...'!Oblasť_tlače</vt:lpstr>
      <vt:lpstr>'SO 05 - Prekládka kanaliz...'!Oblasť_tlače</vt:lpstr>
      <vt:lpstr>'SO 06 - Prekládka vodovodu'!Oblasť_tlače</vt:lpstr>
      <vt:lpstr>'SO 07 - Rekonštrukcia VŠ ...'!Oblasť_tlače</vt:lpstr>
      <vt:lpstr>'SO 08 - Dažďové záhrady'!Oblasť_tlače</vt:lpstr>
      <vt:lpstr>'SO 09 -  Nová elektrická ...'!Oblasť_tlače</vt:lpstr>
      <vt:lpstr>'SO 10 - Verejné osvetlenie'!Oblasť_tlače</vt:lpstr>
      <vt:lpstr>'SO 11a - Sadové úpravy'!Oblasť_tlače</vt:lpstr>
      <vt:lpstr>'SO 11b - Sadové úpravy - ...'!Oblasť_tlače</vt:lpstr>
      <vt:lpstr>'SO 12 - Mobiliár a drobná...'!Oblasť_tlače</vt:lpstr>
      <vt:lpstr>'SO 13 - Predajný stánok -...'!Oblasť_tlače</vt:lpstr>
      <vt:lpstr>'VP 01 - Fontána - ZTI'!Oblasť_tlače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Evicka\HP</dc:creator>
  <cp:keywords/>
  <dc:description/>
  <cp:lastModifiedBy>Šimo Juraj, Ing.</cp:lastModifiedBy>
  <cp:revision/>
  <dcterms:created xsi:type="dcterms:W3CDTF">2025-05-22T11:56:34Z</dcterms:created>
  <dcterms:modified xsi:type="dcterms:W3CDTF">2025-07-10T09:12:16Z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0x0101007674B60AA231C743A2247413D013E1CF</vt:lpwstr>
  </property>
  <property fmtid="{D5CDD505-2E9C-101B-9397-08002B2CF9AE}" pid="3" name="MediaServiceImageTags">
    <vt:lpwstr/>
  </property>
</Properties>
</file>