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katarina_stasjakova_bratislava_sk/Documents/Pracovná plocha/zakazky 2023_2025/19 Odborná a komplexná starostlivosť o plochy zelene/SP Josephine/"/>
    </mc:Choice>
  </mc:AlternateContent>
  <xr:revisionPtr revIDLastSave="78" documentId="8_{94ADE395-8EA5-4371-A158-2E0C1EEDD1A8}" xr6:coauthVersionLast="47" xr6:coauthVersionMax="47" xr10:uidLastSave="{14D1E6D4-E240-4673-8C05-81D57F65D4B2}"/>
  <bookViews>
    <workbookView xWindow="-108" yWindow="-108" windowWidth="23256" windowHeight="12576" firstSheet="1" activeTab="1" xr2:uid="{00000000-000D-0000-FFFF-FFFF00000000}"/>
  </bookViews>
  <sheets>
    <sheet name="Zákl. nastavenie" sheetId="11" state="hidden" r:id="rId1"/>
    <sheet name="Ponuka" sheetId="10" r:id="rId2"/>
    <sheet name="Rozpočet" sheetId="15" r:id="rId3"/>
    <sheet name="Osobné postavenie" sheetId="12" r:id="rId4"/>
    <sheet name="Koneční užívatelia výhod" sheetId="13" r:id="rId5"/>
    <sheet name="Medzinárodné sankcie" sheetId="14" r:id="rId6"/>
  </sheets>
  <definedNames>
    <definedName name="_xlnm.Print_Area" localSheetId="4">'Koneční užívatelia výhod'!$B$1:$B$28</definedName>
    <definedName name="_xlnm.Print_Area" localSheetId="5">'Medzinárodné sankcie'!$B$1:$B$22</definedName>
    <definedName name="_xlnm.Print_Area" localSheetId="3">'Osobné postavenie'!$B$1:$B$19</definedName>
    <definedName name="_xlnm.Print_Area" localSheetId="1">Ponuka!$B$2:$F$54</definedName>
    <definedName name="_xlnm.Print_Area" localSheetId="2">Rozpočet!$C$1:$I$95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NLRUBXORjdDz5uhUI3755Ow+mMGE8SaO367ZMNPO6Bs="/>
    </ext>
  </extLst>
</workbook>
</file>

<file path=xl/calcChain.xml><?xml version="1.0" encoding="utf-8"?>
<calcChain xmlns="http://schemas.openxmlformats.org/spreadsheetml/2006/main">
  <c r="F36" i="10" l="1"/>
  <c r="I65" i="15" l="1"/>
  <c r="I19" i="15"/>
  <c r="I13" i="15"/>
  <c r="I12" i="15"/>
  <c r="I11" i="15"/>
  <c r="I10" i="15"/>
  <c r="I9" i="15"/>
  <c r="I8" i="15"/>
  <c r="I7" i="15"/>
  <c r="I89" i="15"/>
  <c r="I88" i="15"/>
  <c r="I87" i="15"/>
  <c r="I86" i="15"/>
  <c r="I85" i="15"/>
  <c r="I84" i="15"/>
  <c r="I82" i="15"/>
  <c r="I81" i="15"/>
  <c r="I80" i="15"/>
  <c r="I79" i="15"/>
  <c r="I78" i="15"/>
  <c r="I77" i="15"/>
  <c r="I76" i="15"/>
  <c r="I75" i="15"/>
  <c r="I74" i="15"/>
  <c r="I73" i="15"/>
  <c r="I72" i="15"/>
  <c r="I71" i="15"/>
  <c r="I70" i="15"/>
  <c r="I69" i="15"/>
  <c r="I68" i="15"/>
  <c r="I67" i="15"/>
  <c r="I66" i="15"/>
  <c r="I64" i="15"/>
  <c r="I62" i="15"/>
  <c r="I61" i="15"/>
  <c r="I60" i="15"/>
  <c r="I59" i="15"/>
  <c r="I58" i="15"/>
  <c r="I57" i="15"/>
  <c r="I56" i="15"/>
  <c r="I55" i="15"/>
  <c r="I54" i="15"/>
  <c r="I53" i="15"/>
  <c r="I52" i="15"/>
  <c r="I51" i="15"/>
  <c r="I50" i="15"/>
  <c r="I49" i="15"/>
  <c r="I48" i="15"/>
  <c r="I47" i="15"/>
  <c r="I46" i="15"/>
  <c r="I45" i="15"/>
  <c r="I44" i="15"/>
  <c r="I43" i="15"/>
  <c r="I42" i="15"/>
  <c r="I41" i="15"/>
  <c r="I40" i="15"/>
  <c r="I39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1" i="15"/>
  <c r="I20" i="15"/>
  <c r="I18" i="15"/>
  <c r="I17" i="15"/>
  <c r="I16" i="15"/>
  <c r="I15" i="15"/>
  <c r="I14" i="15"/>
  <c r="I90" i="15" l="1"/>
  <c r="D27" i="10" s="1"/>
  <c r="E27" i="10" s="1"/>
  <c r="F27" i="10" s="1"/>
  <c r="C31" i="10"/>
  <c r="I58" i="11"/>
  <c r="G58" i="11"/>
  <c r="E58" i="11"/>
  <c r="I57" i="11"/>
  <c r="G57" i="11"/>
  <c r="E57" i="11"/>
  <c r="I56" i="11"/>
  <c r="G56" i="11"/>
  <c r="E56" i="11"/>
  <c r="I55" i="11"/>
  <c r="G55" i="11"/>
  <c r="E55" i="11"/>
  <c r="I54" i="11"/>
  <c r="G54" i="11"/>
  <c r="E54" i="11"/>
  <c r="I53" i="11"/>
  <c r="G53" i="11"/>
  <c r="E53" i="11"/>
  <c r="I52" i="11"/>
  <c r="G52" i="11"/>
  <c r="E52" i="11"/>
  <c r="I51" i="11"/>
  <c r="G51" i="11"/>
  <c r="E51" i="11"/>
  <c r="I50" i="11"/>
  <c r="G50" i="11"/>
  <c r="E50" i="11"/>
  <c r="I49" i="11"/>
  <c r="J49" i="11" s="1"/>
  <c r="H49" i="11"/>
  <c r="G49" i="11"/>
  <c r="E49" i="11"/>
  <c r="F49" i="11" s="1"/>
  <c r="I43" i="11"/>
  <c r="G43" i="11"/>
  <c r="E43" i="11"/>
  <c r="I42" i="11"/>
  <c r="G42" i="11"/>
  <c r="E42" i="11"/>
  <c r="I41" i="11"/>
  <c r="G41" i="11"/>
  <c r="E41" i="11"/>
  <c r="I40" i="11"/>
  <c r="G40" i="11"/>
  <c r="E40" i="11"/>
  <c r="I39" i="11"/>
  <c r="G39" i="11"/>
  <c r="E39" i="11"/>
  <c r="I38" i="11"/>
  <c r="G38" i="11"/>
  <c r="E38" i="11"/>
  <c r="I37" i="11"/>
  <c r="G37" i="11"/>
  <c r="E37" i="11"/>
  <c r="I36" i="11"/>
  <c r="G36" i="11"/>
  <c r="E36" i="11"/>
  <c r="I35" i="11"/>
  <c r="G35" i="11"/>
  <c r="E35" i="11"/>
  <c r="J34" i="11"/>
  <c r="I34" i="11"/>
  <c r="H34" i="11"/>
  <c r="G34" i="11"/>
  <c r="F34" i="11"/>
  <c r="E34" i="11"/>
  <c r="C19" i="11" a="1"/>
  <c r="C19" i="11" s="1"/>
  <c r="C34" i="11" s="1" a="1"/>
  <c r="C34" i="11" s="1"/>
  <c r="C49" i="11" s="1" a="1"/>
  <c r="C49" i="11" s="1"/>
  <c r="B19" i="11" a="1"/>
  <c r="B19" i="11" s="1"/>
  <c r="B34" i="11" s="1" a="1"/>
  <c r="B34" i="11" s="1"/>
  <c r="B49" i="11" s="1" a="1"/>
  <c r="B49" i="11" s="1"/>
  <c r="K13" i="11"/>
  <c r="K12" i="11"/>
  <c r="K11" i="11"/>
  <c r="K10" i="11"/>
  <c r="K9" i="11"/>
  <c r="K8" i="11"/>
  <c r="K7" i="11"/>
  <c r="K6" i="11"/>
  <c r="K5" i="11"/>
  <c r="K4" i="11"/>
  <c r="H14" i="11"/>
  <c r="I91" i="15" l="1"/>
  <c r="I92" i="15" s="1"/>
  <c r="I7" i="11"/>
  <c r="I9" i="11"/>
  <c r="I10" i="11"/>
  <c r="I12" i="11"/>
  <c r="I4" i="11"/>
  <c r="I6" i="11"/>
  <c r="I11" i="11"/>
  <c r="I8" i="11"/>
  <c r="I13" i="11"/>
  <c r="I5" i="11"/>
  <c r="F28" i="10"/>
  <c r="C29" i="10" s="1"/>
  <c r="F38" i="10" s="1"/>
  <c r="F51" i="11" l="1"/>
  <c r="F21" i="11"/>
  <c r="F36" i="11"/>
  <c r="J51" i="11"/>
  <c r="J6" i="11"/>
  <c r="H51" i="11"/>
  <c r="J21" i="11"/>
  <c r="J36" i="11"/>
  <c r="H21" i="11"/>
  <c r="H36" i="11"/>
  <c r="J57" i="11"/>
  <c r="H57" i="11"/>
  <c r="J42" i="11"/>
  <c r="J12" i="11"/>
  <c r="J27" i="11"/>
  <c r="F57" i="11"/>
  <c r="H42" i="11"/>
  <c r="H27" i="11"/>
  <c r="F27" i="11"/>
  <c r="F42" i="11"/>
  <c r="D19" i="11" a="1"/>
  <c r="D19" i="11" s="1"/>
  <c r="D29" i="11" s="1"/>
  <c r="J4" i="11"/>
  <c r="J19" i="11"/>
  <c r="H19" i="11"/>
  <c r="I14" i="11"/>
  <c r="F19" i="11"/>
  <c r="F55" i="11"/>
  <c r="F40" i="11"/>
  <c r="H25" i="11"/>
  <c r="F25" i="11"/>
  <c r="J55" i="11"/>
  <c r="H55" i="11"/>
  <c r="J40" i="11"/>
  <c r="H40" i="11"/>
  <c r="J10" i="11"/>
  <c r="J25" i="11"/>
  <c r="J50" i="11"/>
  <c r="F20" i="11"/>
  <c r="H50" i="11"/>
  <c r="J35" i="11"/>
  <c r="F50" i="11"/>
  <c r="H35" i="11"/>
  <c r="J5" i="11"/>
  <c r="F35" i="11"/>
  <c r="J20" i="11"/>
  <c r="H20" i="11"/>
  <c r="J54" i="11"/>
  <c r="H54" i="11"/>
  <c r="J39" i="11"/>
  <c r="J24" i="11"/>
  <c r="J9" i="11"/>
  <c r="F54" i="11"/>
  <c r="H24" i="11"/>
  <c r="H39" i="11"/>
  <c r="F24" i="11"/>
  <c r="F39" i="11"/>
  <c r="J58" i="11"/>
  <c r="F28" i="11"/>
  <c r="H58" i="11"/>
  <c r="J43" i="11"/>
  <c r="F58" i="11"/>
  <c r="H43" i="11"/>
  <c r="J13" i="11"/>
  <c r="F43" i="11"/>
  <c r="J28" i="11"/>
  <c r="H28" i="11"/>
  <c r="H52" i="11"/>
  <c r="F52" i="11"/>
  <c r="H37" i="11"/>
  <c r="J22" i="11"/>
  <c r="H22" i="11"/>
  <c r="F37" i="11"/>
  <c r="F22" i="11"/>
  <c r="J7" i="11"/>
  <c r="J52" i="11"/>
  <c r="J37" i="11"/>
  <c r="J53" i="11"/>
  <c r="J23" i="11"/>
  <c r="H53" i="11"/>
  <c r="J38" i="11"/>
  <c r="F53" i="11"/>
  <c r="H38" i="11"/>
  <c r="F38" i="11"/>
  <c r="J8" i="11"/>
  <c r="H23" i="11"/>
  <c r="F23" i="11"/>
  <c r="H56" i="11"/>
  <c r="H26" i="11"/>
  <c r="F56" i="11"/>
  <c r="H41" i="11"/>
  <c r="F41" i="11"/>
  <c r="J56" i="11"/>
  <c r="J11" i="11"/>
  <c r="J26" i="11"/>
  <c r="J41" i="11"/>
  <c r="F26" i="11"/>
  <c r="F29" i="11" l="1"/>
  <c r="F44" i="11"/>
  <c r="H44" i="11"/>
  <c r="F59" i="11"/>
  <c r="J44" i="11"/>
  <c r="H29" i="11"/>
  <c r="H59" i="11"/>
  <c r="J29" i="11"/>
  <c r="J59" i="1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<sst xmlns="http://schemas.openxmlformats.org/spreadsheetml/2006/main" count="444" uniqueCount="225">
  <si>
    <t>Základné nastavenie súťaže</t>
  </si>
  <si>
    <t>Por. č.</t>
  </si>
  <si>
    <t>názov kritéria</t>
  </si>
  <si>
    <t>jednotka</t>
  </si>
  <si>
    <t>Max hodnota</t>
  </si>
  <si>
    <t>Min hodnota</t>
  </si>
  <si>
    <t xml:space="preserve">Logika kritéria </t>
  </si>
  <si>
    <t>Koľko sme ochotní priplatiť si za najlepšiu hodnotu?</t>
  </si>
  <si>
    <t>Váha kritériá (%)</t>
  </si>
  <si>
    <t>Hodnota MVP</t>
  </si>
  <si>
    <t>Hodnota jednotky</t>
  </si>
  <si>
    <t>Cena celkom</t>
  </si>
  <si>
    <t>EUR s DPH</t>
  </si>
  <si>
    <t>čím menej, tým lepšie</t>
  </si>
  <si>
    <t>Podpora zamestnávania znevýhodnených uchádzačov o zamestnanie</t>
  </si>
  <si>
    <t>počet</t>
  </si>
  <si>
    <t>čím viac, tým lepšie</t>
  </si>
  <si>
    <t>žiadna</t>
  </si>
  <si>
    <t>...</t>
  </si>
  <si>
    <t>spolu</t>
  </si>
  <si>
    <t>Spôsob hodnotenia - bodový</t>
  </si>
  <si>
    <t>Váha (%)</t>
  </si>
  <si>
    <t>Ponuka A</t>
  </si>
  <si>
    <t>Ponuka B</t>
  </si>
  <si>
    <t>Ponuka C</t>
  </si>
  <si>
    <t>Ponuka A - Body</t>
  </si>
  <si>
    <t>Ponuka B - Body</t>
  </si>
  <si>
    <t>C - EUR</t>
  </si>
  <si>
    <t>Spolu</t>
  </si>
  <si>
    <t>Spôsob hodnotenia - peňažný bonusový</t>
  </si>
  <si>
    <t>Ponuka A - EUR</t>
  </si>
  <si>
    <t>Ponuka B - EUR</t>
  </si>
  <si>
    <t>Spôsob hodnotenia - peňažný malusový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</si>
  <si>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</si>
  <si>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</si>
  <si>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</si>
  <si>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</si>
  <si>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</si>
  <si>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</si>
  <si>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</si>
  <si>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Som platcom DPH</t>
  </si>
  <si>
    <t>Čestné vyhlásenia podľa zákona o verejnom obstarávaní</t>
  </si>
  <si>
    <r>
      <t>Predložením tejto ponuky prehlasujem,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</si>
  <si>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</si>
  <si>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</si>
  <si>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</si>
  <si>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r>
      <t xml:space="preserve">Predložením tejto ponuky čestne vyhlasujem, že 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1"/>
        <rFont val="Calibri"/>
        <family val="2"/>
        <charset val="238"/>
        <scheme val="minor"/>
      </rPr>
      <t xml:space="preserve"> </t>
    </r>
  </si>
  <si>
    <t>Vyhlásenie k participácii na vypracovaní ponuky inou osobou</t>
  </si>
  <si>
    <r>
      <t xml:space="preserve">Vypracoval uchádzač ponuku sám? - </t>
    </r>
    <r>
      <rPr>
        <sz val="11"/>
        <color rgb="FFC00000"/>
        <rFont val="Calibri"/>
        <family val="2"/>
        <charset val="238"/>
        <scheme val="minor"/>
      </rPr>
      <t xml:space="preserve">vybrať odpoveď z rozbaľovacieho hárku	</t>
    </r>
  </si>
  <si>
    <t>Áno</t>
  </si>
  <si>
    <t>Kritérium K1:</t>
  </si>
  <si>
    <t>Ponuková cena</t>
  </si>
  <si>
    <t>Logika kritéria:</t>
  </si>
  <si>
    <t>Minimálna hodnota:</t>
  </si>
  <si>
    <t>Maximálna hodnota:</t>
  </si>
  <si>
    <t>Názov položky</t>
  </si>
  <si>
    <t>Suma v EUR bez DPH</t>
  </si>
  <si>
    <t>Výška DPH</t>
  </si>
  <si>
    <t>Cena za celý predmet zákazky</t>
  </si>
  <si>
    <t>Ponuková cena:</t>
  </si>
  <si>
    <t>Kritérium K2:</t>
  </si>
  <si>
    <t>Logika kritéria</t>
  </si>
  <si>
    <t>Maximálny finančný bonus na účely hodnotenia ponúk</t>
  </si>
  <si>
    <t>Minimálna hodnota kritéria</t>
  </si>
  <si>
    <t>Maximálna hodnota kritéria</t>
  </si>
  <si>
    <t>meno a priezvisko znevýhodnenej ososby</t>
  </si>
  <si>
    <t>status osoby znevýhodnenej na trhu práce</t>
  </si>
  <si>
    <t>činnosť osoby znevýhodnenej na trhu práce, ktorú bude pre uchádzača vykonávať</t>
  </si>
  <si>
    <t>Peňažný bonus na účely vyhodnotenia ponúk:</t>
  </si>
  <si>
    <t>Celková cena na účely hodnotenia ponúk:</t>
  </si>
  <si>
    <t xml:space="preserve">Podmienka účasti </t>
  </si>
  <si>
    <t>§ 34 ods. 1 písm. a) ZVO Zoznam poskytnutých služieb</t>
  </si>
  <si>
    <r>
      <t>Rozlohu plochy  verejnej zelene 
(min. 1500 m2</t>
    </r>
    <r>
      <rPr>
        <sz val="11"/>
        <rFont val="Calibri"/>
        <family val="2"/>
        <charset val="238"/>
        <scheme val="minor"/>
      </rPr>
      <t>)</t>
    </r>
  </si>
  <si>
    <t>Termín plnenia zmluvy od – do (min. 24 mesiacov)</t>
  </si>
  <si>
    <r>
      <t xml:space="preserve">Meno a adresa objednávateľa/odberateľa,
kontaktnú osobu za objednávateľa/odberateľa 
</t>
    </r>
    <r>
      <rPr>
        <sz val="11"/>
        <rFont val="Calibri"/>
        <family val="2"/>
        <charset val="238"/>
        <scheme val="minor"/>
      </rPr>
      <t>jej  kontaktné údaje e-mail a telefónne číslo, resp. link na overenie rferencie</t>
    </r>
  </si>
  <si>
    <t>V ...</t>
  </si>
  <si>
    <t xml:space="preserve">Dátum: </t>
  </si>
  <si>
    <t>Podpis</t>
  </si>
  <si>
    <t>Príloha č. 2 - Ponuka</t>
  </si>
  <si>
    <t>ROZPOČET</t>
  </si>
  <si>
    <t>Názov:</t>
  </si>
  <si>
    <t>Odborná a komplexná starostlivosť o plochy zelene na Dúbravsko -
Karloveskej radiále - k.ú. Dúbravka, k.ú.Karlova Ves_x000D_</t>
  </si>
  <si>
    <t>ID položky</t>
  </si>
  <si>
    <t>Typ položky</t>
  </si>
  <si>
    <t>Popis</t>
  </si>
  <si>
    <t>MJ</t>
  </si>
  <si>
    <t>Predpokladané množstvo</t>
  </si>
  <si>
    <t>Jednotková cena 
[EUR bez DPH]</t>
  </si>
  <si>
    <t>Cena celkom 
 [EUR bez DPH]</t>
  </si>
  <si>
    <t>4.3.1.1	Komplexná údržba plochy rozchodníka</t>
  </si>
  <si>
    <t>S</t>
  </si>
  <si>
    <t>Odburinenie výsadieb - mechanické</t>
  </si>
  <si>
    <r>
      <t>m</t>
    </r>
    <r>
      <rPr>
        <vertAlign val="superscript"/>
        <sz val="11"/>
        <color rgb="FF000000"/>
        <rFont val="Arial"/>
        <family val="2"/>
        <charset val="238"/>
      </rPr>
      <t>2</t>
    </r>
  </si>
  <si>
    <t>Pokládka textílie </t>
  </si>
  <si>
    <t xml:space="preserve">T </t>
  </si>
  <si>
    <t xml:space="preserve"> Polyesterová priepustná tkanina; priepustnosť - 20kPa, min. 25 ročná životnosť </t>
  </si>
  <si>
    <r>
      <t>m</t>
    </r>
    <r>
      <rPr>
        <vertAlign val="superscript"/>
        <sz val="11"/>
        <color rgb="FF2F75B5"/>
        <rFont val="Arial"/>
        <family val="2"/>
        <charset val="238"/>
      </rPr>
      <t>2</t>
    </r>
  </si>
  <si>
    <t xml:space="preserve">Hnojenie pôdy umelým hnojivom na široko </t>
  </si>
  <si>
    <t>Hnojivo - viaczložkové, tabletové/ granulové (Osmocote hiK)</t>
  </si>
  <si>
    <t>kg</t>
  </si>
  <si>
    <t>T</t>
  </si>
  <si>
    <t>Hnojivo - vodný roztok liadku vapenatého</t>
  </si>
  <si>
    <t>l</t>
  </si>
  <si>
    <t xml:space="preserve">Chemické odburinenie pred založením kultúry postrekom na široko  </t>
  </si>
  <si>
    <t>Postrek pre odburinenie plôch - pred založením porastu</t>
  </si>
  <si>
    <t>Obrobenie pôdy hrabaním v rovine a svahu do 1:5</t>
  </si>
  <si>
    <t>Prerezanie rozchodníkového koberca</t>
  </si>
  <si>
    <t xml:space="preserve">Rozprestretie substrátu </t>
  </si>
  <si>
    <t>Substrát pre rozchodníkovú zeleň</t>
  </si>
  <si>
    <r>
      <t>m</t>
    </r>
    <r>
      <rPr>
        <vertAlign val="superscript"/>
        <sz val="11"/>
        <color rgb="FF000000"/>
        <rFont val="Arial"/>
        <family val="2"/>
        <charset val="238"/>
      </rPr>
      <t>3</t>
    </r>
  </si>
  <si>
    <t xml:space="preserve">Odstraňovanie pieskových nánosov </t>
  </si>
  <si>
    <t>Rozmetanie rezkov rozchodníkov - ( 0,15 kg / m2)</t>
  </si>
  <si>
    <t>Rezky rozchodníkov - mix 12 druhov</t>
  </si>
  <si>
    <t>4.3.1.2 	Zhutnenie prešľapov</t>
  </si>
  <si>
    <t>Odstránenie kameniva hrúbky do 100 mm - netriedený riečny štrk / štrkodrva rôznych frakcií</t>
  </si>
  <si>
    <r>
      <t>Úprava pláne so zhutnením</t>
    </r>
    <r>
      <rPr>
        <b/>
        <sz val="11"/>
        <color rgb="FF000000"/>
        <rFont val="Arial"/>
        <family val="2"/>
        <charset val="238"/>
      </rPr>
      <t> </t>
    </r>
  </si>
  <si>
    <t>Plošná úprava terénu bez doplnenia ornice</t>
  </si>
  <si>
    <t>Pokládla textílie </t>
  </si>
  <si>
    <t>Pokládka pochôdznej tvárnice v rovine a svahu do 1:5</t>
  </si>
  <si>
    <t>Pochôdzna tvárnica / zátravňovacia dlažba</t>
  </si>
  <si>
    <t>ks</t>
  </si>
  <si>
    <t xml:space="preserve">Násyp kameniva do pochôdzných tvárnic </t>
  </si>
  <si>
    <t>t</t>
  </si>
  <si>
    <t>Drvené kamenivo frakcie 8/16 mm</t>
  </si>
  <si>
    <t xml:space="preserve">Obrobenie pôdy hrabaním </t>
  </si>
  <si>
    <t>Valcovanie plochy</t>
  </si>
  <si>
    <r>
      <t>Výsadba sadeníc rozchodníkov - bodovo (16 ks / m</t>
    </r>
    <r>
      <rPr>
        <vertAlign val="superscript"/>
        <sz val="11"/>
        <color rgb="FF000000"/>
        <rFont val="Arial"/>
        <family val="2"/>
        <charset val="238"/>
      </rPr>
      <t>2</t>
    </r>
    <r>
      <rPr>
        <sz val="11"/>
        <color rgb="FF000000"/>
        <rFont val="Arial"/>
        <family val="2"/>
        <charset val="238"/>
      </rPr>
      <t>)</t>
    </r>
  </si>
  <si>
    <t>Sadenica rozchodníka z multiplata - mix 12 druhov</t>
  </si>
  <si>
    <t>4.3.1.3 Rekonštrukcia plochy rozchodníka</t>
  </si>
  <si>
    <t>Odstránenie vegetačného krytu</t>
  </si>
  <si>
    <t>Odstránenie substrátu</t>
  </si>
  <si>
    <t>Odstránenie nevhodných geotextilií</t>
  </si>
  <si>
    <t xml:space="preserve">Odstránenie kameniva </t>
  </si>
  <si>
    <t xml:space="preserve">Násyp kameniva </t>
  </si>
  <si>
    <t>Uhrabanie drenážnej vrstvy do roviny</t>
  </si>
  <si>
    <t xml:space="preserve">Pokládka nopovej fólie </t>
  </si>
  <si>
    <t>HDPE perforovaná hydroakumulačná fólia 20mm</t>
  </si>
  <si>
    <t xml:space="preserve">Pokládka hydroakumulačnej vrstvy </t>
  </si>
  <si>
    <r>
      <t>Hydroakumulačná vrstva z bikomponentného PES vlákna 2000 g/m</t>
    </r>
    <r>
      <rPr>
        <i/>
        <vertAlign val="superscript"/>
        <sz val="11"/>
        <color rgb="FF808080"/>
        <rFont val="Arial"/>
        <family val="2"/>
        <charset val="238"/>
      </rPr>
      <t>2</t>
    </r>
  </si>
  <si>
    <t>Úprava pláne so zhutnením </t>
  </si>
  <si>
    <t>Hnojenie pôdy a rastlín</t>
  </si>
  <si>
    <t>Hnojivo -viaczložkové, tabletové/ granulové  (Osmocote hiK)</t>
  </si>
  <si>
    <t>Aplikácia priečne zosieťovaného polyakrylátu draselného - hydrogelu</t>
  </si>
  <si>
    <t>Pôdny koncentrát - hydrogél</t>
  </si>
  <si>
    <t>Založenie vegetačného krytu rozchodníkovým kobercom</t>
  </si>
  <si>
    <t xml:space="preserve">Rozchodníkový koberec </t>
  </si>
  <si>
    <t xml:space="preserve">4.3.2    Starostlivosť o ostatné plochy  </t>
  </si>
  <si>
    <t xml:space="preserve">Chemické odburinenie po založení kultúry </t>
  </si>
  <si>
    <t>Postrek pre odburinenie plôch - po založení porastu</t>
  </si>
  <si>
    <t>Vytýčenie výsadieb zapojených alebo v záhone plochy cez 100 m2 s rozmiestnením rastlín v spone</t>
  </si>
  <si>
    <t>Hĺbenie jamiek pre výsadbu s výmenou pôdy 100 %</t>
  </si>
  <si>
    <t>Záhradnícky substrát</t>
  </si>
  <si>
    <t>Rastlina v kvetináčí K9</t>
  </si>
  <si>
    <t>Rastlina v kvetináčí C1</t>
  </si>
  <si>
    <t xml:space="preserve">Odstránenie odkvitnutých a odumretých častí rastlín </t>
  </si>
  <si>
    <t xml:space="preserve">Zálievka rastlín vodou </t>
  </si>
  <si>
    <r>
      <t>m</t>
    </r>
    <r>
      <rPr>
        <vertAlign val="superscript"/>
        <sz val="11"/>
        <rFont val="Arial"/>
        <family val="2"/>
        <charset val="238"/>
      </rPr>
      <t>3</t>
    </r>
  </si>
  <si>
    <t>Mulčovanie záhonu štrkom alebo štrkodrvou</t>
  </si>
  <si>
    <t>Kosba porastu</t>
  </si>
  <si>
    <t>Rez trvaliek</t>
  </si>
  <si>
    <t>Rez krov</t>
  </si>
  <si>
    <t xml:space="preserve">Ostatné položky </t>
  </si>
  <si>
    <t>Základná hodinová sadzba – priamo v pevnej jazdnej dráhe el. trate  - práce nenároče</t>
  </si>
  <si>
    <t>h</t>
  </si>
  <si>
    <t>Základná hodinová sadzba – mimo jazdnej dráhy el. trate - práce nenároče</t>
  </si>
  <si>
    <t>Základná hodinová sadzba – priamo v pevnej jazdnej dráhe el. trate - odborné práce</t>
  </si>
  <si>
    <t>Základná hodinová sadzba – mimo jazdnej dráhy el. trate - odborné práce</t>
  </si>
  <si>
    <t>Zhodnotenie odpadu, podľa zákona o odpadoch č. 79/2015 Z.z.</t>
  </si>
  <si>
    <t>Zneškodňovanie odpadu, podľa zákona o odpadoch č. 79/2015 Z.z.</t>
  </si>
  <si>
    <t>Cena za celý predmet zákazky v EUR bez DPH</t>
  </si>
  <si>
    <t>Cena za celý predmet zákazky v EUR s DPH</t>
  </si>
  <si>
    <t>S - služba</t>
  </si>
  <si>
    <t>T- tovar</t>
  </si>
  <si>
    <t>Všetky pložky sú uplatniteľné na ktorúkoľvek udržiavanú alebo rekonštruovanú plochu.</t>
  </si>
  <si>
    <t>Čestné vyhlásenie podľa § 32 ods. 7 ZVO</t>
  </si>
  <si>
    <t>Ako uchádzač v tomto verejnom obstarávaní Hl. mesta SR Bratislava</t>
  </si>
  <si>
    <t>čestne vyhlasujem,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</si>
  <si>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</si>
  <si>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</si>
  <si>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</si>
  <si>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</si>
  <si>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</si>
  <si>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</si>
  <si>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</si>
  <si>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>Čestné vyhlásenie o konečných užívateľoch výhod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</si>
  <si>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</si>
  <si>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</si>
  <si>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</si>
  <si>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</si>
  <si>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</si>
  <si>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</si>
  <si>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</si>
  <si>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</si>
  <si>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</si>
  <si>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</si>
  <si>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</si>
  <si>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</si>
  <si>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</si>
  <si>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</si>
  <si>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</si>
  <si>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</si>
  <si>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</si>
  <si>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</si>
  <si>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</si>
  <si>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</si>
  <si>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</si>
  <si>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</si>
  <si>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</si>
  <si>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</si>
  <si>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r>
      <t xml:space="preserve">zapojenie znevýhodneného uchádzača o zamestnanie
- 
</t>
    </r>
    <r>
      <rPr>
        <sz val="11"/>
        <color rgb="FFC00000"/>
        <rFont val="Calibri"/>
        <family val="2"/>
        <charset val="238"/>
        <scheme val="minor"/>
      </rPr>
      <t>vybrať odpoveď z rozbaľovacieho hárku</t>
    </r>
    <r>
      <rPr>
        <b/>
        <sz val="11"/>
        <rFont val="Calibri"/>
        <family val="2"/>
        <charset val="238"/>
        <scheme val="minor"/>
      </rPr>
      <t xml:space="preserve">	</t>
    </r>
  </si>
  <si>
    <r>
      <rPr>
        <b/>
        <sz val="11"/>
        <color rgb="FFC00000"/>
        <rFont val="Calibri"/>
        <family val="2"/>
        <charset val="238"/>
        <scheme val="minor"/>
      </rPr>
      <t>vyplň tu</t>
    </r>
    <r>
      <rPr>
        <sz val="11"/>
        <color theme="1"/>
        <rFont val="Calibri"/>
        <family val="2"/>
        <charset val="238"/>
        <scheme val="minor"/>
      </rPr>
      <t xml:space="preserve"> status osoby v dôsledku ktorého je osobou znevýhodnenou na trhu práce</t>
    </r>
  </si>
  <si>
    <r>
      <rPr>
        <b/>
        <sz val="11"/>
        <color rgb="FFC00000"/>
        <rFont val="Calibri"/>
        <family val="2"/>
        <charset val="238"/>
        <scheme val="minor"/>
      </rPr>
      <t>vyplň tu</t>
    </r>
    <r>
      <rPr>
        <sz val="11"/>
        <color theme="1"/>
        <rFont val="Calibri"/>
        <family val="2"/>
        <charset val="238"/>
        <scheme val="minor"/>
      </rPr>
      <t xml:space="preserve"> meno a priezvisko osoby znevýhodnenej na trhu práce</t>
    </r>
  </si>
  <si>
    <r>
      <rPr>
        <b/>
        <sz val="11"/>
        <color rgb="FFC00000"/>
        <rFont val="Calibri"/>
        <family val="2"/>
        <charset val="238"/>
        <scheme val="minor"/>
      </rPr>
      <t>vyplň tu</t>
    </r>
    <r>
      <rPr>
        <sz val="11"/>
        <color theme="1"/>
        <rFont val="Calibri"/>
        <family val="2"/>
        <charset val="238"/>
        <scheme val="minor"/>
      </rPr>
      <t xml:space="preserve"> činnosť/ pozíciu ktorú bude pre účely plnenia predmetu zákazky vykonávať</t>
    </r>
  </si>
  <si>
    <t>áno, zapojím osobu znevýhodnenú na trhu práce</t>
  </si>
  <si>
    <r>
      <t xml:space="preserve">Podrobný opis realizovanej zákazky
</t>
    </r>
    <r>
      <rPr>
        <sz val="11"/>
        <rFont val="Calibri"/>
        <family val="2"/>
        <charset val="238"/>
        <scheme val="minor"/>
      </rPr>
      <t>z ktorého bude zrejmé, že ide o zákazky ktorých predmetom bolo zakladanie a zároveň údržba verejnej zelene (t.j. rozchodníková - sukulentná zeleň, trvalky) v koľajovej, resp. električkovej trati alebo na zelených strechách</t>
    </r>
  </si>
  <si>
    <r>
      <t xml:space="preserve">Ak uchádzač nevypracoval ponuku sám, uvedie </t>
    </r>
    <r>
      <rPr>
        <b/>
        <sz val="11"/>
        <rFont val="Calibri"/>
        <family val="2"/>
        <charset val="238"/>
        <scheme val="minor"/>
      </rPr>
      <t>Identifikačné údaje osoby, kt. participovala na príprave ponuky</t>
    </r>
  </si>
  <si>
    <t xml:space="preserve">Suma v EUR s DPH </t>
  </si>
  <si>
    <t>Počet</t>
  </si>
  <si>
    <r>
      <rPr>
        <b/>
        <sz val="16"/>
        <color theme="4"/>
        <rFont val="Calibri Light"/>
        <family val="2"/>
        <charset val="238"/>
      </rPr>
      <t>§ 34 ods. 1 písm. g) Zoznam odborníkov</t>
    </r>
    <r>
      <rPr>
        <sz val="16"/>
        <color theme="4"/>
        <rFont val="Calibri Light"/>
        <family val="2"/>
        <charset val="238"/>
      </rPr>
      <t xml:space="preserve">
</t>
    </r>
    <r>
      <rPr>
        <b/>
        <sz val="11"/>
        <color theme="4"/>
        <rFont val="Calibri Light"/>
        <family val="2"/>
        <charset val="238"/>
      </rPr>
      <t>1. Kľúčový odborník č. 1 - Stavbyvedúci 
2. Kľúčový odborník č. 2 – Arborista</t>
    </r>
  </si>
  <si>
    <t>Zamestnanec uchádzača</t>
  </si>
  <si>
    <r>
      <t xml:space="preserve">Vzťah k ucházačovi - </t>
    </r>
    <r>
      <rPr>
        <sz val="11"/>
        <color rgb="FFFF0000"/>
        <rFont val="Calibri"/>
        <family val="2"/>
        <charset val="238"/>
        <scheme val="minor"/>
      </rPr>
      <t>vybrať možnosť  z rozbaľovacieho zoznamu</t>
    </r>
  </si>
  <si>
    <t>Doklad o kvalifikácii predložený v ponuke</t>
  </si>
  <si>
    <r>
      <t xml:space="preserve">2. Meno a priezvisko </t>
    </r>
    <r>
      <rPr>
        <b/>
        <sz val="11"/>
        <color theme="1"/>
        <rFont val="Calibri"/>
        <family val="2"/>
        <charset val="238"/>
        <scheme val="minor"/>
      </rPr>
      <t>zamestnanca s odbornou spôsobilosťou s nakladaním 
s chemickými prípravkami na ochranu rastlín 2. stupňa</t>
    </r>
  </si>
  <si>
    <r>
      <t xml:space="preserve">1. Meno a priezvisko </t>
    </r>
    <r>
      <rPr>
        <b/>
        <sz val="11"/>
        <color theme="1"/>
        <rFont val="Calibri"/>
        <family val="2"/>
        <charset val="238"/>
        <scheme val="minor"/>
      </rPr>
      <t>záhradného a krajinného architekta</t>
    </r>
  </si>
  <si>
    <t>Príloha č. 2 - Ponuka v zákazke „Odborná a komplexná starostlivosť o plochy zelene na Dúbravsko -
Karloveskej radiále“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</si>
</sst>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"/>
    <numFmt numFmtId="165" formatCode="_-* #,##0.0_-;\-* #,##0.0_-;_-* &quot;-&quot;??_-;_-@_-"/>
    <numFmt numFmtId="166" formatCode="_-* #,##0_-;\-* #,##0_-;_-* &quot;-&quot;??_-;_-@_-"/>
    <numFmt numFmtId="167" formatCode="_-* #,##0.00\ _€_-;\-* #,##0.00\ _€_-;_-* &quot;-&quot;??\ _€_-;_-@_-"/>
  </numFmts>
  <fonts count="5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242424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6"/>
      <color theme="4" tint="-0.249977111117893"/>
      <name val="Calibri"/>
      <family val="2"/>
      <charset val="238"/>
      <scheme val="maj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ajor"/>
    </font>
    <font>
      <sz val="16"/>
      <color theme="0"/>
      <name val="Calibri"/>
      <family val="2"/>
      <charset val="238"/>
      <scheme val="maj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4"/>
      <color theme="1"/>
      <name val="Calibri"/>
      <scheme val="minor"/>
    </font>
    <font>
      <sz val="9"/>
      <color rgb="FF000000"/>
      <name val="Inter"/>
      <charset val="1"/>
    </font>
    <font>
      <b/>
      <sz val="9"/>
      <color rgb="FF000000"/>
      <name val="Inter"/>
      <charset val="1"/>
    </font>
    <font>
      <sz val="11"/>
      <color rgb="FF000000"/>
      <name val="Calibri"/>
    </font>
    <font>
      <i/>
      <sz val="8"/>
      <color rgb="FF2F75B5"/>
      <name val="Arial"/>
    </font>
    <font>
      <sz val="10"/>
      <color theme="4" tint="-0.249977111117893"/>
      <name val="Inter"/>
      <charset val="1"/>
    </font>
    <font>
      <sz val="11"/>
      <color rgb="FF000000"/>
      <name val="Arial"/>
      <family val="2"/>
      <charset val="238"/>
    </font>
    <font>
      <vertAlign val="superscript"/>
      <sz val="11"/>
      <color rgb="FF000000"/>
      <name val="Arial"/>
      <family val="2"/>
      <charset val="238"/>
    </font>
    <font>
      <i/>
      <sz val="11"/>
      <color rgb="FF2F75B5"/>
      <name val="Arial"/>
      <family val="2"/>
      <charset val="238"/>
    </font>
    <font>
      <sz val="11"/>
      <color rgb="FF2F75B5"/>
      <name val="Arial"/>
      <family val="2"/>
      <charset val="238"/>
    </font>
    <font>
      <vertAlign val="superscript"/>
      <sz val="11"/>
      <color rgb="FF2F75B5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i/>
      <vertAlign val="superscript"/>
      <sz val="11"/>
      <color rgb="FF808080"/>
      <name val="Arial"/>
      <family val="2"/>
      <charset val="238"/>
    </font>
    <font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6"/>
      <color theme="4"/>
      <name val="Calibri Light"/>
      <family val="2"/>
      <charset val="238"/>
    </font>
    <font>
      <b/>
      <sz val="16"/>
      <color theme="4"/>
      <name val="Calibri Light"/>
      <family val="2"/>
      <charset val="238"/>
    </font>
    <font>
      <b/>
      <sz val="11"/>
      <color theme="4"/>
      <name val="Calibri Light"/>
      <family val="2"/>
      <charset val="238"/>
    </font>
    <font>
      <sz val="16"/>
      <color rgb="FF00206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medium">
        <color indexed="64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/>
      <right/>
      <top style="thin">
        <color rgb="FFB2B2B2"/>
      </top>
      <bottom/>
      <diagonal/>
    </border>
    <border>
      <left style="medium">
        <color indexed="64"/>
      </left>
      <right/>
      <top style="thin">
        <color rgb="FFB2B2B2"/>
      </top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</borders>
  <cellStyleXfs count="9">
    <xf numFmtId="0" fontId="0" fillId="0" borderId="0"/>
    <xf numFmtId="43" fontId="12" fillId="0" borderId="0" applyFont="0" applyFill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7" borderId="24" applyNumberFormat="0" applyFont="0" applyAlignment="0" applyProtection="0"/>
    <xf numFmtId="43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49" fillId="0" borderId="92" applyNumberFormat="0" applyFill="0" applyAlignment="0" applyProtection="0"/>
    <xf numFmtId="0" fontId="3" fillId="0" borderId="0"/>
  </cellStyleXfs>
  <cellXfs count="392">
    <xf numFmtId="0" fontId="0" fillId="0" borderId="0" xfId="0"/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 indent="1"/>
    </xf>
    <xf numFmtId="0" fontId="7" fillId="0" borderId="0" xfId="0" applyFont="1" applyAlignment="1">
      <alignment vertical="center" indent="1"/>
    </xf>
    <xf numFmtId="0" fontId="9" fillId="0" borderId="0" xfId="0" applyFont="1"/>
    <xf numFmtId="0" fontId="6" fillId="0" borderId="0" xfId="3" applyProtection="1">
      <protection hidden="1"/>
    </xf>
    <xf numFmtId="0" fontId="6" fillId="0" borderId="0" xfId="3" applyAlignment="1" applyProtection="1">
      <alignment wrapText="1"/>
      <protection hidden="1"/>
    </xf>
    <xf numFmtId="0" fontId="6" fillId="9" borderId="33" xfId="3" applyFill="1" applyBorder="1" applyAlignment="1" applyProtection="1">
      <alignment horizontal="center" wrapText="1"/>
      <protection hidden="1"/>
    </xf>
    <xf numFmtId="0" fontId="6" fillId="9" borderId="67" xfId="3" applyFill="1" applyBorder="1" applyAlignment="1" applyProtection="1">
      <alignment horizontal="center"/>
      <protection hidden="1"/>
    </xf>
    <xf numFmtId="0" fontId="6" fillId="0" borderId="68" xfId="3" applyBorder="1" applyAlignment="1" applyProtection="1">
      <alignment wrapText="1"/>
      <protection locked="0" hidden="1"/>
    </xf>
    <xf numFmtId="0" fontId="6" fillId="0" borderId="3" xfId="3" applyBorder="1" applyAlignment="1" applyProtection="1">
      <alignment wrapText="1"/>
      <protection locked="0" hidden="1"/>
    </xf>
    <xf numFmtId="2" fontId="0" fillId="0" borderId="3" xfId="5" applyNumberFormat="1" applyFont="1" applyFill="1" applyBorder="1" applyAlignment="1" applyProtection="1">
      <alignment wrapText="1"/>
      <protection locked="0" hidden="1"/>
    </xf>
    <xf numFmtId="2" fontId="0" fillId="0" borderId="4" xfId="5" applyNumberFormat="1" applyFont="1" applyFill="1" applyBorder="1" applyAlignment="1" applyProtection="1">
      <alignment wrapText="1"/>
      <protection locked="0" hidden="1"/>
    </xf>
    <xf numFmtId="2" fontId="6" fillId="9" borderId="4" xfId="3" applyNumberFormat="1" applyFill="1" applyBorder="1" applyProtection="1">
      <protection hidden="1"/>
    </xf>
    <xf numFmtId="2" fontId="6" fillId="9" borderId="1" xfId="3" applyNumberFormat="1" applyFill="1" applyBorder="1" applyProtection="1">
      <protection hidden="1"/>
    </xf>
    <xf numFmtId="2" fontId="6" fillId="9" borderId="69" xfId="3" applyNumberFormat="1" applyFill="1" applyBorder="1" applyProtection="1">
      <protection hidden="1"/>
    </xf>
    <xf numFmtId="0" fontId="6" fillId="0" borderId="70" xfId="3" applyBorder="1" applyAlignment="1" applyProtection="1">
      <alignment wrapText="1"/>
      <protection locked="0" hidden="1"/>
    </xf>
    <xf numFmtId="0" fontId="6" fillId="0" borderId="1" xfId="3" applyBorder="1" applyAlignment="1" applyProtection="1">
      <alignment wrapText="1"/>
      <protection locked="0" hidden="1"/>
    </xf>
    <xf numFmtId="2" fontId="0" fillId="0" borderId="1" xfId="5" applyNumberFormat="1" applyFont="1" applyFill="1" applyBorder="1" applyAlignment="1" applyProtection="1">
      <alignment wrapText="1"/>
      <protection locked="0" hidden="1"/>
    </xf>
    <xf numFmtId="2" fontId="0" fillId="0" borderId="12" xfId="5" applyNumberFormat="1" applyFont="1" applyFill="1" applyBorder="1" applyAlignment="1" applyProtection="1">
      <alignment wrapText="1"/>
      <protection locked="0" hidden="1"/>
    </xf>
    <xf numFmtId="2" fontId="6" fillId="9" borderId="12" xfId="3" applyNumberFormat="1" applyFill="1" applyBorder="1" applyProtection="1">
      <protection hidden="1"/>
    </xf>
    <xf numFmtId="0" fontId="6" fillId="0" borderId="71" xfId="3" applyBorder="1" applyAlignment="1" applyProtection="1">
      <alignment wrapText="1"/>
      <protection locked="0" hidden="1"/>
    </xf>
    <xf numFmtId="0" fontId="6" fillId="0" borderId="6" xfId="3" applyBorder="1" applyAlignment="1" applyProtection="1">
      <alignment wrapText="1"/>
      <protection locked="0" hidden="1"/>
    </xf>
    <xf numFmtId="2" fontId="0" fillId="0" borderId="6" xfId="5" applyNumberFormat="1" applyFont="1" applyFill="1" applyBorder="1" applyAlignment="1" applyProtection="1">
      <alignment wrapText="1"/>
      <protection locked="0" hidden="1"/>
    </xf>
    <xf numFmtId="2" fontId="0" fillId="0" borderId="72" xfId="5" applyNumberFormat="1" applyFont="1" applyFill="1" applyBorder="1" applyAlignment="1" applyProtection="1">
      <alignment wrapText="1"/>
      <protection locked="0" hidden="1"/>
    </xf>
    <xf numFmtId="0" fontId="6" fillId="9" borderId="73" xfId="3" applyFill="1" applyBorder="1" applyProtection="1">
      <protection hidden="1"/>
    </xf>
    <xf numFmtId="0" fontId="6" fillId="9" borderId="74" xfId="3" applyFill="1" applyBorder="1" applyAlignment="1" applyProtection="1">
      <alignment wrapText="1"/>
      <protection hidden="1"/>
    </xf>
    <xf numFmtId="0" fontId="6" fillId="9" borderId="75" xfId="3" applyFill="1" applyBorder="1" applyAlignment="1" applyProtection="1">
      <alignment wrapText="1"/>
      <protection hidden="1"/>
    </xf>
    <xf numFmtId="2" fontId="6" fillId="9" borderId="76" xfId="3" applyNumberFormat="1" applyFill="1" applyBorder="1" applyAlignment="1" applyProtection="1">
      <alignment wrapText="1"/>
      <protection hidden="1"/>
    </xf>
    <xf numFmtId="2" fontId="6" fillId="9" borderId="76" xfId="3" applyNumberFormat="1" applyFill="1" applyBorder="1" applyProtection="1">
      <protection hidden="1"/>
    </xf>
    <xf numFmtId="2" fontId="6" fillId="9" borderId="75" xfId="3" applyNumberFormat="1" applyFill="1" applyBorder="1" applyProtection="1">
      <protection hidden="1"/>
    </xf>
    <xf numFmtId="0" fontId="6" fillId="9" borderId="77" xfId="3" applyFill="1" applyBorder="1" applyProtection="1">
      <protection hidden="1"/>
    </xf>
    <xf numFmtId="0" fontId="6" fillId="10" borderId="70" xfId="3" applyFill="1" applyBorder="1" applyProtection="1">
      <protection hidden="1"/>
    </xf>
    <xf numFmtId="0" fontId="6" fillId="10" borderId="86" xfId="3" applyFill="1" applyBorder="1" applyProtection="1">
      <protection hidden="1"/>
    </xf>
    <xf numFmtId="0" fontId="6" fillId="9" borderId="70" xfId="3" applyFill="1" applyBorder="1" applyProtection="1">
      <protection hidden="1"/>
    </xf>
    <xf numFmtId="0" fontId="6" fillId="9" borderId="86" xfId="3" applyFill="1" applyBorder="1" applyProtection="1">
      <protection hidden="1"/>
    </xf>
    <xf numFmtId="0" fontId="6" fillId="10" borderId="5" xfId="3" applyFill="1" applyBorder="1" applyProtection="1">
      <protection hidden="1"/>
    </xf>
    <xf numFmtId="0" fontId="6" fillId="10" borderId="74" xfId="3" applyFill="1" applyBorder="1" applyProtection="1">
      <protection hidden="1"/>
    </xf>
    <xf numFmtId="0" fontId="6" fillId="9" borderId="1" xfId="3" applyFill="1" applyBorder="1" applyProtection="1">
      <protection hidden="1"/>
    </xf>
    <xf numFmtId="0" fontId="6" fillId="9" borderId="75" xfId="3" applyFill="1" applyBorder="1" applyProtection="1">
      <protection hidden="1"/>
    </xf>
    <xf numFmtId="0" fontId="6" fillId="9" borderId="12" xfId="3" applyFill="1" applyBorder="1" applyAlignment="1" applyProtection="1">
      <alignment horizontal="center"/>
      <protection hidden="1"/>
    </xf>
    <xf numFmtId="0" fontId="6" fillId="9" borderId="76" xfId="3" applyFill="1" applyBorder="1" applyAlignment="1" applyProtection="1">
      <alignment horizontal="center"/>
      <protection hidden="1"/>
    </xf>
    <xf numFmtId="2" fontId="6" fillId="0" borderId="70" xfId="3" applyNumberFormat="1" applyBorder="1" applyProtection="1">
      <protection locked="0" hidden="1"/>
    </xf>
    <xf numFmtId="2" fontId="6" fillId="10" borderId="86" xfId="3" applyNumberFormat="1" applyFill="1" applyBorder="1" applyProtection="1">
      <protection hidden="1"/>
    </xf>
    <xf numFmtId="2" fontId="6" fillId="9" borderId="86" xfId="3" applyNumberFormat="1" applyFill="1" applyBorder="1" applyProtection="1">
      <protection hidden="1"/>
    </xf>
    <xf numFmtId="0" fontId="6" fillId="10" borderId="64" xfId="3" applyFill="1" applyBorder="1" applyProtection="1">
      <protection hidden="1"/>
    </xf>
    <xf numFmtId="0" fontId="6" fillId="10" borderId="65" xfId="3" applyFill="1" applyBorder="1" applyAlignment="1" applyProtection="1">
      <alignment wrapText="1"/>
      <protection hidden="1"/>
    </xf>
    <xf numFmtId="0" fontId="6" fillId="10" borderId="65" xfId="3" applyFill="1" applyBorder="1" applyAlignment="1" applyProtection="1">
      <alignment horizontal="center" wrapText="1"/>
      <protection hidden="1"/>
    </xf>
    <xf numFmtId="0" fontId="6" fillId="3" borderId="70" xfId="3" applyFill="1" applyBorder="1" applyAlignment="1" applyProtection="1">
      <alignment wrapText="1"/>
      <protection hidden="1"/>
    </xf>
    <xf numFmtId="0" fontId="6" fillId="3" borderId="86" xfId="3" applyFill="1" applyBorder="1" applyAlignment="1" applyProtection="1">
      <alignment wrapText="1"/>
      <protection hidden="1"/>
    </xf>
    <xf numFmtId="0" fontId="6" fillId="2" borderId="70" xfId="3" applyFill="1" applyBorder="1" applyAlignment="1" applyProtection="1">
      <alignment wrapText="1"/>
      <protection hidden="1"/>
    </xf>
    <xf numFmtId="0" fontId="6" fillId="2" borderId="86" xfId="3" applyFill="1" applyBorder="1" applyAlignment="1" applyProtection="1">
      <alignment wrapText="1"/>
      <protection hidden="1"/>
    </xf>
    <xf numFmtId="0" fontId="6" fillId="3" borderId="5" xfId="3" applyFill="1" applyBorder="1" applyProtection="1">
      <protection hidden="1"/>
    </xf>
    <xf numFmtId="0" fontId="6" fillId="3" borderId="86" xfId="3" applyFill="1" applyBorder="1" applyProtection="1">
      <protection hidden="1"/>
    </xf>
    <xf numFmtId="0" fontId="6" fillId="3" borderId="70" xfId="3" applyFill="1" applyBorder="1" applyProtection="1">
      <protection hidden="1"/>
    </xf>
    <xf numFmtId="0" fontId="6" fillId="3" borderId="71" xfId="3" applyFill="1" applyBorder="1" applyProtection="1">
      <protection hidden="1"/>
    </xf>
    <xf numFmtId="0" fontId="6" fillId="2" borderId="1" xfId="3" applyFill="1" applyBorder="1" applyProtection="1">
      <protection hidden="1"/>
    </xf>
    <xf numFmtId="0" fontId="6" fillId="2" borderId="6" xfId="3" applyFill="1" applyBorder="1" applyProtection="1">
      <protection hidden="1"/>
    </xf>
    <xf numFmtId="0" fontId="6" fillId="2" borderId="12" xfId="3" applyFill="1" applyBorder="1" applyAlignment="1" applyProtection="1">
      <alignment wrapText="1"/>
      <protection hidden="1"/>
    </xf>
    <xf numFmtId="2" fontId="6" fillId="11" borderId="70" xfId="3" applyNumberFormat="1" applyFill="1" applyBorder="1" applyProtection="1">
      <protection hidden="1"/>
    </xf>
    <xf numFmtId="2" fontId="6" fillId="3" borderId="86" xfId="3" applyNumberFormat="1" applyFill="1" applyBorder="1" applyAlignment="1" applyProtection="1">
      <alignment wrapText="1"/>
      <protection hidden="1"/>
    </xf>
    <xf numFmtId="2" fontId="6" fillId="2" borderId="86" xfId="3" applyNumberFormat="1" applyFill="1" applyBorder="1" applyAlignment="1" applyProtection="1">
      <alignment wrapText="1"/>
      <protection hidden="1"/>
    </xf>
    <xf numFmtId="2" fontId="6" fillId="3" borderId="86" xfId="3" applyNumberFormat="1" applyFill="1" applyBorder="1" applyProtection="1">
      <protection hidden="1"/>
    </xf>
    <xf numFmtId="0" fontId="6" fillId="2" borderId="72" xfId="3" applyFill="1" applyBorder="1" applyAlignment="1" applyProtection="1">
      <alignment wrapText="1"/>
      <protection hidden="1"/>
    </xf>
    <xf numFmtId="0" fontId="6" fillId="3" borderId="64" xfId="3" applyFill="1" applyBorder="1" applyProtection="1">
      <protection hidden="1"/>
    </xf>
    <xf numFmtId="0" fontId="6" fillId="3" borderId="65" xfId="3" applyFill="1" applyBorder="1" applyAlignment="1" applyProtection="1">
      <alignment wrapText="1"/>
      <protection hidden="1"/>
    </xf>
    <xf numFmtId="2" fontId="6" fillId="3" borderId="65" xfId="3" applyNumberFormat="1" applyFill="1" applyBorder="1" applyAlignment="1" applyProtection="1">
      <alignment wrapText="1"/>
      <protection hidden="1"/>
    </xf>
    <xf numFmtId="2" fontId="6" fillId="3" borderId="66" xfId="3" applyNumberFormat="1" applyFill="1" applyBorder="1" applyAlignment="1" applyProtection="1">
      <alignment wrapText="1"/>
      <protection hidden="1"/>
    </xf>
    <xf numFmtId="0" fontId="6" fillId="12" borderId="70" xfId="3" applyFill="1" applyBorder="1" applyAlignment="1" applyProtection="1">
      <alignment wrapText="1"/>
      <protection hidden="1"/>
    </xf>
    <xf numFmtId="0" fontId="6" fillId="12" borderId="86" xfId="3" applyFill="1" applyBorder="1" applyAlignment="1" applyProtection="1">
      <alignment wrapText="1"/>
      <protection hidden="1"/>
    </xf>
    <xf numFmtId="0" fontId="6" fillId="13" borderId="70" xfId="3" applyFill="1" applyBorder="1" applyAlignment="1" applyProtection="1">
      <alignment wrapText="1"/>
      <protection hidden="1"/>
    </xf>
    <xf numFmtId="0" fontId="6" fillId="13" borderId="86" xfId="3" applyFill="1" applyBorder="1" applyAlignment="1" applyProtection="1">
      <alignment wrapText="1"/>
      <protection hidden="1"/>
    </xf>
    <xf numFmtId="0" fontId="6" fillId="12" borderId="5" xfId="3" applyFill="1" applyBorder="1" applyProtection="1">
      <protection hidden="1"/>
    </xf>
    <xf numFmtId="0" fontId="6" fillId="12" borderId="86" xfId="3" applyFill="1" applyBorder="1" applyProtection="1">
      <protection hidden="1"/>
    </xf>
    <xf numFmtId="0" fontId="6" fillId="12" borderId="70" xfId="3" applyFill="1" applyBorder="1" applyProtection="1">
      <protection hidden="1"/>
    </xf>
    <xf numFmtId="0" fontId="6" fillId="12" borderId="74" xfId="3" applyFill="1" applyBorder="1" applyProtection="1">
      <protection hidden="1"/>
    </xf>
    <xf numFmtId="0" fontId="6" fillId="13" borderId="1" xfId="3" applyFill="1" applyBorder="1" applyProtection="1">
      <protection hidden="1"/>
    </xf>
    <xf numFmtId="0" fontId="6" fillId="13" borderId="75" xfId="3" applyFill="1" applyBorder="1" applyProtection="1">
      <protection hidden="1"/>
    </xf>
    <xf numFmtId="0" fontId="6" fillId="13" borderId="12" xfId="3" applyFill="1" applyBorder="1" applyAlignment="1" applyProtection="1">
      <alignment wrapText="1"/>
      <protection hidden="1"/>
    </xf>
    <xf numFmtId="2" fontId="6" fillId="12" borderId="86" xfId="3" applyNumberFormat="1" applyFill="1" applyBorder="1" applyAlignment="1" applyProtection="1">
      <alignment wrapText="1"/>
      <protection hidden="1"/>
    </xf>
    <xf numFmtId="2" fontId="6" fillId="13" borderId="86" xfId="3" applyNumberFormat="1" applyFill="1" applyBorder="1" applyAlignment="1" applyProtection="1">
      <alignment wrapText="1"/>
      <protection hidden="1"/>
    </xf>
    <xf numFmtId="2" fontId="6" fillId="12" borderId="86" xfId="3" applyNumberFormat="1" applyFill="1" applyBorder="1" applyProtection="1">
      <protection hidden="1"/>
    </xf>
    <xf numFmtId="0" fontId="6" fillId="13" borderId="76" xfId="3" applyFill="1" applyBorder="1" applyAlignment="1" applyProtection="1">
      <alignment wrapText="1"/>
      <protection hidden="1"/>
    </xf>
    <xf numFmtId="0" fontId="6" fillId="12" borderId="64" xfId="3" applyFill="1" applyBorder="1" applyProtection="1">
      <protection hidden="1"/>
    </xf>
    <xf numFmtId="0" fontId="6" fillId="12" borderId="65" xfId="3" applyFill="1" applyBorder="1" applyAlignment="1" applyProtection="1">
      <alignment wrapText="1"/>
      <protection hidden="1"/>
    </xf>
    <xf numFmtId="2" fontId="6" fillId="12" borderId="65" xfId="3" applyNumberFormat="1" applyFill="1" applyBorder="1" applyAlignment="1" applyProtection="1">
      <alignment wrapText="1"/>
      <protection hidden="1"/>
    </xf>
    <xf numFmtId="2" fontId="6" fillId="12" borderId="66" xfId="3" applyNumberFormat="1" applyFill="1" applyBorder="1" applyAlignment="1" applyProtection="1">
      <alignment wrapText="1"/>
      <protection hidden="1"/>
    </xf>
    <xf numFmtId="0" fontId="6" fillId="0" borderId="0" xfId="3"/>
    <xf numFmtId="0" fontId="23" fillId="0" borderId="88" xfId="3" applyFont="1" applyBorder="1" applyAlignment="1">
      <alignment horizontal="center" vertical="center"/>
    </xf>
    <xf numFmtId="0" fontId="24" fillId="0" borderId="67" xfId="3" applyFont="1" applyBorder="1" applyAlignment="1">
      <alignment horizontal="justify" vertical="center"/>
    </xf>
    <xf numFmtId="0" fontId="6" fillId="0" borderId="67" xfId="3" applyBorder="1" applyAlignment="1">
      <alignment horizontal="left" vertical="center" wrapText="1" indent="1"/>
    </xf>
    <xf numFmtId="0" fontId="24" fillId="0" borderId="67" xfId="3" applyFont="1" applyBorder="1" applyAlignment="1">
      <alignment horizontal="left" vertical="center" wrapText="1" indent="1"/>
    </xf>
    <xf numFmtId="0" fontId="25" fillId="0" borderId="67" xfId="6" applyBorder="1" applyAlignment="1">
      <alignment horizontal="left" vertical="center" wrapText="1" indent="1"/>
    </xf>
    <xf numFmtId="0" fontId="6" fillId="0" borderId="67" xfId="3" applyBorder="1" applyAlignment="1" applyProtection="1">
      <alignment horizontal="left" vertical="center" wrapText="1" indent="1"/>
      <protection locked="0"/>
    </xf>
    <xf numFmtId="0" fontId="6" fillId="0" borderId="67" xfId="3" applyBorder="1" applyAlignment="1">
      <alignment horizontal="left" wrapText="1" indent="1"/>
    </xf>
    <xf numFmtId="0" fontId="24" fillId="0" borderId="73" xfId="3" applyFont="1" applyBorder="1" applyAlignment="1">
      <alignment vertical="center"/>
    </xf>
    <xf numFmtId="0" fontId="24" fillId="0" borderId="0" xfId="3" applyFont="1" applyAlignment="1">
      <alignment vertical="center"/>
    </xf>
    <xf numFmtId="0" fontId="26" fillId="0" borderId="0" xfId="3" applyFont="1" applyAlignment="1">
      <alignment horizontal="justify" vertical="center"/>
    </xf>
    <xf numFmtId="0" fontId="6" fillId="0" borderId="67" xfId="3" applyBorder="1" applyAlignment="1">
      <alignment horizontal="left" vertical="center" indent="1"/>
    </xf>
    <xf numFmtId="0" fontId="6" fillId="0" borderId="67" xfId="3" applyBorder="1" applyAlignment="1">
      <alignment horizontal="justify" vertical="center"/>
    </xf>
    <xf numFmtId="0" fontId="6" fillId="0" borderId="73" xfId="3" applyBorder="1"/>
    <xf numFmtId="0" fontId="36" fillId="0" borderId="0" xfId="0" applyFont="1"/>
    <xf numFmtId="0" fontId="39" fillId="5" borderId="11" xfId="0" applyFont="1" applyFill="1" applyBorder="1" applyAlignment="1">
      <alignment wrapText="1"/>
    </xf>
    <xf numFmtId="0" fontId="42" fillId="2" borderId="16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42" fillId="2" borderId="18" xfId="0" applyFont="1" applyFill="1" applyBorder="1" applyAlignment="1">
      <alignment horizontal="left" vertical="center" indent="1"/>
    </xf>
    <xf numFmtId="0" fontId="42" fillId="2" borderId="18" xfId="0" applyFont="1" applyFill="1" applyBorder="1" applyAlignment="1">
      <alignment horizontal="center" vertical="center"/>
    </xf>
    <xf numFmtId="0" fontId="42" fillId="2" borderId="18" xfId="0" applyFont="1" applyFill="1" applyBorder="1" applyAlignment="1">
      <alignment horizontal="center" vertical="center" wrapText="1" indent="1"/>
    </xf>
    <xf numFmtId="0" fontId="37" fillId="5" borderId="13" xfId="0" applyFont="1" applyFill="1" applyBorder="1"/>
    <xf numFmtId="0" fontId="37" fillId="5" borderId="11" xfId="0" applyFont="1" applyFill="1" applyBorder="1"/>
    <xf numFmtId="0" fontId="37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0" fontId="19" fillId="0" borderId="74" xfId="7" applyFont="1" applyBorder="1" applyAlignment="1" applyProtection="1">
      <alignment horizontal="center" vertical="top" wrapText="1"/>
      <protection hidden="1"/>
    </xf>
    <xf numFmtId="0" fontId="19" fillId="0" borderId="75" xfId="7" applyFont="1" applyBorder="1" applyAlignment="1" applyProtection="1">
      <alignment horizontal="center" vertical="top" wrapText="1"/>
      <protection hidden="1"/>
    </xf>
    <xf numFmtId="0" fontId="19" fillId="0" borderId="93" xfId="7" applyFont="1" applyBorder="1" applyAlignment="1" applyProtection="1">
      <alignment horizontal="center" vertical="top" wrapText="1"/>
      <protection hidden="1"/>
    </xf>
    <xf numFmtId="0" fontId="11" fillId="9" borderId="64" xfId="3" applyFont="1" applyFill="1" applyBorder="1" applyAlignment="1" applyProtection="1">
      <alignment wrapText="1"/>
      <protection hidden="1"/>
    </xf>
    <xf numFmtId="0" fontId="11" fillId="9" borderId="65" xfId="3" applyFont="1" applyFill="1" applyBorder="1" applyAlignment="1" applyProtection="1">
      <alignment wrapText="1"/>
      <protection hidden="1"/>
    </xf>
    <xf numFmtId="0" fontId="11" fillId="9" borderId="66" xfId="3" applyFont="1" applyFill="1" applyBorder="1" applyAlignment="1" applyProtection="1">
      <alignment wrapText="1"/>
      <protection hidden="1"/>
    </xf>
    <xf numFmtId="0" fontId="11" fillId="9" borderId="34" xfId="3" applyFont="1" applyFill="1" applyBorder="1" applyAlignment="1" applyProtection="1">
      <alignment wrapText="1"/>
      <protection hidden="1"/>
    </xf>
    <xf numFmtId="0" fontId="11" fillId="9" borderId="33" xfId="3" applyFont="1" applyFill="1" applyBorder="1" applyAlignment="1" applyProtection="1">
      <alignment wrapText="1"/>
      <protection hidden="1"/>
    </xf>
    <xf numFmtId="164" fontId="11" fillId="10" borderId="65" xfId="3" applyNumberFormat="1" applyFont="1" applyFill="1" applyBorder="1" applyAlignment="1" applyProtection="1">
      <alignment wrapText="1"/>
      <protection hidden="1"/>
    </xf>
    <xf numFmtId="2" fontId="11" fillId="10" borderId="65" xfId="3" applyNumberFormat="1" applyFont="1" applyFill="1" applyBorder="1" applyAlignment="1" applyProtection="1">
      <alignment wrapText="1"/>
      <protection hidden="1"/>
    </xf>
    <xf numFmtId="164" fontId="11" fillId="10" borderId="66" xfId="3" applyNumberFormat="1" applyFont="1" applyFill="1" applyBorder="1" applyAlignment="1" applyProtection="1">
      <alignment wrapText="1"/>
      <protection hidden="1"/>
    </xf>
    <xf numFmtId="0" fontId="11" fillId="0" borderId="67" xfId="3" applyFont="1" applyBorder="1" applyAlignment="1">
      <alignment horizontal="center" vertical="center" wrapText="1"/>
    </xf>
    <xf numFmtId="0" fontId="11" fillId="0" borderId="67" xfId="3" applyFont="1" applyBorder="1" applyAlignment="1">
      <alignment horizontal="center" vertical="center"/>
    </xf>
    <xf numFmtId="43" fontId="37" fillId="14" borderId="0" xfId="1" applyFont="1" applyFill="1" applyBorder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165" fontId="37" fillId="14" borderId="0" xfId="1" applyNumberFormat="1" applyFont="1" applyFill="1" applyBorder="1" applyAlignment="1">
      <alignment horizontal="center" vertical="center"/>
    </xf>
    <xf numFmtId="0" fontId="43" fillId="3" borderId="63" xfId="0" applyFont="1" applyFill="1" applyBorder="1" applyAlignment="1">
      <alignment horizontal="left" vertical="center" wrapText="1" indent="8"/>
    </xf>
    <xf numFmtId="0" fontId="43" fillId="3" borderId="63" xfId="0" applyFont="1" applyFill="1" applyBorder="1" applyAlignment="1">
      <alignment vertical="center" indent="8"/>
    </xf>
    <xf numFmtId="0" fontId="43" fillId="3" borderId="0" xfId="0" applyFont="1" applyFill="1" applyAlignment="1">
      <alignment horizontal="left" vertical="center" wrapText="1" indent="8"/>
    </xf>
    <xf numFmtId="0" fontId="43" fillId="3" borderId="0" xfId="0" applyFont="1" applyFill="1" applyAlignment="1">
      <alignment vertical="center" indent="8"/>
    </xf>
    <xf numFmtId="0" fontId="7" fillId="0" borderId="0" xfId="0" applyFont="1" applyAlignment="1">
      <alignment horizontal="left" vertical="center" indent="1"/>
    </xf>
    <xf numFmtId="167" fontId="48" fillId="5" borderId="61" xfId="0" applyNumberFormat="1" applyFont="1" applyFill="1" applyBorder="1" applyAlignment="1">
      <alignment horizontal="right"/>
    </xf>
    <xf numFmtId="167" fontId="48" fillId="5" borderId="12" xfId="0" applyNumberFormat="1" applyFont="1" applyFill="1" applyBorder="1" applyAlignment="1">
      <alignment horizontal="right" vertical="center"/>
    </xf>
    <xf numFmtId="0" fontId="37" fillId="0" borderId="11" xfId="0" applyFont="1" applyBorder="1" applyAlignment="1">
      <alignment wrapText="1"/>
    </xf>
    <xf numFmtId="43" fontId="37" fillId="14" borderId="11" xfId="1" applyFont="1" applyFill="1" applyBorder="1" applyAlignment="1">
      <alignment horizontal="center" vertical="center"/>
    </xf>
    <xf numFmtId="0" fontId="37" fillId="0" borderId="11" xfId="0" applyFont="1" applyBorder="1"/>
    <xf numFmtId="43" fontId="48" fillId="5" borderId="3" xfId="0" applyNumberFormat="1" applyFont="1" applyFill="1" applyBorder="1" applyAlignment="1">
      <alignment horizontal="right" vertical="center"/>
    </xf>
    <xf numFmtId="0" fontId="37" fillId="5" borderId="95" xfId="0" applyFont="1" applyFill="1" applyBorder="1"/>
    <xf numFmtId="0" fontId="37" fillId="5" borderId="96" xfId="0" applyFont="1" applyFill="1" applyBorder="1"/>
    <xf numFmtId="0" fontId="37" fillId="0" borderId="96" xfId="0" applyFont="1" applyBorder="1" applyAlignment="1">
      <alignment wrapText="1"/>
    </xf>
    <xf numFmtId="0" fontId="37" fillId="0" borderId="96" xfId="0" applyFont="1" applyBorder="1" applyAlignment="1">
      <alignment horizontal="center"/>
    </xf>
    <xf numFmtId="43" fontId="37" fillId="14" borderId="96" xfId="1" applyFont="1" applyFill="1" applyBorder="1" applyAlignment="1">
      <alignment horizontal="center" vertical="center"/>
    </xf>
    <xf numFmtId="0" fontId="37" fillId="5" borderId="97" xfId="0" applyFont="1" applyFill="1" applyBorder="1"/>
    <xf numFmtId="0" fontId="37" fillId="5" borderId="98" xfId="0" applyFont="1" applyFill="1" applyBorder="1"/>
    <xf numFmtId="0" fontId="37" fillId="0" borderId="98" xfId="0" applyFont="1" applyBorder="1"/>
    <xf numFmtId="0" fontId="37" fillId="0" borderId="98" xfId="0" applyFont="1" applyBorder="1" applyAlignment="1">
      <alignment horizontal="center"/>
    </xf>
    <xf numFmtId="43" fontId="37" fillId="14" borderId="98" xfId="1" applyFont="1" applyFill="1" applyBorder="1" applyAlignment="1">
      <alignment horizontal="center" vertical="center"/>
    </xf>
    <xf numFmtId="166" fontId="37" fillId="14" borderId="11" xfId="1" applyNumberFormat="1" applyFont="1" applyFill="1" applyBorder="1" applyAlignment="1">
      <alignment horizontal="center" vertical="center"/>
    </xf>
    <xf numFmtId="0" fontId="39" fillId="0" borderId="11" xfId="0" applyFont="1" applyBorder="1" applyAlignment="1">
      <alignment wrapText="1"/>
    </xf>
    <xf numFmtId="0" fontId="40" fillId="0" borderId="11" xfId="0" applyFont="1" applyBorder="1" applyAlignment="1">
      <alignment horizontal="center"/>
    </xf>
    <xf numFmtId="0" fontId="46" fillId="5" borderId="11" xfId="0" applyFont="1" applyFill="1" applyBorder="1"/>
    <xf numFmtId="0" fontId="46" fillId="0" borderId="11" xfId="0" applyFont="1" applyBorder="1"/>
    <xf numFmtId="0" fontId="46" fillId="0" borderId="11" xfId="0" applyFont="1" applyBorder="1" applyAlignment="1">
      <alignment horizontal="center"/>
    </xf>
    <xf numFmtId="0" fontId="43" fillId="3" borderId="0" xfId="0" applyFont="1" applyFill="1" applyAlignment="1">
      <alignment vertical="center" indent="7"/>
    </xf>
    <xf numFmtId="0" fontId="37" fillId="0" borderId="96" xfId="0" applyFont="1" applyBorder="1"/>
    <xf numFmtId="166" fontId="37" fillId="14" borderId="96" xfId="1" applyNumberFormat="1" applyFont="1" applyFill="1" applyBorder="1" applyAlignment="1">
      <alignment horizontal="center" vertical="center"/>
    </xf>
    <xf numFmtId="0" fontId="39" fillId="0" borderId="13" xfId="0" applyFont="1" applyBorder="1" applyAlignment="1">
      <alignment wrapText="1"/>
    </xf>
    <xf numFmtId="0" fontId="46" fillId="5" borderId="13" xfId="0" applyFont="1" applyFill="1" applyBorder="1"/>
    <xf numFmtId="166" fontId="37" fillId="14" borderId="98" xfId="1" applyNumberFormat="1" applyFont="1" applyFill="1" applyBorder="1" applyAlignment="1">
      <alignment horizontal="center" vertical="center"/>
    </xf>
    <xf numFmtId="0" fontId="43" fillId="3" borderId="0" xfId="0" applyFont="1" applyFill="1" applyAlignment="1">
      <alignment vertical="center" wrapText="1" indent="8"/>
    </xf>
    <xf numFmtId="0" fontId="39" fillId="0" borderId="13" xfId="0" applyFont="1" applyBorder="1"/>
    <xf numFmtId="0" fontId="39" fillId="0" borderId="97" xfId="0" applyFont="1" applyBorder="1"/>
    <xf numFmtId="0" fontId="39" fillId="5" borderId="98" xfId="0" applyFont="1" applyFill="1" applyBorder="1" applyAlignment="1">
      <alignment wrapText="1"/>
    </xf>
    <xf numFmtId="0" fontId="39" fillId="0" borderId="98" xfId="0" applyFont="1" applyBorder="1" applyAlignment="1">
      <alignment wrapText="1"/>
    </xf>
    <xf numFmtId="0" fontId="40" fillId="0" borderId="98" xfId="0" applyFont="1" applyBorder="1" applyAlignment="1">
      <alignment horizontal="center"/>
    </xf>
    <xf numFmtId="0" fontId="37" fillId="0" borderId="11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165" fontId="37" fillId="14" borderId="11" xfId="1" applyNumberFormat="1" applyFont="1" applyFill="1" applyBorder="1" applyAlignment="1">
      <alignment horizontal="center" vertical="center"/>
    </xf>
    <xf numFmtId="0" fontId="37" fillId="0" borderId="96" xfId="0" applyFont="1" applyBorder="1" applyAlignment="1">
      <alignment horizontal="center" vertical="center"/>
    </xf>
    <xf numFmtId="0" fontId="39" fillId="0" borderId="97" xfId="0" applyFont="1" applyBorder="1" applyAlignment="1">
      <alignment wrapText="1"/>
    </xf>
    <xf numFmtId="0" fontId="40" fillId="0" borderId="98" xfId="0" applyFont="1" applyBorder="1" applyAlignment="1">
      <alignment horizontal="center" vertical="center"/>
    </xf>
    <xf numFmtId="0" fontId="42" fillId="4" borderId="18" xfId="0" applyFont="1" applyFill="1" applyBorder="1" applyAlignment="1">
      <alignment horizontal="center" vertical="center" wrapText="1"/>
    </xf>
    <xf numFmtId="0" fontId="42" fillId="2" borderId="18" xfId="0" applyFont="1" applyFill="1" applyBorder="1" applyAlignment="1">
      <alignment horizontal="center" vertical="center" wrapText="1"/>
    </xf>
    <xf numFmtId="2" fontId="37" fillId="0" borderId="96" xfId="0" applyNumberFormat="1" applyFont="1" applyBorder="1" applyAlignment="1">
      <alignment horizontal="center" vertical="center"/>
    </xf>
    <xf numFmtId="2" fontId="37" fillId="0" borderId="11" xfId="0" applyNumberFormat="1" applyFont="1" applyBorder="1" applyAlignment="1">
      <alignment horizontal="center" vertical="center"/>
    </xf>
    <xf numFmtId="2" fontId="37" fillId="0" borderId="98" xfId="0" applyNumberFormat="1" applyFont="1" applyBorder="1" applyAlignment="1">
      <alignment horizontal="center" vertical="center"/>
    </xf>
    <xf numFmtId="0" fontId="42" fillId="0" borderId="96" xfId="0" applyFont="1" applyBorder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0" fontId="42" fillId="0" borderId="98" xfId="0" applyFont="1" applyBorder="1" applyAlignment="1">
      <alignment horizontal="center" vertical="center"/>
    </xf>
    <xf numFmtId="0" fontId="5" fillId="0" borderId="3" xfId="4" applyFont="1" applyFill="1" applyBorder="1" applyProtection="1">
      <protection locked="0" hidden="1"/>
    </xf>
    <xf numFmtId="0" fontId="0" fillId="0" borderId="0" xfId="0" applyProtection="1">
      <protection locked="0"/>
    </xf>
    <xf numFmtId="43" fontId="37" fillId="6" borderId="96" xfId="1" applyFont="1" applyFill="1" applyBorder="1" applyAlignment="1" applyProtection="1">
      <alignment horizontal="center" vertical="center"/>
      <protection locked="0"/>
    </xf>
    <xf numFmtId="43" fontId="37" fillId="6" borderId="11" xfId="1" applyFont="1" applyFill="1" applyBorder="1" applyAlignment="1" applyProtection="1">
      <alignment horizontal="center" vertical="center"/>
      <protection locked="0"/>
    </xf>
    <xf numFmtId="43" fontId="37" fillId="6" borderId="98" xfId="1" applyFont="1" applyFill="1" applyBorder="1" applyAlignment="1" applyProtection="1">
      <alignment horizontal="center" vertical="center"/>
      <protection locked="0"/>
    </xf>
    <xf numFmtId="0" fontId="2" fillId="0" borderId="67" xfId="3" applyFont="1" applyBorder="1" applyAlignment="1" applyProtection="1">
      <alignment horizontal="left" vertical="center" wrapText="1" indent="1"/>
      <protection locked="0"/>
    </xf>
    <xf numFmtId="0" fontId="28" fillId="9" borderId="80" xfId="4" applyFont="1" applyFill="1" applyBorder="1" applyAlignment="1" applyProtection="1">
      <alignment horizontal="center" vertical="center" wrapText="1"/>
      <protection locked="0"/>
    </xf>
    <xf numFmtId="0" fontId="4" fillId="9" borderId="1" xfId="4" applyFont="1" applyFill="1" applyBorder="1" applyAlignment="1" applyProtection="1">
      <alignment horizontal="center" vertical="top" wrapText="1"/>
      <protection locked="0"/>
    </xf>
    <xf numFmtId="0" fontId="4" fillId="9" borderId="86" xfId="4" applyFont="1" applyFill="1" applyBorder="1" applyAlignment="1" applyProtection="1">
      <alignment horizontal="center" vertical="top" wrapText="1"/>
      <protection locked="0"/>
    </xf>
    <xf numFmtId="0" fontId="14" fillId="0" borderId="30" xfId="4" applyFont="1" applyFill="1" applyBorder="1" applyAlignment="1" applyProtection="1">
      <alignment vertical="center" wrapText="1"/>
      <protection hidden="1"/>
    </xf>
    <xf numFmtId="0" fontId="14" fillId="0" borderId="45" xfId="4" applyFont="1" applyFill="1" applyBorder="1" applyAlignment="1" applyProtection="1">
      <alignment vertical="center" wrapText="1"/>
      <protection hidden="1"/>
    </xf>
    <xf numFmtId="0" fontId="14" fillId="0" borderId="27" xfId="4" applyFont="1" applyFill="1" applyBorder="1" applyAlignment="1" applyProtection="1">
      <alignment vertical="center" wrapText="1"/>
      <protection hidden="1"/>
    </xf>
    <xf numFmtId="0" fontId="13" fillId="9" borderId="59" xfId="4" applyFont="1" applyFill="1" applyBorder="1" applyProtection="1">
      <protection hidden="1"/>
    </xf>
    <xf numFmtId="0" fontId="13" fillId="9" borderId="55" xfId="4" applyFont="1" applyFill="1" applyBorder="1" applyProtection="1">
      <protection hidden="1"/>
    </xf>
    <xf numFmtId="0" fontId="13" fillId="9" borderId="25" xfId="4" applyFont="1" applyFill="1" applyBorder="1" applyProtection="1">
      <protection hidden="1"/>
    </xf>
    <xf numFmtId="0" fontId="16" fillId="0" borderId="43" xfId="4" applyFont="1" applyFill="1" applyBorder="1" applyAlignment="1" applyProtection="1">
      <alignment horizontal="right" vertical="center" wrapText="1"/>
      <protection hidden="1"/>
    </xf>
    <xf numFmtId="0" fontId="19" fillId="0" borderId="58" xfId="4" applyFont="1" applyFill="1" applyBorder="1" applyProtection="1">
      <protection hidden="1"/>
    </xf>
    <xf numFmtId="0" fontId="19" fillId="0" borderId="62" xfId="4" applyFont="1" applyFill="1" applyBorder="1" applyProtection="1">
      <protection hidden="1"/>
    </xf>
    <xf numFmtId="2" fontId="14" fillId="0" borderId="57" xfId="4" applyNumberFormat="1" applyFont="1" applyFill="1" applyBorder="1" applyProtection="1">
      <protection hidden="1"/>
    </xf>
    <xf numFmtId="2" fontId="14" fillId="0" borderId="60" xfId="4" applyNumberFormat="1" applyFont="1" applyFill="1" applyBorder="1" applyProtection="1">
      <protection hidden="1"/>
    </xf>
    <xf numFmtId="0" fontId="19" fillId="0" borderId="47" xfId="4" applyFont="1" applyFill="1" applyBorder="1" applyAlignment="1" applyProtection="1">
      <alignment wrapText="1"/>
      <protection hidden="1"/>
    </xf>
    <xf numFmtId="0" fontId="19" fillId="0" borderId="46" xfId="4" applyFont="1" applyFill="1" applyBorder="1" applyAlignment="1" applyProtection="1">
      <alignment horizontal="center" vertical="center" wrapText="1"/>
      <protection hidden="1"/>
    </xf>
    <xf numFmtId="0" fontId="19" fillId="0" borderId="48" xfId="4" applyFont="1" applyFill="1" applyBorder="1" applyAlignment="1" applyProtection="1">
      <alignment wrapText="1"/>
      <protection hidden="1"/>
    </xf>
    <xf numFmtId="0" fontId="19" fillId="0" borderId="46" xfId="4" applyFont="1" applyFill="1" applyBorder="1" applyAlignment="1" applyProtection="1">
      <alignment wrapText="1"/>
      <protection hidden="1"/>
    </xf>
    <xf numFmtId="0" fontId="19" fillId="0" borderId="59" xfId="4" applyFont="1" applyFill="1" applyBorder="1" applyAlignment="1" applyProtection="1">
      <alignment wrapText="1"/>
      <protection hidden="1"/>
    </xf>
    <xf numFmtId="0" fontId="14" fillId="0" borderId="45" xfId="4" applyFont="1" applyFill="1" applyBorder="1" applyProtection="1">
      <protection hidden="1"/>
    </xf>
    <xf numFmtId="0" fontId="14" fillId="0" borderId="44" xfId="4" applyFont="1" applyFill="1" applyBorder="1" applyAlignment="1" applyProtection="1">
      <alignment horizontal="center"/>
      <protection hidden="1"/>
    </xf>
    <xf numFmtId="43" fontId="14" fillId="0" borderId="56" xfId="1" applyFont="1" applyFill="1" applyBorder="1" applyProtection="1">
      <protection hidden="1"/>
    </xf>
    <xf numFmtId="43" fontId="14" fillId="0" borderId="55" xfId="1" applyFont="1" applyFill="1" applyBorder="1" applyProtection="1">
      <protection hidden="1"/>
    </xf>
    <xf numFmtId="43" fontId="19" fillId="0" borderId="51" xfId="1" applyFont="1" applyFill="1" applyBorder="1" applyProtection="1">
      <protection hidden="1"/>
    </xf>
    <xf numFmtId="0" fontId="17" fillId="0" borderId="43" xfId="4" applyFont="1" applyFill="1" applyBorder="1" applyProtection="1">
      <protection hidden="1"/>
    </xf>
    <xf numFmtId="0" fontId="16" fillId="0" borderId="34" xfId="4" applyFont="1" applyFill="1" applyBorder="1" applyAlignment="1" applyProtection="1">
      <alignment horizontal="right" vertical="center" wrapText="1"/>
      <protection hidden="1"/>
    </xf>
    <xf numFmtId="0" fontId="19" fillId="0" borderId="41" xfId="4" applyFont="1" applyFill="1" applyBorder="1" applyAlignment="1" applyProtection="1">
      <protection hidden="1"/>
    </xf>
    <xf numFmtId="0" fontId="19" fillId="0" borderId="29" xfId="4" applyFont="1" applyFill="1" applyBorder="1" applyProtection="1">
      <protection hidden="1"/>
    </xf>
    <xf numFmtId="0" fontId="19" fillId="0" borderId="28" xfId="4" applyFont="1" applyFill="1" applyBorder="1" applyProtection="1">
      <protection hidden="1"/>
    </xf>
    <xf numFmtId="0" fontId="14" fillId="0" borderId="38" xfId="4" applyFont="1" applyFill="1" applyBorder="1" applyAlignment="1" applyProtection="1">
      <protection hidden="1"/>
    </xf>
    <xf numFmtId="2" fontId="14" fillId="0" borderId="26" xfId="4" applyNumberFormat="1" applyFont="1" applyFill="1" applyBorder="1" applyProtection="1">
      <protection hidden="1"/>
    </xf>
    <xf numFmtId="2" fontId="14" fillId="0" borderId="25" xfId="4" applyNumberFormat="1" applyFont="1" applyFill="1" applyBorder="1" applyProtection="1">
      <protection hidden="1"/>
    </xf>
    <xf numFmtId="0" fontId="19" fillId="0" borderId="20" xfId="4" applyFont="1" applyFill="1" applyBorder="1" applyAlignment="1" applyProtection="1">
      <alignment horizontal="center" vertical="center" wrapText="1"/>
      <protection hidden="1"/>
    </xf>
    <xf numFmtId="0" fontId="19" fillId="0" borderId="63" xfId="4" applyFont="1" applyFill="1" applyBorder="1" applyAlignment="1" applyProtection="1">
      <alignment horizontal="center" vertical="center" wrapText="1"/>
      <protection hidden="1"/>
    </xf>
    <xf numFmtId="0" fontId="19" fillId="0" borderId="90" xfId="4" applyFont="1" applyFill="1" applyBorder="1" applyAlignment="1" applyProtection="1">
      <alignment horizontal="center" vertical="center" wrapText="1"/>
      <protection hidden="1"/>
    </xf>
    <xf numFmtId="2" fontId="17" fillId="0" borderId="35" xfId="4" applyNumberFormat="1" applyFont="1" applyFill="1" applyBorder="1" applyAlignment="1" applyProtection="1">
      <alignment vertical="center"/>
      <protection hidden="1"/>
    </xf>
    <xf numFmtId="0" fontId="17" fillId="0" borderId="0" xfId="4" applyFont="1" applyFill="1" applyBorder="1" applyAlignment="1" applyProtection="1">
      <alignment horizontal="left"/>
      <protection hidden="1"/>
    </xf>
    <xf numFmtId="2" fontId="17" fillId="0" borderId="0" xfId="4" applyNumberFormat="1" applyFont="1" applyFill="1" applyBorder="1" applyAlignment="1" applyProtection="1">
      <alignment vertical="center"/>
      <protection hidden="1"/>
    </xf>
    <xf numFmtId="2" fontId="16" fillId="0" borderId="33" xfId="4" applyNumberFormat="1" applyFont="1" applyFill="1" applyBorder="1" applyAlignment="1" applyProtection="1">
      <protection hidden="1"/>
    </xf>
    <xf numFmtId="0" fontId="16" fillId="0" borderId="20" xfId="4" applyFont="1" applyFill="1" applyBorder="1" applyAlignment="1" applyProtection="1">
      <alignment horizontal="right" vertical="center" wrapText="1"/>
      <protection hidden="1"/>
    </xf>
    <xf numFmtId="0" fontId="14" fillId="9" borderId="68" xfId="7" applyFont="1" applyFill="1" applyBorder="1" applyAlignment="1" applyProtection="1">
      <alignment horizontal="left" vertical="top" wrapText="1"/>
      <protection locked="0"/>
    </xf>
    <xf numFmtId="0" fontId="0" fillId="9" borderId="3" xfId="0" applyFill="1" applyBorder="1" applyAlignment="1" applyProtection="1">
      <alignment horizontal="left" vertical="top" wrapText="1"/>
      <protection locked="0"/>
    </xf>
    <xf numFmtId="0" fontId="0" fillId="9" borderId="87" xfId="0" applyFill="1" applyBorder="1" applyAlignment="1" applyProtection="1">
      <alignment horizontal="left" vertical="top" wrapText="1"/>
      <protection locked="0"/>
    </xf>
    <xf numFmtId="0" fontId="14" fillId="9" borderId="74" xfId="7" applyFont="1" applyFill="1" applyBorder="1" applyAlignment="1" applyProtection="1">
      <alignment horizontal="left" vertical="top" wrapText="1"/>
      <protection locked="0"/>
    </xf>
    <xf numFmtId="0" fontId="0" fillId="9" borderId="75" xfId="0" applyFill="1" applyBorder="1" applyAlignment="1" applyProtection="1">
      <alignment horizontal="left" vertical="top" wrapText="1"/>
      <protection locked="0"/>
    </xf>
    <xf numFmtId="0" fontId="0" fillId="9" borderId="93" xfId="0" applyFill="1" applyBorder="1" applyAlignment="1" applyProtection="1">
      <alignment horizontal="left" vertical="top" wrapText="1"/>
      <protection locked="0"/>
    </xf>
    <xf numFmtId="0" fontId="22" fillId="10" borderId="34" xfId="3" applyFont="1" applyFill="1" applyBorder="1" applyAlignment="1" applyProtection="1">
      <alignment horizontal="center" vertical="center"/>
      <protection hidden="1"/>
    </xf>
    <xf numFmtId="0" fontId="22" fillId="10" borderId="21" xfId="3" applyFont="1" applyFill="1" applyBorder="1" applyAlignment="1" applyProtection="1">
      <alignment horizontal="center" vertical="center"/>
      <protection hidden="1"/>
    </xf>
    <xf numFmtId="0" fontId="22" fillId="10" borderId="42" xfId="3" applyFont="1" applyFill="1" applyBorder="1" applyAlignment="1" applyProtection="1">
      <alignment horizontal="center" vertical="center"/>
      <protection hidden="1"/>
    </xf>
    <xf numFmtId="0" fontId="22" fillId="10" borderId="78" xfId="3" applyFont="1" applyFill="1" applyBorder="1" applyAlignment="1" applyProtection="1">
      <alignment horizontal="center" vertical="center"/>
      <protection hidden="1"/>
    </xf>
    <xf numFmtId="0" fontId="22" fillId="10" borderId="79" xfId="3" applyFont="1" applyFill="1" applyBorder="1" applyAlignment="1" applyProtection="1">
      <alignment horizontal="center" vertical="center"/>
      <protection hidden="1"/>
    </xf>
    <xf numFmtId="0" fontId="22" fillId="10" borderId="80" xfId="3" applyFont="1" applyFill="1" applyBorder="1" applyAlignment="1" applyProtection="1">
      <alignment horizontal="center" vertical="center"/>
      <protection hidden="1"/>
    </xf>
    <xf numFmtId="0" fontId="6" fillId="10" borderId="81" xfId="3" applyFill="1" applyBorder="1" applyAlignment="1" applyProtection="1">
      <alignment horizontal="center" wrapText="1"/>
      <protection hidden="1"/>
    </xf>
    <xf numFmtId="0" fontId="6" fillId="10" borderId="70" xfId="3" applyFill="1" applyBorder="1" applyAlignment="1" applyProtection="1">
      <alignment horizontal="center" wrapText="1"/>
      <protection hidden="1"/>
    </xf>
    <xf numFmtId="0" fontId="11" fillId="9" borderId="82" xfId="3" applyFont="1" applyFill="1" applyBorder="1" applyAlignment="1" applyProtection="1">
      <alignment horizontal="left" vertical="center" wrapText="1"/>
      <protection hidden="1"/>
    </xf>
    <xf numFmtId="0" fontId="11" fillId="9" borderId="1" xfId="3" applyFont="1" applyFill="1" applyBorder="1" applyAlignment="1" applyProtection="1">
      <alignment horizontal="left" vertical="center" wrapText="1"/>
      <protection hidden="1"/>
    </xf>
    <xf numFmtId="0" fontId="6" fillId="9" borderId="83" xfId="3" applyFill="1" applyBorder="1" applyAlignment="1" applyProtection="1">
      <alignment horizontal="center" vertical="center"/>
      <protection hidden="1"/>
    </xf>
    <xf numFmtId="0" fontId="6" fillId="9" borderId="12" xfId="3" applyFill="1" applyBorder="1" applyAlignment="1" applyProtection="1">
      <alignment horizontal="center" vertical="center"/>
      <protection hidden="1"/>
    </xf>
    <xf numFmtId="0" fontId="6" fillId="10" borderId="81" xfId="3" applyFill="1" applyBorder="1" applyAlignment="1" applyProtection="1">
      <alignment horizontal="center"/>
      <protection hidden="1"/>
    </xf>
    <xf numFmtId="0" fontId="6" fillId="10" borderId="84" xfId="3" applyFill="1" applyBorder="1" applyAlignment="1" applyProtection="1">
      <alignment horizontal="center"/>
      <protection hidden="1"/>
    </xf>
    <xf numFmtId="0" fontId="6" fillId="9" borderId="81" xfId="3" applyFill="1" applyBorder="1" applyAlignment="1" applyProtection="1">
      <alignment horizontal="center"/>
      <protection hidden="1"/>
    </xf>
    <xf numFmtId="0" fontId="6" fillId="9" borderId="84" xfId="3" applyFill="1" applyBorder="1" applyAlignment="1" applyProtection="1">
      <alignment horizontal="center"/>
      <protection hidden="1"/>
    </xf>
    <xf numFmtId="0" fontId="6" fillId="10" borderId="85" xfId="3" applyFill="1" applyBorder="1" applyAlignment="1" applyProtection="1">
      <alignment horizontal="center"/>
      <protection hidden="1"/>
    </xf>
    <xf numFmtId="0" fontId="22" fillId="3" borderId="64" xfId="3" applyFont="1" applyFill="1" applyBorder="1" applyAlignment="1" applyProtection="1">
      <alignment horizontal="center" vertical="center"/>
      <protection hidden="1"/>
    </xf>
    <xf numFmtId="0" fontId="22" fillId="3" borderId="65" xfId="3" applyFont="1" applyFill="1" applyBorder="1" applyAlignment="1" applyProtection="1">
      <alignment horizontal="center" vertical="center"/>
      <protection hidden="1"/>
    </xf>
    <xf numFmtId="0" fontId="22" fillId="3" borderId="66" xfId="3" applyFont="1" applyFill="1" applyBorder="1" applyAlignment="1" applyProtection="1">
      <alignment horizontal="center" vertical="center"/>
      <protection hidden="1"/>
    </xf>
    <xf numFmtId="0" fontId="6" fillId="3" borderId="68" xfId="3" applyFill="1" applyBorder="1" applyAlignment="1" applyProtection="1">
      <alignment horizontal="center" wrapText="1"/>
      <protection hidden="1"/>
    </xf>
    <xf numFmtId="0" fontId="6" fillId="3" borderId="70" xfId="3" applyFill="1" applyBorder="1" applyAlignment="1" applyProtection="1">
      <alignment horizontal="center" wrapText="1"/>
      <protection hidden="1"/>
    </xf>
    <xf numFmtId="0" fontId="11" fillId="2" borderId="3" xfId="3" applyFont="1" applyFill="1" applyBorder="1" applyAlignment="1" applyProtection="1">
      <alignment horizontal="left" vertical="center" wrapText="1"/>
      <protection hidden="1"/>
    </xf>
    <xf numFmtId="0" fontId="11" fillId="2" borderId="4" xfId="3" applyFont="1" applyFill="1" applyBorder="1" applyAlignment="1" applyProtection="1">
      <alignment horizontal="left" vertical="center" wrapText="1"/>
      <protection hidden="1"/>
    </xf>
    <xf numFmtId="0" fontId="11" fillId="2" borderId="1" xfId="3" applyFont="1" applyFill="1" applyBorder="1" applyAlignment="1" applyProtection="1">
      <alignment horizontal="left" vertical="center" wrapText="1"/>
      <protection hidden="1"/>
    </xf>
    <xf numFmtId="0" fontId="11" fillId="2" borderId="12" xfId="3" applyFont="1" applyFill="1" applyBorder="1" applyAlignment="1" applyProtection="1">
      <alignment horizontal="left" vertical="center" wrapText="1"/>
      <protection hidden="1"/>
    </xf>
    <xf numFmtId="0" fontId="6" fillId="3" borderId="81" xfId="3" applyFill="1" applyBorder="1" applyAlignment="1" applyProtection="1">
      <alignment horizontal="center" wrapText="1"/>
      <protection hidden="1"/>
    </xf>
    <xf numFmtId="0" fontId="6" fillId="3" borderId="84" xfId="3" applyFill="1" applyBorder="1" applyAlignment="1" applyProtection="1">
      <alignment horizontal="center" wrapText="1"/>
      <protection hidden="1"/>
    </xf>
    <xf numFmtId="0" fontId="6" fillId="2" borderId="81" xfId="3" applyFill="1" applyBorder="1" applyAlignment="1" applyProtection="1">
      <alignment horizontal="center" wrapText="1"/>
      <protection hidden="1"/>
    </xf>
    <xf numFmtId="0" fontId="6" fillId="2" borderId="84" xfId="3" applyFill="1" applyBorder="1" applyAlignment="1" applyProtection="1">
      <alignment horizontal="center" wrapText="1"/>
      <protection hidden="1"/>
    </xf>
    <xf numFmtId="0" fontId="6" fillId="3" borderId="7" xfId="3" applyFill="1" applyBorder="1" applyAlignment="1" applyProtection="1">
      <alignment horizontal="center"/>
      <protection hidden="1"/>
    </xf>
    <xf numFmtId="0" fontId="6" fillId="3" borderId="87" xfId="3" applyFill="1" applyBorder="1" applyAlignment="1" applyProtection="1">
      <alignment horizontal="center"/>
      <protection hidden="1"/>
    </xf>
    <xf numFmtId="0" fontId="22" fillId="12" borderId="20" xfId="3" applyFont="1" applyFill="1" applyBorder="1" applyAlignment="1" applyProtection="1">
      <alignment horizontal="center" vertical="center"/>
      <protection hidden="1"/>
    </xf>
    <xf numFmtId="0" fontId="22" fillId="12" borderId="63" xfId="3" applyFont="1" applyFill="1" applyBorder="1" applyAlignment="1" applyProtection="1">
      <alignment horizontal="center" vertical="center"/>
      <protection hidden="1"/>
    </xf>
    <xf numFmtId="0" fontId="22" fillId="12" borderId="19" xfId="3" applyFont="1" applyFill="1" applyBorder="1" applyAlignment="1" applyProtection="1">
      <alignment horizontal="center" vertical="center"/>
      <protection hidden="1"/>
    </xf>
    <xf numFmtId="0" fontId="6" fillId="12" borderId="81" xfId="3" applyFill="1" applyBorder="1" applyAlignment="1" applyProtection="1">
      <alignment horizontal="center" wrapText="1"/>
      <protection hidden="1"/>
    </xf>
    <xf numFmtId="0" fontId="6" fillId="12" borderId="70" xfId="3" applyFill="1" applyBorder="1" applyAlignment="1" applyProtection="1">
      <alignment horizontal="center" wrapText="1"/>
      <protection hidden="1"/>
    </xf>
    <xf numFmtId="0" fontId="11" fillId="13" borderId="82" xfId="3" applyFont="1" applyFill="1" applyBorder="1" applyAlignment="1" applyProtection="1">
      <alignment horizontal="left" vertical="center" wrapText="1"/>
      <protection hidden="1"/>
    </xf>
    <xf numFmtId="0" fontId="11" fillId="13" borderId="83" xfId="3" applyFont="1" applyFill="1" applyBorder="1" applyAlignment="1" applyProtection="1">
      <alignment horizontal="left" vertical="center" wrapText="1"/>
      <protection hidden="1"/>
    </xf>
    <xf numFmtId="0" fontId="11" fillId="13" borderId="1" xfId="3" applyFont="1" applyFill="1" applyBorder="1" applyAlignment="1" applyProtection="1">
      <alignment horizontal="left" vertical="center" wrapText="1"/>
      <protection hidden="1"/>
    </xf>
    <xf numFmtId="0" fontId="11" fillId="13" borderId="12" xfId="3" applyFont="1" applyFill="1" applyBorder="1" applyAlignment="1" applyProtection="1">
      <alignment horizontal="left" vertical="center" wrapText="1"/>
      <protection hidden="1"/>
    </xf>
    <xf numFmtId="0" fontId="6" fillId="12" borderId="84" xfId="3" applyFill="1" applyBorder="1" applyAlignment="1" applyProtection="1">
      <alignment horizontal="center" wrapText="1"/>
      <protection hidden="1"/>
    </xf>
    <xf numFmtId="0" fontId="6" fillId="13" borderId="81" xfId="3" applyFill="1" applyBorder="1" applyAlignment="1" applyProtection="1">
      <alignment horizontal="center" wrapText="1"/>
      <protection hidden="1"/>
    </xf>
    <xf numFmtId="0" fontId="6" fillId="13" borderId="84" xfId="3" applyFill="1" applyBorder="1" applyAlignment="1" applyProtection="1">
      <alignment horizontal="center" wrapText="1"/>
      <protection hidden="1"/>
    </xf>
    <xf numFmtId="0" fontId="6" fillId="12" borderId="85" xfId="3" applyFill="1" applyBorder="1" applyAlignment="1" applyProtection="1">
      <alignment horizontal="center"/>
      <protection hidden="1"/>
    </xf>
    <xf numFmtId="0" fontId="6" fillId="12" borderId="84" xfId="3" applyFill="1" applyBorder="1" applyAlignment="1" applyProtection="1">
      <alignment horizontal="center"/>
      <protection hidden="1"/>
    </xf>
    <xf numFmtId="0" fontId="14" fillId="9" borderId="29" xfId="4" applyFont="1" applyFill="1" applyBorder="1" applyAlignment="1" applyProtection="1">
      <alignment horizontal="center"/>
      <protection locked="0"/>
    </xf>
    <xf numFmtId="0" fontId="14" fillId="9" borderId="28" xfId="4" applyFont="1" applyFill="1" applyBorder="1" applyAlignment="1" applyProtection="1">
      <alignment horizontal="center"/>
      <protection locked="0"/>
    </xf>
    <xf numFmtId="0" fontId="14" fillId="9" borderId="26" xfId="4" applyFont="1" applyFill="1" applyBorder="1" applyAlignment="1" applyProtection="1">
      <alignment horizontal="center"/>
      <protection locked="0"/>
    </xf>
    <xf numFmtId="0" fontId="14" fillId="9" borderId="25" xfId="4" applyFont="1" applyFill="1" applyBorder="1" applyAlignment="1" applyProtection="1">
      <alignment horizontal="center"/>
      <protection locked="0"/>
    </xf>
    <xf numFmtId="0" fontId="0" fillId="9" borderId="3" xfId="0" applyFill="1" applyBorder="1" applyAlignment="1" applyProtection="1">
      <alignment horizontal="left" vertical="top" wrapText="1"/>
      <protection locked="0"/>
    </xf>
    <xf numFmtId="0" fontId="19" fillId="0" borderId="75" xfId="7" applyFont="1" applyBorder="1" applyAlignment="1" applyProtection="1">
      <alignment horizontal="center" vertical="top" wrapText="1"/>
      <protection hidden="1"/>
    </xf>
    <xf numFmtId="0" fontId="0" fillId="9" borderId="75" xfId="0" applyFill="1" applyBorder="1" applyAlignment="1" applyProtection="1">
      <alignment horizontal="left" vertical="top" wrapText="1"/>
      <protection locked="0"/>
    </xf>
    <xf numFmtId="0" fontId="14" fillId="9" borderId="30" xfId="4" applyFont="1" applyFill="1" applyBorder="1" applyAlignment="1" applyProtection="1">
      <alignment horizontal="left"/>
      <protection locked="0"/>
    </xf>
    <xf numFmtId="0" fontId="14" fillId="9" borderId="27" xfId="4" applyFont="1" applyFill="1" applyBorder="1" applyAlignment="1" applyProtection="1">
      <alignment horizontal="left"/>
      <protection locked="0"/>
    </xf>
    <xf numFmtId="0" fontId="14" fillId="9" borderId="29" xfId="4" applyFont="1" applyFill="1" applyBorder="1" applyAlignment="1" applyProtection="1">
      <alignment horizontal="left"/>
      <protection locked="0"/>
    </xf>
    <xf numFmtId="0" fontId="14" fillId="9" borderId="26" xfId="4" applyFont="1" applyFill="1" applyBorder="1" applyAlignment="1" applyProtection="1">
      <alignment horizontal="left"/>
      <protection locked="0"/>
    </xf>
    <xf numFmtId="0" fontId="51" fillId="0" borderId="20" xfId="4" applyFont="1" applyFill="1" applyBorder="1" applyAlignment="1" applyProtection="1">
      <alignment horizontal="left" vertical="center" wrapText="1"/>
      <protection hidden="1"/>
    </xf>
    <xf numFmtId="0" fontId="54" fillId="0" borderId="63" xfId="4" applyFont="1" applyFill="1" applyBorder="1" applyAlignment="1" applyProtection="1">
      <alignment horizontal="left" vertical="center" wrapText="1"/>
      <protection hidden="1"/>
    </xf>
    <xf numFmtId="0" fontId="54" fillId="0" borderId="19" xfId="4" applyFont="1" applyFill="1" applyBorder="1" applyAlignment="1" applyProtection="1">
      <alignment horizontal="left" vertical="center" wrapText="1"/>
      <protection hidden="1"/>
    </xf>
    <xf numFmtId="0" fontId="3" fillId="0" borderId="70" xfId="8" applyBorder="1" applyAlignment="1">
      <alignment horizontal="left" vertical="center"/>
    </xf>
    <xf numFmtId="0" fontId="3" fillId="0" borderId="1" xfId="8" applyBorder="1" applyAlignment="1">
      <alignment horizontal="left" vertical="center"/>
    </xf>
    <xf numFmtId="0" fontId="3" fillId="9" borderId="1" xfId="8" applyFill="1" applyBorder="1" applyAlignment="1" applyProtection="1">
      <alignment horizontal="center"/>
      <protection locked="0"/>
    </xf>
    <xf numFmtId="0" fontId="3" fillId="9" borderId="86" xfId="8" applyFill="1" applyBorder="1" applyAlignment="1" applyProtection="1">
      <alignment horizontal="center"/>
      <protection locked="0"/>
    </xf>
    <xf numFmtId="0" fontId="3" fillId="9" borderId="1" xfId="8" applyFill="1" applyBorder="1" applyAlignment="1" applyProtection="1">
      <alignment horizontal="center" vertical="center"/>
      <protection locked="0"/>
    </xf>
    <xf numFmtId="0" fontId="3" fillId="9" borderId="86" xfId="8" applyFill="1" applyBorder="1" applyAlignment="1" applyProtection="1">
      <alignment horizontal="center" vertical="center"/>
      <protection locked="0"/>
    </xf>
    <xf numFmtId="0" fontId="3" fillId="9" borderId="75" xfId="8" applyFill="1" applyBorder="1" applyAlignment="1" applyProtection="1">
      <alignment horizontal="center"/>
      <protection locked="0"/>
    </xf>
    <xf numFmtId="0" fontId="3" fillId="9" borderId="93" xfId="8" applyFill="1" applyBorder="1" applyAlignment="1" applyProtection="1">
      <alignment horizontal="center"/>
      <protection locked="0"/>
    </xf>
    <xf numFmtId="0" fontId="3" fillId="0" borderId="70" xfId="8" applyBorder="1" applyAlignment="1">
      <alignment horizontal="left" vertical="center" wrapText="1"/>
    </xf>
    <xf numFmtId="0" fontId="3" fillId="0" borderId="1" xfId="8" applyBorder="1" applyAlignment="1">
      <alignment horizontal="left" vertical="center" wrapText="1"/>
    </xf>
    <xf numFmtId="0" fontId="3" fillId="0" borderId="74" xfId="8" applyBorder="1" applyAlignment="1">
      <alignment horizontal="left" vertical="center" wrapText="1"/>
    </xf>
    <xf numFmtId="0" fontId="3" fillId="0" borderId="75" xfId="8" applyBorder="1" applyAlignment="1">
      <alignment horizontal="left" vertical="center" wrapText="1"/>
    </xf>
    <xf numFmtId="0" fontId="19" fillId="0" borderId="20" xfId="4" applyFont="1" applyFill="1" applyBorder="1" applyAlignment="1" applyProtection="1">
      <alignment horizontal="left"/>
      <protection hidden="1"/>
    </xf>
    <xf numFmtId="0" fontId="19" fillId="0" borderId="63" xfId="4" applyFont="1" applyFill="1" applyBorder="1" applyAlignment="1" applyProtection="1">
      <alignment horizontal="left"/>
      <protection hidden="1"/>
    </xf>
    <xf numFmtId="0" fontId="14" fillId="0" borderId="22" xfId="4" applyFont="1" applyFill="1" applyBorder="1" applyAlignment="1" applyProtection="1">
      <alignment horizontal="left"/>
      <protection hidden="1"/>
    </xf>
    <xf numFmtId="0" fontId="14" fillId="0" borderId="61" xfId="4" applyFont="1" applyFill="1" applyBorder="1" applyAlignment="1" applyProtection="1">
      <alignment horizontal="left"/>
      <protection hidden="1"/>
    </xf>
    <xf numFmtId="0" fontId="17" fillId="0" borderId="22" xfId="4" applyFont="1" applyFill="1" applyBorder="1" applyAlignment="1" applyProtection="1">
      <alignment horizontal="left"/>
      <protection hidden="1"/>
    </xf>
    <xf numFmtId="0" fontId="17" fillId="0" borderId="61" xfId="4" applyFont="1" applyFill="1" applyBorder="1" applyAlignment="1" applyProtection="1">
      <alignment horizontal="left"/>
      <protection hidden="1"/>
    </xf>
    <xf numFmtId="0" fontId="17" fillId="0" borderId="89" xfId="4" applyFont="1" applyFill="1" applyBorder="1" applyAlignment="1" applyProtection="1">
      <alignment horizontal="left"/>
      <protection hidden="1"/>
    </xf>
    <xf numFmtId="0" fontId="19" fillId="0" borderId="63" xfId="4" applyFont="1" applyFill="1" applyBorder="1" applyAlignment="1" applyProtection="1">
      <alignment horizontal="center" vertical="center" wrapText="1"/>
      <protection hidden="1"/>
    </xf>
    <xf numFmtId="0" fontId="5" fillId="9" borderId="1" xfId="4" applyFont="1" applyFill="1" applyBorder="1" applyAlignment="1" applyProtection="1">
      <alignment horizontal="center" vertical="top" wrapText="1"/>
      <protection locked="0"/>
    </xf>
    <xf numFmtId="0" fontId="19" fillId="0" borderId="54" xfId="4" applyFont="1" applyFill="1" applyBorder="1" applyAlignment="1" applyProtection="1">
      <alignment horizontal="left" vertical="center"/>
      <protection hidden="1"/>
    </xf>
    <xf numFmtId="0" fontId="19" fillId="0" borderId="53" xfId="4" applyFont="1" applyFill="1" applyBorder="1" applyAlignment="1" applyProtection="1">
      <alignment horizontal="left" vertical="center"/>
      <protection hidden="1"/>
    </xf>
    <xf numFmtId="0" fontId="19" fillId="0" borderId="0" xfId="4" applyFont="1" applyFill="1" applyBorder="1" applyAlignment="1" applyProtection="1">
      <alignment horizontal="left" vertical="center"/>
      <protection hidden="1"/>
    </xf>
    <xf numFmtId="0" fontId="19" fillId="0" borderId="52" xfId="4" applyFont="1" applyFill="1" applyBorder="1" applyAlignment="1" applyProtection="1">
      <alignment horizontal="left" vertical="center"/>
      <protection hidden="1"/>
    </xf>
    <xf numFmtId="0" fontId="13" fillId="0" borderId="0" xfId="4" applyFont="1" applyFill="1" applyBorder="1" applyAlignment="1" applyProtection="1">
      <alignment horizontal="center"/>
      <protection hidden="1"/>
    </xf>
    <xf numFmtId="0" fontId="16" fillId="0" borderId="34" xfId="4" applyFont="1" applyFill="1" applyBorder="1" applyAlignment="1" applyProtection="1">
      <alignment horizontal="left"/>
      <protection hidden="1"/>
    </xf>
    <xf numFmtId="0" fontId="16" fillId="0" borderId="21" xfId="4" applyFont="1" applyFill="1" applyBorder="1" applyAlignment="1" applyProtection="1">
      <alignment horizontal="left"/>
      <protection hidden="1"/>
    </xf>
    <xf numFmtId="0" fontId="16" fillId="0" borderId="31" xfId="4" applyFont="1" applyFill="1" applyBorder="1" applyAlignment="1" applyProtection="1">
      <alignment horizontal="left"/>
      <protection hidden="1"/>
    </xf>
    <xf numFmtId="0" fontId="15" fillId="0" borderId="100" xfId="4" applyFont="1" applyFill="1" applyBorder="1" applyAlignment="1" applyProtection="1">
      <alignment horizontal="center"/>
      <protection hidden="1"/>
    </xf>
    <xf numFmtId="0" fontId="15" fillId="0" borderId="61" xfId="4" applyFont="1" applyFill="1" applyBorder="1" applyAlignment="1" applyProtection="1">
      <alignment horizontal="center"/>
      <protection hidden="1"/>
    </xf>
    <xf numFmtId="0" fontId="15" fillId="0" borderId="89" xfId="4" applyFont="1" applyFill="1" applyBorder="1" applyAlignment="1" applyProtection="1">
      <alignment horizontal="center"/>
      <protection hidden="1"/>
    </xf>
    <xf numFmtId="43" fontId="17" fillId="0" borderId="50" xfId="1" applyFont="1" applyFill="1" applyBorder="1" applyAlignment="1" applyProtection="1">
      <alignment horizontal="right" vertical="center"/>
      <protection hidden="1"/>
    </xf>
    <xf numFmtId="43" fontId="17" fillId="0" borderId="49" xfId="1" applyFont="1" applyFill="1" applyBorder="1" applyAlignment="1" applyProtection="1">
      <alignment horizontal="right" vertical="center"/>
      <protection hidden="1"/>
    </xf>
    <xf numFmtId="0" fontId="13" fillId="0" borderId="32" xfId="4" applyFont="1" applyFill="1" applyBorder="1" applyAlignment="1" applyProtection="1">
      <alignment horizontal="center"/>
      <protection hidden="1"/>
    </xf>
    <xf numFmtId="0" fontId="13" fillId="0" borderId="21" xfId="4" applyFont="1" applyFill="1" applyBorder="1" applyAlignment="1" applyProtection="1">
      <alignment horizontal="center"/>
      <protection hidden="1"/>
    </xf>
    <xf numFmtId="0" fontId="13" fillId="0" borderId="31" xfId="4" applyFont="1" applyFill="1" applyBorder="1" applyAlignment="1" applyProtection="1">
      <alignment horizontal="center"/>
      <protection hidden="1"/>
    </xf>
    <xf numFmtId="0" fontId="16" fillId="0" borderId="21" xfId="4" applyFont="1" applyFill="1" applyBorder="1" applyAlignment="1" applyProtection="1">
      <alignment horizontal="left" vertical="center" wrapText="1"/>
      <protection hidden="1"/>
    </xf>
    <xf numFmtId="0" fontId="16" fillId="0" borderId="42" xfId="4" applyFont="1" applyFill="1" applyBorder="1" applyAlignment="1" applyProtection="1">
      <alignment horizontal="left" vertical="center" wrapText="1"/>
      <protection hidden="1"/>
    </xf>
    <xf numFmtId="2" fontId="14" fillId="0" borderId="37" xfId="4" applyNumberFormat="1" applyFont="1" applyFill="1" applyBorder="1" applyAlignment="1" applyProtection="1">
      <alignment horizontal="left"/>
      <protection hidden="1"/>
    </xf>
    <xf numFmtId="0" fontId="14" fillId="0" borderId="36" xfId="4" applyFont="1" applyFill="1" applyBorder="1" applyAlignment="1" applyProtection="1">
      <alignment horizontal="left"/>
      <protection hidden="1"/>
    </xf>
    <xf numFmtId="0" fontId="19" fillId="0" borderId="40" xfId="4" applyFont="1" applyFill="1" applyBorder="1" applyAlignment="1" applyProtection="1">
      <alignment horizontal="left" wrapText="1"/>
      <protection hidden="1"/>
    </xf>
    <xf numFmtId="0" fontId="19" fillId="0" borderId="39" xfId="4" applyFont="1" applyFill="1" applyBorder="1" applyAlignment="1" applyProtection="1">
      <alignment horizontal="left" wrapText="1"/>
      <protection hidden="1"/>
    </xf>
    <xf numFmtId="0" fontId="16" fillId="0" borderId="63" xfId="4" applyFont="1" applyFill="1" applyBorder="1" applyAlignment="1" applyProtection="1">
      <alignment horizontal="left" vertical="center" wrapText="1"/>
      <protection hidden="1"/>
    </xf>
    <xf numFmtId="0" fontId="16" fillId="0" borderId="19" xfId="4" applyFont="1" applyFill="1" applyBorder="1" applyAlignment="1" applyProtection="1">
      <alignment horizontal="left" vertical="center" wrapText="1"/>
      <protection hidden="1"/>
    </xf>
    <xf numFmtId="0" fontId="13" fillId="0" borderId="48" xfId="4" applyFont="1" applyFill="1" applyBorder="1" applyAlignment="1" applyProtection="1">
      <alignment horizontal="center"/>
      <protection hidden="1"/>
    </xf>
    <xf numFmtId="0" fontId="16" fillId="0" borderId="32" xfId="4" applyFont="1" applyFill="1" applyBorder="1" applyAlignment="1" applyProtection="1">
      <alignment horizontal="left" vertical="center" wrapText="1"/>
      <protection hidden="1"/>
    </xf>
    <xf numFmtId="0" fontId="14" fillId="0" borderId="27" xfId="4" applyFont="1" applyFill="1" applyBorder="1" applyAlignment="1" applyProtection="1">
      <alignment horizontal="left" vertical="center" wrapText="1"/>
      <protection hidden="1"/>
    </xf>
    <xf numFmtId="0" fontId="14" fillId="0" borderId="26" xfId="4" applyFont="1" applyFill="1" applyBorder="1" applyAlignment="1" applyProtection="1">
      <alignment horizontal="left" vertical="center" wrapText="1"/>
      <protection hidden="1"/>
    </xf>
    <xf numFmtId="0" fontId="6" fillId="9" borderId="24" xfId="2" applyFill="1" applyBorder="1" applyAlignment="1" applyProtection="1">
      <alignment horizontal="left" vertical="center" wrapText="1"/>
      <protection locked="0"/>
    </xf>
    <xf numFmtId="0" fontId="6" fillId="9" borderId="55" xfId="2" applyFill="1" applyBorder="1" applyAlignment="1" applyProtection="1">
      <alignment horizontal="left" vertical="center" wrapText="1"/>
      <protection locked="0"/>
    </xf>
    <xf numFmtId="0" fontId="6" fillId="0" borderId="41" xfId="3" applyBorder="1" applyAlignment="1" applyProtection="1">
      <alignment horizontal="left" vertical="center" wrapText="1"/>
      <protection hidden="1"/>
    </xf>
    <xf numFmtId="0" fontId="6" fillId="0" borderId="40" xfId="3" applyBorder="1" applyAlignment="1" applyProtection="1">
      <alignment horizontal="left" vertical="center" wrapText="1"/>
      <protection hidden="1"/>
    </xf>
    <xf numFmtId="0" fontId="6" fillId="0" borderId="39" xfId="3" applyBorder="1" applyAlignment="1" applyProtection="1">
      <alignment horizontal="left" vertical="center" wrapText="1"/>
      <protection hidden="1"/>
    </xf>
    <xf numFmtId="0" fontId="0" fillId="9" borderId="26" xfId="2" applyFont="1" applyFill="1" applyBorder="1" applyAlignment="1" applyProtection="1">
      <alignment vertical="center" wrapText="1"/>
      <protection locked="0"/>
    </xf>
    <xf numFmtId="0" fontId="6" fillId="9" borderId="26" xfId="2" applyFill="1" applyBorder="1" applyAlignment="1" applyProtection="1">
      <alignment vertical="center" wrapText="1"/>
      <protection locked="0"/>
    </xf>
    <xf numFmtId="0" fontId="13" fillId="0" borderId="26" xfId="4" applyFont="1" applyFill="1" applyBorder="1" applyAlignment="1" applyProtection="1">
      <alignment horizontal="center" vertical="center" wrapText="1"/>
      <protection hidden="1"/>
    </xf>
    <xf numFmtId="0" fontId="13" fillId="0" borderId="25" xfId="4" applyFont="1" applyFill="1" applyBorder="1" applyAlignment="1" applyProtection="1">
      <alignment horizontal="center" vertical="center" wrapText="1"/>
      <protection hidden="1"/>
    </xf>
    <xf numFmtId="0" fontId="16" fillId="0" borderId="43" xfId="4" applyFont="1" applyFill="1" applyBorder="1" applyAlignment="1" applyProtection="1">
      <alignment horizontal="center" vertical="center" wrapText="1"/>
      <protection hidden="1"/>
    </xf>
    <xf numFmtId="0" fontId="21" fillId="0" borderId="50" xfId="4" applyFont="1" applyFill="1" applyBorder="1" applyAlignment="1" applyProtection="1">
      <alignment horizontal="center" vertical="center" wrapText="1"/>
      <protection hidden="1"/>
    </xf>
    <xf numFmtId="0" fontId="21" fillId="0" borderId="49" xfId="4" applyFont="1" applyFill="1" applyBorder="1" applyAlignment="1" applyProtection="1">
      <alignment horizontal="center" vertical="center" wrapText="1"/>
      <protection hidden="1"/>
    </xf>
    <xf numFmtId="0" fontId="14" fillId="0" borderId="20" xfId="4" applyFont="1" applyFill="1" applyBorder="1" applyAlignment="1" applyProtection="1">
      <alignment horizontal="center" vertical="center" wrapText="1"/>
      <protection hidden="1"/>
    </xf>
    <xf numFmtId="0" fontId="14" fillId="0" borderId="63" xfId="4" applyFont="1" applyFill="1" applyBorder="1" applyAlignment="1" applyProtection="1">
      <alignment horizontal="center" vertical="center" wrapText="1"/>
      <protection hidden="1"/>
    </xf>
    <xf numFmtId="0" fontId="14" fillId="0" borderId="99" xfId="4" applyFont="1" applyFill="1" applyBorder="1" applyAlignment="1" applyProtection="1">
      <alignment horizontal="center" vertical="center" wrapText="1"/>
      <protection hidden="1"/>
    </xf>
    <xf numFmtId="0" fontId="14" fillId="0" borderId="45" xfId="4" applyFont="1" applyFill="1" applyBorder="1" applyAlignment="1" applyProtection="1">
      <alignment vertical="center" wrapText="1"/>
      <protection hidden="1"/>
    </xf>
    <xf numFmtId="0" fontId="14" fillId="0" borderId="24" xfId="4" applyFont="1" applyFill="1" applyAlignment="1" applyProtection="1">
      <alignment vertical="center" wrapText="1"/>
      <protection hidden="1"/>
    </xf>
    <xf numFmtId="0" fontId="14" fillId="0" borderId="74" xfId="4" applyFont="1" applyFill="1" applyBorder="1" applyAlignment="1" applyProtection="1">
      <alignment horizontal="center" vertical="center" wrapText="1"/>
      <protection hidden="1"/>
    </xf>
    <xf numFmtId="0" fontId="14" fillId="0" borderId="75" xfId="4" applyFont="1" applyFill="1" applyBorder="1" applyAlignment="1" applyProtection="1">
      <alignment horizontal="center" vertical="center" wrapText="1"/>
      <protection hidden="1"/>
    </xf>
    <xf numFmtId="0" fontId="14" fillId="15" borderId="75" xfId="4" applyFont="1" applyFill="1" applyBorder="1" applyAlignment="1" applyProtection="1">
      <alignment horizontal="center" vertical="center" wrapText="1"/>
      <protection hidden="1"/>
    </xf>
    <xf numFmtId="0" fontId="14" fillId="15" borderId="93" xfId="4" applyFont="1" applyFill="1" applyBorder="1" applyAlignment="1" applyProtection="1">
      <alignment horizontal="center" vertical="center" wrapText="1"/>
      <protection hidden="1"/>
    </xf>
    <xf numFmtId="0" fontId="6" fillId="9" borderId="29" xfId="2" applyFill="1" applyBorder="1" applyAlignment="1" applyProtection="1">
      <alignment horizontal="left" vertical="center" wrapText="1"/>
      <protection locked="0"/>
    </xf>
    <xf numFmtId="0" fontId="6" fillId="9" borderId="28" xfId="2" applyFill="1" applyBorder="1" applyAlignment="1" applyProtection="1">
      <alignment horizontal="left" vertical="center" wrapText="1"/>
      <protection locked="0"/>
    </xf>
    <xf numFmtId="0" fontId="14" fillId="0" borderId="45" xfId="4" applyFont="1" applyFill="1" applyBorder="1" applyAlignment="1" applyProtection="1">
      <alignment horizontal="left" vertical="center" wrapText="1"/>
      <protection hidden="1"/>
    </xf>
    <xf numFmtId="0" fontId="14" fillId="0" borderId="24" xfId="4" applyFont="1" applyFill="1" applyAlignment="1" applyProtection="1">
      <alignment horizontal="left" vertical="center" wrapText="1"/>
      <protection hidden="1"/>
    </xf>
    <xf numFmtId="0" fontId="7" fillId="0" borderId="0" xfId="0" applyFont="1" applyAlignment="1">
      <alignment horizontal="left" vertical="center" indent="1"/>
    </xf>
    <xf numFmtId="0" fontId="10" fillId="3" borderId="10" xfId="0" applyFont="1" applyFill="1" applyBorder="1" applyAlignment="1">
      <alignment horizontal="left" vertical="center" wrapText="1" indent="8"/>
    </xf>
    <xf numFmtId="0" fontId="43" fillId="3" borderId="0" xfId="0" applyFont="1" applyFill="1" applyAlignment="1">
      <alignment horizontal="left" vertical="center" wrapText="1" indent="8"/>
    </xf>
    <xf numFmtId="0" fontId="35" fillId="0" borderId="0" xfId="0" applyFont="1" applyAlignment="1">
      <alignment horizontal="left" vertical="center" wrapText="1" indent="1"/>
    </xf>
    <xf numFmtId="0" fontId="48" fillId="5" borderId="94" xfId="0" applyFont="1" applyFill="1" applyBorder="1" applyAlignment="1">
      <alignment horizontal="left"/>
    </xf>
    <xf numFmtId="0" fontId="48" fillId="5" borderId="23" xfId="0" applyFont="1" applyFill="1" applyBorder="1" applyAlignment="1">
      <alignment horizontal="left"/>
    </xf>
    <xf numFmtId="0" fontId="48" fillId="5" borderId="7" xfId="0" applyFont="1" applyFill="1" applyBorder="1" applyAlignment="1">
      <alignment horizontal="left"/>
    </xf>
    <xf numFmtId="0" fontId="48" fillId="5" borderId="74" xfId="0" applyFont="1" applyFill="1" applyBorder="1" applyAlignment="1">
      <alignment horizontal="left"/>
    </xf>
    <xf numFmtId="0" fontId="48" fillId="5" borderId="75" xfId="0" applyFont="1" applyFill="1" applyBorder="1" applyAlignment="1">
      <alignment horizontal="left"/>
    </xf>
    <xf numFmtId="0" fontId="48" fillId="5" borderId="91" xfId="0" applyFont="1" applyFill="1" applyBorder="1" applyAlignment="1">
      <alignment horizontal="left"/>
    </xf>
    <xf numFmtId="0" fontId="48" fillId="5" borderId="2" xfId="0" applyFont="1" applyFill="1" applyBorder="1" applyAlignment="1">
      <alignment horizontal="left"/>
    </xf>
    <xf numFmtId="0" fontId="48" fillId="5" borderId="5" xfId="0" applyFont="1" applyFill="1" applyBorder="1" applyAlignment="1">
      <alignment horizontal="left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2" fillId="0" borderId="10" xfId="0" applyFont="1" applyBorder="1" applyAlignment="1">
      <alignment horizontal="left" vertical="center" indent="1"/>
    </xf>
    <xf numFmtId="0" fontId="32" fillId="0" borderId="0" xfId="0" applyFont="1" applyAlignment="1">
      <alignment horizontal="left" vertical="center" indent="1"/>
    </xf>
    <xf numFmtId="0" fontId="33" fillId="0" borderId="0" xfId="0" applyFont="1" applyAlignment="1">
      <alignment horizontal="left" vertical="center" indent="1"/>
    </xf>
    <xf numFmtId="0" fontId="10" fillId="3" borderId="20" xfId="0" applyFont="1" applyFill="1" applyBorder="1" applyAlignment="1">
      <alignment horizontal="left" vertical="center" wrapText="1" indent="8"/>
    </xf>
    <xf numFmtId="0" fontId="43" fillId="3" borderId="63" xfId="0" applyFont="1" applyFill="1" applyBorder="1" applyAlignment="1">
      <alignment horizontal="left" vertical="center" wrapText="1" indent="8"/>
    </xf>
    <xf numFmtId="43" fontId="18" fillId="9" borderId="33" xfId="4" applyNumberFormat="1" applyFont="1" applyFill="1" applyBorder="1" applyProtection="1">
      <protection hidden="1"/>
    </xf>
    <xf numFmtId="0" fontId="1" fillId="9" borderId="70" xfId="4" applyFont="1" applyFill="1" applyBorder="1" applyAlignment="1" applyProtection="1">
      <alignment horizontal="center" vertical="top" wrapText="1"/>
      <protection locked="0"/>
    </xf>
    <xf numFmtId="0" fontId="1" fillId="9" borderId="1" xfId="4" applyFont="1" applyFill="1" applyBorder="1" applyAlignment="1" applyProtection="1">
      <alignment horizontal="center" vertical="top" wrapText="1"/>
      <protection locked="0"/>
    </xf>
  </cellXfs>
  <cellStyles count="9">
    <cellStyle name="20 % - zvýraznenie3" xfId="2" builtinId="38"/>
    <cellStyle name="Čiarka" xfId="1" builtinId="3"/>
    <cellStyle name="Čiarka 2" xfId="5" xr:uid="{EE91E812-942F-4E14-B489-C6249D144A10}"/>
    <cellStyle name="Hypertextové prepojenie 2" xfId="6" xr:uid="{FE74C552-22BF-460C-B388-2129916FD86E}"/>
    <cellStyle name="Nadpis 3" xfId="7" builtinId="18"/>
    <cellStyle name="Normálna" xfId="0" builtinId="0"/>
    <cellStyle name="Normálna 2" xfId="3" xr:uid="{4B2889B6-3ECC-47E6-B249-F82431FEA108}"/>
    <cellStyle name="Normálna 3" xfId="8" xr:uid="{9D50FDFA-E17B-406A-B84B-8EDC0913523C}"/>
    <cellStyle name="Poznámka 2" xfId="4" xr:uid="{337AEA51-6F61-493F-B938-E5A1977320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sheetMetadata" Target="metadata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6</xdr:col>
          <xdr:colOff>7620</xdr:colOff>
          <xdr:row>13</xdr:row>
          <xdr:rowOff>7620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0</xdr:colOff>
          <xdr:row>14</xdr:row>
          <xdr:rowOff>373380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6</xdr:col>
          <xdr:colOff>0</xdr:colOff>
          <xdr:row>15</xdr:row>
          <xdr:rowOff>373380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1935480</xdr:colOff>
          <xdr:row>16</xdr:row>
          <xdr:rowOff>0</xdr:rowOff>
        </xdr:from>
        <xdr:to>
          <xdr:col>6</xdr:col>
          <xdr:colOff>0</xdr:colOff>
          <xdr:row>17</xdr:row>
          <xdr:rowOff>76200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7620</xdr:colOff>
          <xdr:row>13</xdr:row>
          <xdr:rowOff>411480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BFD5D-8B6F-49CB-B62D-E4C1FB5380AD}">
  <dimension ref="B1:K86"/>
  <sheetViews>
    <sheetView topLeftCell="C1" zoomScaleNormal="100" workbookViewId="0">
      <selection activeCell="C5" sqref="C5"/>
    </sheetView>
  </sheetViews>
  <sheetFormatPr defaultColWidth="9.109375" defaultRowHeight="14.4" x14ac:dyDescent="0.3"/>
  <cols>
    <col min="1" max="1" width="3" style="6" customWidth="1"/>
    <col min="2" max="2" width="4.6640625" style="6" customWidth="1"/>
    <col min="3" max="3" width="38" style="7" customWidth="1"/>
    <col min="4" max="4" width="19" style="7" customWidth="1"/>
    <col min="5" max="5" width="15.6640625" style="7" customWidth="1"/>
    <col min="6" max="6" width="14.88671875" style="7" customWidth="1"/>
    <col min="7" max="7" width="19.88671875" style="7" customWidth="1"/>
    <col min="8" max="8" width="18.6640625" style="7" customWidth="1"/>
    <col min="9" max="9" width="14" style="6" customWidth="1"/>
    <col min="10" max="10" width="14.6640625" style="6" customWidth="1"/>
    <col min="11" max="11" width="12.88671875" style="6" bestFit="1" customWidth="1"/>
    <col min="12" max="12" width="15" style="6" bestFit="1" customWidth="1"/>
    <col min="13" max="13" width="16.88671875" style="6" customWidth="1"/>
    <col min="14" max="14" width="12.33203125" style="6" customWidth="1"/>
    <col min="15" max="15" width="15.44140625" style="6" bestFit="1" customWidth="1"/>
    <col min="16" max="16" width="12.6640625" style="6" customWidth="1"/>
    <col min="17" max="17" width="15.44140625" style="6" bestFit="1" customWidth="1"/>
    <col min="18" max="18" width="12.33203125" style="6" bestFit="1" customWidth="1"/>
    <col min="19" max="19" width="15" style="6" bestFit="1" customWidth="1"/>
    <col min="20" max="20" width="12.88671875" style="6" bestFit="1" customWidth="1"/>
    <col min="21" max="21" width="15" style="6" bestFit="1" customWidth="1"/>
    <col min="22" max="16384" width="9.109375" style="6"/>
  </cols>
  <sheetData>
    <row r="1" spans="2:11" ht="15" thickBot="1" x14ac:dyDescent="0.35"/>
    <row r="2" spans="2:11" ht="36.75" customHeight="1" thickBot="1" x14ac:dyDescent="0.35">
      <c r="B2" s="234" t="s">
        <v>0</v>
      </c>
      <c r="C2" s="235"/>
      <c r="D2" s="235"/>
      <c r="E2" s="235"/>
      <c r="F2" s="235"/>
      <c r="G2" s="235"/>
      <c r="H2" s="235"/>
      <c r="I2" s="235"/>
      <c r="J2" s="235"/>
      <c r="K2" s="236"/>
    </row>
    <row r="3" spans="2:11" ht="43.8" thickBot="1" x14ac:dyDescent="0.35">
      <c r="B3" s="8" t="s">
        <v>1</v>
      </c>
      <c r="C3" s="116" t="s">
        <v>2</v>
      </c>
      <c r="D3" s="117" t="s">
        <v>3</v>
      </c>
      <c r="E3" s="117" t="s">
        <v>4</v>
      </c>
      <c r="F3" s="117" t="s">
        <v>5</v>
      </c>
      <c r="G3" s="117" t="s">
        <v>6</v>
      </c>
      <c r="H3" s="118" t="s">
        <v>7</v>
      </c>
      <c r="I3" s="119" t="s">
        <v>8</v>
      </c>
      <c r="J3" s="120" t="s">
        <v>9</v>
      </c>
      <c r="K3" s="120" t="s">
        <v>10</v>
      </c>
    </row>
    <row r="4" spans="2:11" x14ac:dyDescent="0.3">
      <c r="B4" s="9">
        <v>1</v>
      </c>
      <c r="C4" s="10" t="s">
        <v>11</v>
      </c>
      <c r="D4" s="11" t="s">
        <v>12</v>
      </c>
      <c r="E4" s="12">
        <v>969663.71</v>
      </c>
      <c r="F4" s="12">
        <v>0</v>
      </c>
      <c r="G4" s="182" t="s">
        <v>13</v>
      </c>
      <c r="H4" s="13">
        <v>961663.71</v>
      </c>
      <c r="I4" s="14">
        <f>H4/H$14*100</f>
        <v>99.174971702302855</v>
      </c>
      <c r="J4" s="15">
        <f t="shared" ref="J4:J6" si="0">IF(I4=0,0,(E4-F4)/I4)</f>
        <v>9777.3026133112999</v>
      </c>
      <c r="K4" s="16">
        <f t="shared" ref="K4:K5" si="1">IF((E4-F4)=0,0,H4/(E4-F4))</f>
        <v>0.9917497170230285</v>
      </c>
    </row>
    <row r="5" spans="2:11" ht="28.8" x14ac:dyDescent="0.3">
      <c r="B5" s="9">
        <v>2</v>
      </c>
      <c r="C5" s="17" t="s">
        <v>14</v>
      </c>
      <c r="D5" s="18" t="s">
        <v>15</v>
      </c>
      <c r="E5" s="19">
        <v>1</v>
      </c>
      <c r="F5" s="19">
        <v>0</v>
      </c>
      <c r="G5" s="182" t="s">
        <v>16</v>
      </c>
      <c r="H5" s="20">
        <v>8000</v>
      </c>
      <c r="I5" s="21">
        <f t="shared" ref="I5:I13" si="2">H5/H$14*100</f>
        <v>0.82502829769714703</v>
      </c>
      <c r="J5" s="15">
        <f t="shared" si="0"/>
        <v>1.2120796375</v>
      </c>
      <c r="K5" s="16">
        <f t="shared" si="1"/>
        <v>8000</v>
      </c>
    </row>
    <row r="6" spans="2:11" x14ac:dyDescent="0.3">
      <c r="B6" s="9">
        <v>3</v>
      </c>
      <c r="C6" s="17"/>
      <c r="D6" s="18"/>
      <c r="E6" s="19"/>
      <c r="F6" s="19"/>
      <c r="G6" s="182" t="s">
        <v>17</v>
      </c>
      <c r="H6" s="20"/>
      <c r="I6" s="21">
        <f t="shared" si="2"/>
        <v>0</v>
      </c>
      <c r="J6" s="15">
        <f t="shared" si="0"/>
        <v>0</v>
      </c>
      <c r="K6" s="16">
        <f>IF((E6-F6)=0,0,H6/(E6-F6))</f>
        <v>0</v>
      </c>
    </row>
    <row r="7" spans="2:11" x14ac:dyDescent="0.3">
      <c r="B7" s="9">
        <v>4</v>
      </c>
      <c r="C7" s="17" t="s">
        <v>18</v>
      </c>
      <c r="D7" s="18" t="s">
        <v>18</v>
      </c>
      <c r="E7" s="19">
        <v>0</v>
      </c>
      <c r="F7" s="19">
        <v>0</v>
      </c>
      <c r="G7" s="182" t="s">
        <v>17</v>
      </c>
      <c r="H7" s="20">
        <v>0</v>
      </c>
      <c r="I7" s="21">
        <f t="shared" si="2"/>
        <v>0</v>
      </c>
      <c r="J7" s="15">
        <f>IF(I7=0,0,(E7-F7)/I7)</f>
        <v>0</v>
      </c>
      <c r="K7" s="16">
        <f>IF((E7-F7)=0,0,H7/(E7-F7))</f>
        <v>0</v>
      </c>
    </row>
    <row r="8" spans="2:11" x14ac:dyDescent="0.3">
      <c r="B8" s="9">
        <v>5</v>
      </c>
      <c r="C8" s="22" t="s">
        <v>18</v>
      </c>
      <c r="D8" s="23" t="s">
        <v>18</v>
      </c>
      <c r="E8" s="24">
        <v>0</v>
      </c>
      <c r="F8" s="19">
        <v>0</v>
      </c>
      <c r="G8" s="182" t="s">
        <v>17</v>
      </c>
      <c r="H8" s="25">
        <v>0</v>
      </c>
      <c r="I8" s="21">
        <f t="shared" si="2"/>
        <v>0</v>
      </c>
      <c r="J8" s="15">
        <f>IF(I8=0,0,(E8-F8)/I8)</f>
        <v>0</v>
      </c>
      <c r="K8" s="16">
        <f>IF((E8-F8)=0,0,H8/(E8-F8))</f>
        <v>0</v>
      </c>
    </row>
    <row r="9" spans="2:11" x14ac:dyDescent="0.3">
      <c r="B9" s="9">
        <v>6</v>
      </c>
      <c r="C9" s="22" t="s">
        <v>18</v>
      </c>
      <c r="D9" s="23" t="s">
        <v>18</v>
      </c>
      <c r="E9" s="24">
        <v>0</v>
      </c>
      <c r="F9" s="19">
        <v>0</v>
      </c>
      <c r="G9" s="182" t="s">
        <v>17</v>
      </c>
      <c r="H9" s="25">
        <v>0</v>
      </c>
      <c r="I9" s="21">
        <f t="shared" si="2"/>
        <v>0</v>
      </c>
      <c r="J9" s="15">
        <f t="shared" ref="J9:J13" si="3">IF(I9=0,0,(E9-F9)/I9)</f>
        <v>0</v>
      </c>
      <c r="K9" s="16">
        <f t="shared" ref="K9:K13" si="4">IF((E9-F9)=0,0,H9/(E9-F9))</f>
        <v>0</v>
      </c>
    </row>
    <row r="10" spans="2:11" x14ac:dyDescent="0.3">
      <c r="B10" s="9">
        <v>7</v>
      </c>
      <c r="C10" s="22" t="s">
        <v>18</v>
      </c>
      <c r="D10" s="23" t="s">
        <v>18</v>
      </c>
      <c r="E10" s="24">
        <v>0</v>
      </c>
      <c r="F10" s="19">
        <v>0</v>
      </c>
      <c r="G10" s="182" t="s">
        <v>17</v>
      </c>
      <c r="H10" s="25">
        <v>0</v>
      </c>
      <c r="I10" s="21">
        <f t="shared" si="2"/>
        <v>0</v>
      </c>
      <c r="J10" s="15">
        <f t="shared" si="3"/>
        <v>0</v>
      </c>
      <c r="K10" s="16">
        <f t="shared" si="4"/>
        <v>0</v>
      </c>
    </row>
    <row r="11" spans="2:11" x14ac:dyDescent="0.3">
      <c r="B11" s="9">
        <v>8</v>
      </c>
      <c r="C11" s="22" t="s">
        <v>18</v>
      </c>
      <c r="D11" s="23" t="s">
        <v>18</v>
      </c>
      <c r="E11" s="24">
        <v>0</v>
      </c>
      <c r="F11" s="19">
        <v>0</v>
      </c>
      <c r="G11" s="182" t="s">
        <v>17</v>
      </c>
      <c r="H11" s="25">
        <v>0</v>
      </c>
      <c r="I11" s="21">
        <f t="shared" si="2"/>
        <v>0</v>
      </c>
      <c r="J11" s="15">
        <f t="shared" si="3"/>
        <v>0</v>
      </c>
      <c r="K11" s="16">
        <f t="shared" si="4"/>
        <v>0</v>
      </c>
    </row>
    <row r="12" spans="2:11" x14ac:dyDescent="0.3">
      <c r="B12" s="9">
        <v>9</v>
      </c>
      <c r="C12" s="22" t="s">
        <v>18</v>
      </c>
      <c r="D12" s="23" t="s">
        <v>18</v>
      </c>
      <c r="E12" s="24">
        <v>0</v>
      </c>
      <c r="F12" s="19">
        <v>0</v>
      </c>
      <c r="G12" s="182" t="s">
        <v>17</v>
      </c>
      <c r="H12" s="25">
        <v>0</v>
      </c>
      <c r="I12" s="21">
        <f t="shared" si="2"/>
        <v>0</v>
      </c>
      <c r="J12" s="15">
        <f t="shared" si="3"/>
        <v>0</v>
      </c>
      <c r="K12" s="16">
        <f t="shared" si="4"/>
        <v>0</v>
      </c>
    </row>
    <row r="13" spans="2:11" x14ac:dyDescent="0.3">
      <c r="B13" s="9">
        <v>10</v>
      </c>
      <c r="C13" s="22" t="s">
        <v>18</v>
      </c>
      <c r="D13" s="23" t="s">
        <v>18</v>
      </c>
      <c r="E13" s="24">
        <v>0</v>
      </c>
      <c r="F13" s="19">
        <v>0</v>
      </c>
      <c r="G13" s="182" t="s">
        <v>17</v>
      </c>
      <c r="H13" s="25">
        <v>0</v>
      </c>
      <c r="I13" s="21">
        <f t="shared" si="2"/>
        <v>0</v>
      </c>
      <c r="J13" s="15">
        <f t="shared" si="3"/>
        <v>0</v>
      </c>
      <c r="K13" s="16">
        <f t="shared" si="4"/>
        <v>0</v>
      </c>
    </row>
    <row r="14" spans="2:11" ht="15.75" customHeight="1" thickBot="1" x14ac:dyDescent="0.35">
      <c r="B14" s="26"/>
      <c r="C14" s="27" t="s">
        <v>19</v>
      </c>
      <c r="D14" s="28"/>
      <c r="E14" s="28"/>
      <c r="F14" s="28"/>
      <c r="G14" s="28"/>
      <c r="H14" s="29">
        <f>SUM(H4:H13)</f>
        <v>969663.71</v>
      </c>
      <c r="I14" s="30">
        <f>SUM(I4:I13)</f>
        <v>100</v>
      </c>
      <c r="J14" s="31"/>
      <c r="K14" s="32"/>
    </row>
    <row r="15" spans="2:11" ht="15" thickBot="1" x14ac:dyDescent="0.35"/>
    <row r="16" spans="2:11" ht="35.25" customHeight="1" thickBot="1" x14ac:dyDescent="0.35">
      <c r="B16" s="237" t="s">
        <v>20</v>
      </c>
      <c r="C16" s="238"/>
      <c r="D16" s="238"/>
      <c r="E16" s="238"/>
      <c r="F16" s="238"/>
      <c r="G16" s="238"/>
      <c r="H16" s="238"/>
      <c r="I16" s="238"/>
      <c r="J16" s="239"/>
    </row>
    <row r="17" spans="2:10" x14ac:dyDescent="0.3">
      <c r="B17" s="240" t="s">
        <v>1</v>
      </c>
      <c r="C17" s="242" t="s">
        <v>2</v>
      </c>
      <c r="D17" s="244" t="s">
        <v>21</v>
      </c>
      <c r="E17" s="246" t="s">
        <v>22</v>
      </c>
      <c r="F17" s="247"/>
      <c r="G17" s="248" t="s">
        <v>23</v>
      </c>
      <c r="H17" s="249"/>
      <c r="I17" s="250" t="s">
        <v>24</v>
      </c>
      <c r="J17" s="247"/>
    </row>
    <row r="18" spans="2:10" x14ac:dyDescent="0.3">
      <c r="B18" s="241"/>
      <c r="C18" s="243"/>
      <c r="D18" s="245"/>
      <c r="E18" s="33" t="s">
        <v>22</v>
      </c>
      <c r="F18" s="34" t="s">
        <v>25</v>
      </c>
      <c r="G18" s="35" t="s">
        <v>23</v>
      </c>
      <c r="H18" s="36" t="s">
        <v>26</v>
      </c>
      <c r="I18" s="37" t="s">
        <v>24</v>
      </c>
      <c r="J18" s="34" t="s">
        <v>27</v>
      </c>
    </row>
    <row r="19" spans="2:10" x14ac:dyDescent="0.3">
      <c r="B19" s="33" cm="1">
        <f t="array" ref="B19:B28">B4:B13</f>
        <v>1</v>
      </c>
      <c r="C19" s="39" t="str" cm="1">
        <f t="array" ref="C19:C28">C4:C13</f>
        <v>Cena celkom</v>
      </c>
      <c r="D19" s="41" cm="1">
        <f t="array" ref="D19:D28">I4:I13</f>
        <v>99.174971702302855</v>
      </c>
      <c r="E19" s="43">
        <v>30000</v>
      </c>
      <c r="F19" s="44">
        <f>IF(I4=100,"0",IF((E4-F4)=0,0,(IF(G4="čím menej, tým lepšie",(I4*(E4-E19)/(E4-F4)),(I4*(E19-F4)/(E4-F4))))))</f>
        <v>96.106640774388595</v>
      </c>
      <c r="G19" s="43">
        <v>15000</v>
      </c>
      <c r="H19" s="45">
        <f>IF(I4=100,"0",IF((E4-F4)=0,0,IF(G4="čím menej, tým lepšie",(I4*(E4-G19)/(E4-F4)),(I4*(G19-F4)/(E4-F4)))))</f>
        <v>97.640806238345732</v>
      </c>
      <c r="I19" s="43">
        <v>0</v>
      </c>
      <c r="J19" s="44">
        <f>IF(I4=100,"0",IF((E4-F4)=0,0,IF(G4="čím menej, tým lepšie",(I4*(E4-I19)/(E4-F4)),(I4*(I19-F4)/(E4-F4)))))</f>
        <v>99.174971702302855</v>
      </c>
    </row>
    <row r="20" spans="2:10" ht="15" customHeight="1" x14ac:dyDescent="0.3">
      <c r="B20" s="33">
        <v>2</v>
      </c>
      <c r="C20" s="39" t="str">
        <v>Podpora zamestnávania znevýhodnených uchádzačov o zamestnanie</v>
      </c>
      <c r="D20" s="41">
        <v>0.82502829769714703</v>
      </c>
      <c r="E20" s="43">
        <v>36</v>
      </c>
      <c r="F20" s="44">
        <f>IF(I5=100,"0",IF((E5-F5)=0,0,(IF(G5="čím menej, tým lepšie",(I5*(E5-E20)/(E5-F5)),(I5*(E20-F5)/(E5-F5))))))</f>
        <v>29.701018717097291</v>
      </c>
      <c r="G20" s="43">
        <v>18</v>
      </c>
      <c r="H20" s="45">
        <f t="shared" ref="H20:H28" si="5">IF(I5=100,"0",IF((E5-F5)=0,0,IF(G5="čím menej, tým lepšie",(I5*(E5-G20)/(E5-F5)),(I5*(G20-F5)/(E5-F5)))))</f>
        <v>14.850509358548646</v>
      </c>
      <c r="I20" s="43">
        <v>0</v>
      </c>
      <c r="J20" s="44">
        <f t="shared" ref="J20:J28" si="6">IF(I5=100,"0",IF((E5-F5)=0,0,IF(G5="čím menej, tým lepšie",(I5*(E5-I20)/(E5-F5)),(I5*(I20-F5)/(E5-F5)))))</f>
        <v>0</v>
      </c>
    </row>
    <row r="21" spans="2:10" ht="15.75" customHeight="1" x14ac:dyDescent="0.3">
      <c r="B21" s="33">
        <v>3</v>
      </c>
      <c r="C21" s="39">
        <v>0</v>
      </c>
      <c r="D21" s="41">
        <v>0</v>
      </c>
      <c r="E21" s="43">
        <v>50</v>
      </c>
      <c r="F21" s="44">
        <f>IF(I6=100,"0",IF((E6-F6)=0,0,(IF(G6="čím menej, tým lepšie",(I6*(E6-E21)/(E6-F6)),(I6*(E21-F6)/(E6-F6))))))</f>
        <v>0</v>
      </c>
      <c r="G21" s="43">
        <v>75</v>
      </c>
      <c r="H21" s="45">
        <f t="shared" si="5"/>
        <v>0</v>
      </c>
      <c r="I21" s="43">
        <v>100</v>
      </c>
      <c r="J21" s="44">
        <f t="shared" si="6"/>
        <v>0</v>
      </c>
    </row>
    <row r="22" spans="2:10" x14ac:dyDescent="0.3">
      <c r="B22" s="33">
        <v>4</v>
      </c>
      <c r="C22" s="39" t="str">
        <v>...</v>
      </c>
      <c r="D22" s="41">
        <v>0</v>
      </c>
      <c r="E22" s="43">
        <v>0</v>
      </c>
      <c r="F22" s="44">
        <f>IF(I7=100,"0",IF((E7-F7)=0,0,(IF(G7="čím menej, tým lepšie",(I7*(E7-E22)/(E7-F7)),(I7*(E22-F7)/(E7-F7))))))</f>
        <v>0</v>
      </c>
      <c r="G22" s="43">
        <v>0</v>
      </c>
      <c r="H22" s="45">
        <f t="shared" si="5"/>
        <v>0</v>
      </c>
      <c r="I22" s="43">
        <v>0</v>
      </c>
      <c r="J22" s="44">
        <f t="shared" si="6"/>
        <v>0</v>
      </c>
    </row>
    <row r="23" spans="2:10" x14ac:dyDescent="0.3">
      <c r="B23" s="33">
        <v>5</v>
      </c>
      <c r="C23" s="39" t="str">
        <v>...</v>
      </c>
      <c r="D23" s="41">
        <v>0</v>
      </c>
      <c r="E23" s="43">
        <v>0</v>
      </c>
      <c r="F23" s="44">
        <f>IF(I8=100,"0",IF((E8-F8)=0,0,(IF(G8="čím menej, tým lepšie",(I8*(E8-E23)/(E8-F8)),(I8*(E23-F8)/(E8-F8))))))</f>
        <v>0</v>
      </c>
      <c r="G23" s="43">
        <v>0</v>
      </c>
      <c r="H23" s="45">
        <f t="shared" si="5"/>
        <v>0</v>
      </c>
      <c r="I23" s="43">
        <v>0</v>
      </c>
      <c r="J23" s="44">
        <f t="shared" si="6"/>
        <v>0</v>
      </c>
    </row>
    <row r="24" spans="2:10" x14ac:dyDescent="0.3">
      <c r="B24" s="33">
        <v>6</v>
      </c>
      <c r="C24" s="39" t="str">
        <v>...</v>
      </c>
      <c r="D24" s="41">
        <v>0</v>
      </c>
      <c r="E24" s="43">
        <v>0</v>
      </c>
      <c r="F24" s="44">
        <f t="shared" ref="F24:F28" si="7">IF(I9=100,"0",IF((E9-F9)=0,0,(IF(G9="čím menej, tým lepšie",(I9*(E9-E24)/(E9-F9)),(I9*(E24-F9)/(E9-F9))))))</f>
        <v>0</v>
      </c>
      <c r="G24" s="43">
        <v>0</v>
      </c>
      <c r="H24" s="45">
        <f t="shared" si="5"/>
        <v>0</v>
      </c>
      <c r="I24" s="43">
        <v>0</v>
      </c>
      <c r="J24" s="44">
        <f t="shared" si="6"/>
        <v>0</v>
      </c>
    </row>
    <row r="25" spans="2:10" x14ac:dyDescent="0.3">
      <c r="B25" s="33">
        <v>7</v>
      </c>
      <c r="C25" s="39" t="str">
        <v>...</v>
      </c>
      <c r="D25" s="41">
        <v>0</v>
      </c>
      <c r="E25" s="43">
        <v>0</v>
      </c>
      <c r="F25" s="44">
        <f t="shared" si="7"/>
        <v>0</v>
      </c>
      <c r="G25" s="43">
        <v>0</v>
      </c>
      <c r="H25" s="45">
        <f t="shared" si="5"/>
        <v>0</v>
      </c>
      <c r="I25" s="43">
        <v>0</v>
      </c>
      <c r="J25" s="44">
        <f t="shared" si="6"/>
        <v>0</v>
      </c>
    </row>
    <row r="26" spans="2:10" x14ac:dyDescent="0.3">
      <c r="B26" s="33">
        <v>8</v>
      </c>
      <c r="C26" s="39" t="str">
        <v>...</v>
      </c>
      <c r="D26" s="41">
        <v>0</v>
      </c>
      <c r="E26" s="43">
        <v>0</v>
      </c>
      <c r="F26" s="44">
        <f t="shared" si="7"/>
        <v>0</v>
      </c>
      <c r="G26" s="43">
        <v>0</v>
      </c>
      <c r="H26" s="45">
        <f t="shared" si="5"/>
        <v>0</v>
      </c>
      <c r="I26" s="43">
        <v>0</v>
      </c>
      <c r="J26" s="44">
        <f t="shared" si="6"/>
        <v>0</v>
      </c>
    </row>
    <row r="27" spans="2:10" x14ac:dyDescent="0.3">
      <c r="B27" s="33">
        <v>9</v>
      </c>
      <c r="C27" s="39" t="str">
        <v>...</v>
      </c>
      <c r="D27" s="41">
        <v>0</v>
      </c>
      <c r="E27" s="43">
        <v>0</v>
      </c>
      <c r="F27" s="44">
        <f t="shared" si="7"/>
        <v>0</v>
      </c>
      <c r="G27" s="43">
        <v>0</v>
      </c>
      <c r="H27" s="45">
        <f t="shared" si="5"/>
        <v>0</v>
      </c>
      <c r="I27" s="43">
        <v>0</v>
      </c>
      <c r="J27" s="44">
        <f t="shared" si="6"/>
        <v>0</v>
      </c>
    </row>
    <row r="28" spans="2:10" ht="15" thickBot="1" x14ac:dyDescent="0.35">
      <c r="B28" s="38">
        <v>10</v>
      </c>
      <c r="C28" s="40" t="str">
        <v>...</v>
      </c>
      <c r="D28" s="42">
        <v>0</v>
      </c>
      <c r="E28" s="43">
        <v>0</v>
      </c>
      <c r="F28" s="44">
        <f t="shared" si="7"/>
        <v>0</v>
      </c>
      <c r="G28" s="43">
        <v>0</v>
      </c>
      <c r="H28" s="45">
        <f t="shared" si="5"/>
        <v>0</v>
      </c>
      <c r="I28" s="43">
        <v>0</v>
      </c>
      <c r="J28" s="44">
        <f t="shared" si="6"/>
        <v>0</v>
      </c>
    </row>
    <row r="29" spans="2:10" ht="15" thickBot="1" x14ac:dyDescent="0.35">
      <c r="B29" s="46"/>
      <c r="C29" s="47" t="s">
        <v>28</v>
      </c>
      <c r="D29" s="48">
        <f>SUM(_xlfn.ANCHORARRAY(D19))</f>
        <v>100</v>
      </c>
      <c r="E29" s="47"/>
      <c r="F29" s="121">
        <f>SUM(F19:F28)</f>
        <v>125.80765949148588</v>
      </c>
      <c r="G29" s="122"/>
      <c r="H29" s="121">
        <f t="shared" ref="H29:J29" si="8">SUM(H19:H28)</f>
        <v>112.49131559689438</v>
      </c>
      <c r="I29" s="122"/>
      <c r="J29" s="123">
        <f t="shared" si="8"/>
        <v>99.174971702302855</v>
      </c>
    </row>
    <row r="31" spans="2:10" ht="36.75" customHeight="1" thickBot="1" x14ac:dyDescent="0.35">
      <c r="B31" s="251" t="s">
        <v>29</v>
      </c>
      <c r="C31" s="252"/>
      <c r="D31" s="252"/>
      <c r="E31" s="252"/>
      <c r="F31" s="252"/>
      <c r="G31" s="252"/>
      <c r="H31" s="252"/>
      <c r="I31" s="252"/>
      <c r="J31" s="253"/>
    </row>
    <row r="32" spans="2:10" x14ac:dyDescent="0.3">
      <c r="B32" s="254" t="s">
        <v>1</v>
      </c>
      <c r="C32" s="256" t="s">
        <v>2</v>
      </c>
      <c r="D32" s="257"/>
      <c r="E32" s="260" t="s">
        <v>22</v>
      </c>
      <c r="F32" s="261"/>
      <c r="G32" s="262" t="s">
        <v>23</v>
      </c>
      <c r="H32" s="263"/>
      <c r="I32" s="264" t="s">
        <v>24</v>
      </c>
      <c r="J32" s="265"/>
    </row>
    <row r="33" spans="2:10" x14ac:dyDescent="0.3">
      <c r="B33" s="255"/>
      <c r="C33" s="258"/>
      <c r="D33" s="259"/>
      <c r="E33" s="49" t="s">
        <v>22</v>
      </c>
      <c r="F33" s="50" t="s">
        <v>30</v>
      </c>
      <c r="G33" s="51" t="s">
        <v>23</v>
      </c>
      <c r="H33" s="52" t="s">
        <v>31</v>
      </c>
      <c r="I33" s="53" t="s">
        <v>24</v>
      </c>
      <c r="J33" s="54" t="s">
        <v>27</v>
      </c>
    </row>
    <row r="34" spans="2:10" x14ac:dyDescent="0.3">
      <c r="B34" s="55" cm="1">
        <f t="array" ref="B34:B43">B19:B28</f>
        <v>1</v>
      </c>
      <c r="C34" s="57" t="str" cm="1">
        <f t="array" ref="C34:C43">C19:C28</f>
        <v>Cena celkom</v>
      </c>
      <c r="D34" s="59"/>
      <c r="E34" s="60">
        <f>E19</f>
        <v>30000</v>
      </c>
      <c r="F34" s="61">
        <f>E34</f>
        <v>30000</v>
      </c>
      <c r="G34" s="60">
        <f>G19</f>
        <v>15000</v>
      </c>
      <c r="H34" s="62">
        <f>G34</f>
        <v>15000</v>
      </c>
      <c r="I34" s="60">
        <f>I19</f>
        <v>0</v>
      </c>
      <c r="J34" s="63">
        <f>I34</f>
        <v>0</v>
      </c>
    </row>
    <row r="35" spans="2:10" x14ac:dyDescent="0.3">
      <c r="B35" s="55">
        <v>2</v>
      </c>
      <c r="C35" s="57" t="str">
        <v>Podpora zamestnávania znevýhodnených uchádzačov o zamestnanie</v>
      </c>
      <c r="D35" s="59"/>
      <c r="E35" s="60">
        <f>E20</f>
        <v>36</v>
      </c>
      <c r="F35" s="61">
        <f>IF(I5=100,"0",IF((E5-F5)=0,0,IF(G5="čím menej, tým lepšie",(-(E5-E35)*(H5/(E5-F5))),-(E35-F5)*(H5/(E5-F5)))))</f>
        <v>-288000</v>
      </c>
      <c r="G35" s="60">
        <f t="shared" ref="G35:G43" si="9">G20</f>
        <v>18</v>
      </c>
      <c r="H35" s="62">
        <f>IF(I5=100,"0",IF((E5-F5)=0,0,IF(G5="čím menej, tým lepšie",(-(E5-G35)*(H5/(E5-F5))),-(G35-F5)*(H5/(E5-F5)))))</f>
        <v>-144000</v>
      </c>
      <c r="I35" s="60">
        <f t="shared" ref="I35:I43" si="10">I20</f>
        <v>0</v>
      </c>
      <c r="J35" s="63">
        <f>IF(I5=100,"0",IF((E5-F5)=0,0,IF(G5="čím menej, tým lepšie",(-(E5-I35)*(H5/(E5-F5))),-(I35-F5)*(H5/(E5-F5)))))</f>
        <v>0</v>
      </c>
    </row>
    <row r="36" spans="2:10" x14ac:dyDescent="0.3">
      <c r="B36" s="55">
        <v>3</v>
      </c>
      <c r="C36" s="57">
        <v>0</v>
      </c>
      <c r="D36" s="59"/>
      <c r="E36" s="60">
        <f t="shared" ref="E36:E43" si="11">E21</f>
        <v>50</v>
      </c>
      <c r="F36" s="61">
        <f t="shared" ref="F36:F43" si="12">IF(I6=100,"0",IF((E6-F6)=0,0,IF(G6="čím menej, tým lepšie",(-(E6-E36)*(H6/(E6-F6))),-(E36-F6)*(H6/(E6-F6)))))</f>
        <v>0</v>
      </c>
      <c r="G36" s="60">
        <f t="shared" si="9"/>
        <v>75</v>
      </c>
      <c r="H36" s="62">
        <f t="shared" ref="H36:H43" si="13">IF(I6=100,"0",IF((E6-F6)=0,0,IF(G6="čím menej, tým lepšie",(-(E6-G36)*(H6/(E6-F6))),-(G36-F6)*(H6/(E6-F6)))))</f>
        <v>0</v>
      </c>
      <c r="I36" s="60">
        <f>I21</f>
        <v>100</v>
      </c>
      <c r="J36" s="63">
        <f t="shared" ref="J36:J43" si="14">IF(I6=100,"0",IF((E6-F6)=0,0,IF(G6="čím menej, tým lepšie",(-(E6-I36)*(H6/(E6-F6))),-(I36-F6)*(H6/(E6-F6)))))</f>
        <v>0</v>
      </c>
    </row>
    <row r="37" spans="2:10" x14ac:dyDescent="0.3">
      <c r="B37" s="55">
        <v>4</v>
      </c>
      <c r="C37" s="57" t="str">
        <v>...</v>
      </c>
      <c r="D37" s="59"/>
      <c r="E37" s="60">
        <f t="shared" si="11"/>
        <v>0</v>
      </c>
      <c r="F37" s="61">
        <f t="shared" si="12"/>
        <v>0</v>
      </c>
      <c r="G37" s="60">
        <f t="shared" si="9"/>
        <v>0</v>
      </c>
      <c r="H37" s="62">
        <f t="shared" si="13"/>
        <v>0</v>
      </c>
      <c r="I37" s="60">
        <f t="shared" si="10"/>
        <v>0</v>
      </c>
      <c r="J37" s="63">
        <f t="shared" si="14"/>
        <v>0</v>
      </c>
    </row>
    <row r="38" spans="2:10" x14ac:dyDescent="0.3">
      <c r="B38" s="55">
        <v>5</v>
      </c>
      <c r="C38" s="57" t="str">
        <v>...</v>
      </c>
      <c r="D38" s="59"/>
      <c r="E38" s="60">
        <f t="shared" si="11"/>
        <v>0</v>
      </c>
      <c r="F38" s="61">
        <f t="shared" si="12"/>
        <v>0</v>
      </c>
      <c r="G38" s="60">
        <f t="shared" si="9"/>
        <v>0</v>
      </c>
      <c r="H38" s="62">
        <f t="shared" si="13"/>
        <v>0</v>
      </c>
      <c r="I38" s="60">
        <f t="shared" si="10"/>
        <v>0</v>
      </c>
      <c r="J38" s="63">
        <f t="shared" si="14"/>
        <v>0</v>
      </c>
    </row>
    <row r="39" spans="2:10" x14ac:dyDescent="0.3">
      <c r="B39" s="55">
        <v>6</v>
      </c>
      <c r="C39" s="57" t="str">
        <v>...</v>
      </c>
      <c r="D39" s="59"/>
      <c r="E39" s="60">
        <f t="shared" si="11"/>
        <v>0</v>
      </c>
      <c r="F39" s="61">
        <f t="shared" si="12"/>
        <v>0</v>
      </c>
      <c r="G39" s="60">
        <f t="shared" si="9"/>
        <v>0</v>
      </c>
      <c r="H39" s="62">
        <f t="shared" si="13"/>
        <v>0</v>
      </c>
      <c r="I39" s="60">
        <f t="shared" si="10"/>
        <v>0</v>
      </c>
      <c r="J39" s="63">
        <f t="shared" si="14"/>
        <v>0</v>
      </c>
    </row>
    <row r="40" spans="2:10" x14ac:dyDescent="0.3">
      <c r="B40" s="55">
        <v>7</v>
      </c>
      <c r="C40" s="57" t="str">
        <v>...</v>
      </c>
      <c r="D40" s="59"/>
      <c r="E40" s="60">
        <f t="shared" si="11"/>
        <v>0</v>
      </c>
      <c r="F40" s="61">
        <f t="shared" si="12"/>
        <v>0</v>
      </c>
      <c r="G40" s="60">
        <f t="shared" si="9"/>
        <v>0</v>
      </c>
      <c r="H40" s="62">
        <f t="shared" si="13"/>
        <v>0</v>
      </c>
      <c r="I40" s="60">
        <f t="shared" si="10"/>
        <v>0</v>
      </c>
      <c r="J40" s="63">
        <f t="shared" si="14"/>
        <v>0</v>
      </c>
    </row>
    <row r="41" spans="2:10" ht="15.75" customHeight="1" x14ac:dyDescent="0.3">
      <c r="B41" s="55">
        <v>8</v>
      </c>
      <c r="C41" s="57" t="str">
        <v>...</v>
      </c>
      <c r="D41" s="59"/>
      <c r="E41" s="60">
        <f t="shared" si="11"/>
        <v>0</v>
      </c>
      <c r="F41" s="61">
        <f t="shared" si="12"/>
        <v>0</v>
      </c>
      <c r="G41" s="60">
        <f t="shared" si="9"/>
        <v>0</v>
      </c>
      <c r="H41" s="62">
        <f t="shared" si="13"/>
        <v>0</v>
      </c>
      <c r="I41" s="60">
        <f t="shared" si="10"/>
        <v>0</v>
      </c>
      <c r="J41" s="63">
        <f t="shared" si="14"/>
        <v>0</v>
      </c>
    </row>
    <row r="42" spans="2:10" x14ac:dyDescent="0.3">
      <c r="B42" s="55">
        <v>9</v>
      </c>
      <c r="C42" s="57" t="str">
        <v>...</v>
      </c>
      <c r="D42" s="59"/>
      <c r="E42" s="60">
        <f t="shared" si="11"/>
        <v>0</v>
      </c>
      <c r="F42" s="61">
        <f t="shared" si="12"/>
        <v>0</v>
      </c>
      <c r="G42" s="60">
        <f t="shared" si="9"/>
        <v>0</v>
      </c>
      <c r="H42" s="62">
        <f t="shared" si="13"/>
        <v>0</v>
      </c>
      <c r="I42" s="60">
        <f t="shared" si="10"/>
        <v>0</v>
      </c>
      <c r="J42" s="63">
        <f t="shared" si="14"/>
        <v>0</v>
      </c>
    </row>
    <row r="43" spans="2:10" ht="15" thickBot="1" x14ac:dyDescent="0.35">
      <c r="B43" s="56">
        <v>10</v>
      </c>
      <c r="C43" s="58" t="str">
        <v>...</v>
      </c>
      <c r="D43" s="64"/>
      <c r="E43" s="60">
        <f t="shared" si="11"/>
        <v>0</v>
      </c>
      <c r="F43" s="61">
        <f t="shared" si="12"/>
        <v>0</v>
      </c>
      <c r="G43" s="60">
        <f t="shared" si="9"/>
        <v>0</v>
      </c>
      <c r="H43" s="62">
        <f t="shared" si="13"/>
        <v>0</v>
      </c>
      <c r="I43" s="60">
        <f t="shared" si="10"/>
        <v>0</v>
      </c>
      <c r="J43" s="63">
        <f t="shared" si="14"/>
        <v>0</v>
      </c>
    </row>
    <row r="44" spans="2:10" ht="15" thickBot="1" x14ac:dyDescent="0.35">
      <c r="B44" s="65"/>
      <c r="C44" s="66" t="s">
        <v>28</v>
      </c>
      <c r="D44" s="66"/>
      <c r="E44" s="66"/>
      <c r="F44" s="67">
        <f>SUM(F34:F43)</f>
        <v>-258000</v>
      </c>
      <c r="G44" s="67"/>
      <c r="H44" s="67">
        <f t="shared" ref="H44:J44" si="15">SUM(H34:H43)</f>
        <v>-129000</v>
      </c>
      <c r="I44" s="67"/>
      <c r="J44" s="68">
        <f t="shared" si="15"/>
        <v>0</v>
      </c>
    </row>
    <row r="45" spans="2:10" ht="15" thickBot="1" x14ac:dyDescent="0.35"/>
    <row r="46" spans="2:10" ht="36" customHeight="1" thickBot="1" x14ac:dyDescent="0.35">
      <c r="B46" s="266" t="s">
        <v>32</v>
      </c>
      <c r="C46" s="267"/>
      <c r="D46" s="267"/>
      <c r="E46" s="267"/>
      <c r="F46" s="267"/>
      <c r="G46" s="267"/>
      <c r="H46" s="267"/>
      <c r="I46" s="267"/>
      <c r="J46" s="268"/>
    </row>
    <row r="47" spans="2:10" ht="15.75" customHeight="1" x14ac:dyDescent="0.3">
      <c r="B47" s="269" t="s">
        <v>1</v>
      </c>
      <c r="C47" s="271" t="s">
        <v>2</v>
      </c>
      <c r="D47" s="272"/>
      <c r="E47" s="269" t="s">
        <v>22</v>
      </c>
      <c r="F47" s="275"/>
      <c r="G47" s="276" t="s">
        <v>23</v>
      </c>
      <c r="H47" s="277"/>
      <c r="I47" s="278" t="s">
        <v>24</v>
      </c>
      <c r="J47" s="279"/>
    </row>
    <row r="48" spans="2:10" x14ac:dyDescent="0.3">
      <c r="B48" s="270"/>
      <c r="C48" s="273"/>
      <c r="D48" s="274"/>
      <c r="E48" s="69" t="s">
        <v>22</v>
      </c>
      <c r="F48" s="70" t="s">
        <v>30</v>
      </c>
      <c r="G48" s="71" t="s">
        <v>23</v>
      </c>
      <c r="H48" s="72" t="s">
        <v>31</v>
      </c>
      <c r="I48" s="73" t="s">
        <v>24</v>
      </c>
      <c r="J48" s="74" t="s">
        <v>27</v>
      </c>
    </row>
    <row r="49" spans="2:10" x14ac:dyDescent="0.3">
      <c r="B49" s="75" cm="1">
        <f t="array" ref="B49:B58">B34:B43</f>
        <v>1</v>
      </c>
      <c r="C49" s="77" t="str" cm="1">
        <f t="array" ref="C49:C58">C34:C43</f>
        <v>Cena celkom</v>
      </c>
      <c r="D49" s="79"/>
      <c r="E49" s="60">
        <f>E19</f>
        <v>30000</v>
      </c>
      <c r="F49" s="80">
        <f>E49</f>
        <v>30000</v>
      </c>
      <c r="G49" s="60">
        <f>G19</f>
        <v>15000</v>
      </c>
      <c r="H49" s="81">
        <f>G49</f>
        <v>15000</v>
      </c>
      <c r="I49" s="60">
        <f>I19</f>
        <v>0</v>
      </c>
      <c r="J49" s="82">
        <f>I49</f>
        <v>0</v>
      </c>
    </row>
    <row r="50" spans="2:10" x14ac:dyDescent="0.3">
      <c r="B50" s="75">
        <v>2</v>
      </c>
      <c r="C50" s="77" t="str">
        <v>Podpora zamestnávania znevýhodnených uchádzačov o zamestnanie</v>
      </c>
      <c r="D50" s="79"/>
      <c r="E50" s="60">
        <f t="shared" ref="E50:E58" si="16">E20</f>
        <v>36</v>
      </c>
      <c r="F50" s="80">
        <f>IF(I5=100,"0",IF((E5-F5)=0,0,IF(G5="čím menej, tým lepšie",((E50-F5)*H5/(E5-F5)),(E5-E50)*(H5/(E5-F5)))))</f>
        <v>-280000</v>
      </c>
      <c r="G50" s="60">
        <f t="shared" ref="G50:G58" si="17">G20</f>
        <v>18</v>
      </c>
      <c r="H50" s="81">
        <f>IF(I5=100,"0",IF((E5-F5)=0,0,IF(G5="čím menej, tým lepšie",((G50-F5)*H5/(E5-F5)),(E5-G50)*(H5/(E5-F5)))))</f>
        <v>-136000</v>
      </c>
      <c r="I50" s="60">
        <f t="shared" ref="I50:I58" si="18">I20</f>
        <v>0</v>
      </c>
      <c r="J50" s="82">
        <f>IF(I5=100,"0",IF((E5-F5)=0,0,IF(G5="čím menej, tým lepšie",((I50-F5)*H5/(E5-F5)),(E5-I50)*(H5/(E5-F5)))))</f>
        <v>8000</v>
      </c>
    </row>
    <row r="51" spans="2:10" x14ac:dyDescent="0.3">
      <c r="B51" s="75">
        <v>3</v>
      </c>
      <c r="C51" s="77">
        <v>0</v>
      </c>
      <c r="D51" s="79"/>
      <c r="E51" s="60">
        <f t="shared" si="16"/>
        <v>50</v>
      </c>
      <c r="F51" s="80">
        <f t="shared" ref="F51:F58" si="19">IF(I6=100,"0",IF((E6-F6)=0,0,IF(G6="čím menej, tým lepšie",((E51-F6)*H6/(E6-F6)),(E6-E51)*(H6/(E6-F6)))))</f>
        <v>0</v>
      </c>
      <c r="G51" s="60">
        <f t="shared" si="17"/>
        <v>75</v>
      </c>
      <c r="H51" s="81">
        <f t="shared" ref="H51:H58" si="20">IF(I6=100,"0",IF((E6-F6)=0,0,IF(G6="čím menej, tým lepšie",((G51-F6)*H6/(E6-F6)),(E6-G51)*(H6/(E6-F6)))))</f>
        <v>0</v>
      </c>
      <c r="I51" s="60">
        <f t="shared" si="18"/>
        <v>100</v>
      </c>
      <c r="J51" s="82">
        <f t="shared" ref="J51:J58" si="21">IF(I6=100,"0",IF((E6-F6)=0,0,IF(G6="čím menej, tým lepšie",((I51-F6)*H6/(E6-F6)),(E6-I51)*(H6/(E6-F6)))))</f>
        <v>0</v>
      </c>
    </row>
    <row r="52" spans="2:10" ht="15.75" customHeight="1" x14ac:dyDescent="0.3">
      <c r="B52" s="75">
        <v>4</v>
      </c>
      <c r="C52" s="77" t="str">
        <v>...</v>
      </c>
      <c r="D52" s="79"/>
      <c r="E52" s="60">
        <f t="shared" si="16"/>
        <v>0</v>
      </c>
      <c r="F52" s="80">
        <f t="shared" si="19"/>
        <v>0</v>
      </c>
      <c r="G52" s="60">
        <f t="shared" si="17"/>
        <v>0</v>
      </c>
      <c r="H52" s="81">
        <f t="shared" si="20"/>
        <v>0</v>
      </c>
      <c r="I52" s="60">
        <f t="shared" si="18"/>
        <v>0</v>
      </c>
      <c r="J52" s="82">
        <f t="shared" si="21"/>
        <v>0</v>
      </c>
    </row>
    <row r="53" spans="2:10" x14ac:dyDescent="0.3">
      <c r="B53" s="75">
        <v>5</v>
      </c>
      <c r="C53" s="77" t="str">
        <v>...</v>
      </c>
      <c r="D53" s="79"/>
      <c r="E53" s="60">
        <f t="shared" si="16"/>
        <v>0</v>
      </c>
      <c r="F53" s="80">
        <f t="shared" si="19"/>
        <v>0</v>
      </c>
      <c r="G53" s="60">
        <f t="shared" si="17"/>
        <v>0</v>
      </c>
      <c r="H53" s="81">
        <f t="shared" si="20"/>
        <v>0</v>
      </c>
      <c r="I53" s="60">
        <f t="shared" si="18"/>
        <v>0</v>
      </c>
      <c r="J53" s="82">
        <f t="shared" si="21"/>
        <v>0</v>
      </c>
    </row>
    <row r="54" spans="2:10" x14ac:dyDescent="0.3">
      <c r="B54" s="75">
        <v>6</v>
      </c>
      <c r="C54" s="77" t="str">
        <v>...</v>
      </c>
      <c r="D54" s="79"/>
      <c r="E54" s="60">
        <f t="shared" si="16"/>
        <v>0</v>
      </c>
      <c r="F54" s="80">
        <f t="shared" si="19"/>
        <v>0</v>
      </c>
      <c r="G54" s="60">
        <f t="shared" si="17"/>
        <v>0</v>
      </c>
      <c r="H54" s="81">
        <f t="shared" si="20"/>
        <v>0</v>
      </c>
      <c r="I54" s="60">
        <f t="shared" si="18"/>
        <v>0</v>
      </c>
      <c r="J54" s="82">
        <f t="shared" si="21"/>
        <v>0</v>
      </c>
    </row>
    <row r="55" spans="2:10" x14ac:dyDescent="0.3">
      <c r="B55" s="75">
        <v>7</v>
      </c>
      <c r="C55" s="77" t="str">
        <v>...</v>
      </c>
      <c r="D55" s="79"/>
      <c r="E55" s="60">
        <f t="shared" si="16"/>
        <v>0</v>
      </c>
      <c r="F55" s="80">
        <f t="shared" si="19"/>
        <v>0</v>
      </c>
      <c r="G55" s="60">
        <f t="shared" si="17"/>
        <v>0</v>
      </c>
      <c r="H55" s="81">
        <f t="shared" si="20"/>
        <v>0</v>
      </c>
      <c r="I55" s="60">
        <f t="shared" si="18"/>
        <v>0</v>
      </c>
      <c r="J55" s="82">
        <f t="shared" si="21"/>
        <v>0</v>
      </c>
    </row>
    <row r="56" spans="2:10" x14ac:dyDescent="0.3">
      <c r="B56" s="75">
        <v>8</v>
      </c>
      <c r="C56" s="77" t="str">
        <v>...</v>
      </c>
      <c r="D56" s="79"/>
      <c r="E56" s="60">
        <f t="shared" si="16"/>
        <v>0</v>
      </c>
      <c r="F56" s="80">
        <f t="shared" si="19"/>
        <v>0</v>
      </c>
      <c r="G56" s="60">
        <f t="shared" si="17"/>
        <v>0</v>
      </c>
      <c r="H56" s="81">
        <f t="shared" si="20"/>
        <v>0</v>
      </c>
      <c r="I56" s="60">
        <f t="shared" si="18"/>
        <v>0</v>
      </c>
      <c r="J56" s="82">
        <f t="shared" si="21"/>
        <v>0</v>
      </c>
    </row>
    <row r="57" spans="2:10" x14ac:dyDescent="0.3">
      <c r="B57" s="75">
        <v>9</v>
      </c>
      <c r="C57" s="77" t="str">
        <v>...</v>
      </c>
      <c r="D57" s="79"/>
      <c r="E57" s="60">
        <f t="shared" si="16"/>
        <v>0</v>
      </c>
      <c r="F57" s="80">
        <f t="shared" si="19"/>
        <v>0</v>
      </c>
      <c r="G57" s="60">
        <f t="shared" si="17"/>
        <v>0</v>
      </c>
      <c r="H57" s="81">
        <f t="shared" si="20"/>
        <v>0</v>
      </c>
      <c r="I57" s="60">
        <f t="shared" si="18"/>
        <v>0</v>
      </c>
      <c r="J57" s="82">
        <f t="shared" si="21"/>
        <v>0</v>
      </c>
    </row>
    <row r="58" spans="2:10" ht="15" thickBot="1" x14ac:dyDescent="0.35">
      <c r="B58" s="76">
        <v>10</v>
      </c>
      <c r="C58" s="78" t="str">
        <v>...</v>
      </c>
      <c r="D58" s="83"/>
      <c r="E58" s="60">
        <f t="shared" si="16"/>
        <v>0</v>
      </c>
      <c r="F58" s="80">
        <f t="shared" si="19"/>
        <v>0</v>
      </c>
      <c r="G58" s="60">
        <f t="shared" si="17"/>
        <v>0</v>
      </c>
      <c r="H58" s="81">
        <f t="shared" si="20"/>
        <v>0</v>
      </c>
      <c r="I58" s="60">
        <f t="shared" si="18"/>
        <v>0</v>
      </c>
      <c r="J58" s="82">
        <f t="shared" si="21"/>
        <v>0</v>
      </c>
    </row>
    <row r="59" spans="2:10" ht="15" thickBot="1" x14ac:dyDescent="0.35">
      <c r="B59" s="84"/>
      <c r="C59" s="85" t="s">
        <v>28</v>
      </c>
      <c r="D59" s="85"/>
      <c r="E59" s="85"/>
      <c r="F59" s="86">
        <f>SUM(F49:F58)</f>
        <v>-250000</v>
      </c>
      <c r="G59" s="86"/>
      <c r="H59" s="86">
        <f t="shared" ref="H59:J59" si="22">SUM(H49:H58)</f>
        <v>-121000</v>
      </c>
      <c r="I59" s="86"/>
      <c r="J59" s="87">
        <f t="shared" si="22"/>
        <v>8000</v>
      </c>
    </row>
    <row r="61" spans="2:10" x14ac:dyDescent="0.3">
      <c r="C61" s="6"/>
      <c r="D61" s="6"/>
      <c r="E61" s="6"/>
      <c r="F61" s="6"/>
      <c r="G61" s="6"/>
      <c r="H61" s="6"/>
    </row>
    <row r="62" spans="2:10" ht="30.75" customHeight="1" x14ac:dyDescent="0.3">
      <c r="C62" s="6"/>
      <c r="D62" s="6"/>
      <c r="E62" s="6"/>
      <c r="F62" s="6"/>
      <c r="G62" s="6"/>
      <c r="H62" s="6"/>
    </row>
    <row r="63" spans="2:10" x14ac:dyDescent="0.3">
      <c r="C63" s="6"/>
      <c r="D63" s="6"/>
      <c r="E63" s="6"/>
      <c r="F63" s="6"/>
      <c r="G63" s="6"/>
      <c r="H63" s="6"/>
    </row>
    <row r="64" spans="2:10" x14ac:dyDescent="0.3">
      <c r="C64" s="6"/>
      <c r="D64" s="6"/>
      <c r="E64" s="6"/>
      <c r="F64" s="6"/>
      <c r="G64" s="6"/>
      <c r="H64" s="6"/>
    </row>
    <row r="65" s="6" customFormat="1" x14ac:dyDescent="0.3"/>
    <row r="66" s="6" customFormat="1" x14ac:dyDescent="0.3"/>
    <row r="67" s="6" customFormat="1" x14ac:dyDescent="0.3"/>
    <row r="68" s="6" customFormat="1" x14ac:dyDescent="0.3"/>
    <row r="69" s="6" customFormat="1" x14ac:dyDescent="0.3"/>
    <row r="70" s="6" customFormat="1" x14ac:dyDescent="0.3"/>
    <row r="71" s="6" customFormat="1" x14ac:dyDescent="0.3"/>
    <row r="72" s="6" customFormat="1" ht="15.75" customHeight="1" x14ac:dyDescent="0.3"/>
    <row r="73" s="6" customFormat="1" ht="15.75" customHeight="1" x14ac:dyDescent="0.3"/>
    <row r="74" s="6" customFormat="1" x14ac:dyDescent="0.3"/>
    <row r="75" s="6" customFormat="1" x14ac:dyDescent="0.3"/>
    <row r="76" s="6" customFormat="1" x14ac:dyDescent="0.3"/>
    <row r="77" s="6" customFormat="1" x14ac:dyDescent="0.3"/>
    <row r="78" s="6" customFormat="1" x14ac:dyDescent="0.3"/>
    <row r="79" s="6" customFormat="1" x14ac:dyDescent="0.3"/>
    <row r="80" s="6" customFormat="1" x14ac:dyDescent="0.3"/>
    <row r="81" s="6" customFormat="1" x14ac:dyDescent="0.3"/>
    <row r="82" s="6" customFormat="1" x14ac:dyDescent="0.3"/>
    <row r="83" s="6" customFormat="1" x14ac:dyDescent="0.3"/>
    <row r="84" s="6" customFormat="1" x14ac:dyDescent="0.3"/>
    <row r="85" s="6" customFormat="1" x14ac:dyDescent="0.3"/>
    <row r="86" s="6" customFormat="1" x14ac:dyDescent="0.3"/>
  </sheetData>
  <sheetProtection algorithmName="SHA-512" hashValue="pqZF5b2hxy5yF3iQZznPNLLDd9raKNx08fikCkyH3mdipEP5m7AuHOHrRxJP1e1vwSAnShrUF4YlOQCB+cbd5w==" saltValue="9lAhXbNrPBqdLCQa6TtKUw==" spinCount="100000" sheet="1" objects="1" scenarios="1"/>
  <mergeCells count="20">
    <mergeCell ref="B46:J46"/>
    <mergeCell ref="B47:B48"/>
    <mergeCell ref="C47:D48"/>
    <mergeCell ref="E47:F47"/>
    <mergeCell ref="G47:H47"/>
    <mergeCell ref="I47:J47"/>
    <mergeCell ref="B31:J31"/>
    <mergeCell ref="B32:B33"/>
    <mergeCell ref="C32:D33"/>
    <mergeCell ref="E32:F32"/>
    <mergeCell ref="G32:H32"/>
    <mergeCell ref="I32:J32"/>
    <mergeCell ref="B2:K2"/>
    <mergeCell ref="B16:J16"/>
    <mergeCell ref="B17:B18"/>
    <mergeCell ref="C17:C18"/>
    <mergeCell ref="D17:D18"/>
    <mergeCell ref="E17:F17"/>
    <mergeCell ref="G17:H17"/>
    <mergeCell ref="I17:J17"/>
  </mergeCells>
  <dataValidations count="2">
    <dataValidation type="whole" allowBlank="1" showInputMessage="1" showErrorMessage="1" errorTitle="Chyba" error="Vložili ste hodnotu mimo povolený rozsah" promptTitle="info" prompt="Do tohto poľa môžete vložiť len hodnotu od minima do maxima daného kritéria" sqref="E35:E43" xr:uid="{F0A48522-A44A-46FD-8D40-C6494D7707FA}">
      <formula1>F5</formula1>
      <formula2>E5</formula2>
    </dataValidation>
    <dataValidation type="list" allowBlank="1" showInputMessage="1" showErrorMessage="1" sqref="G4:G13" xr:uid="{31059A39-1497-46A5-89D3-3F3D1E81D4F1}">
      <formula1>"žiadna,čím menej, tým lepšie,čím viac, tým lepšie"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6F393-039A-4F74-811E-DE5C1B2D703C}">
  <sheetPr>
    <tabColor theme="9"/>
  </sheetPr>
  <dimension ref="B1:I54"/>
  <sheetViews>
    <sheetView tabSelected="1" zoomScaleNormal="100" zoomScaleSheetLayoutView="100" workbookViewId="0">
      <selection activeCell="C10" sqref="C10:D10"/>
    </sheetView>
  </sheetViews>
  <sheetFormatPr defaultColWidth="9.109375" defaultRowHeight="14.4" x14ac:dyDescent="0.3"/>
  <cols>
    <col min="1" max="1" width="4.6640625" style="6" customWidth="1"/>
    <col min="2" max="2" width="38.88671875" style="6" customWidth="1"/>
    <col min="3" max="3" width="7.44140625" style="6" customWidth="1"/>
    <col min="4" max="4" width="28.44140625" style="6" customWidth="1"/>
    <col min="5" max="5" width="29" style="6" customWidth="1"/>
    <col min="6" max="6" width="28.33203125" style="6" customWidth="1"/>
    <col min="7" max="16384" width="9.109375" style="6"/>
  </cols>
  <sheetData>
    <row r="1" spans="2:6" ht="15" thickBot="1" x14ac:dyDescent="0.35"/>
    <row r="2" spans="2:6" ht="42.75" customHeight="1" thickBot="1" x14ac:dyDescent="0.35">
      <c r="B2" s="352" t="s">
        <v>224</v>
      </c>
      <c r="C2" s="353"/>
      <c r="D2" s="353"/>
      <c r="E2" s="353"/>
      <c r="F2" s="354"/>
    </row>
    <row r="3" spans="2:6" ht="15" thickBot="1" x14ac:dyDescent="0.35">
      <c r="B3" s="339"/>
      <c r="C3" s="339"/>
      <c r="D3" s="339"/>
      <c r="E3" s="339"/>
      <c r="F3" s="339"/>
    </row>
    <row r="4" spans="2:6" x14ac:dyDescent="0.3">
      <c r="B4" s="191" t="s">
        <v>33</v>
      </c>
      <c r="C4" s="364"/>
      <c r="D4" s="364"/>
      <c r="E4" s="364"/>
      <c r="F4" s="365"/>
    </row>
    <row r="5" spans="2:6" x14ac:dyDescent="0.3">
      <c r="B5" s="192" t="s">
        <v>34</v>
      </c>
      <c r="C5" s="343"/>
      <c r="D5" s="343"/>
      <c r="E5" s="343"/>
      <c r="F5" s="344"/>
    </row>
    <row r="6" spans="2:6" x14ac:dyDescent="0.3">
      <c r="B6" s="192" t="s">
        <v>35</v>
      </c>
      <c r="C6" s="343"/>
      <c r="D6" s="343"/>
      <c r="E6" s="343"/>
      <c r="F6" s="344"/>
    </row>
    <row r="7" spans="2:6" x14ac:dyDescent="0.3">
      <c r="B7" s="192" t="s">
        <v>36</v>
      </c>
      <c r="C7" s="343"/>
      <c r="D7" s="343"/>
      <c r="E7" s="343"/>
      <c r="F7" s="344"/>
    </row>
    <row r="8" spans="2:6" x14ac:dyDescent="0.3">
      <c r="B8" s="192" t="s">
        <v>37</v>
      </c>
      <c r="C8" s="343"/>
      <c r="D8" s="343"/>
      <c r="E8" s="343"/>
      <c r="F8" s="344"/>
    </row>
    <row r="9" spans="2:6" x14ac:dyDescent="0.3">
      <c r="B9" s="192" t="s">
        <v>38</v>
      </c>
      <c r="C9" s="343"/>
      <c r="D9" s="343"/>
      <c r="E9" s="343"/>
      <c r="F9" s="344"/>
    </row>
    <row r="10" spans="2:6" ht="15" thickBot="1" x14ac:dyDescent="0.35">
      <c r="B10" s="193" t="s">
        <v>39</v>
      </c>
      <c r="C10" s="348" t="s">
        <v>40</v>
      </c>
      <c r="D10" s="349"/>
      <c r="E10" s="350"/>
      <c r="F10" s="351"/>
    </row>
    <row r="11" spans="2:6" ht="15" thickBot="1" x14ac:dyDescent="0.35">
      <c r="B11" s="339"/>
      <c r="C11" s="339"/>
      <c r="D11" s="339"/>
      <c r="E11" s="339"/>
      <c r="F11" s="339"/>
    </row>
    <row r="12" spans="2:6" ht="30" customHeight="1" thickBot="1" x14ac:dyDescent="0.35">
      <c r="B12" s="352" t="s">
        <v>41</v>
      </c>
      <c r="C12" s="353"/>
      <c r="D12" s="353"/>
      <c r="E12" s="353"/>
      <c r="F12" s="354"/>
    </row>
    <row r="13" spans="2:6" ht="31.5" customHeight="1" x14ac:dyDescent="0.3">
      <c r="B13" s="345" t="s">
        <v>42</v>
      </c>
      <c r="C13" s="346"/>
      <c r="D13" s="346"/>
      <c r="E13" s="347"/>
      <c r="F13" s="194"/>
    </row>
    <row r="14" spans="2:6" ht="38.25" customHeight="1" x14ac:dyDescent="0.3">
      <c r="B14" s="358" t="s">
        <v>43</v>
      </c>
      <c r="C14" s="359"/>
      <c r="D14" s="359"/>
      <c r="E14" s="359"/>
      <c r="F14" s="195"/>
    </row>
    <row r="15" spans="2:6" ht="30" customHeight="1" x14ac:dyDescent="0.3">
      <c r="B15" s="358" t="s">
        <v>44</v>
      </c>
      <c r="C15" s="359"/>
      <c r="D15" s="359"/>
      <c r="E15" s="359"/>
      <c r="F15" s="195"/>
    </row>
    <row r="16" spans="2:6" ht="30" customHeight="1" x14ac:dyDescent="0.3">
      <c r="B16" s="366" t="s">
        <v>45</v>
      </c>
      <c r="C16" s="367"/>
      <c r="D16" s="367"/>
      <c r="E16" s="367"/>
      <c r="F16" s="195"/>
    </row>
    <row r="17" spans="2:6" ht="38.25" customHeight="1" thickBot="1" x14ac:dyDescent="0.35">
      <c r="B17" s="341" t="s">
        <v>46</v>
      </c>
      <c r="C17" s="342"/>
      <c r="D17" s="342"/>
      <c r="E17" s="342"/>
      <c r="F17" s="196"/>
    </row>
    <row r="18" spans="2:6" ht="19.5" customHeight="1" thickBot="1" x14ac:dyDescent="0.35">
      <c r="B18" s="339"/>
      <c r="C18" s="339"/>
      <c r="D18" s="339"/>
      <c r="E18" s="339"/>
      <c r="F18" s="339"/>
    </row>
    <row r="19" spans="2:6" ht="26.25" customHeight="1" thickBot="1" x14ac:dyDescent="0.35">
      <c r="B19" s="352" t="s">
        <v>47</v>
      </c>
      <c r="C19" s="353"/>
      <c r="D19" s="353"/>
      <c r="E19" s="353"/>
      <c r="F19" s="354"/>
    </row>
    <row r="20" spans="2:6" ht="30" customHeight="1" x14ac:dyDescent="0.3">
      <c r="B20" s="355" t="s">
        <v>48</v>
      </c>
      <c r="C20" s="356"/>
      <c r="D20" s="356"/>
      <c r="E20" s="357"/>
      <c r="F20" s="188" t="s">
        <v>49</v>
      </c>
    </row>
    <row r="21" spans="2:6" ht="44.25" customHeight="1" thickBot="1" x14ac:dyDescent="0.35">
      <c r="B21" s="360" t="s">
        <v>215</v>
      </c>
      <c r="C21" s="361"/>
      <c r="D21" s="362"/>
      <c r="E21" s="362"/>
      <c r="F21" s="363"/>
    </row>
    <row r="22" spans="2:6" ht="15.75" customHeight="1" thickBot="1" x14ac:dyDescent="0.35">
      <c r="B22" s="339"/>
      <c r="C22" s="339"/>
      <c r="D22" s="339"/>
      <c r="E22" s="339"/>
      <c r="F22" s="339"/>
    </row>
    <row r="23" spans="2:6" ht="21.6" thickBot="1" x14ac:dyDescent="0.35">
      <c r="B23" s="197" t="s">
        <v>50</v>
      </c>
      <c r="C23" s="340" t="s">
        <v>51</v>
      </c>
      <c r="D23" s="331"/>
      <c r="E23" s="331"/>
      <c r="F23" s="332"/>
    </row>
    <row r="24" spans="2:6" ht="15" customHeight="1" x14ac:dyDescent="0.3">
      <c r="B24" s="306" t="s">
        <v>52</v>
      </c>
      <c r="C24" s="307"/>
      <c r="D24" s="307"/>
      <c r="E24" s="198" t="s">
        <v>53</v>
      </c>
      <c r="F24" s="199" t="s">
        <v>54</v>
      </c>
    </row>
    <row r="25" spans="2:6" ht="15" thickBot="1" x14ac:dyDescent="0.35">
      <c r="B25" s="308"/>
      <c r="C25" s="309"/>
      <c r="D25" s="309"/>
      <c r="E25" s="200">
        <v>0</v>
      </c>
      <c r="F25" s="201">
        <v>969663.71</v>
      </c>
    </row>
    <row r="26" spans="2:6" ht="15" thickBot="1" x14ac:dyDescent="0.35">
      <c r="B26" s="202" t="s">
        <v>55</v>
      </c>
      <c r="C26" s="203" t="s">
        <v>217</v>
      </c>
      <c r="D26" s="204" t="s">
        <v>56</v>
      </c>
      <c r="E26" s="205" t="s">
        <v>57</v>
      </c>
      <c r="F26" s="206" t="s">
        <v>216</v>
      </c>
    </row>
    <row r="27" spans="2:6" ht="30.75" customHeight="1" thickBot="1" x14ac:dyDescent="0.4">
      <c r="B27" s="207" t="s">
        <v>58</v>
      </c>
      <c r="C27" s="208">
        <v>1</v>
      </c>
      <c r="D27" s="389">
        <f>Rozpočet!I90</f>
        <v>0</v>
      </c>
      <c r="E27" s="209">
        <f>IF(C$10="Som platcom DPH",D27*0.23,0)</f>
        <v>0</v>
      </c>
      <c r="F27" s="210">
        <f>SUM(D27+E27)*C27</f>
        <v>0</v>
      </c>
    </row>
    <row r="28" spans="2:6" ht="15" thickBot="1" x14ac:dyDescent="0.35">
      <c r="B28" s="315" t="s">
        <v>28</v>
      </c>
      <c r="C28" s="316"/>
      <c r="D28" s="317"/>
      <c r="E28" s="318"/>
      <c r="F28" s="211">
        <f>SUM(F27:F27)</f>
        <v>0</v>
      </c>
    </row>
    <row r="29" spans="2:6" ht="18.600000000000001" thickBot="1" x14ac:dyDescent="0.4">
      <c r="B29" s="212" t="s">
        <v>59</v>
      </c>
      <c r="C29" s="326">
        <f>F28</f>
        <v>0</v>
      </c>
      <c r="D29" s="326"/>
      <c r="E29" s="326"/>
      <c r="F29" s="327"/>
    </row>
    <row r="30" spans="2:6" ht="15" thickBot="1" x14ac:dyDescent="0.35">
      <c r="B30" s="328"/>
      <c r="C30" s="329"/>
      <c r="D30" s="329"/>
      <c r="E30" s="329"/>
      <c r="F30" s="330"/>
    </row>
    <row r="31" spans="2:6" ht="21.6" thickBot="1" x14ac:dyDescent="0.35">
      <c r="B31" s="213" t="s">
        <v>60</v>
      </c>
      <c r="C31" s="331" t="str">
        <f>'Zákl. nastavenie'!C5</f>
        <v>Podpora zamestnávania znevýhodnených uchádzačov o zamestnanie</v>
      </c>
      <c r="D31" s="331"/>
      <c r="E31" s="331"/>
      <c r="F31" s="332"/>
    </row>
    <row r="32" spans="2:6" ht="30.75" customHeight="1" x14ac:dyDescent="0.3">
      <c r="B32" s="214" t="s">
        <v>61</v>
      </c>
      <c r="C32" s="335" t="s">
        <v>62</v>
      </c>
      <c r="D32" s="336"/>
      <c r="E32" s="215" t="s">
        <v>63</v>
      </c>
      <c r="F32" s="216" t="s">
        <v>64</v>
      </c>
    </row>
    <row r="33" spans="2:9" ht="15" thickBot="1" x14ac:dyDescent="0.35">
      <c r="B33" s="217" t="s">
        <v>16</v>
      </c>
      <c r="C33" s="333">
        <v>8000</v>
      </c>
      <c r="D33" s="334"/>
      <c r="E33" s="218">
        <v>0</v>
      </c>
      <c r="F33" s="219">
        <v>1</v>
      </c>
    </row>
    <row r="34" spans="2:9" ht="76.5" customHeight="1" x14ac:dyDescent="0.3">
      <c r="B34" s="220" t="s">
        <v>209</v>
      </c>
      <c r="C34" s="313" t="s">
        <v>65</v>
      </c>
      <c r="D34" s="313"/>
      <c r="E34" s="221" t="s">
        <v>66</v>
      </c>
      <c r="F34" s="222" t="s">
        <v>67</v>
      </c>
    </row>
    <row r="35" spans="2:9" ht="69" customHeight="1" x14ac:dyDescent="0.3">
      <c r="B35" s="390" t="s">
        <v>213</v>
      </c>
      <c r="C35" s="391" t="s">
        <v>211</v>
      </c>
      <c r="D35" s="314"/>
      <c r="E35" s="189" t="s">
        <v>210</v>
      </c>
      <c r="F35" s="190" t="s">
        <v>212</v>
      </c>
    </row>
    <row r="36" spans="2:9" ht="18.600000000000001" thickBot="1" x14ac:dyDescent="0.4">
      <c r="B36" s="310" t="s">
        <v>68</v>
      </c>
      <c r="C36" s="311"/>
      <c r="D36" s="311"/>
      <c r="E36" s="312"/>
      <c r="F36" s="223">
        <f>IF(B35="áno, zapojím osobu znevýhodnenú na trhu práce",8000,0)</f>
        <v>8000</v>
      </c>
    </row>
    <row r="37" spans="2:9" ht="18.600000000000001" thickBot="1" x14ac:dyDescent="0.4">
      <c r="B37" s="224"/>
      <c r="C37" s="224"/>
      <c r="D37" s="224"/>
      <c r="E37" s="224"/>
      <c r="F37" s="225"/>
    </row>
    <row r="38" spans="2:9" ht="21.6" thickBot="1" x14ac:dyDescent="0.45">
      <c r="B38" s="320" t="s">
        <v>69</v>
      </c>
      <c r="C38" s="321"/>
      <c r="D38" s="321"/>
      <c r="E38" s="322"/>
      <c r="F38" s="226">
        <f>C29-F36</f>
        <v>-8000</v>
      </c>
    </row>
    <row r="39" spans="2:9" ht="15" thickBot="1" x14ac:dyDescent="0.35">
      <c r="B39" s="319"/>
      <c r="C39" s="319"/>
      <c r="D39" s="319"/>
      <c r="E39" s="319"/>
      <c r="F39" s="319"/>
    </row>
    <row r="40" spans="2:9" ht="27.75" customHeight="1" x14ac:dyDescent="0.3">
      <c r="B40" s="227" t="s">
        <v>70</v>
      </c>
      <c r="C40" s="337" t="s">
        <v>71</v>
      </c>
      <c r="D40" s="337"/>
      <c r="E40" s="337"/>
      <c r="F40" s="338"/>
      <c r="I40" s="88"/>
    </row>
    <row r="41" spans="2:9" ht="111.75" customHeight="1" thickBot="1" x14ac:dyDescent="0.35">
      <c r="B41" s="113" t="s">
        <v>214</v>
      </c>
      <c r="C41" s="285" t="s">
        <v>72</v>
      </c>
      <c r="D41" s="285"/>
      <c r="E41" s="114" t="s">
        <v>73</v>
      </c>
      <c r="F41" s="115" t="s">
        <v>74</v>
      </c>
    </row>
    <row r="42" spans="2:9" ht="78.75" customHeight="1" x14ac:dyDescent="0.3">
      <c r="B42" s="228"/>
      <c r="C42" s="284"/>
      <c r="D42" s="284"/>
      <c r="E42" s="229"/>
      <c r="F42" s="230"/>
    </row>
    <row r="43" spans="2:9" ht="73.5" customHeight="1" thickBot="1" x14ac:dyDescent="0.35">
      <c r="B43" s="231"/>
      <c r="C43" s="286"/>
      <c r="D43" s="286"/>
      <c r="E43" s="232"/>
      <c r="F43" s="233"/>
    </row>
    <row r="44" spans="2:9" ht="22.5" customHeight="1" thickBot="1" x14ac:dyDescent="0.35">
      <c r="B44" s="339"/>
      <c r="C44" s="339"/>
      <c r="D44" s="339"/>
      <c r="E44" s="339"/>
      <c r="F44" s="339"/>
    </row>
    <row r="45" spans="2:9" ht="21" x14ac:dyDescent="0.3">
      <c r="B45" s="291" t="s">
        <v>218</v>
      </c>
      <c r="C45" s="292"/>
      <c r="D45" s="292"/>
      <c r="E45" s="292"/>
      <c r="F45" s="293"/>
    </row>
    <row r="46" spans="2:9" x14ac:dyDescent="0.3">
      <c r="B46" s="294" t="s">
        <v>223</v>
      </c>
      <c r="C46" s="295"/>
      <c r="D46" s="295"/>
      <c r="E46" s="298"/>
      <c r="F46" s="299"/>
    </row>
    <row r="47" spans="2:9" x14ac:dyDescent="0.3">
      <c r="B47" s="294" t="s">
        <v>220</v>
      </c>
      <c r="C47" s="295"/>
      <c r="D47" s="295"/>
      <c r="E47" s="298" t="s">
        <v>219</v>
      </c>
      <c r="F47" s="299"/>
    </row>
    <row r="48" spans="2:9" x14ac:dyDescent="0.3">
      <c r="B48" s="302" t="s">
        <v>221</v>
      </c>
      <c r="C48" s="303"/>
      <c r="D48" s="303"/>
      <c r="E48" s="296"/>
      <c r="F48" s="297"/>
    </row>
    <row r="49" spans="2:6" ht="31.5" customHeight="1" x14ac:dyDescent="0.3">
      <c r="B49" s="302" t="s">
        <v>222</v>
      </c>
      <c r="C49" s="303"/>
      <c r="D49" s="303"/>
      <c r="E49" s="296"/>
      <c r="F49" s="297"/>
    </row>
    <row r="50" spans="2:6" x14ac:dyDescent="0.3">
      <c r="B50" s="294" t="s">
        <v>220</v>
      </c>
      <c r="C50" s="295"/>
      <c r="D50" s="295"/>
      <c r="E50" s="298" t="s">
        <v>219</v>
      </c>
      <c r="F50" s="299"/>
    </row>
    <row r="51" spans="2:6" ht="15" thickBot="1" x14ac:dyDescent="0.35">
      <c r="B51" s="304" t="s">
        <v>221</v>
      </c>
      <c r="C51" s="305"/>
      <c r="D51" s="305"/>
      <c r="E51" s="300"/>
      <c r="F51" s="301"/>
    </row>
    <row r="52" spans="2:6" ht="15" thickBot="1" x14ac:dyDescent="0.35">
      <c r="B52" s="323"/>
      <c r="C52" s="324"/>
      <c r="D52" s="324"/>
      <c r="E52" s="324"/>
      <c r="F52" s="325"/>
    </row>
    <row r="53" spans="2:6" x14ac:dyDescent="0.3">
      <c r="B53" s="287" t="s">
        <v>75</v>
      </c>
      <c r="C53" s="289" t="s">
        <v>76</v>
      </c>
      <c r="D53" s="289"/>
      <c r="E53" s="280" t="s">
        <v>77</v>
      </c>
      <c r="F53" s="281"/>
    </row>
    <row r="54" spans="2:6" ht="15" thickBot="1" x14ac:dyDescent="0.35">
      <c r="B54" s="288"/>
      <c r="C54" s="290"/>
      <c r="D54" s="290"/>
      <c r="E54" s="282"/>
      <c r="F54" s="283"/>
    </row>
  </sheetData>
  <sheetProtection algorithmName="SHA-512" hashValue="m3peccHqH0UuRndzcsrmVMSFdHX9m+u2fxVHiYyasSUoSNUVf2oL3es0Hr4z7aps4mr6E0zYWUuh3CJQXAp5xw==" saltValue="sVKMHANbVT9Q+Ja6Y/1nQA==" spinCount="100000" sheet="1" objects="1" scenarios="1" formatCells="0" formatColumns="0" formatRows="0" selectLockedCells="1"/>
  <mergeCells count="59">
    <mergeCell ref="B21:C21"/>
    <mergeCell ref="D21:F21"/>
    <mergeCell ref="B2:F2"/>
    <mergeCell ref="B3:F3"/>
    <mergeCell ref="C4:F4"/>
    <mergeCell ref="C5:F5"/>
    <mergeCell ref="C6:F6"/>
    <mergeCell ref="B16:E16"/>
    <mergeCell ref="C23:F23"/>
    <mergeCell ref="B17:E17"/>
    <mergeCell ref="B22:F22"/>
    <mergeCell ref="C7:F7"/>
    <mergeCell ref="B13:E13"/>
    <mergeCell ref="C8:F8"/>
    <mergeCell ref="C9:F9"/>
    <mergeCell ref="C10:D10"/>
    <mergeCell ref="E10:F10"/>
    <mergeCell ref="B11:F11"/>
    <mergeCell ref="B12:F12"/>
    <mergeCell ref="B20:E20"/>
    <mergeCell ref="B19:F19"/>
    <mergeCell ref="B18:F18"/>
    <mergeCell ref="B14:E14"/>
    <mergeCell ref="B15:E15"/>
    <mergeCell ref="B39:F39"/>
    <mergeCell ref="B38:E38"/>
    <mergeCell ref="B52:F52"/>
    <mergeCell ref="C29:F29"/>
    <mergeCell ref="B30:F30"/>
    <mergeCell ref="C31:F31"/>
    <mergeCell ref="C33:D33"/>
    <mergeCell ref="C32:D32"/>
    <mergeCell ref="C40:F40"/>
    <mergeCell ref="B44:F44"/>
    <mergeCell ref="B46:D46"/>
    <mergeCell ref="E46:F46"/>
    <mergeCell ref="E47:F47"/>
    <mergeCell ref="B24:D24"/>
    <mergeCell ref="B25:D25"/>
    <mergeCell ref="B36:E36"/>
    <mergeCell ref="C34:D34"/>
    <mergeCell ref="C35:D35"/>
    <mergeCell ref="B28:E28"/>
    <mergeCell ref="E53:F54"/>
    <mergeCell ref="C42:D42"/>
    <mergeCell ref="C41:D41"/>
    <mergeCell ref="C43:D43"/>
    <mergeCell ref="B53:B54"/>
    <mergeCell ref="C53:D54"/>
    <mergeCell ref="B45:F45"/>
    <mergeCell ref="B47:D47"/>
    <mergeCell ref="E48:F48"/>
    <mergeCell ref="E50:F50"/>
    <mergeCell ref="E49:F49"/>
    <mergeCell ref="E51:F51"/>
    <mergeCell ref="B48:D48"/>
    <mergeCell ref="B49:D49"/>
    <mergeCell ref="B50:D50"/>
    <mergeCell ref="B51:D51"/>
  </mergeCells>
  <dataValidations count="4">
    <dataValidation type="list" allowBlank="1" showInputMessage="1" showErrorMessage="1" sqref="C10" xr:uid="{CACC827A-9BDE-4D68-BE0A-714B664E9FFF}">
      <formula1>"Som platcom DPH,Nie som platcom DPH"</formula1>
    </dataValidation>
    <dataValidation type="list" allowBlank="1" showInputMessage="1" showErrorMessage="1" sqref="B35" xr:uid="{57E69BC8-C471-457D-966C-36C294F77319}">
      <mc:AlternateContent xmlns:x12ac="http://schemas.microsoft.com/office/spreadsheetml/2011/1/ac" xmlns:mc="http://schemas.openxmlformats.org/markup-compatibility/2006">
        <mc:Choice Requires="x12ac">
          <x12ac:list>"áno, zapojím osobu znevýhodnenú na trhu práce"," nie, nezapojím osobu znevýhodnenú na trhu práce"</x12ac:list>
        </mc:Choice>
        <mc:Fallback>
          <formula1>"áno, zapojím osobu znevýhodnenú na trhu práce, nie, nezapojím osobu znevýhodnenú na trhu práce"</formula1>
        </mc:Fallback>
      </mc:AlternateContent>
    </dataValidation>
    <dataValidation type="list" allowBlank="1" showInputMessage="1" showErrorMessage="1" sqref="F20" xr:uid="{5CDC7476-81A1-478F-842F-D51F7AA95508}">
      <formula1>"Áno,Nie"</formula1>
    </dataValidation>
    <dataValidation type="list" allowBlank="1" showInputMessage="1" showErrorMessage="1" sqref="E47 E50" xr:uid="{74E9203E-C5E6-4738-BC18-F4AC21434A18}">
      <formula1>"Zamestnanec uchádzača,Iná osoba podľa § 34 ods. 3 ZVO"</formula1>
    </dataValidation>
  </dataValidations>
  <pageMargins left="0.7" right="0.7" top="0.75" bottom="0.75" header="0.3" footer="0.3"/>
  <pageSetup paperSize="9" scale="5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6</xdr:col>
                    <xdr:colOff>7620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0</xdr:colOff>
                    <xdr:row>14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6</xdr:col>
                    <xdr:colOff>0</xdr:colOff>
                    <xdr:row>15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4</xdr:col>
                    <xdr:colOff>1935480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7620</xdr:colOff>
                    <xdr:row>13</xdr:row>
                    <xdr:rowOff>411480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29703-5C00-4325-BBDC-9605D23430F3}">
  <dimension ref="B1:O96"/>
  <sheetViews>
    <sheetView zoomScale="85" zoomScaleNormal="85" zoomScaleSheetLayoutView="85" workbookViewId="0">
      <selection activeCell="H8" sqref="H8"/>
    </sheetView>
  </sheetViews>
  <sheetFormatPr defaultRowHeight="14.4" x14ac:dyDescent="0.3"/>
  <cols>
    <col min="2" max="2" width="22.5546875" customWidth="1"/>
    <col min="3" max="3" width="7.5546875" style="1" customWidth="1"/>
    <col min="4" max="4" width="8.44140625" style="1" customWidth="1"/>
    <col min="5" max="5" width="78" customWidth="1"/>
    <col min="6" max="6" width="6.33203125" style="1" customWidth="1"/>
    <col min="7" max="7" width="20" style="3" customWidth="1"/>
    <col min="8" max="8" width="16.88671875" customWidth="1"/>
    <col min="9" max="9" width="19.109375" customWidth="1"/>
    <col min="10" max="10" width="23.33203125" customWidth="1"/>
    <col min="11" max="11" width="23.44140625" customWidth="1"/>
    <col min="12" max="12" width="25" customWidth="1"/>
  </cols>
  <sheetData>
    <row r="1" spans="2:15" ht="15" thickBot="1" x14ac:dyDescent="0.35"/>
    <row r="2" spans="2:15" ht="41.25" customHeight="1" thickBot="1" x14ac:dyDescent="0.45">
      <c r="B2" s="5"/>
      <c r="C2" s="380" t="s">
        <v>78</v>
      </c>
      <c r="D2" s="381"/>
      <c r="E2" s="381"/>
      <c r="F2" s="381"/>
      <c r="G2" s="381"/>
      <c r="H2" s="381"/>
      <c r="I2" s="381"/>
    </row>
    <row r="3" spans="2:15" ht="23.25" customHeight="1" thickBot="1" x14ac:dyDescent="0.35">
      <c r="C3" s="382" t="s">
        <v>79</v>
      </c>
      <c r="D3" s="383"/>
      <c r="E3" s="383"/>
      <c r="F3" s="383"/>
      <c r="G3" s="383"/>
      <c r="H3" s="383"/>
      <c r="I3" s="383"/>
    </row>
    <row r="4" spans="2:15" ht="22.5" customHeight="1" thickBot="1" x14ac:dyDescent="0.35">
      <c r="C4" s="384" t="s">
        <v>80</v>
      </c>
      <c r="D4" s="385"/>
      <c r="E4" s="386" t="s">
        <v>81</v>
      </c>
      <c r="F4" s="386"/>
      <c r="G4" s="386"/>
      <c r="H4" s="386"/>
      <c r="I4" s="386"/>
    </row>
    <row r="5" spans="2:15" ht="49.5" customHeight="1" thickBot="1" x14ac:dyDescent="0.35">
      <c r="C5" s="104" t="s">
        <v>82</v>
      </c>
      <c r="D5" s="105" t="s">
        <v>83</v>
      </c>
      <c r="E5" s="106" t="s">
        <v>84</v>
      </c>
      <c r="F5" s="107" t="s">
        <v>85</v>
      </c>
      <c r="G5" s="108" t="s">
        <v>86</v>
      </c>
      <c r="H5" s="174" t="s">
        <v>87</v>
      </c>
      <c r="I5" s="175" t="s">
        <v>88</v>
      </c>
      <c r="M5" s="183"/>
    </row>
    <row r="6" spans="2:15" ht="27" customHeight="1" thickBot="1" x14ac:dyDescent="0.35">
      <c r="C6" s="387" t="s">
        <v>89</v>
      </c>
      <c r="D6" s="388"/>
      <c r="E6" s="388"/>
      <c r="F6" s="129"/>
      <c r="G6" s="129"/>
      <c r="H6" s="130"/>
      <c r="I6" s="130"/>
    </row>
    <row r="7" spans="2:15" ht="20.25" customHeight="1" x14ac:dyDescent="0.3">
      <c r="C7" s="140">
        <v>11</v>
      </c>
      <c r="D7" s="141" t="s">
        <v>90</v>
      </c>
      <c r="E7" s="157" t="s">
        <v>91</v>
      </c>
      <c r="F7" s="171" t="s">
        <v>92</v>
      </c>
      <c r="G7" s="176">
        <v>186820</v>
      </c>
      <c r="H7" s="184">
        <v>0</v>
      </c>
      <c r="I7" s="144">
        <f>H7*G7</f>
        <v>0</v>
      </c>
      <c r="J7" s="126"/>
      <c r="K7" s="127"/>
      <c r="L7" s="126"/>
    </row>
    <row r="8" spans="2:15" ht="20.25" customHeight="1" x14ac:dyDescent="0.3">
      <c r="C8" s="109">
        <v>4</v>
      </c>
      <c r="D8" s="110" t="s">
        <v>90</v>
      </c>
      <c r="E8" s="138" t="s">
        <v>93</v>
      </c>
      <c r="F8" s="168" t="s">
        <v>92</v>
      </c>
      <c r="G8" s="177">
        <v>4000</v>
      </c>
      <c r="H8" s="185">
        <v>0</v>
      </c>
      <c r="I8" s="137">
        <f>H8*G8</f>
        <v>0</v>
      </c>
      <c r="J8" s="126"/>
      <c r="K8" s="127"/>
      <c r="L8" s="126"/>
    </row>
    <row r="9" spans="2:15" ht="20.25" customHeight="1" x14ac:dyDescent="0.3">
      <c r="C9" s="159">
        <v>100</v>
      </c>
      <c r="D9" s="103" t="s">
        <v>94</v>
      </c>
      <c r="E9" s="151" t="s">
        <v>95</v>
      </c>
      <c r="F9" s="169" t="s">
        <v>96</v>
      </c>
      <c r="G9" s="177">
        <v>4000</v>
      </c>
      <c r="H9" s="185">
        <v>0</v>
      </c>
      <c r="I9" s="170">
        <f t="shared" ref="I9:I21" si="0">H9*G9</f>
        <v>0</v>
      </c>
      <c r="J9" s="128"/>
      <c r="K9" s="127"/>
      <c r="L9" s="128"/>
      <c r="O9" s="2"/>
    </row>
    <row r="10" spans="2:15" ht="20.25" customHeight="1" x14ac:dyDescent="0.3">
      <c r="C10" s="109">
        <v>33</v>
      </c>
      <c r="D10" s="110" t="s">
        <v>90</v>
      </c>
      <c r="E10" s="138" t="s">
        <v>97</v>
      </c>
      <c r="F10" s="168" t="s">
        <v>92</v>
      </c>
      <c r="G10" s="177">
        <v>93480</v>
      </c>
      <c r="H10" s="185">
        <v>0</v>
      </c>
      <c r="I10" s="137">
        <f t="shared" si="0"/>
        <v>0</v>
      </c>
      <c r="J10" s="126"/>
      <c r="K10" s="127"/>
      <c r="L10" s="126"/>
    </row>
    <row r="11" spans="2:15" ht="20.25" customHeight="1" x14ac:dyDescent="0.3">
      <c r="C11" s="159">
        <v>110</v>
      </c>
      <c r="D11" s="103" t="s">
        <v>94</v>
      </c>
      <c r="E11" s="151" t="s">
        <v>98</v>
      </c>
      <c r="F11" s="169" t="s">
        <v>99</v>
      </c>
      <c r="G11" s="177">
        <v>1100</v>
      </c>
      <c r="H11" s="185">
        <v>0</v>
      </c>
      <c r="I11" s="137">
        <f t="shared" si="0"/>
        <v>0</v>
      </c>
      <c r="J11" s="126"/>
      <c r="K11" s="127"/>
      <c r="L11" s="126"/>
    </row>
    <row r="12" spans="2:15" ht="20.25" customHeight="1" x14ac:dyDescent="0.3">
      <c r="C12" s="159">
        <v>116</v>
      </c>
      <c r="D12" s="103" t="s">
        <v>100</v>
      </c>
      <c r="E12" s="151" t="s">
        <v>101</v>
      </c>
      <c r="F12" s="169" t="s">
        <v>102</v>
      </c>
      <c r="G12" s="177">
        <v>934</v>
      </c>
      <c r="H12" s="185">
        <v>0</v>
      </c>
      <c r="I12" s="137">
        <f t="shared" si="0"/>
        <v>0</v>
      </c>
      <c r="J12" s="126"/>
      <c r="K12" s="127"/>
      <c r="L12" s="126"/>
    </row>
    <row r="13" spans="2:15" ht="20.25" customHeight="1" x14ac:dyDescent="0.3">
      <c r="B13" s="102"/>
      <c r="C13" s="109">
        <v>34</v>
      </c>
      <c r="D13" s="110" t="s">
        <v>90</v>
      </c>
      <c r="E13" s="138" t="s">
        <v>103</v>
      </c>
      <c r="F13" s="168" t="s">
        <v>92</v>
      </c>
      <c r="G13" s="177">
        <v>14744</v>
      </c>
      <c r="H13" s="185">
        <v>0</v>
      </c>
      <c r="I13" s="137">
        <f t="shared" si="0"/>
        <v>0</v>
      </c>
      <c r="J13" s="126"/>
      <c r="K13" s="127"/>
      <c r="L13" s="126"/>
    </row>
    <row r="14" spans="2:15" ht="20.25" customHeight="1" x14ac:dyDescent="0.3">
      <c r="C14" s="159">
        <v>117</v>
      </c>
      <c r="D14" s="103" t="s">
        <v>94</v>
      </c>
      <c r="E14" s="151" t="s">
        <v>104</v>
      </c>
      <c r="F14" s="169" t="s">
        <v>102</v>
      </c>
      <c r="G14" s="177">
        <v>1000</v>
      </c>
      <c r="H14" s="185">
        <v>0</v>
      </c>
      <c r="I14" s="137">
        <f t="shared" si="0"/>
        <v>0</v>
      </c>
      <c r="J14" s="126"/>
      <c r="K14" s="127"/>
      <c r="L14" s="126"/>
    </row>
    <row r="15" spans="2:15" ht="20.25" customHeight="1" x14ac:dyDescent="0.3">
      <c r="C15" s="109">
        <v>7</v>
      </c>
      <c r="D15" s="110" t="s">
        <v>90</v>
      </c>
      <c r="E15" s="138" t="s">
        <v>105</v>
      </c>
      <c r="F15" s="168" t="s">
        <v>92</v>
      </c>
      <c r="G15" s="177">
        <v>14744</v>
      </c>
      <c r="H15" s="185">
        <v>0</v>
      </c>
      <c r="I15" s="137">
        <f t="shared" si="0"/>
        <v>0</v>
      </c>
      <c r="J15" s="126"/>
      <c r="K15" s="127"/>
      <c r="L15" s="126"/>
    </row>
    <row r="16" spans="2:15" ht="20.25" customHeight="1" x14ac:dyDescent="0.3">
      <c r="C16" s="109">
        <v>35</v>
      </c>
      <c r="D16" s="110" t="s">
        <v>90</v>
      </c>
      <c r="E16" s="138" t="s">
        <v>106</v>
      </c>
      <c r="F16" s="168" t="s">
        <v>92</v>
      </c>
      <c r="G16" s="177">
        <v>46740</v>
      </c>
      <c r="H16" s="185">
        <v>0</v>
      </c>
      <c r="I16" s="137">
        <f t="shared" si="0"/>
        <v>0</v>
      </c>
      <c r="J16" s="126"/>
      <c r="K16" s="127"/>
      <c r="L16" s="126"/>
    </row>
    <row r="17" spans="3:15" ht="20.25" customHeight="1" x14ac:dyDescent="0.3">
      <c r="C17" s="109">
        <v>30</v>
      </c>
      <c r="D17" s="110" t="s">
        <v>90</v>
      </c>
      <c r="E17" s="138" t="s">
        <v>107</v>
      </c>
      <c r="F17" s="168" t="s">
        <v>92</v>
      </c>
      <c r="G17" s="177">
        <v>46740</v>
      </c>
      <c r="H17" s="185">
        <v>0</v>
      </c>
      <c r="I17" s="137">
        <f t="shared" si="0"/>
        <v>0</v>
      </c>
      <c r="J17" s="126"/>
      <c r="K17" s="127"/>
      <c r="L17" s="126"/>
    </row>
    <row r="18" spans="3:15" ht="20.25" customHeight="1" x14ac:dyDescent="0.3">
      <c r="C18" s="159">
        <v>114</v>
      </c>
      <c r="D18" s="103" t="s">
        <v>94</v>
      </c>
      <c r="E18" s="151" t="s">
        <v>108</v>
      </c>
      <c r="F18" s="169" t="s">
        <v>109</v>
      </c>
      <c r="G18" s="177">
        <v>500</v>
      </c>
      <c r="H18" s="185">
        <v>0</v>
      </c>
      <c r="I18" s="137">
        <f t="shared" si="0"/>
        <v>0</v>
      </c>
      <c r="J18" s="126"/>
      <c r="K18" s="127"/>
      <c r="L18" s="126"/>
    </row>
    <row r="19" spans="3:15" ht="20.25" customHeight="1" x14ac:dyDescent="0.3">
      <c r="C19" s="109">
        <v>36</v>
      </c>
      <c r="D19" s="110" t="s">
        <v>90</v>
      </c>
      <c r="E19" s="138" t="s">
        <v>110</v>
      </c>
      <c r="F19" s="168" t="s">
        <v>92</v>
      </c>
      <c r="G19" s="177">
        <v>400</v>
      </c>
      <c r="H19" s="185">
        <v>0</v>
      </c>
      <c r="I19" s="137">
        <f t="shared" si="0"/>
        <v>0</v>
      </c>
      <c r="J19" s="126"/>
      <c r="K19" s="127"/>
      <c r="L19" s="126"/>
    </row>
    <row r="20" spans="3:15" ht="20.25" customHeight="1" x14ac:dyDescent="0.3">
      <c r="C20" s="109">
        <v>8</v>
      </c>
      <c r="D20" s="110" t="s">
        <v>90</v>
      </c>
      <c r="E20" s="138" t="s">
        <v>111</v>
      </c>
      <c r="F20" s="168" t="s">
        <v>92</v>
      </c>
      <c r="G20" s="177">
        <v>23370</v>
      </c>
      <c r="H20" s="185">
        <v>0</v>
      </c>
      <c r="I20" s="137">
        <f t="shared" si="0"/>
        <v>0</v>
      </c>
      <c r="J20" s="126"/>
      <c r="K20" s="127"/>
      <c r="L20" s="126"/>
    </row>
    <row r="21" spans="3:15" ht="20.25" customHeight="1" thickBot="1" x14ac:dyDescent="0.35">
      <c r="C21" s="172">
        <v>103</v>
      </c>
      <c r="D21" s="165" t="s">
        <v>94</v>
      </c>
      <c r="E21" s="166" t="s">
        <v>112</v>
      </c>
      <c r="F21" s="173" t="s">
        <v>99</v>
      </c>
      <c r="G21" s="178">
        <v>3802</v>
      </c>
      <c r="H21" s="186">
        <v>0</v>
      </c>
      <c r="I21" s="149">
        <f t="shared" si="0"/>
        <v>0</v>
      </c>
      <c r="J21" s="126"/>
      <c r="K21" s="127"/>
      <c r="L21" s="126"/>
    </row>
    <row r="22" spans="3:15" ht="22.5" customHeight="1" thickBot="1" x14ac:dyDescent="0.35">
      <c r="C22" s="369" t="s">
        <v>113</v>
      </c>
      <c r="D22" s="370"/>
      <c r="E22" s="370"/>
      <c r="F22" s="131"/>
      <c r="G22" s="131"/>
      <c r="H22" s="132"/>
      <c r="I22" s="132"/>
    </row>
    <row r="23" spans="3:15" ht="28.2" x14ac:dyDescent="0.3">
      <c r="C23" s="140">
        <v>1</v>
      </c>
      <c r="D23" s="141" t="s">
        <v>90</v>
      </c>
      <c r="E23" s="142" t="s">
        <v>114</v>
      </c>
      <c r="F23" s="143" t="s">
        <v>92</v>
      </c>
      <c r="G23" s="179">
        <v>500</v>
      </c>
      <c r="H23" s="184">
        <v>0</v>
      </c>
      <c r="I23" s="144">
        <f t="shared" ref="I23:I37" si="1">H23*G23</f>
        <v>0</v>
      </c>
    </row>
    <row r="24" spans="3:15" ht="20.25" customHeight="1" x14ac:dyDescent="0.3">
      <c r="C24" s="109">
        <v>2</v>
      </c>
      <c r="D24" s="110" t="s">
        <v>90</v>
      </c>
      <c r="E24" s="138" t="s">
        <v>115</v>
      </c>
      <c r="F24" s="111" t="s">
        <v>92</v>
      </c>
      <c r="G24" s="180">
        <v>500</v>
      </c>
      <c r="H24" s="185">
        <v>0</v>
      </c>
      <c r="I24" s="137">
        <f t="shared" si="1"/>
        <v>0</v>
      </c>
    </row>
    <row r="25" spans="3:15" ht="20.25" customHeight="1" x14ac:dyDescent="0.3">
      <c r="C25" s="109">
        <v>3</v>
      </c>
      <c r="D25" s="110" t="s">
        <v>90</v>
      </c>
      <c r="E25" s="138" t="s">
        <v>116</v>
      </c>
      <c r="F25" s="111" t="s">
        <v>92</v>
      </c>
      <c r="G25" s="180">
        <v>500</v>
      </c>
      <c r="H25" s="185">
        <v>0</v>
      </c>
      <c r="I25" s="137">
        <f t="shared" si="1"/>
        <v>0</v>
      </c>
    </row>
    <row r="26" spans="3:15" ht="20.25" customHeight="1" x14ac:dyDescent="0.3">
      <c r="C26" s="109">
        <v>4</v>
      </c>
      <c r="D26" s="110" t="s">
        <v>90</v>
      </c>
      <c r="E26" s="138" t="s">
        <v>117</v>
      </c>
      <c r="F26" s="111" t="s">
        <v>92</v>
      </c>
      <c r="G26" s="180">
        <v>500</v>
      </c>
      <c r="H26" s="185">
        <v>0</v>
      </c>
      <c r="I26" s="137">
        <f t="shared" si="1"/>
        <v>0</v>
      </c>
      <c r="O26" s="2"/>
    </row>
    <row r="27" spans="3:15" ht="20.25" customHeight="1" x14ac:dyDescent="0.3">
      <c r="C27" s="163">
        <v>100</v>
      </c>
      <c r="D27" s="103" t="s">
        <v>94</v>
      </c>
      <c r="E27" s="151" t="s">
        <v>95</v>
      </c>
      <c r="F27" s="152" t="s">
        <v>96</v>
      </c>
      <c r="G27" s="180">
        <v>550</v>
      </c>
      <c r="H27" s="185">
        <v>0</v>
      </c>
      <c r="I27" s="137">
        <f t="shared" si="1"/>
        <v>0</v>
      </c>
      <c r="O27" s="2"/>
    </row>
    <row r="28" spans="3:15" ht="20.25" customHeight="1" x14ac:dyDescent="0.3">
      <c r="C28" s="109">
        <v>5</v>
      </c>
      <c r="D28" s="110" t="s">
        <v>90</v>
      </c>
      <c r="E28" s="138" t="s">
        <v>118</v>
      </c>
      <c r="F28" s="111" t="s">
        <v>92</v>
      </c>
      <c r="G28" s="180">
        <v>500</v>
      </c>
      <c r="H28" s="185">
        <v>0</v>
      </c>
      <c r="I28" s="137">
        <f t="shared" si="1"/>
        <v>0</v>
      </c>
      <c r="O28" s="2"/>
    </row>
    <row r="29" spans="3:15" ht="20.25" customHeight="1" x14ac:dyDescent="0.3">
      <c r="C29" s="163">
        <v>101</v>
      </c>
      <c r="D29" s="103" t="s">
        <v>94</v>
      </c>
      <c r="E29" s="151" t="s">
        <v>119</v>
      </c>
      <c r="F29" s="152" t="s">
        <v>120</v>
      </c>
      <c r="G29" s="180">
        <v>500</v>
      </c>
      <c r="H29" s="185">
        <v>0</v>
      </c>
      <c r="I29" s="137">
        <f t="shared" si="1"/>
        <v>0</v>
      </c>
      <c r="O29" s="2"/>
    </row>
    <row r="30" spans="3:15" ht="20.25" customHeight="1" x14ac:dyDescent="0.3">
      <c r="C30" s="109">
        <v>6</v>
      </c>
      <c r="D30" s="110" t="s">
        <v>90</v>
      </c>
      <c r="E30" s="138" t="s">
        <v>121</v>
      </c>
      <c r="F30" s="111" t="s">
        <v>122</v>
      </c>
      <c r="G30" s="180">
        <v>36</v>
      </c>
      <c r="H30" s="185">
        <v>0</v>
      </c>
      <c r="I30" s="137">
        <f t="shared" si="1"/>
        <v>0</v>
      </c>
    </row>
    <row r="31" spans="3:15" ht="20.25" customHeight="1" x14ac:dyDescent="0.3">
      <c r="C31" s="163">
        <v>102</v>
      </c>
      <c r="D31" s="103" t="s">
        <v>94</v>
      </c>
      <c r="E31" s="151" t="s">
        <v>123</v>
      </c>
      <c r="F31" s="152" t="s">
        <v>122</v>
      </c>
      <c r="G31" s="180">
        <v>36</v>
      </c>
      <c r="H31" s="185">
        <v>0</v>
      </c>
      <c r="I31" s="137">
        <f t="shared" si="1"/>
        <v>0</v>
      </c>
      <c r="O31" s="2"/>
    </row>
    <row r="32" spans="3:15" ht="20.25" customHeight="1" x14ac:dyDescent="0.3">
      <c r="C32" s="109">
        <v>7</v>
      </c>
      <c r="D32" s="110" t="s">
        <v>90</v>
      </c>
      <c r="E32" s="138" t="s">
        <v>124</v>
      </c>
      <c r="F32" s="111" t="s">
        <v>92</v>
      </c>
      <c r="G32" s="180">
        <v>500</v>
      </c>
      <c r="H32" s="185">
        <v>0</v>
      </c>
      <c r="I32" s="137">
        <f t="shared" si="1"/>
        <v>0</v>
      </c>
    </row>
    <row r="33" spans="3:15" ht="20.25" customHeight="1" x14ac:dyDescent="0.3">
      <c r="C33" s="109">
        <v>8</v>
      </c>
      <c r="D33" s="110" t="s">
        <v>90</v>
      </c>
      <c r="E33" s="138" t="s">
        <v>111</v>
      </c>
      <c r="F33" s="111" t="s">
        <v>92</v>
      </c>
      <c r="G33" s="180">
        <v>500</v>
      </c>
      <c r="H33" s="185">
        <v>0</v>
      </c>
      <c r="I33" s="137">
        <f t="shared" si="1"/>
        <v>0</v>
      </c>
    </row>
    <row r="34" spans="3:15" ht="20.25" customHeight="1" x14ac:dyDescent="0.3">
      <c r="C34" s="163">
        <v>103</v>
      </c>
      <c r="D34" s="103" t="s">
        <v>94</v>
      </c>
      <c r="E34" s="151" t="s">
        <v>112</v>
      </c>
      <c r="F34" s="152" t="s">
        <v>99</v>
      </c>
      <c r="G34" s="180">
        <v>76</v>
      </c>
      <c r="H34" s="185">
        <v>0</v>
      </c>
      <c r="I34" s="137">
        <f t="shared" si="1"/>
        <v>0</v>
      </c>
    </row>
    <row r="35" spans="3:15" ht="20.25" customHeight="1" x14ac:dyDescent="0.3">
      <c r="C35" s="109">
        <v>9</v>
      </c>
      <c r="D35" s="110" t="s">
        <v>90</v>
      </c>
      <c r="E35" s="138" t="s">
        <v>125</v>
      </c>
      <c r="F35" s="111" t="s">
        <v>92</v>
      </c>
      <c r="G35" s="180">
        <v>500</v>
      </c>
      <c r="H35" s="185">
        <v>0</v>
      </c>
      <c r="I35" s="137">
        <f t="shared" si="1"/>
        <v>0</v>
      </c>
    </row>
    <row r="36" spans="3:15" ht="20.25" customHeight="1" x14ac:dyDescent="0.3">
      <c r="C36" s="109">
        <v>10</v>
      </c>
      <c r="D36" s="110" t="s">
        <v>90</v>
      </c>
      <c r="E36" s="138" t="s">
        <v>126</v>
      </c>
      <c r="F36" s="111" t="s">
        <v>120</v>
      </c>
      <c r="G36" s="180">
        <v>12000</v>
      </c>
      <c r="H36" s="185">
        <v>0</v>
      </c>
      <c r="I36" s="137">
        <f t="shared" si="1"/>
        <v>0</v>
      </c>
    </row>
    <row r="37" spans="3:15" ht="20.25" customHeight="1" thickBot="1" x14ac:dyDescent="0.35">
      <c r="C37" s="164">
        <v>104</v>
      </c>
      <c r="D37" s="165" t="s">
        <v>94</v>
      </c>
      <c r="E37" s="166" t="s">
        <v>127</v>
      </c>
      <c r="F37" s="167" t="s">
        <v>120</v>
      </c>
      <c r="G37" s="181">
        <v>12000</v>
      </c>
      <c r="H37" s="186">
        <v>0</v>
      </c>
      <c r="I37" s="149">
        <f t="shared" si="1"/>
        <v>0</v>
      </c>
      <c r="O37" s="2"/>
    </row>
    <row r="38" spans="3:15" ht="24.75" customHeight="1" thickBot="1" x14ac:dyDescent="0.35">
      <c r="C38" s="369" t="s">
        <v>128</v>
      </c>
      <c r="D38" s="370"/>
      <c r="E38" s="370"/>
      <c r="F38" s="162"/>
      <c r="G38" s="162"/>
      <c r="H38" s="162"/>
      <c r="I38" s="162"/>
    </row>
    <row r="39" spans="3:15" ht="20.25" customHeight="1" x14ac:dyDescent="0.3">
      <c r="C39" s="140">
        <v>22</v>
      </c>
      <c r="D39" s="141" t="s">
        <v>90</v>
      </c>
      <c r="E39" s="157" t="s">
        <v>129</v>
      </c>
      <c r="F39" s="143" t="s">
        <v>92</v>
      </c>
      <c r="G39" s="179">
        <v>2080</v>
      </c>
      <c r="H39" s="184">
        <v>0</v>
      </c>
      <c r="I39" s="144">
        <f t="shared" ref="I39:I62" si="2">H39*G39</f>
        <v>0</v>
      </c>
    </row>
    <row r="40" spans="3:15" ht="20.25" customHeight="1" x14ac:dyDescent="0.3">
      <c r="C40" s="109">
        <v>23</v>
      </c>
      <c r="D40" s="110" t="s">
        <v>90</v>
      </c>
      <c r="E40" s="138" t="s">
        <v>130</v>
      </c>
      <c r="F40" s="111" t="s">
        <v>92</v>
      </c>
      <c r="G40" s="180">
        <v>2080</v>
      </c>
      <c r="H40" s="185">
        <v>0</v>
      </c>
      <c r="I40" s="137">
        <f t="shared" si="2"/>
        <v>0</v>
      </c>
    </row>
    <row r="41" spans="3:15" ht="20.25" customHeight="1" x14ac:dyDescent="0.3">
      <c r="C41" s="109">
        <v>24</v>
      </c>
      <c r="D41" s="110" t="s">
        <v>90</v>
      </c>
      <c r="E41" s="138" t="s">
        <v>131</v>
      </c>
      <c r="F41" s="111" t="s">
        <v>92</v>
      </c>
      <c r="G41" s="180">
        <v>2080</v>
      </c>
      <c r="H41" s="185">
        <v>0</v>
      </c>
      <c r="I41" s="137">
        <f t="shared" si="2"/>
        <v>0</v>
      </c>
    </row>
    <row r="42" spans="3:15" ht="20.25" customHeight="1" x14ac:dyDescent="0.3">
      <c r="C42" s="109">
        <v>25</v>
      </c>
      <c r="D42" s="110" t="s">
        <v>90</v>
      </c>
      <c r="E42" s="138" t="s">
        <v>132</v>
      </c>
      <c r="F42" s="111" t="s">
        <v>122</v>
      </c>
      <c r="G42" s="180">
        <v>58</v>
      </c>
      <c r="H42" s="185">
        <v>0</v>
      </c>
      <c r="I42" s="137">
        <f t="shared" si="2"/>
        <v>0</v>
      </c>
    </row>
    <row r="43" spans="3:15" ht="20.25" customHeight="1" x14ac:dyDescent="0.3">
      <c r="C43" s="109">
        <v>6</v>
      </c>
      <c r="D43" s="110" t="s">
        <v>90</v>
      </c>
      <c r="E43" s="138" t="s">
        <v>133</v>
      </c>
      <c r="F43" s="111" t="s">
        <v>122</v>
      </c>
      <c r="G43" s="180">
        <v>54</v>
      </c>
      <c r="H43" s="185">
        <v>0</v>
      </c>
      <c r="I43" s="137">
        <f t="shared" si="2"/>
        <v>0</v>
      </c>
    </row>
    <row r="44" spans="3:15" ht="20.25" customHeight="1" x14ac:dyDescent="0.3">
      <c r="C44" s="163">
        <v>102</v>
      </c>
      <c r="D44" s="103" t="s">
        <v>94</v>
      </c>
      <c r="E44" s="151" t="s">
        <v>123</v>
      </c>
      <c r="F44" s="152" t="s">
        <v>122</v>
      </c>
      <c r="G44" s="180">
        <v>54</v>
      </c>
      <c r="H44" s="185">
        <v>0</v>
      </c>
      <c r="I44" s="137">
        <f t="shared" si="2"/>
        <v>0</v>
      </c>
      <c r="O44" s="2"/>
    </row>
    <row r="45" spans="3:15" ht="20.25" customHeight="1" x14ac:dyDescent="0.3">
      <c r="C45" s="109">
        <v>26</v>
      </c>
      <c r="D45" s="110" t="s">
        <v>90</v>
      </c>
      <c r="E45" s="138" t="s">
        <v>134</v>
      </c>
      <c r="F45" s="111" t="s">
        <v>92</v>
      </c>
      <c r="G45" s="180">
        <v>2080</v>
      </c>
      <c r="H45" s="185">
        <v>0</v>
      </c>
      <c r="I45" s="137">
        <f t="shared" si="2"/>
        <v>0</v>
      </c>
    </row>
    <row r="46" spans="3:15" ht="20.25" customHeight="1" x14ac:dyDescent="0.3">
      <c r="C46" s="109">
        <v>27</v>
      </c>
      <c r="D46" s="110" t="s">
        <v>90</v>
      </c>
      <c r="E46" s="138" t="s">
        <v>93</v>
      </c>
      <c r="F46" s="111" t="s">
        <v>92</v>
      </c>
      <c r="G46" s="180">
        <v>2080</v>
      </c>
      <c r="H46" s="185">
        <v>0</v>
      </c>
      <c r="I46" s="137">
        <f t="shared" si="2"/>
        <v>0</v>
      </c>
    </row>
    <row r="47" spans="3:15" ht="20.25" customHeight="1" x14ac:dyDescent="0.3">
      <c r="C47" s="163">
        <v>100</v>
      </c>
      <c r="D47" s="103" t="s">
        <v>94</v>
      </c>
      <c r="E47" s="151" t="s">
        <v>95</v>
      </c>
      <c r="F47" s="152" t="s">
        <v>96</v>
      </c>
      <c r="G47" s="180">
        <v>2500</v>
      </c>
      <c r="H47" s="185">
        <v>0</v>
      </c>
      <c r="I47" s="137">
        <f t="shared" si="2"/>
        <v>0</v>
      </c>
      <c r="O47" s="2"/>
    </row>
    <row r="48" spans="3:15" ht="20.25" customHeight="1" x14ac:dyDescent="0.3">
      <c r="C48" s="109">
        <v>28</v>
      </c>
      <c r="D48" s="110" t="s">
        <v>90</v>
      </c>
      <c r="E48" s="138" t="s">
        <v>135</v>
      </c>
      <c r="F48" s="111" t="s">
        <v>92</v>
      </c>
      <c r="G48" s="180">
        <v>2080</v>
      </c>
      <c r="H48" s="185">
        <v>0</v>
      </c>
      <c r="I48" s="137">
        <f t="shared" si="2"/>
        <v>0</v>
      </c>
    </row>
    <row r="49" spans="3:15" ht="20.25" customHeight="1" x14ac:dyDescent="0.3">
      <c r="C49" s="163">
        <v>112</v>
      </c>
      <c r="D49" s="103" t="s">
        <v>94</v>
      </c>
      <c r="E49" s="151" t="s">
        <v>136</v>
      </c>
      <c r="F49" s="152" t="s">
        <v>96</v>
      </c>
      <c r="G49" s="180">
        <v>2080</v>
      </c>
      <c r="H49" s="185">
        <v>0</v>
      </c>
      <c r="I49" s="137">
        <f t="shared" si="2"/>
        <v>0</v>
      </c>
      <c r="O49" s="2"/>
    </row>
    <row r="50" spans="3:15" ht="20.25" customHeight="1" x14ac:dyDescent="0.3">
      <c r="C50" s="109">
        <v>29</v>
      </c>
      <c r="D50" s="110" t="s">
        <v>90</v>
      </c>
      <c r="E50" s="138" t="s">
        <v>137</v>
      </c>
      <c r="F50" s="111" t="s">
        <v>92</v>
      </c>
      <c r="G50" s="180">
        <v>2080</v>
      </c>
      <c r="H50" s="185">
        <v>0</v>
      </c>
      <c r="I50" s="137">
        <f t="shared" si="2"/>
        <v>0</v>
      </c>
    </row>
    <row r="51" spans="3:15" ht="20.25" customHeight="1" x14ac:dyDescent="0.3">
      <c r="C51" s="163">
        <v>113</v>
      </c>
      <c r="D51" s="103" t="s">
        <v>94</v>
      </c>
      <c r="E51" s="151" t="s">
        <v>138</v>
      </c>
      <c r="F51" s="152" t="s">
        <v>96</v>
      </c>
      <c r="G51" s="180">
        <v>2080</v>
      </c>
      <c r="H51" s="185">
        <v>0</v>
      </c>
      <c r="I51" s="137">
        <f t="shared" si="2"/>
        <v>0</v>
      </c>
    </row>
    <row r="52" spans="3:15" ht="20.25" customHeight="1" x14ac:dyDescent="0.3">
      <c r="C52" s="109">
        <v>30</v>
      </c>
      <c r="D52" s="110" t="s">
        <v>90</v>
      </c>
      <c r="E52" s="138" t="s">
        <v>107</v>
      </c>
      <c r="F52" s="111" t="s">
        <v>92</v>
      </c>
      <c r="G52" s="180">
        <v>2080</v>
      </c>
      <c r="H52" s="185">
        <v>0</v>
      </c>
      <c r="I52" s="137">
        <f t="shared" si="2"/>
        <v>0</v>
      </c>
    </row>
    <row r="53" spans="3:15" ht="20.25" customHeight="1" x14ac:dyDescent="0.3">
      <c r="C53" s="163">
        <v>114</v>
      </c>
      <c r="D53" s="103" t="s">
        <v>94</v>
      </c>
      <c r="E53" s="151" t="s">
        <v>108</v>
      </c>
      <c r="F53" s="152" t="s">
        <v>109</v>
      </c>
      <c r="G53" s="180">
        <v>100</v>
      </c>
      <c r="H53" s="185">
        <v>0</v>
      </c>
      <c r="I53" s="137">
        <f t="shared" si="2"/>
        <v>0</v>
      </c>
    </row>
    <row r="54" spans="3:15" ht="20.25" customHeight="1" x14ac:dyDescent="0.3">
      <c r="C54" s="109">
        <v>31</v>
      </c>
      <c r="D54" s="110" t="s">
        <v>90</v>
      </c>
      <c r="E54" s="138" t="s">
        <v>139</v>
      </c>
      <c r="F54" s="111" t="s">
        <v>92</v>
      </c>
      <c r="G54" s="180">
        <v>2080</v>
      </c>
      <c r="H54" s="185">
        <v>0</v>
      </c>
      <c r="I54" s="137">
        <f t="shared" si="2"/>
        <v>0</v>
      </c>
    </row>
    <row r="55" spans="3:15" ht="20.25" customHeight="1" x14ac:dyDescent="0.3">
      <c r="C55" s="109">
        <v>16</v>
      </c>
      <c r="D55" s="110" t="s">
        <v>90</v>
      </c>
      <c r="E55" s="138" t="s">
        <v>140</v>
      </c>
      <c r="F55" s="111" t="s">
        <v>92</v>
      </c>
      <c r="G55" s="180">
        <v>2080</v>
      </c>
      <c r="H55" s="185">
        <v>0</v>
      </c>
      <c r="I55" s="137">
        <f t="shared" si="2"/>
        <v>0</v>
      </c>
    </row>
    <row r="56" spans="3:15" ht="20.25" customHeight="1" x14ac:dyDescent="0.3">
      <c r="C56" s="163">
        <v>110</v>
      </c>
      <c r="D56" s="103" t="s">
        <v>94</v>
      </c>
      <c r="E56" s="151" t="s">
        <v>141</v>
      </c>
      <c r="F56" s="152" t="s">
        <v>99</v>
      </c>
      <c r="G56" s="180">
        <v>180</v>
      </c>
      <c r="H56" s="185">
        <v>0</v>
      </c>
      <c r="I56" s="137">
        <f t="shared" si="2"/>
        <v>0</v>
      </c>
    </row>
    <row r="57" spans="3:15" ht="20.25" customHeight="1" x14ac:dyDescent="0.3">
      <c r="C57" s="109">
        <v>15</v>
      </c>
      <c r="D57" s="110" t="s">
        <v>90</v>
      </c>
      <c r="E57" s="138" t="s">
        <v>142</v>
      </c>
      <c r="F57" s="111" t="s">
        <v>92</v>
      </c>
      <c r="G57" s="180">
        <v>2080</v>
      </c>
      <c r="H57" s="185">
        <v>0</v>
      </c>
      <c r="I57" s="137">
        <f t="shared" si="2"/>
        <v>0</v>
      </c>
    </row>
    <row r="58" spans="3:15" ht="20.25" customHeight="1" x14ac:dyDescent="0.3">
      <c r="C58" s="163">
        <v>109</v>
      </c>
      <c r="D58" s="103" t="s">
        <v>94</v>
      </c>
      <c r="E58" s="151" t="s">
        <v>143</v>
      </c>
      <c r="F58" s="152" t="s">
        <v>99</v>
      </c>
      <c r="G58" s="180">
        <v>154</v>
      </c>
      <c r="H58" s="185">
        <v>0</v>
      </c>
      <c r="I58" s="137">
        <f t="shared" si="2"/>
        <v>0</v>
      </c>
    </row>
    <row r="59" spans="3:15" ht="20.25" customHeight="1" x14ac:dyDescent="0.3">
      <c r="C59" s="109">
        <v>7</v>
      </c>
      <c r="D59" s="110" t="s">
        <v>90</v>
      </c>
      <c r="E59" s="138" t="s">
        <v>124</v>
      </c>
      <c r="F59" s="111" t="s">
        <v>92</v>
      </c>
      <c r="G59" s="180">
        <v>2080</v>
      </c>
      <c r="H59" s="185">
        <v>0</v>
      </c>
      <c r="I59" s="137">
        <f t="shared" si="2"/>
        <v>0</v>
      </c>
    </row>
    <row r="60" spans="3:15" ht="20.25" customHeight="1" x14ac:dyDescent="0.3">
      <c r="C60" s="109">
        <v>32</v>
      </c>
      <c r="D60" s="110" t="s">
        <v>90</v>
      </c>
      <c r="E60" s="138" t="s">
        <v>144</v>
      </c>
      <c r="F60" s="111" t="s">
        <v>92</v>
      </c>
      <c r="G60" s="180">
        <v>2080</v>
      </c>
      <c r="H60" s="185">
        <v>0</v>
      </c>
      <c r="I60" s="137">
        <f t="shared" si="2"/>
        <v>0</v>
      </c>
    </row>
    <row r="61" spans="3:15" ht="20.25" customHeight="1" x14ac:dyDescent="0.3">
      <c r="C61" s="163">
        <v>115</v>
      </c>
      <c r="D61" s="103" t="s">
        <v>94</v>
      </c>
      <c r="E61" s="151" t="s">
        <v>145</v>
      </c>
      <c r="F61" s="152" t="s">
        <v>96</v>
      </c>
      <c r="G61" s="180">
        <v>2080</v>
      </c>
      <c r="H61" s="185">
        <v>0</v>
      </c>
      <c r="I61" s="137">
        <f t="shared" si="2"/>
        <v>0</v>
      </c>
    </row>
    <row r="62" spans="3:15" ht="20.25" customHeight="1" thickBot="1" x14ac:dyDescent="0.35">
      <c r="C62" s="145">
        <v>9</v>
      </c>
      <c r="D62" s="146" t="s">
        <v>90</v>
      </c>
      <c r="E62" s="147" t="s">
        <v>125</v>
      </c>
      <c r="F62" s="148" t="s">
        <v>92</v>
      </c>
      <c r="G62" s="181">
        <v>2080</v>
      </c>
      <c r="H62" s="186">
        <v>0</v>
      </c>
      <c r="I62" s="149">
        <f t="shared" si="2"/>
        <v>0</v>
      </c>
    </row>
    <row r="63" spans="3:15" ht="23.25" customHeight="1" thickBot="1" x14ac:dyDescent="0.35">
      <c r="C63" s="369" t="s">
        <v>146</v>
      </c>
      <c r="D63" s="370"/>
      <c r="E63" s="370"/>
      <c r="F63" s="156"/>
      <c r="G63" s="156"/>
      <c r="H63" s="156"/>
      <c r="I63" s="156"/>
    </row>
    <row r="64" spans="3:15" ht="20.25" customHeight="1" x14ac:dyDescent="0.3">
      <c r="C64" s="140">
        <v>11</v>
      </c>
      <c r="D64" s="141" t="s">
        <v>90</v>
      </c>
      <c r="E64" s="157" t="s">
        <v>91</v>
      </c>
      <c r="F64" s="143" t="s">
        <v>92</v>
      </c>
      <c r="G64" s="179">
        <v>50016</v>
      </c>
      <c r="H64" s="184">
        <v>0</v>
      </c>
      <c r="I64" s="158">
        <f t="shared" ref="I64:I82" si="3">H64*G64</f>
        <v>0</v>
      </c>
    </row>
    <row r="65" spans="3:15" ht="20.25" customHeight="1" x14ac:dyDescent="0.3">
      <c r="C65" s="109">
        <v>12</v>
      </c>
      <c r="D65" s="110" t="s">
        <v>90</v>
      </c>
      <c r="E65" s="138" t="s">
        <v>147</v>
      </c>
      <c r="F65" s="111" t="s">
        <v>92</v>
      </c>
      <c r="G65" s="180">
        <v>16732</v>
      </c>
      <c r="H65" s="185">
        <v>0</v>
      </c>
      <c r="I65" s="150">
        <f>G65*H65</f>
        <v>0</v>
      </c>
    </row>
    <row r="66" spans="3:15" ht="20.25" customHeight="1" x14ac:dyDescent="0.3">
      <c r="C66" s="159">
        <v>105</v>
      </c>
      <c r="D66" s="103" t="s">
        <v>94</v>
      </c>
      <c r="E66" s="151" t="s">
        <v>148</v>
      </c>
      <c r="F66" s="152" t="s">
        <v>102</v>
      </c>
      <c r="G66" s="180">
        <v>100</v>
      </c>
      <c r="H66" s="185">
        <v>0</v>
      </c>
      <c r="I66" s="150">
        <f t="shared" si="3"/>
        <v>0</v>
      </c>
    </row>
    <row r="67" spans="3:15" ht="28.2" x14ac:dyDescent="0.3">
      <c r="C67" s="109">
        <v>13</v>
      </c>
      <c r="D67" s="110" t="s">
        <v>90</v>
      </c>
      <c r="E67" s="136" t="s">
        <v>149</v>
      </c>
      <c r="F67" s="111" t="s">
        <v>92</v>
      </c>
      <c r="G67" s="180">
        <v>2784</v>
      </c>
      <c r="H67" s="185">
        <v>0</v>
      </c>
      <c r="I67" s="150">
        <f t="shared" si="3"/>
        <v>0</v>
      </c>
    </row>
    <row r="68" spans="3:15" ht="20.25" customHeight="1" x14ac:dyDescent="0.3">
      <c r="C68" s="109">
        <v>14</v>
      </c>
      <c r="D68" s="110" t="s">
        <v>90</v>
      </c>
      <c r="E68" s="138" t="s">
        <v>150</v>
      </c>
      <c r="F68" s="111" t="s">
        <v>120</v>
      </c>
      <c r="G68" s="180">
        <v>14000</v>
      </c>
      <c r="H68" s="185">
        <v>0</v>
      </c>
      <c r="I68" s="150">
        <f t="shared" si="3"/>
        <v>0</v>
      </c>
    </row>
    <row r="69" spans="3:15" ht="20.25" customHeight="1" x14ac:dyDescent="0.3">
      <c r="C69" s="159">
        <v>106</v>
      </c>
      <c r="D69" s="103" t="s">
        <v>94</v>
      </c>
      <c r="E69" s="151" t="s">
        <v>151</v>
      </c>
      <c r="F69" s="152" t="s">
        <v>109</v>
      </c>
      <c r="G69" s="180">
        <v>140</v>
      </c>
      <c r="H69" s="185">
        <v>0</v>
      </c>
      <c r="I69" s="150">
        <f t="shared" si="3"/>
        <v>0</v>
      </c>
    </row>
    <row r="70" spans="3:15" ht="20.25" customHeight="1" x14ac:dyDescent="0.3">
      <c r="C70" s="159">
        <v>107</v>
      </c>
      <c r="D70" s="103" t="s">
        <v>94</v>
      </c>
      <c r="E70" s="151" t="s">
        <v>152</v>
      </c>
      <c r="F70" s="152" t="s">
        <v>120</v>
      </c>
      <c r="G70" s="180">
        <v>9000</v>
      </c>
      <c r="H70" s="185">
        <v>0</v>
      </c>
      <c r="I70" s="150">
        <f t="shared" si="3"/>
        <v>0</v>
      </c>
    </row>
    <row r="71" spans="3:15" ht="20.25" customHeight="1" x14ac:dyDescent="0.3">
      <c r="C71" s="159">
        <v>108</v>
      </c>
      <c r="D71" s="103" t="s">
        <v>94</v>
      </c>
      <c r="E71" s="151" t="s">
        <v>153</v>
      </c>
      <c r="F71" s="152" t="s">
        <v>120</v>
      </c>
      <c r="G71" s="180">
        <v>5000</v>
      </c>
      <c r="H71" s="185">
        <v>0</v>
      </c>
      <c r="I71" s="150">
        <f t="shared" si="3"/>
        <v>0</v>
      </c>
    </row>
    <row r="72" spans="3:15" ht="20.25" customHeight="1" x14ac:dyDescent="0.3">
      <c r="C72" s="109">
        <v>15</v>
      </c>
      <c r="D72" s="110" t="s">
        <v>90</v>
      </c>
      <c r="E72" s="138" t="s">
        <v>142</v>
      </c>
      <c r="F72" s="111" t="s">
        <v>120</v>
      </c>
      <c r="G72" s="180">
        <v>14000</v>
      </c>
      <c r="H72" s="185">
        <v>0</v>
      </c>
      <c r="I72" s="150">
        <f t="shared" si="3"/>
        <v>0</v>
      </c>
    </row>
    <row r="73" spans="3:15" ht="20.25" customHeight="1" x14ac:dyDescent="0.3">
      <c r="C73" s="159">
        <v>109</v>
      </c>
      <c r="D73" s="103" t="s">
        <v>94</v>
      </c>
      <c r="E73" s="151" t="s">
        <v>143</v>
      </c>
      <c r="F73" s="152" t="s">
        <v>99</v>
      </c>
      <c r="G73" s="180">
        <v>230</v>
      </c>
      <c r="H73" s="185">
        <v>0</v>
      </c>
      <c r="I73" s="150">
        <f t="shared" si="3"/>
        <v>0</v>
      </c>
    </row>
    <row r="74" spans="3:15" ht="20.25" customHeight="1" x14ac:dyDescent="0.3">
      <c r="C74" s="109">
        <v>16</v>
      </c>
      <c r="D74" s="110" t="s">
        <v>90</v>
      </c>
      <c r="E74" s="138" t="s">
        <v>140</v>
      </c>
      <c r="F74" s="111" t="s">
        <v>92</v>
      </c>
      <c r="G74" s="180">
        <v>16672</v>
      </c>
      <c r="H74" s="185">
        <v>0</v>
      </c>
      <c r="I74" s="150">
        <f t="shared" si="3"/>
        <v>0</v>
      </c>
    </row>
    <row r="75" spans="3:15" ht="20.25" customHeight="1" x14ac:dyDescent="0.3">
      <c r="C75" s="159">
        <v>110</v>
      </c>
      <c r="D75" s="103" t="s">
        <v>94</v>
      </c>
      <c r="E75" s="151" t="s">
        <v>141</v>
      </c>
      <c r="F75" s="152" t="s">
        <v>99</v>
      </c>
      <c r="G75" s="180">
        <v>366</v>
      </c>
      <c r="H75" s="185">
        <v>0</v>
      </c>
      <c r="I75" s="150">
        <f t="shared" si="3"/>
        <v>0</v>
      </c>
    </row>
    <row r="76" spans="3:15" ht="20.25" customHeight="1" x14ac:dyDescent="0.3">
      <c r="C76" s="109">
        <v>17</v>
      </c>
      <c r="D76" s="110" t="s">
        <v>90</v>
      </c>
      <c r="E76" s="138" t="s">
        <v>154</v>
      </c>
      <c r="F76" s="111" t="s">
        <v>92</v>
      </c>
      <c r="G76" s="180">
        <v>16732</v>
      </c>
      <c r="H76" s="185">
        <v>0</v>
      </c>
      <c r="I76" s="150">
        <f t="shared" si="3"/>
        <v>0</v>
      </c>
    </row>
    <row r="77" spans="3:15" ht="20.25" customHeight="1" x14ac:dyDescent="0.3">
      <c r="C77" s="160">
        <v>18</v>
      </c>
      <c r="D77" s="153" t="s">
        <v>90</v>
      </c>
      <c r="E77" s="154" t="s">
        <v>155</v>
      </c>
      <c r="F77" s="155" t="s">
        <v>156</v>
      </c>
      <c r="G77" s="180">
        <v>152</v>
      </c>
      <c r="H77" s="185">
        <v>0</v>
      </c>
      <c r="I77" s="150">
        <f t="shared" si="3"/>
        <v>0</v>
      </c>
    </row>
    <row r="78" spans="3:15" ht="20.25" customHeight="1" x14ac:dyDescent="0.3">
      <c r="C78" s="109">
        <v>19</v>
      </c>
      <c r="D78" s="110" t="s">
        <v>90</v>
      </c>
      <c r="E78" s="138" t="s">
        <v>157</v>
      </c>
      <c r="F78" s="111" t="s">
        <v>92</v>
      </c>
      <c r="G78" s="180">
        <v>2784</v>
      </c>
      <c r="H78" s="185">
        <v>0</v>
      </c>
      <c r="I78" s="150">
        <f t="shared" si="3"/>
        <v>0</v>
      </c>
    </row>
    <row r="79" spans="3:15" ht="20.25" customHeight="1" x14ac:dyDescent="0.3">
      <c r="C79" s="109">
        <v>20</v>
      </c>
      <c r="D79" s="110" t="s">
        <v>90</v>
      </c>
      <c r="E79" s="138" t="s">
        <v>158</v>
      </c>
      <c r="F79" s="111" t="s">
        <v>92</v>
      </c>
      <c r="G79" s="180">
        <v>33936</v>
      </c>
      <c r="H79" s="185">
        <v>0</v>
      </c>
      <c r="I79" s="150">
        <f t="shared" si="3"/>
        <v>0</v>
      </c>
      <c r="O79" s="2"/>
    </row>
    <row r="80" spans="3:15" ht="20.25" customHeight="1" x14ac:dyDescent="0.3">
      <c r="C80" s="159">
        <v>102</v>
      </c>
      <c r="D80" s="103" t="s">
        <v>94</v>
      </c>
      <c r="E80" s="151" t="s">
        <v>123</v>
      </c>
      <c r="F80" s="152" t="s">
        <v>122</v>
      </c>
      <c r="G80" s="180">
        <v>180</v>
      </c>
      <c r="H80" s="185">
        <v>0</v>
      </c>
      <c r="I80" s="150">
        <f t="shared" si="3"/>
        <v>0</v>
      </c>
    </row>
    <row r="81" spans="3:9" ht="20.25" customHeight="1" x14ac:dyDescent="0.3">
      <c r="C81" s="109">
        <v>20</v>
      </c>
      <c r="D81" s="110" t="s">
        <v>90</v>
      </c>
      <c r="E81" s="138" t="s">
        <v>159</v>
      </c>
      <c r="F81" s="111" t="s">
        <v>92</v>
      </c>
      <c r="G81" s="180">
        <v>16732</v>
      </c>
      <c r="H81" s="185">
        <v>0</v>
      </c>
      <c r="I81" s="150">
        <f t="shared" si="3"/>
        <v>0</v>
      </c>
    </row>
    <row r="82" spans="3:9" ht="20.25" customHeight="1" thickBot="1" x14ac:dyDescent="0.35">
      <c r="C82" s="145">
        <v>21</v>
      </c>
      <c r="D82" s="146" t="s">
        <v>90</v>
      </c>
      <c r="E82" s="147" t="s">
        <v>160</v>
      </c>
      <c r="F82" s="148" t="s">
        <v>92</v>
      </c>
      <c r="G82" s="181">
        <v>1774</v>
      </c>
      <c r="H82" s="186">
        <v>0</v>
      </c>
      <c r="I82" s="161">
        <f t="shared" si="3"/>
        <v>0</v>
      </c>
    </row>
    <row r="83" spans="3:9" ht="25.5" customHeight="1" thickBot="1" x14ac:dyDescent="0.35">
      <c r="C83" s="369" t="s">
        <v>161</v>
      </c>
      <c r="D83" s="370"/>
      <c r="E83" s="370"/>
      <c r="F83" s="156"/>
      <c r="G83" s="156"/>
      <c r="H83" s="156"/>
      <c r="I83" s="156"/>
    </row>
    <row r="84" spans="3:9" ht="28.2" x14ac:dyDescent="0.3">
      <c r="C84" s="140">
        <v>37</v>
      </c>
      <c r="D84" s="141" t="s">
        <v>90</v>
      </c>
      <c r="E84" s="142" t="s">
        <v>162</v>
      </c>
      <c r="F84" s="143" t="s">
        <v>163</v>
      </c>
      <c r="G84" s="179">
        <v>250</v>
      </c>
      <c r="H84" s="184">
        <v>0</v>
      </c>
      <c r="I84" s="144">
        <f t="shared" ref="I84:I89" si="4">H84*G84</f>
        <v>0</v>
      </c>
    </row>
    <row r="85" spans="3:9" ht="20.25" customHeight="1" x14ac:dyDescent="0.3">
      <c r="C85" s="109">
        <v>38</v>
      </c>
      <c r="D85" s="110" t="s">
        <v>90</v>
      </c>
      <c r="E85" s="138" t="s">
        <v>164</v>
      </c>
      <c r="F85" s="111" t="s">
        <v>163</v>
      </c>
      <c r="G85" s="180">
        <v>140</v>
      </c>
      <c r="H85" s="185">
        <v>0</v>
      </c>
      <c r="I85" s="137">
        <f t="shared" si="4"/>
        <v>0</v>
      </c>
    </row>
    <row r="86" spans="3:9" ht="20.25" customHeight="1" x14ac:dyDescent="0.3">
      <c r="C86" s="109">
        <v>39</v>
      </c>
      <c r="D86" s="110" t="s">
        <v>90</v>
      </c>
      <c r="E86" s="138" t="s">
        <v>165</v>
      </c>
      <c r="F86" s="111" t="s">
        <v>163</v>
      </c>
      <c r="G86" s="180">
        <v>240</v>
      </c>
      <c r="H86" s="185">
        <v>0</v>
      </c>
      <c r="I86" s="137">
        <f t="shared" si="4"/>
        <v>0</v>
      </c>
    </row>
    <row r="87" spans="3:9" ht="20.25" customHeight="1" x14ac:dyDescent="0.3">
      <c r="C87" s="109">
        <v>40</v>
      </c>
      <c r="D87" s="110" t="s">
        <v>90</v>
      </c>
      <c r="E87" s="138" t="s">
        <v>166</v>
      </c>
      <c r="F87" s="111" t="s">
        <v>163</v>
      </c>
      <c r="G87" s="180">
        <v>100</v>
      </c>
      <c r="H87" s="185">
        <v>0</v>
      </c>
      <c r="I87" s="137">
        <f t="shared" si="4"/>
        <v>0</v>
      </c>
    </row>
    <row r="88" spans="3:9" ht="20.25" customHeight="1" x14ac:dyDescent="0.3">
      <c r="C88" s="109">
        <v>41</v>
      </c>
      <c r="D88" s="110" t="s">
        <v>90</v>
      </c>
      <c r="E88" s="138" t="s">
        <v>167</v>
      </c>
      <c r="F88" s="111" t="s">
        <v>122</v>
      </c>
      <c r="G88" s="180">
        <v>340</v>
      </c>
      <c r="H88" s="185">
        <v>0</v>
      </c>
      <c r="I88" s="137">
        <f t="shared" si="4"/>
        <v>0</v>
      </c>
    </row>
    <row r="89" spans="3:9" ht="20.25" customHeight="1" thickBot="1" x14ac:dyDescent="0.35">
      <c r="C89" s="145">
        <v>42</v>
      </c>
      <c r="D89" s="146" t="s">
        <v>90</v>
      </c>
      <c r="E89" s="147" t="s">
        <v>168</v>
      </c>
      <c r="F89" s="148" t="s">
        <v>122</v>
      </c>
      <c r="G89" s="181">
        <v>60</v>
      </c>
      <c r="H89" s="186">
        <v>0</v>
      </c>
      <c r="I89" s="149">
        <f t="shared" si="4"/>
        <v>0</v>
      </c>
    </row>
    <row r="90" spans="3:9" ht="20.25" customHeight="1" x14ac:dyDescent="0.3">
      <c r="C90" s="372" t="s">
        <v>169</v>
      </c>
      <c r="D90" s="373"/>
      <c r="E90" s="373"/>
      <c r="F90" s="373"/>
      <c r="G90" s="373"/>
      <c r="H90" s="374"/>
      <c r="I90" s="139">
        <f>SUM(I7:I21,I23:I37,I39:I62,I64:I82,I84:I89)</f>
        <v>0</v>
      </c>
    </row>
    <row r="91" spans="3:9" ht="20.25" customHeight="1" x14ac:dyDescent="0.3">
      <c r="C91" s="377" t="s">
        <v>57</v>
      </c>
      <c r="D91" s="378"/>
      <c r="E91" s="378"/>
      <c r="F91" s="378"/>
      <c r="G91" s="378"/>
      <c r="H91" s="379"/>
      <c r="I91" s="135">
        <f>I90*0.23</f>
        <v>0</v>
      </c>
    </row>
    <row r="92" spans="3:9" ht="20.25" customHeight="1" thickBot="1" x14ac:dyDescent="0.35">
      <c r="C92" s="375" t="s">
        <v>170</v>
      </c>
      <c r="D92" s="376"/>
      <c r="E92" s="376"/>
      <c r="F92" s="376"/>
      <c r="G92" s="376"/>
      <c r="H92" s="376"/>
      <c r="I92" s="134">
        <f>I90+I91</f>
        <v>0</v>
      </c>
    </row>
    <row r="93" spans="3:9" ht="21" customHeight="1" x14ac:dyDescent="0.3">
      <c r="C93" s="368" t="s">
        <v>171</v>
      </c>
      <c r="D93" s="368"/>
    </row>
    <row r="94" spans="3:9" ht="18" customHeight="1" x14ac:dyDescent="0.3">
      <c r="C94" s="371" t="s">
        <v>172</v>
      </c>
      <c r="D94" s="371"/>
    </row>
    <row r="95" spans="3:9" ht="24" customHeight="1" x14ac:dyDescent="0.3">
      <c r="C95" s="4" t="s">
        <v>173</v>
      </c>
      <c r="D95" s="4"/>
      <c r="E95" s="4"/>
      <c r="F95" s="4"/>
      <c r="G95" s="368"/>
      <c r="H95" s="368"/>
      <c r="I95" s="133"/>
    </row>
    <row r="96" spans="3:9" x14ac:dyDescent="0.3">
      <c r="I96" s="112"/>
    </row>
  </sheetData>
  <sheetProtection algorithmName="SHA-512" hashValue="HrYKxDSV6dui9DrJDQv+XEn3LcL2OO/nbNz3So2vZmx48NnXemdX39VqXjQQoya9ofxSeGB3QxwOwIZoV91DIA==" saltValue="90EUbykobHYRR2jAqsniRg==" spinCount="100000" sheet="1" objects="1" scenarios="1" selectLockedCells="1"/>
  <mergeCells count="15">
    <mergeCell ref="C22:E22"/>
    <mergeCell ref="C2:I2"/>
    <mergeCell ref="C3:I3"/>
    <mergeCell ref="C4:D4"/>
    <mergeCell ref="E4:I4"/>
    <mergeCell ref="C6:E6"/>
    <mergeCell ref="G95:H95"/>
    <mergeCell ref="C38:E38"/>
    <mergeCell ref="C63:E63"/>
    <mergeCell ref="C83:E83"/>
    <mergeCell ref="C93:D93"/>
    <mergeCell ref="C94:D94"/>
    <mergeCell ref="C90:H90"/>
    <mergeCell ref="C92:H92"/>
    <mergeCell ref="C91:H91"/>
  </mergeCells>
  <printOptions horizontalCentered="1" verticalCentered="1"/>
  <pageMargins left="0.25" right="0.25" top="0.75" bottom="0.75" header="0.3" footer="0.3"/>
  <pageSetup paperSize="9" scale="60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C0B46-85A6-4FE0-82C8-D7B8F51225F3}">
  <dimension ref="B1:B23"/>
  <sheetViews>
    <sheetView showGridLines="0" zoomScaleNormal="100" workbookViewId="0">
      <selection activeCell="B10" sqref="B10"/>
    </sheetView>
  </sheetViews>
  <sheetFormatPr defaultColWidth="9.109375" defaultRowHeight="14.4" x14ac:dyDescent="0.3"/>
  <cols>
    <col min="1" max="1" width="3.109375" style="88" customWidth="1"/>
    <col min="2" max="2" width="98.5546875" style="88" customWidth="1"/>
    <col min="3" max="16384" width="9.109375" style="88"/>
  </cols>
  <sheetData>
    <row r="1" spans="2:2" ht="15" thickBot="1" x14ac:dyDescent="0.35"/>
    <row r="2" spans="2:2" ht="42.75" customHeight="1" x14ac:dyDescent="0.3">
      <c r="B2" s="89" t="s">
        <v>174</v>
      </c>
    </row>
    <row r="3" spans="2:2" x14ac:dyDescent="0.3">
      <c r="B3" s="90"/>
    </row>
    <row r="4" spans="2:2" x14ac:dyDescent="0.3">
      <c r="B4" s="91" t="s">
        <v>175</v>
      </c>
    </row>
    <row r="5" spans="2:2" x14ac:dyDescent="0.3">
      <c r="B5" s="92"/>
    </row>
    <row r="6" spans="2:2" x14ac:dyDescent="0.3">
      <c r="B6" s="124" t="s">
        <v>176</v>
      </c>
    </row>
    <row r="7" spans="2:2" x14ac:dyDescent="0.3">
      <c r="B7" s="91"/>
    </row>
    <row r="8" spans="2:2" x14ac:dyDescent="0.3">
      <c r="B8" s="93" t="s">
        <v>177</v>
      </c>
    </row>
    <row r="9" spans="2:2" x14ac:dyDescent="0.3">
      <c r="B9" s="93"/>
    </row>
    <row r="10" spans="2:2" x14ac:dyDescent="0.3">
      <c r="B10" s="187" t="s">
        <v>178</v>
      </c>
    </row>
    <row r="11" spans="2:2" x14ac:dyDescent="0.3">
      <c r="B11" s="94" t="s">
        <v>179</v>
      </c>
    </row>
    <row r="12" spans="2:2" x14ac:dyDescent="0.3">
      <c r="B12" s="94" t="s">
        <v>180</v>
      </c>
    </row>
    <row r="13" spans="2:2" x14ac:dyDescent="0.3">
      <c r="B13" s="94" t="s">
        <v>181</v>
      </c>
    </row>
    <row r="14" spans="2:2" ht="16.5" customHeight="1" x14ac:dyDescent="0.3">
      <c r="B14" s="91"/>
    </row>
    <row r="15" spans="2:2" ht="28.8" x14ac:dyDescent="0.3">
      <c r="B15" s="93" t="s">
        <v>182</v>
      </c>
    </row>
    <row r="16" spans="2:2" x14ac:dyDescent="0.3">
      <c r="B16" s="95"/>
    </row>
    <row r="17" spans="2:2" ht="28.8" x14ac:dyDescent="0.3">
      <c r="B17" s="91" t="s">
        <v>183</v>
      </c>
    </row>
    <row r="18" spans="2:2" ht="15" thickBot="1" x14ac:dyDescent="0.35">
      <c r="B18" s="96"/>
    </row>
    <row r="19" spans="2:2" x14ac:dyDescent="0.3">
      <c r="B19" s="97"/>
    </row>
    <row r="20" spans="2:2" x14ac:dyDescent="0.3">
      <c r="B20" s="97"/>
    </row>
    <row r="21" spans="2:2" x14ac:dyDescent="0.3">
      <c r="B21" s="97"/>
    </row>
    <row r="22" spans="2:2" ht="13.5" customHeight="1" x14ac:dyDescent="0.3">
      <c r="B22" s="97"/>
    </row>
    <row r="23" spans="2:2" ht="15.6" x14ac:dyDescent="0.3">
      <c r="B23" s="98"/>
    </row>
  </sheetData>
  <sheetProtection algorithmName="SHA-512" hashValue="VwOAQDwiYhGhxoh8mZWwXvYrFZEyT5vvs3WgiwkIxBdDiE1Gkj6N22QEZ+1lW2q0DoT7h6Y/hO019FO39R42hQ==" saltValue="Eoqc5meWu3tuvuCnCK7FzA==" spinCount="100000" sheet="1" objects="1" scenarios="1" selectLockedCells="1"/>
  <hyperlinks>
    <hyperlink ref="B8" r:id="rId1" location="paragraf-32:~:text=Za%20osobu%20pod%C4%BEa,t%C3%A1to%20osoba%20riadi." display="že v spoločnosti uchádazača neexistuje iná osoba podľa § 32 osd. 8 ZVO." xr:uid="{5ADC4B5E-7215-4A12-BBE6-DF2CE345A06D}"/>
    <hyperlink ref="B15" r:id="rId2" location="paragraf-32.odsek-1.pismeno-a" xr:uid="{59E63882-8431-49DA-BF8D-01881759B3F0}"/>
  </hyperlinks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F6884-44D5-49C7-8437-EA491EDF3A6F}">
  <dimension ref="B1:B27"/>
  <sheetViews>
    <sheetView showGridLines="0" zoomScaleNormal="100" workbookViewId="0">
      <selection activeCell="E6" sqref="E6"/>
    </sheetView>
  </sheetViews>
  <sheetFormatPr defaultColWidth="9.109375" defaultRowHeight="14.4" x14ac:dyDescent="0.3"/>
  <cols>
    <col min="1" max="1" width="3.6640625" style="88" customWidth="1"/>
    <col min="2" max="2" width="98.5546875" style="88" customWidth="1"/>
    <col min="3" max="16384" width="9.109375" style="88"/>
  </cols>
  <sheetData>
    <row r="1" spans="2:2" ht="15" thickBot="1" x14ac:dyDescent="0.35"/>
    <row r="2" spans="2:2" ht="42.75" customHeight="1" x14ac:dyDescent="0.3">
      <c r="B2" s="89" t="s">
        <v>184</v>
      </c>
    </row>
    <row r="3" spans="2:2" x14ac:dyDescent="0.3">
      <c r="B3" s="90"/>
    </row>
    <row r="4" spans="2:2" x14ac:dyDescent="0.3">
      <c r="B4" s="99" t="s">
        <v>175</v>
      </c>
    </row>
    <row r="5" spans="2:2" x14ac:dyDescent="0.3">
      <c r="B5" s="90"/>
    </row>
    <row r="6" spans="2:2" x14ac:dyDescent="0.3">
      <c r="B6" s="125" t="s">
        <v>176</v>
      </c>
    </row>
    <row r="7" spans="2:2" x14ac:dyDescent="0.3">
      <c r="B7" s="100"/>
    </row>
    <row r="8" spans="2:2" ht="60.75" customHeight="1" x14ac:dyDescent="0.3">
      <c r="B8" s="91" t="s">
        <v>185</v>
      </c>
    </row>
    <row r="9" spans="2:2" x14ac:dyDescent="0.3">
      <c r="B9" s="91"/>
    </row>
    <row r="10" spans="2:2" x14ac:dyDescent="0.3">
      <c r="B10" s="91" t="s">
        <v>186</v>
      </c>
    </row>
    <row r="11" spans="2:2" x14ac:dyDescent="0.3">
      <c r="B11" s="91" t="s">
        <v>187</v>
      </c>
    </row>
    <row r="12" spans="2:2" x14ac:dyDescent="0.3">
      <c r="B12" s="91" t="s">
        <v>188</v>
      </c>
    </row>
    <row r="13" spans="2:2" x14ac:dyDescent="0.3">
      <c r="B13" s="91" t="s">
        <v>189</v>
      </c>
    </row>
    <row r="14" spans="2:2" x14ac:dyDescent="0.3">
      <c r="B14" s="91" t="s">
        <v>190</v>
      </c>
    </row>
    <row r="15" spans="2:2" x14ac:dyDescent="0.3">
      <c r="B15" s="91" t="s">
        <v>191</v>
      </c>
    </row>
    <row r="16" spans="2:2" x14ac:dyDescent="0.3">
      <c r="B16" s="91" t="s">
        <v>192</v>
      </c>
    </row>
    <row r="17" spans="2:2" ht="28.8" x14ac:dyDescent="0.3">
      <c r="B17" s="91" t="s">
        <v>193</v>
      </c>
    </row>
    <row r="18" spans="2:2" x14ac:dyDescent="0.3">
      <c r="B18" s="91" t="s">
        <v>194</v>
      </c>
    </row>
    <row r="19" spans="2:2" x14ac:dyDescent="0.3">
      <c r="B19" s="91" t="s">
        <v>195</v>
      </c>
    </row>
    <row r="20" spans="2:2" x14ac:dyDescent="0.3">
      <c r="B20" s="91" t="s">
        <v>196</v>
      </c>
    </row>
    <row r="21" spans="2:2" ht="28.8" x14ac:dyDescent="0.3">
      <c r="B21" s="91" t="s">
        <v>197</v>
      </c>
    </row>
    <row r="22" spans="2:2" x14ac:dyDescent="0.3">
      <c r="B22" s="91" t="s">
        <v>198</v>
      </c>
    </row>
    <row r="23" spans="2:2" x14ac:dyDescent="0.3">
      <c r="B23" s="92"/>
    </row>
    <row r="24" spans="2:2" ht="57.6" x14ac:dyDescent="0.3">
      <c r="B24" s="91" t="s">
        <v>199</v>
      </c>
    </row>
    <row r="25" spans="2:2" ht="13.5" customHeight="1" x14ac:dyDescent="0.3">
      <c r="B25" s="91"/>
    </row>
    <row r="26" spans="2:2" ht="28.8" x14ac:dyDescent="0.3">
      <c r="B26" s="91" t="s">
        <v>200</v>
      </c>
    </row>
    <row r="27" spans="2:2" ht="15" thickBot="1" x14ac:dyDescent="0.35">
      <c r="B27" s="101"/>
    </row>
  </sheetData>
  <sheetProtection algorithmName="SHA-512" hashValue="wKa5ahsVqwjczO7YdbIjZXoMU1NrwR4d64PDpm2dtcQ0I17pQG+alyisGMBcr83LbUyzyD3zchvchkPBVh9ANw==" saltValue="j35/EOYcan/v/v+5zECUHA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161BC-879E-400A-9E2E-9E0795CFF9A2}">
  <dimension ref="B1:B26"/>
  <sheetViews>
    <sheetView showGridLines="0" zoomScaleNormal="100" workbookViewId="0">
      <selection activeCell="B2" sqref="B2"/>
    </sheetView>
  </sheetViews>
  <sheetFormatPr defaultColWidth="9.109375" defaultRowHeight="14.4" x14ac:dyDescent="0.3"/>
  <cols>
    <col min="1" max="1" width="3.109375" style="88" customWidth="1"/>
    <col min="2" max="2" width="98.5546875" style="88" customWidth="1"/>
    <col min="3" max="16384" width="9.109375" style="88"/>
  </cols>
  <sheetData>
    <row r="1" spans="2:2" ht="15" thickBot="1" x14ac:dyDescent="0.35"/>
    <row r="2" spans="2:2" ht="42.75" customHeight="1" x14ac:dyDescent="0.3">
      <c r="B2" s="89" t="s">
        <v>201</v>
      </c>
    </row>
    <row r="3" spans="2:2" x14ac:dyDescent="0.3">
      <c r="B3" s="90"/>
    </row>
    <row r="4" spans="2:2" x14ac:dyDescent="0.3">
      <c r="B4" s="91" t="s">
        <v>175</v>
      </c>
    </row>
    <row r="5" spans="2:2" x14ac:dyDescent="0.3">
      <c r="B5" s="92"/>
    </row>
    <row r="6" spans="2:2" x14ac:dyDescent="0.3">
      <c r="B6" s="124" t="s">
        <v>176</v>
      </c>
    </row>
    <row r="7" spans="2:2" x14ac:dyDescent="0.3">
      <c r="B7" s="91"/>
    </row>
    <row r="8" spans="2:2" ht="60.75" customHeight="1" x14ac:dyDescent="0.3">
      <c r="B8" s="91" t="s">
        <v>202</v>
      </c>
    </row>
    <row r="9" spans="2:2" x14ac:dyDescent="0.3">
      <c r="B9" s="91" t="s">
        <v>203</v>
      </c>
    </row>
    <row r="10" spans="2:2" x14ac:dyDescent="0.3">
      <c r="B10" s="95"/>
    </row>
    <row r="11" spans="2:2" ht="28.8" x14ac:dyDescent="0.3">
      <c r="B11" s="91" t="s">
        <v>204</v>
      </c>
    </row>
    <row r="12" spans="2:2" x14ac:dyDescent="0.3">
      <c r="B12" s="91"/>
    </row>
    <row r="13" spans="2:2" ht="28.8" x14ac:dyDescent="0.3">
      <c r="B13" s="91" t="s">
        <v>205</v>
      </c>
    </row>
    <row r="14" spans="2:2" x14ac:dyDescent="0.3">
      <c r="B14" s="91"/>
    </row>
    <row r="15" spans="2:2" ht="28.8" x14ac:dyDescent="0.3">
      <c r="B15" s="91" t="s">
        <v>206</v>
      </c>
    </row>
    <row r="16" spans="2:2" x14ac:dyDescent="0.3">
      <c r="B16" s="91"/>
    </row>
    <row r="17" spans="2:2" ht="57.6" x14ac:dyDescent="0.3">
      <c r="B17" s="91" t="s">
        <v>207</v>
      </c>
    </row>
    <row r="18" spans="2:2" x14ac:dyDescent="0.3">
      <c r="B18" s="91"/>
    </row>
    <row r="19" spans="2:2" ht="72" x14ac:dyDescent="0.3">
      <c r="B19" s="91" t="s">
        <v>208</v>
      </c>
    </row>
    <row r="20" spans="2:2" ht="15" thickBot="1" x14ac:dyDescent="0.35">
      <c r="B20" s="96"/>
    </row>
    <row r="21" spans="2:2" x14ac:dyDescent="0.3">
      <c r="B21" s="97"/>
    </row>
    <row r="22" spans="2:2" x14ac:dyDescent="0.3">
      <c r="B22" s="97"/>
    </row>
    <row r="23" spans="2:2" x14ac:dyDescent="0.3">
      <c r="B23" s="97"/>
    </row>
    <row r="24" spans="2:2" x14ac:dyDescent="0.3">
      <c r="B24" s="97"/>
    </row>
    <row r="25" spans="2:2" ht="13.5" customHeight="1" x14ac:dyDescent="0.3">
      <c r="B25" s="97"/>
    </row>
    <row r="26" spans="2:2" ht="15.6" x14ac:dyDescent="0.3">
      <c r="B26" s="98"/>
    </row>
  </sheetData>
  <sheetProtection algorithmName="SHA-512" hashValue="ts69F641Uw8Lf86vECIPik06Ejx87DDAziSTfe1YMxhA9kgIvZDoyfpOwYi304qwGHBzD/iPx9Sj5rEDX5+94Q==" saltValue="9lcYI2//442aN3g8upnZzw==" spinCount="100000" sheet="1" objects="1" scenarios="1" select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4b31099-8163-4ac9-ab84-be06feeb7ef4" xsi:nil="true"/>
    <lcf76f155ced4ddcb4097134ff3c332f xmlns="bb3d1ceb-ec91-4593-ab49-8ce9533748d9">
      <Terms xmlns="http://schemas.microsoft.com/office/infopath/2007/PartnerControls"/>
    </lcf76f155ced4ddcb4097134ff3c332f>
    <Stav xmlns="bb3d1ceb-ec91-4593-ab49-8ce9533748d9">Potrebné vybaviť</Stav>
    <Stav1 xmlns="bb3d1ceb-ec91-4593-ab49-8ce9533748d9">false</Stav1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19" ma:contentTypeDescription="Create a new document." ma:contentTypeScope="" ma:versionID="e5097bae29a9c9efc3f252e070200a52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ff3f7b198ed648e4949c9995f5fd94e0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Stav" minOccurs="0"/>
                <xsd:element ref="ns2:Stav1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v" ma:index="22" nillable="true" ma:displayName="Stav" ma:default="Potrebné vybaviť" ma:format="RadioButtons" ma:internalName="Stav">
      <xsd:simpleType>
        <xsd:union memberTypes="dms:Text">
          <xsd:simpleType>
            <xsd:restriction base="dms:Choice">
              <xsd:enumeration value="Vybavené"/>
              <xsd:enumeration value="Potrebné vybaviť"/>
              <xsd:enumeration value="Voľba 2"/>
            </xsd:restriction>
          </xsd:simpleType>
        </xsd:union>
      </xsd:simpleType>
    </xsd:element>
    <xsd:element name="Stav1" ma:index="23" nillable="true" ma:displayName="Stav1" ma:default="0" ma:format="Dropdown" ma:internalName="Stav1">
      <xsd:simpleType>
        <xsd:restriction base="dms:Boolea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c45932f-0409-4ce4-a056-1f58e1030d6c}" ma:internalName="TaxCatchAll" ma:showField="CatchAllData" ma:web="e4b31099-8163-4ac9-ab84-be06feeb7e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26C4C4-40DB-443F-9678-BC5602E1A01F}">
  <ds:schemaRefs>
    <ds:schemaRef ds:uri="http://schemas.openxmlformats.org/package/2006/metadata/core-properties"/>
    <ds:schemaRef ds:uri="e4b31099-8163-4ac9-ab84-be06feeb7ef4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bb3d1ceb-ec91-4593-ab49-8ce9533748d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D0C532E-68AD-447D-A1B8-0298924800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854161-2526-42CC-9E60-2E21818A46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5</vt:i4>
      </vt:variant>
    </vt:vector>
  </HeadingPairs>
  <TitlesOfParts>
    <vt:vector size="11" baseType="lpstr">
      <vt:lpstr>Zákl. nastavenie</vt:lpstr>
      <vt:lpstr>Ponuka</vt:lpstr>
      <vt:lpstr>Rozpočet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Ponuka!Oblasť_tlače</vt:lpstr>
      <vt:lpstr>Rozpočet!Oblasť_tlače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420603143721</dc:creator>
  <cp:keywords/>
  <dc:description/>
  <cp:lastModifiedBy>Stašjaková Katarína, Ing.</cp:lastModifiedBy>
  <cp:revision/>
  <cp:lastPrinted>2025-08-26T11:55:04Z</cp:lastPrinted>
  <dcterms:created xsi:type="dcterms:W3CDTF">2022-07-28T10:32:02Z</dcterms:created>
  <dcterms:modified xsi:type="dcterms:W3CDTF">2025-08-27T08:44:11Z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  <property fmtid="{D5CDD505-2E9C-101B-9397-08002B2CF9AE}" pid="3" name="MediaServiceImageTags">
    <vt:lpwstr/>
  </property>
</Properties>
</file>