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192.168.2.50\pu\PRV 2014-2022\Výzva 65 PRV 2022 4.1\RD Pribylina\VO 2025\Template\"/>
    </mc:Choice>
  </mc:AlternateContent>
  <xr:revisionPtr revIDLastSave="0" documentId="13_ncr:1_{866EF8EA-1A80-448D-83D0-C54EB3DA010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ekapitulácia stavby" sheetId="1" r:id="rId1"/>
    <sheet name="M1-SU - Stavebné úpravy o..." sheetId="2" r:id="rId2"/>
    <sheet name="M2-SU - Stavebné úpravy o..." sheetId="7" r:id="rId3"/>
  </sheets>
  <definedNames>
    <definedName name="_xlnm._FilterDatabase" localSheetId="1" hidden="1">'M1-SU - Stavebné úpravy o...'!$C$128:$K$154</definedName>
    <definedName name="_xlnm._FilterDatabase" localSheetId="2" hidden="1">'M2-SU - Stavebné úpravy o...'!$C$129:$K$156</definedName>
    <definedName name="_xlnm.Print_Titles" localSheetId="1">'M1-SU - Stavebné úpravy o...'!$128:$128</definedName>
    <definedName name="_xlnm.Print_Titles" localSheetId="2">'M2-SU - Stavebné úpravy o...'!$129:$129</definedName>
    <definedName name="_xlnm.Print_Titles" localSheetId="0">'Rekapitulácia stavby'!$92:$92</definedName>
    <definedName name="_xlnm.Print_Area" localSheetId="1">'M1-SU - Stavebné úpravy o...'!$C$4:$J$76,'M1-SU - Stavebné úpravy o...'!$C$82:$J$108,'M1-SU - Stavebné úpravy o...'!$C$114:$J$154</definedName>
    <definedName name="_xlnm.Print_Area" localSheetId="2">'M2-SU - Stavebné úpravy o...'!$C$4:$J$76,'M2-SU - Stavebné úpravy o...'!$C$82:$J$109,'M2-SU - Stavebné úpravy o...'!$C$115:$J$156</definedName>
    <definedName name="_xlnm.Print_Area" localSheetId="0">'Rekapitulácia stavby'!$D$4:$AO$76,'Rekapitulácia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96" i="1" l="1"/>
  <c r="AX96" i="1"/>
  <c r="AY96" i="1"/>
  <c r="J39" i="7"/>
  <c r="J38" i="7"/>
  <c r="AY98" i="1" s="1"/>
  <c r="J37" i="7"/>
  <c r="AX98" i="1"/>
  <c r="BI156" i="7"/>
  <c r="BH156" i="7"/>
  <c r="BG156" i="7"/>
  <c r="BE156" i="7"/>
  <c r="BK156" i="7"/>
  <c r="J156" i="7" s="1"/>
  <c r="BF156" i="7" s="1"/>
  <c r="BI155" i="7"/>
  <c r="BH155" i="7"/>
  <c r="BG155" i="7"/>
  <c r="BE155" i="7"/>
  <c r="BK155" i="7"/>
  <c r="J155" i="7"/>
  <c r="BF155" i="7"/>
  <c r="BI154" i="7"/>
  <c r="BH154" i="7"/>
  <c r="BG154" i="7"/>
  <c r="BE154" i="7"/>
  <c r="BK154" i="7"/>
  <c r="J154" i="7" s="1"/>
  <c r="BF154" i="7" s="1"/>
  <c r="BI153" i="7"/>
  <c r="BH153" i="7"/>
  <c r="BG153" i="7"/>
  <c r="BE153" i="7"/>
  <c r="BK153" i="7"/>
  <c r="J153" i="7"/>
  <c r="BF153" i="7"/>
  <c r="BI152" i="7"/>
  <c r="BH152" i="7"/>
  <c r="BG152" i="7"/>
  <c r="BE152" i="7"/>
  <c r="BK152" i="7"/>
  <c r="J152" i="7" s="1"/>
  <c r="BF152" i="7" s="1"/>
  <c r="BI150" i="7"/>
  <c r="BH150" i="7"/>
  <c r="BG150" i="7"/>
  <c r="BE150" i="7"/>
  <c r="T150" i="7"/>
  <c r="T149" i="7"/>
  <c r="R150" i="7"/>
  <c r="R149" i="7" s="1"/>
  <c r="P150" i="7"/>
  <c r="P149" i="7"/>
  <c r="BI148" i="7"/>
  <c r="BH148" i="7"/>
  <c r="BG148" i="7"/>
  <c r="BE148" i="7"/>
  <c r="T148" i="7"/>
  <c r="T147" i="7" s="1"/>
  <c r="R148" i="7"/>
  <c r="R147" i="7"/>
  <c r="P148" i="7"/>
  <c r="P147" i="7"/>
  <c r="BI146" i="7"/>
  <c r="BH146" i="7"/>
  <c r="BG146" i="7"/>
  <c r="BE146" i="7"/>
  <c r="T146" i="7"/>
  <c r="T145" i="7"/>
  <c r="R146" i="7"/>
  <c r="R145" i="7" s="1"/>
  <c r="P146" i="7"/>
  <c r="P145" i="7" s="1"/>
  <c r="BI144" i="7"/>
  <c r="BH144" i="7"/>
  <c r="BG144" i="7"/>
  <c r="BE144" i="7"/>
  <c r="T144" i="7"/>
  <c r="T143" i="7" s="1"/>
  <c r="R144" i="7"/>
  <c r="R143" i="7"/>
  <c r="P144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3" i="7"/>
  <c r="BH133" i="7"/>
  <c r="BG133" i="7"/>
  <c r="BE133" i="7"/>
  <c r="T133" i="7"/>
  <c r="T132" i="7"/>
  <c r="R133" i="7"/>
  <c r="R132" i="7"/>
  <c r="P133" i="7"/>
  <c r="P132" i="7" s="1"/>
  <c r="J127" i="7"/>
  <c r="J126" i="7"/>
  <c r="F126" i="7"/>
  <c r="F124" i="7"/>
  <c r="E122" i="7"/>
  <c r="J94" i="7"/>
  <c r="J93" i="7"/>
  <c r="F93" i="7"/>
  <c r="F91" i="7"/>
  <c r="E89" i="7"/>
  <c r="J20" i="7"/>
  <c r="E20" i="7"/>
  <c r="F127" i="7" s="1"/>
  <c r="J19" i="7"/>
  <c r="J14" i="7"/>
  <c r="J91" i="7" s="1"/>
  <c r="E7" i="7"/>
  <c r="E118" i="7" s="1"/>
  <c r="J39" i="2"/>
  <c r="J38" i="2"/>
  <c r="J37" i="2"/>
  <c r="BI154" i="2"/>
  <c r="BH154" i="2"/>
  <c r="BG154" i="2"/>
  <c r="BE154" i="2"/>
  <c r="BK154" i="2"/>
  <c r="J154" i="2"/>
  <c r="BF154" i="2"/>
  <c r="BI153" i="2"/>
  <c r="BH153" i="2"/>
  <c r="BG153" i="2"/>
  <c r="BE153" i="2"/>
  <c r="BK153" i="2"/>
  <c r="J153" i="2"/>
  <c r="BF153" i="2" s="1"/>
  <c r="BI152" i="2"/>
  <c r="BH152" i="2"/>
  <c r="BG152" i="2"/>
  <c r="BE152" i="2"/>
  <c r="BK152" i="2"/>
  <c r="J152" i="2"/>
  <c r="BF152" i="2"/>
  <c r="BI151" i="2"/>
  <c r="BH151" i="2"/>
  <c r="BG151" i="2"/>
  <c r="BE151" i="2"/>
  <c r="BK151" i="2"/>
  <c r="J151" i="2"/>
  <c r="BF151" i="2" s="1"/>
  <c r="BI150" i="2"/>
  <c r="BH150" i="2"/>
  <c r="BG150" i="2"/>
  <c r="BE150" i="2"/>
  <c r="BK150" i="2"/>
  <c r="J150" i="2"/>
  <c r="BF150" i="2"/>
  <c r="BI148" i="2"/>
  <c r="BH148" i="2"/>
  <c r="BG148" i="2"/>
  <c r="BE148" i="2"/>
  <c r="T148" i="2"/>
  <c r="T147" i="2"/>
  <c r="R148" i="2"/>
  <c r="R147" i="2"/>
  <c r="P148" i="2"/>
  <c r="P147" i="2" s="1"/>
  <c r="BI146" i="2"/>
  <c r="BH146" i="2"/>
  <c r="BG146" i="2"/>
  <c r="BE146" i="2"/>
  <c r="T146" i="2"/>
  <c r="T145" i="2"/>
  <c r="R146" i="2"/>
  <c r="R145" i="2" s="1"/>
  <c r="P146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T140" i="2" s="1"/>
  <c r="R141" i="2"/>
  <c r="R140" i="2"/>
  <c r="P141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J126" i="2"/>
  <c r="J125" i="2"/>
  <c r="F125" i="2"/>
  <c r="F123" i="2"/>
  <c r="E121" i="2"/>
  <c r="J94" i="2"/>
  <c r="J93" i="2"/>
  <c r="F93" i="2"/>
  <c r="F91" i="2"/>
  <c r="E89" i="2"/>
  <c r="J20" i="2"/>
  <c r="E20" i="2"/>
  <c r="F126" i="2" s="1"/>
  <c r="J19" i="2"/>
  <c r="J123" i="2"/>
  <c r="E7" i="2"/>
  <c r="E117" i="2" s="1"/>
  <c r="L90" i="1"/>
  <c r="AM90" i="1"/>
  <c r="AM89" i="1"/>
  <c r="L89" i="1"/>
  <c r="AM87" i="1"/>
  <c r="L87" i="1"/>
  <c r="L85" i="1"/>
  <c r="L84" i="1"/>
  <c r="J146" i="2"/>
  <c r="BK139" i="2"/>
  <c r="AS97" i="1"/>
  <c r="BK138" i="2"/>
  <c r="BK132" i="2"/>
  <c r="J141" i="7"/>
  <c r="J150" i="7"/>
  <c r="BK135" i="7"/>
  <c r="BK142" i="7"/>
  <c r="BK146" i="7"/>
  <c r="J148" i="2"/>
  <c r="J135" i="2"/>
  <c r="AS95" i="1"/>
  <c r="J139" i="2"/>
  <c r="BK134" i="2"/>
  <c r="BK138" i="7"/>
  <c r="BK148" i="7"/>
  <c r="J142" i="7"/>
  <c r="BK150" i="7"/>
  <c r="J135" i="7"/>
  <c r="BK137" i="7"/>
  <c r="J143" i="2"/>
  <c r="J132" i="2"/>
  <c r="BK146" i="2"/>
  <c r="BK143" i="2"/>
  <c r="BK135" i="2"/>
  <c r="BK133" i="2"/>
  <c r="J137" i="7"/>
  <c r="J146" i="7"/>
  <c r="J138" i="7"/>
  <c r="J144" i="7"/>
  <c r="BK133" i="7"/>
  <c r="BK144" i="2"/>
  <c r="J133" i="2"/>
  <c r="BK148" i="2"/>
  <c r="J144" i="2"/>
  <c r="BK141" i="2"/>
  <c r="J138" i="2"/>
  <c r="J134" i="2"/>
  <c r="J141" i="2"/>
  <c r="J148" i="7"/>
  <c r="BK136" i="7"/>
  <c r="BK144" i="7"/>
  <c r="J136" i="7"/>
  <c r="BK141" i="7"/>
  <c r="J133" i="7"/>
  <c r="T131" i="2" l="1"/>
  <c r="T130" i="2" s="1"/>
  <c r="R137" i="2"/>
  <c r="T142" i="2"/>
  <c r="BK149" i="2"/>
  <c r="J149" i="2"/>
  <c r="J107" i="2"/>
  <c r="P134" i="7"/>
  <c r="P131" i="7"/>
  <c r="R140" i="7"/>
  <c r="R139" i="7" s="1"/>
  <c r="BK131" i="2"/>
  <c r="J131" i="2" s="1"/>
  <c r="J100" i="2" s="1"/>
  <c r="P137" i="2"/>
  <c r="P142" i="2"/>
  <c r="R134" i="7"/>
  <c r="R131" i="7"/>
  <c r="P140" i="7"/>
  <c r="P139" i="7" s="1"/>
  <c r="R131" i="2"/>
  <c r="R130" i="2" s="1"/>
  <c r="BK137" i="2"/>
  <c r="J137" i="2"/>
  <c r="J102" i="2"/>
  <c r="BK142" i="2"/>
  <c r="J142" i="2"/>
  <c r="J104" i="2"/>
  <c r="BK134" i="7"/>
  <c r="J134" i="7"/>
  <c r="J101" i="7"/>
  <c r="T140" i="7"/>
  <c r="T139" i="7"/>
  <c r="BK151" i="7"/>
  <c r="J151" i="7"/>
  <c r="J108" i="7" s="1"/>
  <c r="P131" i="2"/>
  <c r="P130" i="2"/>
  <c r="T137" i="2"/>
  <c r="T136" i="2" s="1"/>
  <c r="R142" i="2"/>
  <c r="T134" i="7"/>
  <c r="T131" i="7" s="1"/>
  <c r="T130" i="7" s="1"/>
  <c r="BK140" i="7"/>
  <c r="J140" i="7"/>
  <c r="J103" i="7"/>
  <c r="BK140" i="2"/>
  <c r="J140" i="2" s="1"/>
  <c r="J103" i="2" s="1"/>
  <c r="BK145" i="2"/>
  <c r="J145" i="2"/>
  <c r="J105" i="2" s="1"/>
  <c r="BK147" i="2"/>
  <c r="J147" i="2" s="1"/>
  <c r="J106" i="2" s="1"/>
  <c r="BK145" i="7"/>
  <c r="J145" i="7" s="1"/>
  <c r="J105" i="7" s="1"/>
  <c r="BK149" i="7"/>
  <c r="J149" i="7"/>
  <c r="J107" i="7"/>
  <c r="BK132" i="7"/>
  <c r="J132" i="7" s="1"/>
  <c r="J100" i="7" s="1"/>
  <c r="BK147" i="7"/>
  <c r="J147" i="7" s="1"/>
  <c r="J106" i="7" s="1"/>
  <c r="BK143" i="7"/>
  <c r="J143" i="7" s="1"/>
  <c r="J104" i="7" s="1"/>
  <c r="F94" i="7"/>
  <c r="E85" i="7"/>
  <c r="J124" i="7"/>
  <c r="BF133" i="7"/>
  <c r="BF137" i="7"/>
  <c r="BF144" i="7"/>
  <c r="BF135" i="7"/>
  <c r="BF138" i="7"/>
  <c r="BF141" i="7"/>
  <c r="BF142" i="7"/>
  <c r="BF148" i="7"/>
  <c r="BF150" i="7"/>
  <c r="BF136" i="7"/>
  <c r="BF146" i="7"/>
  <c r="E85" i="2"/>
  <c r="J91" i="2"/>
  <c r="F94" i="2"/>
  <c r="BF132" i="2"/>
  <c r="BF138" i="2"/>
  <c r="BF139" i="2"/>
  <c r="BF141" i="2"/>
  <c r="BF144" i="2"/>
  <c r="BF148" i="2"/>
  <c r="BF133" i="2"/>
  <c r="BF134" i="2"/>
  <c r="BF135" i="2"/>
  <c r="BF143" i="2"/>
  <c r="BF146" i="2"/>
  <c r="F39" i="2"/>
  <c r="BD96" i="1" s="1"/>
  <c r="F38" i="7"/>
  <c r="BC98" i="1"/>
  <c r="J35" i="2"/>
  <c r="AV96" i="1" s="1"/>
  <c r="J35" i="7"/>
  <c r="AV98" i="1" s="1"/>
  <c r="F35" i="2"/>
  <c r="AZ96" i="1" s="1"/>
  <c r="F37" i="2"/>
  <c r="BB96" i="1" s="1"/>
  <c r="F35" i="7"/>
  <c r="AZ98" i="1" s="1"/>
  <c r="F37" i="7"/>
  <c r="BB98" i="1" s="1"/>
  <c r="F38" i="2"/>
  <c r="BC96" i="1" s="1"/>
  <c r="AS94" i="1"/>
  <c r="F39" i="7"/>
  <c r="BD98" i="1" s="1"/>
  <c r="P130" i="7" l="1"/>
  <c r="AU98" i="1" s="1"/>
  <c r="R130" i="7"/>
  <c r="R136" i="2"/>
  <c r="R129" i="2"/>
  <c r="P136" i="2"/>
  <c r="P129" i="2"/>
  <c r="T129" i="2"/>
  <c r="BK131" i="7"/>
  <c r="J131" i="7"/>
  <c r="J99" i="7"/>
  <c r="BK139" i="7"/>
  <c r="J139" i="7"/>
  <c r="J102" i="7" s="1"/>
  <c r="BK130" i="2"/>
  <c r="J130" i="2" s="1"/>
  <c r="J99" i="2" s="1"/>
  <c r="BK136" i="2"/>
  <c r="J136" i="2" s="1"/>
  <c r="J101" i="2" s="1"/>
  <c r="F36" i="2"/>
  <c r="BA96" i="1" s="1"/>
  <c r="J36" i="7"/>
  <c r="AW98" i="1" s="1"/>
  <c r="AT98" i="1" s="1"/>
  <c r="BD97" i="1"/>
  <c r="BC97" i="1"/>
  <c r="AY97" i="1" s="1"/>
  <c r="J36" i="2"/>
  <c r="AW96" i="1" s="1"/>
  <c r="AT96" i="1" s="1"/>
  <c r="BB95" i="1"/>
  <c r="F36" i="7"/>
  <c r="BA98" i="1" s="1"/>
  <c r="AZ97" i="1"/>
  <c r="AV97" i="1" s="1"/>
  <c r="BD95" i="1"/>
  <c r="AZ95" i="1"/>
  <c r="BB97" i="1"/>
  <c r="AX97" i="1" s="1"/>
  <c r="BC95" i="1"/>
  <c r="BB94" i="1" l="1"/>
  <c r="BD94" i="1"/>
  <c r="W33" i="1" s="1"/>
  <c r="AV95" i="1"/>
  <c r="AZ94" i="1"/>
  <c r="W29" i="1" s="1"/>
  <c r="AY95" i="1"/>
  <c r="BC94" i="1"/>
  <c r="W32" i="1" s="1"/>
  <c r="AU97" i="1"/>
  <c r="BK129" i="2"/>
  <c r="J129" i="2" s="1"/>
  <c r="J32" i="2" s="1"/>
  <c r="AG96" i="1" s="1"/>
  <c r="AN96" i="1" s="1"/>
  <c r="BK130" i="7"/>
  <c r="J130" i="7" s="1"/>
  <c r="J98" i="7" s="1"/>
  <c r="AU95" i="1"/>
  <c r="AX95" i="1"/>
  <c r="BA95" i="1"/>
  <c r="W31" i="1"/>
  <c r="BA97" i="1"/>
  <c r="AW97" i="1" s="1"/>
  <c r="AT97" i="1" s="1"/>
  <c r="BA94" i="1" l="1"/>
  <c r="AU94" i="1"/>
  <c r="J41" i="2"/>
  <c r="J98" i="2"/>
  <c r="AX94" i="1"/>
  <c r="AV94" i="1"/>
  <c r="AK29" i="1" s="1"/>
  <c r="AG95" i="1"/>
  <c r="J32" i="7"/>
  <c r="AG98" i="1" s="1"/>
  <c r="AW95" i="1"/>
  <c r="AT95" i="1"/>
  <c r="AW94" i="1"/>
  <c r="AK30" i="1" s="1"/>
  <c r="AY94" i="1"/>
  <c r="AN95" i="1" l="1"/>
  <c r="J41" i="7"/>
  <c r="AN98" i="1"/>
  <c r="AG97" i="1"/>
  <c r="AN97" i="1" s="1"/>
  <c r="W30" i="1"/>
  <c r="AT94" i="1"/>
  <c r="AG94" i="1" l="1"/>
  <c r="AK26" i="1" s="1"/>
  <c r="AK35" i="1" s="1"/>
  <c r="AN94" i="1" l="1"/>
</calcChain>
</file>

<file path=xl/sharedStrings.xml><?xml version="1.0" encoding="utf-8"?>
<sst xmlns="http://schemas.openxmlformats.org/spreadsheetml/2006/main" count="961" uniqueCount="204">
  <si>
    <t>Export Komplet</t>
  </si>
  <si>
    <t/>
  </si>
  <si>
    <t>2.0</t>
  </si>
  <si>
    <t>False</t>
  </si>
  <si>
    <t>{f019a9e0-6754-4158-b797-577f18ac0f03}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</si>
  <si>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</si>
  <si>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</si>
  <si>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</si>
  <si>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</si>
  <si>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</si>
  <si>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</si>
  <si>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</si>
  <si>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</si>
  <si>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b2-25-03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</si>
  <si>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</si>
  <si>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</si>
  <si>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</si>
  <si>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ČS:</t>
  </si>
  <si>
    <t>Miesto: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</si>
  <si>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</si>
  <si>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</si>
  <si>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</si>
  <si>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</si>
  <si>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</si>
  <si>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</si>
  <si>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</si>
  <si>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</si>
  <si>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Ing. arch., Ing. Lukáš Krempaský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</si>
  <si>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</si>
  <si>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</si>
  <si>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</si>
  <si>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</si>
  <si>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</si>
  <si>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</si>
  <si>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</si>
  <si>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</si>
  <si>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</si>
  <si>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</si>
  <si>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</si>
  <si>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</si>
  <si>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</si>
  <si>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</si>
  <si>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</si>
  <si>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</si>
  <si>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</si>
  <si>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</si>
  <si>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</si>
  <si>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</si>
  <si>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</si>
  <si>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</si>
  <si>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</si>
  <si>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</si>
  <si>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</si>
  <si>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</si>
  <si>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</si>
  <si>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</si>
  <si>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</si>
  <si>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</si>
  <si>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</si>
  <si>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</si>
  <si>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</si>
  <si>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</si>
  <si>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</si>
  <si>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</si>
  <si>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</si>
  <si>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</si>
  <si>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</si>
  <si>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</si>
  <si>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</si>
  <si>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</si>
  <si>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</si>
  <si>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</si>
  <si>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</si>
  <si>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</si>
  <si>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M1</t>
  </si>
  <si>
    <t>Objekt M1</t>
  </si>
  <si>
    <t>STA</t>
  </si>
  <si>
    <t>1</t>
  </si>
  <si>
    <t>{0e318fe9-5820-4136-bd5f-d7102427f9f9}</t>
  </si>
  <si>
    <t>/</t>
  </si>
  <si>
    <t>M1-SU</t>
  </si>
  <si>
    <t>Stavebné úpravy objektu M1</t>
  </si>
  <si>
    <t>Časť</t>
  </si>
  <si>
    <t>2</t>
  </si>
  <si>
    <t>{35fd6f76-7459-4b8f-a2ea-1b78956b1099}</t>
  </si>
  <si>
    <t>M2</t>
  </si>
  <si>
    <t>Objekt M2</t>
  </si>
  <si>
    <t>{3a163000-cab5-47f9-8163-6afd758159b6}</t>
  </si>
  <si>
    <t>M2-SU</t>
  </si>
  <si>
    <t>Stavebné úpravy objektu - M2</t>
  </si>
  <si>
    <t>{99e7b126-3e36-4822-a983-8a971c936cfc}</t>
  </si>
  <si>
    <t>KRYCÍ LIST ROZPOČTU</t>
  </si>
  <si>
    <t>Objekt:</t>
  </si>
  <si>
    <t>M1 - Objekt M1</t>
  </si>
  <si>
    <t>Časť:</t>
  </si>
  <si>
    <t>M1-SU - Stavebné úpravy objektu M1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</si>
  <si>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</si>
  <si>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</si>
  <si>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</si>
  <si>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</si>
  <si>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</si>
  <si>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</si>
  <si>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</si>
  <si>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>PSV - Práce a dodávky PSV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</si>
  <si>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</si>
  <si>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</si>
  <si>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</si>
  <si>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767 - Konštrukcie doplnkové kovové</t>
  </si>
  <si>
    <t>HZS - Hodinové zúčtovacie sadzby</t>
  </si>
  <si>
    <t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</si>
  <si>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</si>
  <si>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</si>
  <si>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</si>
  <si>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</si>
  <si>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</si>
  <si>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</si>
  <si>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</si>
  <si>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</si>
  <si>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</si>
  <si>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</si>
  <si>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</si>
  <si>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</si>
  <si>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</si>
  <si>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</si>
  <si>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</si>
  <si>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</si>
  <si>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</si>
  <si>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</si>
  <si>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96302200R</t>
  </si>
  <si>
    <t>Demontáž betónových stropných vložiek "MIAKO"</t>
  </si>
  <si>
    <t>ks</t>
  </si>
  <si>
    <t>4</t>
  </si>
  <si>
    <t>968060000R</t>
  </si>
  <si>
    <t>Vyvesenie dreveného okenného krídla do suti plochy nad 1,5 m2, -0,01600t</t>
  </si>
  <si>
    <t>3</t>
  </si>
  <si>
    <t>968061115</t>
  </si>
  <si>
    <t>Vybúranie drevených okien aj s rámom 1 bm obvodu, -0,007 t</t>
  </si>
  <si>
    <t>m</t>
  </si>
  <si>
    <t>6</t>
  </si>
  <si>
    <t>971060000R</t>
  </si>
  <si>
    <t>Jadrové vrty diamantovými korunkami do D 20 mm; h=25cm;         odvŕtanie stĺpikov oce. v podláhách železobetónových -0,00001t</t>
  </si>
  <si>
    <t>8</t>
  </si>
  <si>
    <t>PSV</t>
  </si>
  <si>
    <t>Práce a dodávky PSV</t>
  </si>
  <si>
    <t>762</t>
  </si>
  <si>
    <t>Konštrukcie tesárske</t>
  </si>
  <si>
    <t>5</t>
  </si>
  <si>
    <t>762130000R</t>
  </si>
  <si>
    <t>Demontáž drevenej časti kŕmneho žľabu z fošien,   -0.03000t</t>
  </si>
  <si>
    <t>m2</t>
  </si>
  <si>
    <t>16</t>
  </si>
  <si>
    <t>10</t>
  </si>
  <si>
    <t>762630000R</t>
  </si>
  <si>
    <t>Demontáž vrát vrátane demontáže kovania plochy do 8 m2,  -0.01700t</t>
  </si>
  <si>
    <t>12</t>
  </si>
  <si>
    <t>763</t>
  </si>
  <si>
    <t>Konštrukcie - drevostavby</t>
  </si>
  <si>
    <t>7</t>
  </si>
  <si>
    <t>763710000R</t>
  </si>
  <si>
    <t>Demontáž zvislej konštrukcie do 10 m výšky steny vetracích tunelov</t>
  </si>
  <si>
    <t>14</t>
  </si>
  <si>
    <t>764</t>
  </si>
  <si>
    <t>Konštrukcie klampiarske</t>
  </si>
  <si>
    <t>764172491.R</t>
  </si>
  <si>
    <t>Demontáž a Montáž krytiny z trapézového plechu, sklon do 30° vrátane všetkých komponentov apomocných konštrukcií</t>
  </si>
  <si>
    <t>-1749309734</t>
  </si>
  <si>
    <t>M</t>
  </si>
  <si>
    <t>138310005400</t>
  </si>
  <si>
    <t>Plech trapézový pozinkovaný T 50 1085x50 mm hr. 0,75 mm, MASLEN vrátane všetkých komponentov a pomocných konštrukcií</t>
  </si>
  <si>
    <t>1898358728</t>
  </si>
  <si>
    <t>767</t>
  </si>
  <si>
    <t>Konštrukcie doplnkové kovové</t>
  </si>
  <si>
    <t>7674411100R</t>
  </si>
  <si>
    <t>Demontáž oceľových  zábran vrátane stĺpikov</t>
  </si>
  <si>
    <t>kg</t>
  </si>
  <si>
    <t>18</t>
  </si>
  <si>
    <t>HZS</t>
  </si>
  <si>
    <t>Hodinové zúčtovacie sadzby</t>
  </si>
  <si>
    <t>11</t>
  </si>
  <si>
    <t>HZS000111.S</t>
  </si>
  <si>
    <t>Stavebno montážne práce menej náročne, pomocné alebo manupulačné (Tr. 1) v rozsahu viac ako 8 hodín</t>
  </si>
  <si>
    <t>hod</t>
  </si>
  <si>
    <t>512</t>
  </si>
  <si>
    <t>-731293218</t>
  </si>
  <si>
    <t>VP</t>
  </si>
  <si>
    <t xml:space="preserve">  Práce naviac</t>
  </si>
  <si>
    <t>PN</t>
  </si>
  <si>
    <t>M2 - Objekt M2</t>
  </si>
  <si>
    <t>M2-SU - Stavebné úpravy objektu - M2</t>
  </si>
  <si>
    <t xml:space="preserve">    6 - Úpravy povrchov, podlahy, osadenie</t>
  </si>
  <si>
    <t>Úpravy povrchov, podlahy, osadenie</t>
  </si>
  <si>
    <t>632452249.S</t>
  </si>
  <si>
    <t>Cementový poter (vhodný aj ako spádový), pevnosti v tlaku 25 MPa, hr. 50 mm</t>
  </si>
  <si>
    <t>-1368284313</t>
  </si>
  <si>
    <t>963015000R</t>
  </si>
  <si>
    <t>968060000R.1</t>
  </si>
  <si>
    <t>Demontáž okien drevených, 1 bm obvodu - 0,008t</t>
  </si>
  <si>
    <t>971067001</t>
  </si>
  <si>
    <t>Demontáž zvislej konštrukcie steny vetracích tunelov</t>
  </si>
  <si>
    <t>764310000R</t>
  </si>
  <si>
    <t>Demontáž krytiny hladkej strešnej z tabúľ 2000 x 670 mm, do 30st.,  -0,00751t</t>
  </si>
  <si>
    <t>Demonráž oceľových  zábran vrátane stĺpikov</t>
  </si>
  <si>
    <t>-1297978965</t>
  </si>
  <si>
    <t>Roľnícke družstvo Pribylina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</si>
</sst>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family val="1"/>
      <charset val="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4" fontId="6" fillId="0" borderId="19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9" xfId="0" applyFont="1" applyBorder="1" applyAlignment="1">
      <alignment horizontal="left" vertical="center"/>
    </xf>
    <xf numFmtId="0" fontId="7" fillId="0" borderId="19" xfId="0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/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49" fontId="21" fillId="0" borderId="21" xfId="0" applyNumberFormat="1" applyFont="1" applyBorder="1" applyAlignment="1" applyProtection="1">
      <alignment horizontal="left" vertical="center" wrapText="1"/>
      <protection locked="0"/>
    </xf>
    <xf numFmtId="0" fontId="21" fillId="0" borderId="21" xfId="0" applyFont="1" applyBorder="1" applyAlignment="1" applyProtection="1">
      <alignment horizontal="left" vertical="center" wrapText="1"/>
      <protection locked="0"/>
    </xf>
    <xf numFmtId="0" fontId="21" fillId="0" borderId="21" xfId="0" applyFont="1" applyBorder="1" applyAlignment="1" applyProtection="1">
      <alignment horizontal="center" vertical="center" wrapText="1"/>
      <protection locked="0"/>
    </xf>
    <xf numFmtId="167" fontId="21" fillId="0" borderId="21" xfId="0" applyNumberFormat="1" applyFont="1" applyBorder="1" applyAlignment="1" applyProtection="1">
      <alignment vertical="center"/>
      <protection locked="0"/>
    </xf>
    <xf numFmtId="4" fontId="21" fillId="3" borderId="21" xfId="0" applyNumberFormat="1" applyFont="1" applyFill="1" applyBorder="1" applyAlignment="1" applyProtection="1">
      <alignment vertical="center"/>
      <protection locked="0"/>
    </xf>
    <xf numFmtId="4" fontId="21" fillId="0" borderId="21" xfId="0" applyNumberFormat="1" applyFont="1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21" xfId="0" applyFont="1" applyBorder="1" applyAlignment="1" applyProtection="1">
      <alignment horizontal="center" vertical="center"/>
      <protection locked="0"/>
    </xf>
    <xf numFmtId="49" fontId="34" fillId="0" borderId="21" xfId="0" applyNumberFormat="1" applyFont="1" applyBorder="1" applyAlignment="1" applyProtection="1">
      <alignment horizontal="left" vertical="center" wrapText="1"/>
      <protection locked="0"/>
    </xf>
    <xf numFmtId="0" fontId="34" fillId="0" borderId="21" xfId="0" applyFont="1" applyBorder="1" applyAlignment="1" applyProtection="1">
      <alignment horizontal="left" vertical="center" wrapText="1"/>
      <protection locked="0"/>
    </xf>
    <xf numFmtId="0" fontId="34" fillId="0" borderId="21" xfId="0" applyFont="1" applyBorder="1" applyAlignment="1" applyProtection="1">
      <alignment horizontal="center" vertical="center" wrapText="1"/>
      <protection locked="0"/>
    </xf>
    <xf numFmtId="167" fontId="34" fillId="0" borderId="21" xfId="0" applyNumberFormat="1" applyFont="1" applyBorder="1" applyAlignment="1" applyProtection="1">
      <alignment vertical="center"/>
      <protection locked="0"/>
    </xf>
    <xf numFmtId="4" fontId="34" fillId="3" borderId="21" xfId="0" applyNumberFormat="1" applyFont="1" applyFill="1" applyBorder="1" applyAlignment="1" applyProtection="1">
      <alignment vertical="center"/>
      <protection locked="0"/>
    </xf>
    <xf numFmtId="4" fontId="34" fillId="0" borderId="21" xfId="0" applyNumberFormat="1" applyFont="1" applyBorder="1" applyAlignment="1" applyProtection="1">
      <alignment vertical="center"/>
      <protection locked="0"/>
    </xf>
    <xf numFmtId="0" fontId="35" fillId="0" borderId="21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49" fontId="0" fillId="3" borderId="21" xfId="0" applyNumberFormat="1" applyFill="1" applyBorder="1" applyAlignment="1" applyProtection="1">
      <alignment horizontal="left" vertical="center" wrapText="1"/>
      <protection locked="0"/>
    </xf>
    <xf numFmtId="0" fontId="0" fillId="3" borderId="21" xfId="0" applyFill="1" applyBorder="1" applyAlignment="1" applyProtection="1">
      <alignment horizontal="left" vertical="center" wrapText="1"/>
      <protection locked="0"/>
    </xf>
    <xf numFmtId="0" fontId="0" fillId="3" borderId="21" xfId="0" applyFill="1" applyBorder="1" applyAlignment="1" applyProtection="1">
      <alignment horizontal="center" vertical="center" wrapText="1"/>
      <protection locked="0"/>
    </xf>
    <xf numFmtId="167" fontId="0" fillId="3" borderId="21" xfId="0" applyNumberFormat="1" applyFill="1" applyBorder="1" applyAlignment="1" applyProtection="1">
      <alignment vertical="center"/>
      <protection locked="0"/>
    </xf>
    <xf numFmtId="4" fontId="0" fillId="3" borderId="21" xfId="0" applyNumberFormat="1" applyFill="1" applyBorder="1" applyAlignment="1" applyProtection="1">
      <alignment vertical="center"/>
      <protection locked="0"/>
    </xf>
    <xf numFmtId="4" fontId="0" fillId="0" borderId="21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20" fillId="3" borderId="21" xfId="0" applyFont="1" applyFill="1" applyBorder="1" applyAlignment="1" applyProtection="1">
      <alignment horizontal="left" vertical="center"/>
      <protection locked="0"/>
    </xf>
    <xf numFmtId="0" fontId="20" fillId="3" borderId="21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4" fontId="23" fillId="0" borderId="0" xfId="0" applyNumberFormat="1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opLeftCell="A79" workbookViewId="0">
      <selection activeCell="AZ100" sqref="AZ100"/>
    </sheetView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7" customWidth="1"/>
    <col min="45" max="47" width="25.85546875" hidden="1" customWidth="1"/>
    <col min="48" max="49" width="21.7109375" hidden="1" customWidth="1"/>
    <col min="50" max="51" width="25" hidden="1" customWidth="1"/>
    <col min="52" max="52" width="15.42578125" customWidth="1"/>
    <col min="53" max="53" width="21" customWidth="1"/>
    <col min="54" max="54" width="15.7109375" customWidth="1"/>
    <col min="55" max="55" width="35.42578125" customWidth="1"/>
    <col min="56" max="56" width="32.28515625" customWidth="1"/>
    <col min="57" max="57" width="66.42578125" customWidth="1"/>
    <col min="71" max="91" width="9.285156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 x14ac:dyDescent="0.2">
      <c r="AR2" s="180" t="s">
        <v>5</v>
      </c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S2" s="13" t="s">
        <v>6</v>
      </c>
      <c r="BT2" s="13" t="s">
        <v>7</v>
      </c>
    </row>
    <row r="3" spans="1:74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" customHeight="1" x14ac:dyDescent="0.2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 x14ac:dyDescent="0.2">
      <c r="B5" s="16"/>
      <c r="D5" s="20" t="s">
        <v>12</v>
      </c>
      <c r="K5" s="204" t="s">
        <v>13</v>
      </c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R5" s="16"/>
      <c r="BE5" s="201" t="s">
        <v>14</v>
      </c>
      <c r="BS5" s="13" t="s">
        <v>6</v>
      </c>
    </row>
    <row r="6" spans="1:74" ht="36.9" customHeight="1" x14ac:dyDescent="0.2">
      <c r="B6" s="16"/>
      <c r="D6" s="22" t="s">
        <v>15</v>
      </c>
      <c r="K6" s="205" t="s">
        <v>203</v>
      </c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R6" s="16"/>
      <c r="BE6" s="202"/>
      <c r="BS6" s="13" t="s">
        <v>6</v>
      </c>
    </row>
    <row r="7" spans="1:74" ht="12" customHeight="1" x14ac:dyDescent="0.2">
      <c r="B7" s="16"/>
      <c r="D7" s="23" t="s">
        <v>16</v>
      </c>
      <c r="K7" s="21" t="s">
        <v>1</v>
      </c>
      <c r="AK7" s="23" t="s">
        <v>17</v>
      </c>
      <c r="AN7" s="21" t="s">
        <v>1</v>
      </c>
      <c r="AR7" s="16"/>
      <c r="BE7" s="202"/>
      <c r="BS7" s="13" t="s">
        <v>6</v>
      </c>
    </row>
    <row r="8" spans="1:74" ht="12" customHeight="1" x14ac:dyDescent="0.2">
      <c r="B8" s="16"/>
      <c r="D8" s="23" t="s">
        <v>18</v>
      </c>
      <c r="K8" s="21" t="s">
        <v>203</v>
      </c>
      <c r="AK8" s="23" t="s">
        <v>19</v>
      </c>
      <c r="AN8" s="24"/>
      <c r="AR8" s="16"/>
      <c r="BE8" s="202"/>
      <c r="BS8" s="13" t="s">
        <v>6</v>
      </c>
    </row>
    <row r="9" spans="1:74" ht="14.4" customHeight="1" x14ac:dyDescent="0.2">
      <c r="B9" s="16"/>
      <c r="AR9" s="16"/>
      <c r="BE9" s="202"/>
      <c r="BS9" s="13" t="s">
        <v>6</v>
      </c>
    </row>
    <row r="10" spans="1:74" ht="12" customHeight="1" x14ac:dyDescent="0.2">
      <c r="B10" s="16"/>
      <c r="D10" s="23" t="s">
        <v>20</v>
      </c>
      <c r="AK10" s="23" t="s">
        <v>21</v>
      </c>
      <c r="AN10" s="21" t="s">
        <v>1</v>
      </c>
      <c r="AR10" s="16"/>
      <c r="BE10" s="202"/>
      <c r="BS10" s="13" t="s">
        <v>6</v>
      </c>
    </row>
    <row r="11" spans="1:74" ht="18.45" customHeight="1" x14ac:dyDescent="0.2">
      <c r="B11" s="16"/>
      <c r="E11" s="21" t="s">
        <v>203</v>
      </c>
      <c r="AK11" s="23" t="s">
        <v>22</v>
      </c>
      <c r="AN11" s="21" t="s">
        <v>1</v>
      </c>
      <c r="AR11" s="16"/>
      <c r="BE11" s="202"/>
      <c r="BS11" s="13" t="s">
        <v>6</v>
      </c>
    </row>
    <row r="12" spans="1:74" ht="6.9" customHeight="1" x14ac:dyDescent="0.2">
      <c r="B12" s="16"/>
      <c r="AR12" s="16"/>
      <c r="BE12" s="202"/>
      <c r="BS12" s="13" t="s">
        <v>6</v>
      </c>
    </row>
    <row r="13" spans="1:74" ht="12" customHeight="1" x14ac:dyDescent="0.2">
      <c r="B13" s="16"/>
      <c r="D13" s="23" t="s">
        <v>23</v>
      </c>
      <c r="AK13" s="23" t="s">
        <v>21</v>
      </c>
      <c r="AN13" s="25" t="s">
        <v>24</v>
      </c>
      <c r="AR13" s="16"/>
      <c r="BE13" s="202"/>
      <c r="BS13" s="13" t="s">
        <v>6</v>
      </c>
    </row>
    <row r="14" spans="1:74" ht="13.2" x14ac:dyDescent="0.2">
      <c r="B14" s="16"/>
      <c r="E14" s="206" t="s">
        <v>24</v>
      </c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3" t="s">
        <v>22</v>
      </c>
      <c r="AN14" s="25" t="s">
        <v>24</v>
      </c>
      <c r="AR14" s="16"/>
      <c r="BE14" s="202"/>
      <c r="BS14" s="13" t="s">
        <v>6</v>
      </c>
    </row>
    <row r="15" spans="1:74" ht="6.9" customHeight="1" x14ac:dyDescent="0.2">
      <c r="B15" s="16"/>
      <c r="AR15" s="16"/>
      <c r="BE15" s="202"/>
      <c r="BS15" s="13" t="s">
        <v>3</v>
      </c>
    </row>
    <row r="16" spans="1:74" ht="12" customHeight="1" x14ac:dyDescent="0.2">
      <c r="B16" s="16"/>
      <c r="D16" s="23" t="s">
        <v>25</v>
      </c>
      <c r="AK16" s="23" t="s">
        <v>21</v>
      </c>
      <c r="AN16" s="21" t="s">
        <v>1</v>
      </c>
      <c r="AR16" s="16"/>
      <c r="BE16" s="202"/>
      <c r="BS16" s="13" t="s">
        <v>26</v>
      </c>
    </row>
    <row r="17" spans="2:71" ht="18.45" customHeight="1" x14ac:dyDescent="0.2">
      <c r="B17" s="16"/>
      <c r="E17" s="21" t="s">
        <v>27</v>
      </c>
      <c r="AK17" s="23" t="s">
        <v>22</v>
      </c>
      <c r="AN17" s="21" t="s">
        <v>1</v>
      </c>
      <c r="AR17" s="16"/>
      <c r="BE17" s="202"/>
      <c r="BS17" s="13" t="s">
        <v>26</v>
      </c>
    </row>
    <row r="18" spans="2:71" ht="6.9" customHeight="1" x14ac:dyDescent="0.2">
      <c r="B18" s="16"/>
      <c r="AR18" s="16"/>
      <c r="BE18" s="202"/>
      <c r="BS18" s="13" t="s">
        <v>6</v>
      </c>
    </row>
    <row r="19" spans="2:71" ht="12" customHeight="1" x14ac:dyDescent="0.2">
      <c r="B19" s="16"/>
      <c r="D19" s="23" t="s">
        <v>28</v>
      </c>
      <c r="AK19" s="23" t="s">
        <v>21</v>
      </c>
      <c r="AN19" s="21" t="s">
        <v>1</v>
      </c>
      <c r="AR19" s="16"/>
      <c r="BE19" s="202"/>
      <c r="BS19" s="13" t="s">
        <v>6</v>
      </c>
    </row>
    <row r="20" spans="2:71" ht="18.45" customHeight="1" x14ac:dyDescent="0.2">
      <c r="B20" s="16"/>
      <c r="E20" s="21" t="s">
        <v>27</v>
      </c>
      <c r="AK20" s="23" t="s">
        <v>22</v>
      </c>
      <c r="AN20" s="21" t="s">
        <v>1</v>
      </c>
      <c r="AR20" s="16"/>
      <c r="BE20" s="202"/>
      <c r="BS20" s="13" t="s">
        <v>26</v>
      </c>
    </row>
    <row r="21" spans="2:71" ht="6.9" customHeight="1" x14ac:dyDescent="0.2">
      <c r="B21" s="16"/>
      <c r="AR21" s="16"/>
      <c r="BE21" s="202"/>
    </row>
    <row r="22" spans="2:71" ht="12" customHeight="1" x14ac:dyDescent="0.2">
      <c r="B22" s="16"/>
      <c r="D22" s="23" t="s">
        <v>29</v>
      </c>
      <c r="AR22" s="16"/>
      <c r="BE22" s="202"/>
    </row>
    <row r="23" spans="2:71" ht="16.5" customHeight="1" x14ac:dyDescent="0.2">
      <c r="B23" s="16"/>
      <c r="E23" s="208" t="s">
        <v>1</v>
      </c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R23" s="16"/>
      <c r="BE23" s="202"/>
    </row>
    <row r="24" spans="2:71" ht="6.9" customHeight="1" x14ac:dyDescent="0.2">
      <c r="B24" s="16"/>
      <c r="AR24" s="16"/>
      <c r="BE24" s="202"/>
    </row>
    <row r="25" spans="2:71" ht="6.9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02"/>
    </row>
    <row r="26" spans="2:71" s="1" customFormat="1" ht="25.95" customHeight="1" x14ac:dyDescent="0.2">
      <c r="B26" s="28"/>
      <c r="D26" s="29" t="s">
        <v>30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09">
        <f>ROUND(AG94,2)</f>
        <v>0</v>
      </c>
      <c r="AL26" s="210"/>
      <c r="AM26" s="210"/>
      <c r="AN26" s="210"/>
      <c r="AO26" s="210"/>
      <c r="AR26" s="28"/>
      <c r="BE26" s="202"/>
    </row>
    <row r="27" spans="2:71" s="1" customFormat="1" ht="6.9" customHeight="1" x14ac:dyDescent="0.2">
      <c r="B27" s="28"/>
      <c r="AR27" s="28"/>
      <c r="BE27" s="202"/>
    </row>
    <row r="28" spans="2:71" s="1" customFormat="1" ht="13.2" x14ac:dyDescent="0.2">
      <c r="B28" s="28"/>
      <c r="L28" s="211" t="s">
        <v>31</v>
      </c>
      <c r="M28" s="211"/>
      <c r="N28" s="211"/>
      <c r="O28" s="211"/>
      <c r="P28" s="211"/>
      <c r="W28" s="211" t="s">
        <v>32</v>
      </c>
      <c r="X28" s="211"/>
      <c r="Y28" s="211"/>
      <c r="Z28" s="211"/>
      <c r="AA28" s="211"/>
      <c r="AB28" s="211"/>
      <c r="AC28" s="211"/>
      <c r="AD28" s="211"/>
      <c r="AE28" s="211"/>
      <c r="AK28" s="211" t="s">
        <v>33</v>
      </c>
      <c r="AL28" s="211"/>
      <c r="AM28" s="211"/>
      <c r="AN28" s="211"/>
      <c r="AO28" s="211"/>
      <c r="AR28" s="28"/>
      <c r="BE28" s="202"/>
    </row>
    <row r="29" spans="2:71" s="2" customFormat="1" ht="14.4" customHeight="1" x14ac:dyDescent="0.2">
      <c r="B29" s="32"/>
      <c r="D29" s="23" t="s">
        <v>34</v>
      </c>
      <c r="F29" s="33" t="s">
        <v>35</v>
      </c>
      <c r="L29" s="191">
        <v>0.23</v>
      </c>
      <c r="M29" s="192"/>
      <c r="N29" s="192"/>
      <c r="O29" s="192"/>
      <c r="P29" s="192"/>
      <c r="Q29" s="34"/>
      <c r="R29" s="34"/>
      <c r="S29" s="34"/>
      <c r="T29" s="34"/>
      <c r="U29" s="34"/>
      <c r="V29" s="34"/>
      <c r="W29" s="193">
        <f>ROUND(AZ94, 2)</f>
        <v>0</v>
      </c>
      <c r="X29" s="192"/>
      <c r="Y29" s="192"/>
      <c r="Z29" s="192"/>
      <c r="AA29" s="192"/>
      <c r="AB29" s="192"/>
      <c r="AC29" s="192"/>
      <c r="AD29" s="192"/>
      <c r="AE29" s="192"/>
      <c r="AF29" s="34"/>
      <c r="AG29" s="34"/>
      <c r="AH29" s="34"/>
      <c r="AI29" s="34"/>
      <c r="AJ29" s="34"/>
      <c r="AK29" s="193">
        <f>ROUND(AV94, 2)</f>
        <v>0</v>
      </c>
      <c r="AL29" s="192"/>
      <c r="AM29" s="192"/>
      <c r="AN29" s="192"/>
      <c r="AO29" s="192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203"/>
    </row>
    <row r="30" spans="2:71" s="2" customFormat="1" ht="14.4" customHeight="1" x14ac:dyDescent="0.2">
      <c r="B30" s="32"/>
      <c r="F30" s="33" t="s">
        <v>36</v>
      </c>
      <c r="L30" s="191">
        <v>0.23</v>
      </c>
      <c r="M30" s="192"/>
      <c r="N30" s="192"/>
      <c r="O30" s="192"/>
      <c r="P30" s="192"/>
      <c r="Q30" s="34"/>
      <c r="R30" s="34"/>
      <c r="S30" s="34"/>
      <c r="T30" s="34"/>
      <c r="U30" s="34"/>
      <c r="V30" s="34"/>
      <c r="W30" s="193">
        <f>ROUND(BA94, 2)</f>
        <v>0</v>
      </c>
      <c r="X30" s="192"/>
      <c r="Y30" s="192"/>
      <c r="Z30" s="192"/>
      <c r="AA30" s="192"/>
      <c r="AB30" s="192"/>
      <c r="AC30" s="192"/>
      <c r="AD30" s="192"/>
      <c r="AE30" s="192"/>
      <c r="AF30" s="34"/>
      <c r="AG30" s="34"/>
      <c r="AH30" s="34"/>
      <c r="AI30" s="34"/>
      <c r="AJ30" s="34"/>
      <c r="AK30" s="193">
        <f>ROUND(AW94, 2)</f>
        <v>0</v>
      </c>
      <c r="AL30" s="192"/>
      <c r="AM30" s="192"/>
      <c r="AN30" s="192"/>
      <c r="AO30" s="192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203"/>
    </row>
    <row r="31" spans="2:71" s="2" customFormat="1" ht="14.4" hidden="1" customHeight="1" x14ac:dyDescent="0.2">
      <c r="B31" s="32"/>
      <c r="F31" s="23" t="s">
        <v>37</v>
      </c>
      <c r="L31" s="200">
        <v>0.23</v>
      </c>
      <c r="M31" s="199"/>
      <c r="N31" s="199"/>
      <c r="O31" s="199"/>
      <c r="P31" s="199"/>
      <c r="W31" s="198">
        <f>ROUND(BB94, 2)</f>
        <v>0</v>
      </c>
      <c r="X31" s="199"/>
      <c r="Y31" s="199"/>
      <c r="Z31" s="199"/>
      <c r="AA31" s="199"/>
      <c r="AB31" s="199"/>
      <c r="AC31" s="199"/>
      <c r="AD31" s="199"/>
      <c r="AE31" s="199"/>
      <c r="AK31" s="198">
        <v>0</v>
      </c>
      <c r="AL31" s="199"/>
      <c r="AM31" s="199"/>
      <c r="AN31" s="199"/>
      <c r="AO31" s="199"/>
      <c r="AR31" s="32"/>
      <c r="BE31" s="203"/>
    </row>
    <row r="32" spans="2:71" s="2" customFormat="1" ht="14.4" hidden="1" customHeight="1" x14ac:dyDescent="0.2">
      <c r="B32" s="32"/>
      <c r="F32" s="23" t="s">
        <v>38</v>
      </c>
      <c r="L32" s="200">
        <v>0.23</v>
      </c>
      <c r="M32" s="199"/>
      <c r="N32" s="199"/>
      <c r="O32" s="199"/>
      <c r="P32" s="199"/>
      <c r="W32" s="198">
        <f>ROUND(BC94, 2)</f>
        <v>0</v>
      </c>
      <c r="X32" s="199"/>
      <c r="Y32" s="199"/>
      <c r="Z32" s="199"/>
      <c r="AA32" s="199"/>
      <c r="AB32" s="199"/>
      <c r="AC32" s="199"/>
      <c r="AD32" s="199"/>
      <c r="AE32" s="199"/>
      <c r="AK32" s="198">
        <v>0</v>
      </c>
      <c r="AL32" s="199"/>
      <c r="AM32" s="199"/>
      <c r="AN32" s="199"/>
      <c r="AO32" s="199"/>
      <c r="AR32" s="32"/>
      <c r="BE32" s="203"/>
    </row>
    <row r="33" spans="2:57" s="2" customFormat="1" ht="14.4" hidden="1" customHeight="1" x14ac:dyDescent="0.2">
      <c r="B33" s="32"/>
      <c r="F33" s="33" t="s">
        <v>39</v>
      </c>
      <c r="L33" s="191">
        <v>0</v>
      </c>
      <c r="M33" s="192"/>
      <c r="N33" s="192"/>
      <c r="O33" s="192"/>
      <c r="P33" s="192"/>
      <c r="Q33" s="34"/>
      <c r="R33" s="34"/>
      <c r="S33" s="34"/>
      <c r="T33" s="34"/>
      <c r="U33" s="34"/>
      <c r="V33" s="34"/>
      <c r="W33" s="193">
        <f>ROUND(BD94, 2)</f>
        <v>0</v>
      </c>
      <c r="X33" s="192"/>
      <c r="Y33" s="192"/>
      <c r="Z33" s="192"/>
      <c r="AA33" s="192"/>
      <c r="AB33" s="192"/>
      <c r="AC33" s="192"/>
      <c r="AD33" s="192"/>
      <c r="AE33" s="192"/>
      <c r="AF33" s="34"/>
      <c r="AG33" s="34"/>
      <c r="AH33" s="34"/>
      <c r="AI33" s="34"/>
      <c r="AJ33" s="34"/>
      <c r="AK33" s="193">
        <v>0</v>
      </c>
      <c r="AL33" s="192"/>
      <c r="AM33" s="192"/>
      <c r="AN33" s="192"/>
      <c r="AO33" s="192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203"/>
    </row>
    <row r="34" spans="2:57" s="1" customFormat="1" ht="6.9" customHeight="1" x14ac:dyDescent="0.2">
      <c r="B34" s="28"/>
      <c r="AR34" s="28"/>
      <c r="BE34" s="202"/>
    </row>
    <row r="35" spans="2:57" s="1" customFormat="1" ht="25.95" customHeight="1" x14ac:dyDescent="0.2">
      <c r="B35" s="28"/>
      <c r="C35" s="36"/>
      <c r="D35" s="37" t="s">
        <v>40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41</v>
      </c>
      <c r="U35" s="38"/>
      <c r="V35" s="38"/>
      <c r="W35" s="38"/>
      <c r="X35" s="197" t="s">
        <v>42</v>
      </c>
      <c r="Y35" s="195"/>
      <c r="Z35" s="195"/>
      <c r="AA35" s="195"/>
      <c r="AB35" s="195"/>
      <c r="AC35" s="38"/>
      <c r="AD35" s="38"/>
      <c r="AE35" s="38"/>
      <c r="AF35" s="38"/>
      <c r="AG35" s="38"/>
      <c r="AH35" s="38"/>
      <c r="AI35" s="38"/>
      <c r="AJ35" s="38"/>
      <c r="AK35" s="194">
        <f>SUM(AK26:AK33)</f>
        <v>0</v>
      </c>
      <c r="AL35" s="195"/>
      <c r="AM35" s="195"/>
      <c r="AN35" s="195"/>
      <c r="AO35" s="196"/>
      <c r="AP35" s="36"/>
      <c r="AQ35" s="36"/>
      <c r="AR35" s="28"/>
    </row>
    <row r="36" spans="2:57" s="1" customFormat="1" ht="6.9" customHeight="1" x14ac:dyDescent="0.2">
      <c r="B36" s="28"/>
      <c r="AR36" s="28"/>
    </row>
    <row r="37" spans="2:57" s="1" customFormat="1" ht="14.4" customHeight="1" x14ac:dyDescent="0.2">
      <c r="B37" s="28"/>
      <c r="AR37" s="28"/>
    </row>
    <row r="38" spans="2:57" ht="14.4" customHeight="1" x14ac:dyDescent="0.2">
      <c r="B38" s="16"/>
      <c r="AR38" s="16"/>
    </row>
    <row r="39" spans="2:57" ht="14.4" customHeight="1" x14ac:dyDescent="0.2">
      <c r="B39" s="16"/>
      <c r="AR39" s="16"/>
    </row>
    <row r="40" spans="2:57" ht="14.4" customHeight="1" x14ac:dyDescent="0.2">
      <c r="B40" s="16"/>
      <c r="AR40" s="16"/>
    </row>
    <row r="41" spans="2:57" ht="14.4" customHeight="1" x14ac:dyDescent="0.2">
      <c r="B41" s="16"/>
      <c r="AR41" s="16"/>
    </row>
    <row r="42" spans="2:57" ht="14.4" customHeight="1" x14ac:dyDescent="0.2">
      <c r="B42" s="16"/>
      <c r="AR42" s="16"/>
    </row>
    <row r="43" spans="2:57" ht="14.4" customHeight="1" x14ac:dyDescent="0.2">
      <c r="B43" s="16"/>
      <c r="AR43" s="16"/>
    </row>
    <row r="44" spans="2:57" ht="14.4" customHeight="1" x14ac:dyDescent="0.2">
      <c r="B44" s="16"/>
      <c r="AR44" s="16"/>
    </row>
    <row r="45" spans="2:57" ht="14.4" customHeight="1" x14ac:dyDescent="0.2">
      <c r="B45" s="16"/>
      <c r="AR45" s="16"/>
    </row>
    <row r="46" spans="2:57" ht="14.4" customHeight="1" x14ac:dyDescent="0.2">
      <c r="B46" s="16"/>
      <c r="AR46" s="16"/>
    </row>
    <row r="47" spans="2:57" ht="14.4" customHeight="1" x14ac:dyDescent="0.2">
      <c r="B47" s="16"/>
      <c r="AR47" s="16"/>
    </row>
    <row r="48" spans="2:57" ht="14.4" customHeight="1" x14ac:dyDescent="0.2">
      <c r="B48" s="16"/>
      <c r="AR48" s="16"/>
    </row>
    <row r="49" spans="2:44" s="1" customFormat="1" ht="14.4" customHeight="1" x14ac:dyDescent="0.2">
      <c r="B49" s="28"/>
      <c r="D49" s="40" t="s">
        <v>43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44</v>
      </c>
      <c r="AI49" s="41"/>
      <c r="AJ49" s="41"/>
      <c r="AK49" s="41"/>
      <c r="AL49" s="41"/>
      <c r="AM49" s="41"/>
      <c r="AN49" s="41"/>
      <c r="AO49" s="41"/>
      <c r="AR49" s="28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3.2" x14ac:dyDescent="0.2">
      <c r="B60" s="28"/>
      <c r="D60" s="42" t="s">
        <v>45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46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45</v>
      </c>
      <c r="AI60" s="30"/>
      <c r="AJ60" s="30"/>
      <c r="AK60" s="30"/>
      <c r="AL60" s="30"/>
      <c r="AM60" s="42" t="s">
        <v>46</v>
      </c>
      <c r="AN60" s="30"/>
      <c r="AO60" s="30"/>
      <c r="AR60" s="28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3.2" x14ac:dyDescent="0.2">
      <c r="B64" s="28"/>
      <c r="D64" s="40" t="s">
        <v>47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48</v>
      </c>
      <c r="AI64" s="41"/>
      <c r="AJ64" s="41"/>
      <c r="AK64" s="41"/>
      <c r="AL64" s="41"/>
      <c r="AM64" s="41"/>
      <c r="AN64" s="41"/>
      <c r="AO64" s="41"/>
      <c r="AR64" s="28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3.2" x14ac:dyDescent="0.2">
      <c r="B75" s="28"/>
      <c r="D75" s="42" t="s">
        <v>45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46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45</v>
      </c>
      <c r="AI75" s="30"/>
      <c r="AJ75" s="30"/>
      <c r="AK75" s="30"/>
      <c r="AL75" s="30"/>
      <c r="AM75" s="42" t="s">
        <v>46</v>
      </c>
      <c r="AN75" s="30"/>
      <c r="AO75" s="30"/>
      <c r="AR75" s="28"/>
    </row>
    <row r="76" spans="2:44" s="1" customFormat="1" x14ac:dyDescent="0.2">
      <c r="B76" s="28"/>
      <c r="AR76" s="28"/>
    </row>
    <row r="77" spans="2:44" s="1" customFormat="1" ht="6.9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" customHeight="1" x14ac:dyDescent="0.2">
      <c r="B82" s="28"/>
      <c r="C82" s="17" t="s">
        <v>49</v>
      </c>
      <c r="AR82" s="28"/>
    </row>
    <row r="83" spans="1:91" s="1" customFormat="1" ht="6.9" customHeight="1" x14ac:dyDescent="0.2">
      <c r="B83" s="28"/>
      <c r="AR83" s="28"/>
    </row>
    <row r="84" spans="1:91" s="3" customFormat="1" ht="12" customHeight="1" x14ac:dyDescent="0.2">
      <c r="B84" s="47"/>
      <c r="C84" s="23" t="s">
        <v>12</v>
      </c>
      <c r="L84" s="3" t="str">
        <f>K5</f>
        <v>b2-25-03</v>
      </c>
      <c r="AR84" s="47"/>
    </row>
    <row r="85" spans="1:91" s="4" customFormat="1" ht="36.9" customHeight="1" x14ac:dyDescent="0.2">
      <c r="B85" s="48"/>
      <c r="C85" s="49" t="s">
        <v>15</v>
      </c>
      <c r="L85" s="214" t="str">
        <f>K6</f>
        <v>Roľnícke družstvo Pribylina</v>
      </c>
      <c r="M85" s="215"/>
      <c r="N85" s="215"/>
      <c r="O85" s="215"/>
      <c r="P85" s="215"/>
      <c r="Q85" s="215"/>
      <c r="R85" s="215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R85" s="48"/>
    </row>
    <row r="86" spans="1:91" s="1" customFormat="1" ht="6.9" customHeight="1" x14ac:dyDescent="0.2">
      <c r="B86" s="28"/>
      <c r="AR86" s="28"/>
    </row>
    <row r="87" spans="1:91" s="1" customFormat="1" ht="12" customHeight="1" x14ac:dyDescent="0.2">
      <c r="B87" s="28"/>
      <c r="C87" s="23" t="s">
        <v>18</v>
      </c>
      <c r="L87" s="50" t="str">
        <f>IF(K8="","",K8)</f>
        <v>Roľnícke družstvo Pribylina</v>
      </c>
      <c r="AI87" s="23" t="s">
        <v>19</v>
      </c>
      <c r="AM87" s="188" t="str">
        <f>IF(AN8= "","",AN8)</f>
        <v/>
      </c>
      <c r="AN87" s="188"/>
      <c r="AR87" s="28"/>
    </row>
    <row r="88" spans="1:91" s="1" customFormat="1" ht="6.9" customHeight="1" x14ac:dyDescent="0.2">
      <c r="B88" s="28"/>
      <c r="AR88" s="28"/>
    </row>
    <row r="89" spans="1:91" s="1" customFormat="1" ht="25.65" customHeight="1" x14ac:dyDescent="0.2">
      <c r="B89" s="28"/>
      <c r="C89" s="23" t="s">
        <v>20</v>
      </c>
      <c r="L89" s="3" t="str">
        <f>IF(E11= "","",E11)</f>
        <v>Roľnícke družstvo Pribylina</v>
      </c>
      <c r="AI89" s="23" t="s">
        <v>25</v>
      </c>
      <c r="AM89" s="189" t="str">
        <f>IF(E17="","",E17)</f>
        <v>Ing. arch., Ing. Lukáš Krempaský</v>
      </c>
      <c r="AN89" s="190"/>
      <c r="AO89" s="190"/>
      <c r="AP89" s="190"/>
      <c r="AR89" s="28"/>
      <c r="AS89" s="176" t="s">
        <v>50</v>
      </c>
      <c r="AT89" s="177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25.65" customHeight="1" x14ac:dyDescent="0.2">
      <c r="B90" s="28"/>
      <c r="C90" s="23" t="s">
        <v>23</v>
      </c>
      <c r="L90" s="3" t="str">
        <f>IF(E14= "Vyplň údaj","",E14)</f>
        <v/>
      </c>
      <c r="AI90" s="23" t="s">
        <v>28</v>
      </c>
      <c r="AM90" s="189" t="str">
        <f>IF(E20="","",E20)</f>
        <v>Ing. arch., Ing. Lukáš Krempaský</v>
      </c>
      <c r="AN90" s="190"/>
      <c r="AO90" s="190"/>
      <c r="AP90" s="190"/>
      <c r="AR90" s="28"/>
      <c r="AS90" s="178"/>
      <c r="AT90" s="179"/>
      <c r="BD90" s="55"/>
    </row>
    <row r="91" spans="1:91" s="1" customFormat="1" ht="10.95" customHeight="1" x14ac:dyDescent="0.2">
      <c r="B91" s="28"/>
      <c r="AR91" s="28"/>
      <c r="AS91" s="178"/>
      <c r="AT91" s="179"/>
      <c r="BD91" s="55"/>
    </row>
    <row r="92" spans="1:91" s="1" customFormat="1" ht="29.25" customHeight="1" x14ac:dyDescent="0.2">
      <c r="B92" s="28"/>
      <c r="C92" s="219" t="s">
        <v>51</v>
      </c>
      <c r="D92" s="187"/>
      <c r="E92" s="187"/>
      <c r="F92" s="187"/>
      <c r="G92" s="187"/>
      <c r="H92" s="56"/>
      <c r="I92" s="216" t="s">
        <v>52</v>
      </c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6" t="s">
        <v>53</v>
      </c>
      <c r="AH92" s="187"/>
      <c r="AI92" s="187"/>
      <c r="AJ92" s="187"/>
      <c r="AK92" s="187"/>
      <c r="AL92" s="187"/>
      <c r="AM92" s="187"/>
      <c r="AN92" s="216" t="s">
        <v>54</v>
      </c>
      <c r="AO92" s="187"/>
      <c r="AP92" s="217"/>
      <c r="AQ92" s="57" t="s">
        <v>55</v>
      </c>
      <c r="AR92" s="28"/>
      <c r="AS92" s="58" t="s">
        <v>56</v>
      </c>
      <c r="AT92" s="59" t="s">
        <v>57</v>
      </c>
      <c r="AU92" s="59" t="s">
        <v>58</v>
      </c>
      <c r="AV92" s="59" t="s">
        <v>59</v>
      </c>
      <c r="AW92" s="59" t="s">
        <v>60</v>
      </c>
      <c r="AX92" s="59" t="s">
        <v>61</v>
      </c>
      <c r="AY92" s="59" t="s">
        <v>62</v>
      </c>
      <c r="AZ92" s="59" t="s">
        <v>63</v>
      </c>
      <c r="BA92" s="59" t="s">
        <v>64</v>
      </c>
      <c r="BB92" s="59" t="s">
        <v>65</v>
      </c>
      <c r="BC92" s="59" t="s">
        <v>66</v>
      </c>
      <c r="BD92" s="60" t="s">
        <v>67</v>
      </c>
    </row>
    <row r="93" spans="1:91" s="1" customFormat="1" ht="10.95" customHeight="1" x14ac:dyDescent="0.2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" customHeight="1" x14ac:dyDescent="0.2">
      <c r="B94" s="62"/>
      <c r="C94" s="63" t="s">
        <v>68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2">
        <f>ROUND(AG95+AG97,2)</f>
        <v>0</v>
      </c>
      <c r="AH94" s="212"/>
      <c r="AI94" s="212"/>
      <c r="AJ94" s="212"/>
      <c r="AK94" s="212"/>
      <c r="AL94" s="212"/>
      <c r="AM94" s="212"/>
      <c r="AN94" s="175">
        <f>SUM(AG94,AT94)</f>
        <v>0</v>
      </c>
      <c r="AO94" s="175"/>
      <c r="AP94" s="175"/>
      <c r="AQ94" s="66" t="s">
        <v>1</v>
      </c>
      <c r="AR94" s="62"/>
      <c r="AS94" s="67" t="e">
        <f>ROUND(AS95+AS97+#REF!,2)</f>
        <v>#REF!</v>
      </c>
      <c r="AT94" s="68">
        <f t="shared" ref="AT94:AT98" si="0">ROUND(SUM(AV94:AW94),2)</f>
        <v>0</v>
      </c>
      <c r="AU94" s="69" t="e">
        <f>ROUND(AU95+AU97+#REF!,5)</f>
        <v>#REF!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ROUND(AZ95+AZ97,2)</f>
        <v>0</v>
      </c>
      <c r="BA94" s="68">
        <f>ROUND(BA95+BA97,2)</f>
        <v>0</v>
      </c>
      <c r="BB94" s="68">
        <f>ROUND(BB95+BB97,2)</f>
        <v>0</v>
      </c>
      <c r="BC94" s="68">
        <f>ROUND(BC95+BC97,2)</f>
        <v>0</v>
      </c>
      <c r="BD94" s="70">
        <f>ROUND(BD95+BD97,2)</f>
        <v>0</v>
      </c>
      <c r="BS94" s="71" t="s">
        <v>69</v>
      </c>
      <c r="BT94" s="71" t="s">
        <v>70</v>
      </c>
      <c r="BU94" s="72" t="s">
        <v>71</v>
      </c>
      <c r="BV94" s="71" t="s">
        <v>72</v>
      </c>
      <c r="BW94" s="71" t="s">
        <v>4</v>
      </c>
      <c r="BX94" s="71" t="s">
        <v>73</v>
      </c>
      <c r="CL94" s="71" t="s">
        <v>1</v>
      </c>
    </row>
    <row r="95" spans="1:91" s="6" customFormat="1" ht="16.5" customHeight="1" x14ac:dyDescent="0.2">
      <c r="B95" s="73"/>
      <c r="C95" s="74"/>
      <c r="D95" s="220" t="s">
        <v>74</v>
      </c>
      <c r="E95" s="220"/>
      <c r="F95" s="220"/>
      <c r="G95" s="220"/>
      <c r="H95" s="220"/>
      <c r="I95" s="75"/>
      <c r="J95" s="220" t="s">
        <v>75</v>
      </c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184">
        <f>ROUND(SUM(AG96:AG96),2)</f>
        <v>0</v>
      </c>
      <c r="AH95" s="185"/>
      <c r="AI95" s="185"/>
      <c r="AJ95" s="185"/>
      <c r="AK95" s="185"/>
      <c r="AL95" s="185"/>
      <c r="AM95" s="185"/>
      <c r="AN95" s="218">
        <f t="shared" ref="AN95:AN98" si="1">SUM(AG95,AT95)</f>
        <v>0</v>
      </c>
      <c r="AO95" s="185"/>
      <c r="AP95" s="185"/>
      <c r="AQ95" s="76" t="s">
        <v>76</v>
      </c>
      <c r="AR95" s="73"/>
      <c r="AS95" s="77">
        <f>ROUND(SUM(AS96:AS96),2)</f>
        <v>0</v>
      </c>
      <c r="AT95" s="78">
        <f t="shared" si="0"/>
        <v>0</v>
      </c>
      <c r="AU95" s="79">
        <f>ROUND(SUM(AU96:AU96),5)</f>
        <v>0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ROUND(SUM(AZ96:AZ96),2)</f>
        <v>0</v>
      </c>
      <c r="BA95" s="78">
        <f>ROUND(SUM(BA96:BA96),2)</f>
        <v>0</v>
      </c>
      <c r="BB95" s="78">
        <f>ROUND(SUM(BB96:BB96),2)</f>
        <v>0</v>
      </c>
      <c r="BC95" s="78">
        <f>ROUND(SUM(BC96:BC96),2)</f>
        <v>0</v>
      </c>
      <c r="BD95" s="80">
        <f>ROUND(SUM(BD96:BD96),2)</f>
        <v>0</v>
      </c>
      <c r="BS95" s="81" t="s">
        <v>69</v>
      </c>
      <c r="BT95" s="81" t="s">
        <v>77</v>
      </c>
      <c r="BU95" s="81" t="s">
        <v>71</v>
      </c>
      <c r="BV95" s="81" t="s">
        <v>72</v>
      </c>
      <c r="BW95" s="81" t="s">
        <v>78</v>
      </c>
      <c r="BX95" s="81" t="s">
        <v>4</v>
      </c>
      <c r="CL95" s="81" t="s">
        <v>1</v>
      </c>
      <c r="CM95" s="81" t="s">
        <v>70</v>
      </c>
    </row>
    <row r="96" spans="1:91" s="3" customFormat="1" ht="16.5" customHeight="1" x14ac:dyDescent="0.2">
      <c r="A96" s="82" t="s">
        <v>79</v>
      </c>
      <c r="B96" s="47"/>
      <c r="C96" s="9"/>
      <c r="D96" s="9"/>
      <c r="E96" s="213" t="s">
        <v>80</v>
      </c>
      <c r="F96" s="213"/>
      <c r="G96" s="213"/>
      <c r="H96" s="213"/>
      <c r="I96" s="213"/>
      <c r="J96" s="9"/>
      <c r="K96" s="213" t="s">
        <v>81</v>
      </c>
      <c r="L96" s="213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182">
        <f>'M1-SU - Stavebné úpravy o...'!J32</f>
        <v>0</v>
      </c>
      <c r="AH96" s="182"/>
      <c r="AI96" s="182"/>
      <c r="AJ96" s="182"/>
      <c r="AK96" s="182"/>
      <c r="AL96" s="182"/>
      <c r="AM96" s="182"/>
      <c r="AN96" s="182">
        <f t="shared" si="1"/>
        <v>0</v>
      </c>
      <c r="AO96" s="182"/>
      <c r="AP96" s="182"/>
      <c r="AQ96" s="83" t="s">
        <v>82</v>
      </c>
      <c r="AR96" s="47"/>
      <c r="AS96" s="84">
        <v>0</v>
      </c>
      <c r="AT96" s="85">
        <f t="shared" si="0"/>
        <v>0</v>
      </c>
      <c r="AU96" s="86">
        <f>'M1-SU - Stavebné úpravy o...'!P129</f>
        <v>0</v>
      </c>
      <c r="AV96" s="85">
        <f>'M1-SU - Stavebné úpravy o...'!J35</f>
        <v>0</v>
      </c>
      <c r="AW96" s="85">
        <f>'M1-SU - Stavebné úpravy o...'!J36</f>
        <v>0</v>
      </c>
      <c r="AX96" s="85">
        <f>'M1-SU - Stavebné úpravy o...'!J37</f>
        <v>0</v>
      </c>
      <c r="AY96" s="85">
        <f>'M1-SU - Stavebné úpravy o...'!J38</f>
        <v>0</v>
      </c>
      <c r="AZ96" s="85">
        <f>'M1-SU - Stavebné úpravy o...'!F35</f>
        <v>0</v>
      </c>
      <c r="BA96" s="85">
        <f>'M1-SU - Stavebné úpravy o...'!F36</f>
        <v>0</v>
      </c>
      <c r="BB96" s="85">
        <f>'M1-SU - Stavebné úpravy o...'!F37</f>
        <v>0</v>
      </c>
      <c r="BC96" s="85">
        <f>'M1-SU - Stavebné úpravy o...'!F38</f>
        <v>0</v>
      </c>
      <c r="BD96" s="87">
        <f>'M1-SU - Stavebné úpravy o...'!F39</f>
        <v>0</v>
      </c>
      <c r="BT96" s="21" t="s">
        <v>83</v>
      </c>
      <c r="BV96" s="21" t="s">
        <v>72</v>
      </c>
      <c r="BW96" s="21" t="s">
        <v>84</v>
      </c>
      <c r="BX96" s="21" t="s">
        <v>78</v>
      </c>
      <c r="CL96" s="21" t="s">
        <v>1</v>
      </c>
    </row>
    <row r="97" spans="1:91" s="6" customFormat="1" ht="16.5" customHeight="1" x14ac:dyDescent="0.2">
      <c r="B97" s="73"/>
      <c r="C97" s="74"/>
      <c r="D97" s="220" t="s">
        <v>85</v>
      </c>
      <c r="E97" s="220"/>
      <c r="F97" s="220"/>
      <c r="G97" s="220"/>
      <c r="H97" s="220"/>
      <c r="I97" s="75"/>
      <c r="J97" s="220" t="s">
        <v>86</v>
      </c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184">
        <f>ROUND(SUM(AG98:AG98),2)</f>
        <v>0</v>
      </c>
      <c r="AH97" s="185"/>
      <c r="AI97" s="185"/>
      <c r="AJ97" s="185"/>
      <c r="AK97" s="185"/>
      <c r="AL97" s="185"/>
      <c r="AM97" s="185"/>
      <c r="AN97" s="218">
        <f t="shared" si="1"/>
        <v>0</v>
      </c>
      <c r="AO97" s="185"/>
      <c r="AP97" s="185"/>
      <c r="AQ97" s="76" t="s">
        <v>76</v>
      </c>
      <c r="AR97" s="73"/>
      <c r="AS97" s="77">
        <f>ROUND(SUM(AS98:AS98),2)</f>
        <v>0</v>
      </c>
      <c r="AT97" s="78">
        <f t="shared" si="0"/>
        <v>0</v>
      </c>
      <c r="AU97" s="79">
        <f>ROUND(SUM(AU98:AU98),5)</f>
        <v>0</v>
      </c>
      <c r="AV97" s="78">
        <f>ROUND(AZ97*L29,2)</f>
        <v>0</v>
      </c>
      <c r="AW97" s="78">
        <f>ROUND(BA97*L30,2)</f>
        <v>0</v>
      </c>
      <c r="AX97" s="78">
        <f>ROUND(BB97*L29,2)</f>
        <v>0</v>
      </c>
      <c r="AY97" s="78">
        <f>ROUND(BC97*L30,2)</f>
        <v>0</v>
      </c>
      <c r="AZ97" s="78">
        <f>ROUND(SUM(AZ98:AZ98),2)</f>
        <v>0</v>
      </c>
      <c r="BA97" s="78">
        <f>ROUND(SUM(BA98:BA98),2)</f>
        <v>0</v>
      </c>
      <c r="BB97" s="78">
        <f>ROUND(SUM(BB98:BB98),2)</f>
        <v>0</v>
      </c>
      <c r="BC97" s="78">
        <f>ROUND(SUM(BC98:BC98),2)</f>
        <v>0</v>
      </c>
      <c r="BD97" s="80">
        <f>ROUND(SUM(BD98:BD98),2)</f>
        <v>0</v>
      </c>
      <c r="BS97" s="81" t="s">
        <v>69</v>
      </c>
      <c r="BT97" s="81" t="s">
        <v>77</v>
      </c>
      <c r="BU97" s="81" t="s">
        <v>71</v>
      </c>
      <c r="BV97" s="81" t="s">
        <v>72</v>
      </c>
      <c r="BW97" s="81" t="s">
        <v>87</v>
      </c>
      <c r="BX97" s="81" t="s">
        <v>4</v>
      </c>
      <c r="CL97" s="81" t="s">
        <v>1</v>
      </c>
      <c r="CM97" s="81" t="s">
        <v>70</v>
      </c>
    </row>
    <row r="98" spans="1:91" s="3" customFormat="1" ht="16.5" customHeight="1" x14ac:dyDescent="0.2">
      <c r="A98" s="82" t="s">
        <v>79</v>
      </c>
      <c r="B98" s="47"/>
      <c r="C98" s="9"/>
      <c r="D98" s="9"/>
      <c r="E98" s="213" t="s">
        <v>88</v>
      </c>
      <c r="F98" s="213"/>
      <c r="G98" s="213"/>
      <c r="H98" s="213"/>
      <c r="I98" s="213"/>
      <c r="J98" s="9"/>
      <c r="K98" s="213" t="s">
        <v>89</v>
      </c>
      <c r="L98" s="213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182">
        <f>'M2-SU - Stavebné úpravy o...'!J32</f>
        <v>0</v>
      </c>
      <c r="AH98" s="183"/>
      <c r="AI98" s="183"/>
      <c r="AJ98" s="183"/>
      <c r="AK98" s="183"/>
      <c r="AL98" s="183"/>
      <c r="AM98" s="183"/>
      <c r="AN98" s="182">
        <f t="shared" si="1"/>
        <v>0</v>
      </c>
      <c r="AO98" s="183"/>
      <c r="AP98" s="183"/>
      <c r="AQ98" s="83" t="s">
        <v>82</v>
      </c>
      <c r="AR98" s="47"/>
      <c r="AS98" s="84">
        <v>0</v>
      </c>
      <c r="AT98" s="85">
        <f t="shared" si="0"/>
        <v>0</v>
      </c>
      <c r="AU98" s="86">
        <f>'M2-SU - Stavebné úpravy o...'!P130</f>
        <v>0</v>
      </c>
      <c r="AV98" s="85">
        <f>'M2-SU - Stavebné úpravy o...'!J35</f>
        <v>0</v>
      </c>
      <c r="AW98" s="85">
        <f>'M2-SU - Stavebné úpravy o...'!J36</f>
        <v>0</v>
      </c>
      <c r="AX98" s="85">
        <f>'M2-SU - Stavebné úpravy o...'!J37</f>
        <v>0</v>
      </c>
      <c r="AY98" s="85">
        <f>'M2-SU - Stavebné úpravy o...'!J38</f>
        <v>0</v>
      </c>
      <c r="AZ98" s="85">
        <f>'M2-SU - Stavebné úpravy o...'!F35</f>
        <v>0</v>
      </c>
      <c r="BA98" s="85">
        <f>'M2-SU - Stavebné úpravy o...'!F36</f>
        <v>0</v>
      </c>
      <c r="BB98" s="85">
        <f>'M2-SU - Stavebné úpravy o...'!F37</f>
        <v>0</v>
      </c>
      <c r="BC98" s="85">
        <f>'M2-SU - Stavebné úpravy o...'!F38</f>
        <v>0</v>
      </c>
      <c r="BD98" s="87">
        <f>'M2-SU - Stavebné úpravy o...'!F39</f>
        <v>0</v>
      </c>
      <c r="BT98" s="21" t="s">
        <v>83</v>
      </c>
      <c r="BV98" s="21" t="s">
        <v>72</v>
      </c>
      <c r="BW98" s="21" t="s">
        <v>90</v>
      </c>
      <c r="BX98" s="21" t="s">
        <v>87</v>
      </c>
      <c r="CL98" s="21" t="s">
        <v>1</v>
      </c>
    </row>
    <row r="99" spans="1:91" s="1" customFormat="1" ht="30" customHeight="1" x14ac:dyDescent="0.2">
      <c r="B99" s="28"/>
      <c r="AR99" s="28"/>
    </row>
    <row r="100" spans="1:91" s="1" customFormat="1" ht="6.9" customHeight="1" x14ac:dyDescent="0.2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28"/>
    </row>
  </sheetData>
  <mergeCells count="54">
    <mergeCell ref="K96:AF96"/>
    <mergeCell ref="E98:I98"/>
    <mergeCell ref="L85:AO85"/>
    <mergeCell ref="AN92:AP92"/>
    <mergeCell ref="AN98:AP98"/>
    <mergeCell ref="AN95:AP95"/>
    <mergeCell ref="AN96:AP96"/>
    <mergeCell ref="AN97:AP97"/>
    <mergeCell ref="K98:AF98"/>
    <mergeCell ref="C92:G92"/>
    <mergeCell ref="D97:H97"/>
    <mergeCell ref="D95:H95"/>
    <mergeCell ref="E96:I96"/>
    <mergeCell ref="I92:AF92"/>
    <mergeCell ref="J97:AF97"/>
    <mergeCell ref="J95:AF95"/>
    <mergeCell ref="W30:AE30"/>
    <mergeCell ref="AK30:AO30"/>
    <mergeCell ref="L30:P30"/>
    <mergeCell ref="AK31:AO31"/>
    <mergeCell ref="AG94:AM94"/>
    <mergeCell ref="AK26:AO26"/>
    <mergeCell ref="L28:P28"/>
    <mergeCell ref="W28:AE28"/>
    <mergeCell ref="AK28:AO28"/>
    <mergeCell ref="AK29:AO29"/>
    <mergeCell ref="L29:P29"/>
    <mergeCell ref="W29:AE29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N94:AP94"/>
    <mergeCell ref="AS89:AT91"/>
    <mergeCell ref="AR2:BE2"/>
    <mergeCell ref="AG98:AM98"/>
    <mergeCell ref="AG97:AM97"/>
    <mergeCell ref="AG96:AM96"/>
    <mergeCell ref="AG95:AM95"/>
    <mergeCell ref="AG92:AM92"/>
    <mergeCell ref="AM87:AN87"/>
    <mergeCell ref="AM89:AP89"/>
    <mergeCell ref="AM90:AP90"/>
    <mergeCell ref="BE5:BE34"/>
    <mergeCell ref="K5:AO5"/>
    <mergeCell ref="K6:AO6"/>
    <mergeCell ref="E14:AJ14"/>
    <mergeCell ref="E23:AN23"/>
  </mergeCells>
  <hyperlinks>
    <hyperlink ref="A98" location="'M2-SU - Stavebné úpravy o...'!C2" display="/" xr:uid="{00000000-0004-0000-0000-000005000000}"/>
    <hyperlink ref="A96" location="'M1-SU - Stavebné úpravy o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5"/>
  <sheetViews>
    <sheetView showGridLines="0" topLeftCell="A127" workbookViewId="0">
      <selection activeCell="W135" sqref="W135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80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3" t="s">
        <v>84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" customHeight="1" x14ac:dyDescent="0.2">
      <c r="B4" s="16"/>
      <c r="D4" s="17" t="s">
        <v>91</v>
      </c>
      <c r="L4" s="16"/>
      <c r="M4" s="88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22" t="str">
        <f>'Rekapitulácia stavby'!K6</f>
        <v>Roľnícke družstvo Pribylina</v>
      </c>
      <c r="F7" s="223"/>
      <c r="G7" s="223"/>
      <c r="H7" s="223"/>
      <c r="L7" s="16"/>
    </row>
    <row r="8" spans="2:46" ht="12" customHeight="1" x14ac:dyDescent="0.2">
      <c r="B8" s="16"/>
      <c r="D8" s="23" t="s">
        <v>92</v>
      </c>
      <c r="L8" s="16"/>
    </row>
    <row r="9" spans="2:46" s="1" customFormat="1" ht="16.5" customHeight="1" x14ac:dyDescent="0.2">
      <c r="B9" s="28"/>
      <c r="E9" s="222" t="s">
        <v>93</v>
      </c>
      <c r="F9" s="221"/>
      <c r="G9" s="221"/>
      <c r="H9" s="221"/>
      <c r="L9" s="28"/>
    </row>
    <row r="10" spans="2:46" s="1" customFormat="1" ht="12" customHeight="1" x14ac:dyDescent="0.2">
      <c r="B10" s="28"/>
      <c r="D10" s="23" t="s">
        <v>94</v>
      </c>
      <c r="L10" s="28"/>
    </row>
    <row r="11" spans="2:46" s="1" customFormat="1" ht="16.5" customHeight="1" x14ac:dyDescent="0.2">
      <c r="B11" s="28"/>
      <c r="E11" s="214" t="s">
        <v>95</v>
      </c>
      <c r="F11" s="221"/>
      <c r="G11" s="221"/>
      <c r="H11" s="221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18</v>
      </c>
      <c r="F14" s="21" t="s">
        <v>203</v>
      </c>
      <c r="I14" s="23" t="s">
        <v>19</v>
      </c>
      <c r="J14" s="51"/>
      <c r="L14" s="28"/>
    </row>
    <row r="15" spans="2:46" s="1" customFormat="1" ht="10.95" customHeight="1" x14ac:dyDescent="0.2">
      <c r="B15" s="28"/>
      <c r="L15" s="28"/>
    </row>
    <row r="16" spans="2:46" s="1" customFormat="1" ht="12" customHeight="1" x14ac:dyDescent="0.2">
      <c r="B16" s="28"/>
      <c r="D16" s="23" t="s">
        <v>20</v>
      </c>
      <c r="I16" s="23" t="s">
        <v>21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203</v>
      </c>
      <c r="I17" s="23" t="s">
        <v>22</v>
      </c>
      <c r="J17" s="21" t="s">
        <v>1</v>
      </c>
      <c r="L17" s="28"/>
    </row>
    <row r="18" spans="2:12" s="1" customFormat="1" ht="6.9" customHeight="1" x14ac:dyDescent="0.2">
      <c r="B18" s="28"/>
      <c r="L18" s="28"/>
    </row>
    <row r="19" spans="2:12" s="1" customFormat="1" ht="12" customHeight="1" x14ac:dyDescent="0.2">
      <c r="B19" s="28"/>
      <c r="D19" s="23" t="s">
        <v>23</v>
      </c>
      <c r="I19" s="23" t="s">
        <v>21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24" t="str">
        <f>'Rekapitulácia stavby'!E14</f>
        <v>Vyplň údaj</v>
      </c>
      <c r="F20" s="204"/>
      <c r="G20" s="204"/>
      <c r="H20" s="204"/>
      <c r="I20" s="23" t="s">
        <v>22</v>
      </c>
      <c r="J20" s="24" t="str">
        <f>'Rekapitulácia stavby'!AN14</f>
        <v>Vyplň údaj</v>
      </c>
      <c r="L20" s="28"/>
    </row>
    <row r="21" spans="2:12" s="1" customFormat="1" ht="6.9" customHeight="1" x14ac:dyDescent="0.2">
      <c r="B21" s="28"/>
      <c r="L21" s="28"/>
    </row>
    <row r="22" spans="2:12" s="1" customFormat="1" ht="12" customHeight="1" x14ac:dyDescent="0.2">
      <c r="B22" s="28"/>
      <c r="D22" s="23" t="s">
        <v>25</v>
      </c>
      <c r="I22" s="23" t="s">
        <v>21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27</v>
      </c>
      <c r="I23" s="23" t="s">
        <v>22</v>
      </c>
      <c r="J23" s="21" t="s">
        <v>1</v>
      </c>
      <c r="L23" s="28"/>
    </row>
    <row r="24" spans="2:12" s="1" customFormat="1" ht="6.9" customHeight="1" x14ac:dyDescent="0.2">
      <c r="B24" s="28"/>
      <c r="L24" s="28"/>
    </row>
    <row r="25" spans="2:12" s="1" customFormat="1" ht="12" customHeight="1" x14ac:dyDescent="0.2">
      <c r="B25" s="28"/>
      <c r="D25" s="23" t="s">
        <v>28</v>
      </c>
      <c r="I25" s="23" t="s">
        <v>21</v>
      </c>
      <c r="J25" s="21" t="s">
        <v>1</v>
      </c>
      <c r="L25" s="28"/>
    </row>
    <row r="26" spans="2:12" s="1" customFormat="1" ht="18" customHeight="1" x14ac:dyDescent="0.2">
      <c r="B26" s="28"/>
      <c r="E26" s="21" t="s">
        <v>27</v>
      </c>
      <c r="I26" s="23" t="s">
        <v>22</v>
      </c>
      <c r="J26" s="21" t="s">
        <v>1</v>
      </c>
      <c r="L26" s="28"/>
    </row>
    <row r="27" spans="2:12" s="1" customFormat="1" ht="6.9" customHeight="1" x14ac:dyDescent="0.2">
      <c r="B27" s="28"/>
      <c r="L27" s="28"/>
    </row>
    <row r="28" spans="2:12" s="1" customFormat="1" ht="12" customHeight="1" x14ac:dyDescent="0.2">
      <c r="B28" s="28"/>
      <c r="D28" s="23" t="s">
        <v>29</v>
      </c>
      <c r="L28" s="28"/>
    </row>
    <row r="29" spans="2:12" s="7" customFormat="1" ht="16.5" customHeight="1" x14ac:dyDescent="0.2">
      <c r="B29" s="89"/>
      <c r="E29" s="208" t="s">
        <v>1</v>
      </c>
      <c r="F29" s="208"/>
      <c r="G29" s="208"/>
      <c r="H29" s="208"/>
      <c r="L29" s="89"/>
    </row>
    <row r="30" spans="2:12" s="1" customFormat="1" ht="6.9" customHeight="1" x14ac:dyDescent="0.2">
      <c r="B30" s="28"/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0" t="s">
        <v>30</v>
      </c>
      <c r="J32" s="65">
        <f>ROUND(J129, 2)</f>
        <v>0</v>
      </c>
      <c r="L32" s="28"/>
    </row>
    <row r="33" spans="2:12" s="1" customFormat="1" ht="6.9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 x14ac:dyDescent="0.2">
      <c r="B34" s="28"/>
      <c r="F34" s="31" t="s">
        <v>32</v>
      </c>
      <c r="I34" s="31" t="s">
        <v>31</v>
      </c>
      <c r="J34" s="31" t="s">
        <v>33</v>
      </c>
      <c r="L34" s="28"/>
    </row>
    <row r="35" spans="2:12" s="1" customFormat="1" ht="14.4" customHeight="1" x14ac:dyDescent="0.2">
      <c r="B35" s="28"/>
      <c r="D35" s="54" t="s">
        <v>34</v>
      </c>
      <c r="E35" s="33" t="s">
        <v>35</v>
      </c>
      <c r="F35" s="91">
        <f>ROUND((ROUND((SUM(BE129:BE148)),  2) + SUM(BE150:BE154)), 2)</f>
        <v>0</v>
      </c>
      <c r="G35" s="92"/>
      <c r="H35" s="92"/>
      <c r="I35" s="93">
        <v>0.23</v>
      </c>
      <c r="J35" s="91">
        <f>ROUND((ROUND(((SUM(BE129:BE148))*I35),  2) + (SUM(BE150:BE154)*I35)), 2)</f>
        <v>0</v>
      </c>
      <c r="L35" s="28"/>
    </row>
    <row r="36" spans="2:12" s="1" customFormat="1" ht="14.4" customHeight="1" x14ac:dyDescent="0.2">
      <c r="B36" s="28"/>
      <c r="E36" s="33" t="s">
        <v>36</v>
      </c>
      <c r="F36" s="91">
        <f>ROUND((ROUND((SUM(BF129:BF148)),  2) + SUM(BF150:BF154)), 2)</f>
        <v>0</v>
      </c>
      <c r="G36" s="92"/>
      <c r="H36" s="92"/>
      <c r="I36" s="93">
        <v>0.23</v>
      </c>
      <c r="J36" s="91">
        <f>ROUND((ROUND(((SUM(BF129:BF148))*I36),  2) + (SUM(BF150:BF154)*I36)), 2)</f>
        <v>0</v>
      </c>
      <c r="L36" s="28"/>
    </row>
    <row r="37" spans="2:12" s="1" customFormat="1" ht="14.4" hidden="1" customHeight="1" x14ac:dyDescent="0.2">
      <c r="B37" s="28"/>
      <c r="E37" s="23" t="s">
        <v>37</v>
      </c>
      <c r="F37" s="85">
        <f>ROUND((ROUND((SUM(BG129:BG148)),  2) + SUM(BG150:BG154)), 2)</f>
        <v>0</v>
      </c>
      <c r="I37" s="94">
        <v>0.23</v>
      </c>
      <c r="J37" s="85">
        <f>0</f>
        <v>0</v>
      </c>
      <c r="L37" s="28"/>
    </row>
    <row r="38" spans="2:12" s="1" customFormat="1" ht="14.4" hidden="1" customHeight="1" x14ac:dyDescent="0.2">
      <c r="B38" s="28"/>
      <c r="E38" s="23" t="s">
        <v>38</v>
      </c>
      <c r="F38" s="85">
        <f>ROUND((ROUND((SUM(BH129:BH148)),  2) + SUM(BH150:BH154)), 2)</f>
        <v>0</v>
      </c>
      <c r="I38" s="94">
        <v>0.23</v>
      </c>
      <c r="J38" s="85">
        <f>0</f>
        <v>0</v>
      </c>
      <c r="L38" s="28"/>
    </row>
    <row r="39" spans="2:12" s="1" customFormat="1" ht="14.4" hidden="1" customHeight="1" x14ac:dyDescent="0.2">
      <c r="B39" s="28"/>
      <c r="E39" s="33" t="s">
        <v>39</v>
      </c>
      <c r="F39" s="91">
        <f>ROUND((ROUND((SUM(BI129:BI148)),  2) + SUM(BI150:BI154)), 2)</f>
        <v>0</v>
      </c>
      <c r="G39" s="92"/>
      <c r="H39" s="92"/>
      <c r="I39" s="93">
        <v>0</v>
      </c>
      <c r="J39" s="91">
        <f>0</f>
        <v>0</v>
      </c>
      <c r="L39" s="28"/>
    </row>
    <row r="40" spans="2:12" s="1" customFormat="1" ht="6.9" customHeight="1" x14ac:dyDescent="0.2">
      <c r="B40" s="28"/>
      <c r="L40" s="28"/>
    </row>
    <row r="41" spans="2:12" s="1" customFormat="1" ht="25.35" customHeight="1" x14ac:dyDescent="0.2">
      <c r="B41" s="28"/>
      <c r="C41" s="95"/>
      <c r="D41" s="96" t="s">
        <v>40</v>
      </c>
      <c r="E41" s="56"/>
      <c r="F41" s="56"/>
      <c r="G41" s="97" t="s">
        <v>41</v>
      </c>
      <c r="H41" s="98" t="s">
        <v>42</v>
      </c>
      <c r="I41" s="56"/>
      <c r="J41" s="99">
        <f>SUM(J32:J39)</f>
        <v>0</v>
      </c>
      <c r="K41" s="100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45</v>
      </c>
      <c r="E61" s="30"/>
      <c r="F61" s="101" t="s">
        <v>46</v>
      </c>
      <c r="G61" s="42" t="s">
        <v>45</v>
      </c>
      <c r="H61" s="30"/>
      <c r="I61" s="30"/>
      <c r="J61" s="102" t="s">
        <v>46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47</v>
      </c>
      <c r="E65" s="41"/>
      <c r="F65" s="41"/>
      <c r="G65" s="40" t="s">
        <v>48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45</v>
      </c>
      <c r="E76" s="30"/>
      <c r="F76" s="101" t="s">
        <v>46</v>
      </c>
      <c r="G76" s="42" t="s">
        <v>45</v>
      </c>
      <c r="H76" s="30"/>
      <c r="I76" s="30"/>
      <c r="J76" s="102" t="s">
        <v>46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" customHeight="1" x14ac:dyDescent="0.2">
      <c r="B82" s="28"/>
      <c r="C82" s="17" t="s">
        <v>96</v>
      </c>
      <c r="L82" s="28"/>
    </row>
    <row r="83" spans="2:12" s="1" customFormat="1" ht="6.9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16.5" customHeight="1" x14ac:dyDescent="0.2">
      <c r="B85" s="28"/>
      <c r="E85" s="222" t="str">
        <f>E7</f>
        <v>Roľnícke družstvo Pribylina</v>
      </c>
      <c r="F85" s="223"/>
      <c r="G85" s="223"/>
      <c r="H85" s="223"/>
      <c r="L85" s="28"/>
    </row>
    <row r="86" spans="2:12" ht="12" customHeight="1" x14ac:dyDescent="0.2">
      <c r="B86" s="16"/>
      <c r="C86" s="23" t="s">
        <v>92</v>
      </c>
      <c r="L86" s="16"/>
    </row>
    <row r="87" spans="2:12" s="1" customFormat="1" ht="16.5" customHeight="1" x14ac:dyDescent="0.2">
      <c r="B87" s="28"/>
      <c r="E87" s="222" t="s">
        <v>93</v>
      </c>
      <c r="F87" s="221"/>
      <c r="G87" s="221"/>
      <c r="H87" s="221"/>
      <c r="L87" s="28"/>
    </row>
    <row r="88" spans="2:12" s="1" customFormat="1" ht="12" customHeight="1" x14ac:dyDescent="0.2">
      <c r="B88" s="28"/>
      <c r="C88" s="23" t="s">
        <v>94</v>
      </c>
      <c r="L88" s="28"/>
    </row>
    <row r="89" spans="2:12" s="1" customFormat="1" ht="16.5" customHeight="1" x14ac:dyDescent="0.2">
      <c r="B89" s="28"/>
      <c r="E89" s="214" t="str">
        <f>E11</f>
        <v>M1-SU - Stavebné úpravy objektu M1</v>
      </c>
      <c r="F89" s="221"/>
      <c r="G89" s="221"/>
      <c r="H89" s="221"/>
      <c r="L89" s="28"/>
    </row>
    <row r="90" spans="2:12" s="1" customFormat="1" ht="6.9" customHeight="1" x14ac:dyDescent="0.2">
      <c r="B90" s="28"/>
      <c r="L90" s="28"/>
    </row>
    <row r="91" spans="2:12" s="1" customFormat="1" ht="12" customHeight="1" x14ac:dyDescent="0.2">
      <c r="B91" s="28"/>
      <c r="C91" s="23" t="s">
        <v>18</v>
      </c>
      <c r="F91" s="21" t="str">
        <f>F14</f>
        <v>Roľnícke družstvo Pribylina</v>
      </c>
      <c r="I91" s="23" t="s">
        <v>19</v>
      </c>
      <c r="J91" s="51" t="str">
        <f>IF(J14="","",J14)</f>
        <v/>
      </c>
      <c r="L91" s="28"/>
    </row>
    <row r="92" spans="2:12" s="1" customFormat="1" ht="6.9" customHeight="1" x14ac:dyDescent="0.2">
      <c r="B92" s="28"/>
      <c r="L92" s="28"/>
    </row>
    <row r="93" spans="2:12" s="1" customFormat="1" ht="25.65" customHeight="1" x14ac:dyDescent="0.2">
      <c r="B93" s="28"/>
      <c r="C93" s="23" t="s">
        <v>20</v>
      </c>
      <c r="F93" s="21" t="str">
        <f>E17</f>
        <v>Roľnícke družstvo Pribylina</v>
      </c>
      <c r="I93" s="23" t="s">
        <v>25</v>
      </c>
      <c r="J93" s="26" t="str">
        <f>E23</f>
        <v>Ing. arch., Ing. Lukáš Krempaský</v>
      </c>
      <c r="L93" s="28"/>
    </row>
    <row r="94" spans="2:12" s="1" customFormat="1" ht="25.65" customHeight="1" x14ac:dyDescent="0.2">
      <c r="B94" s="28"/>
      <c r="C94" s="23" t="s">
        <v>23</v>
      </c>
      <c r="F94" s="21" t="str">
        <f>IF(E20="","",E20)</f>
        <v>Vyplň údaj</v>
      </c>
      <c r="I94" s="23" t="s">
        <v>28</v>
      </c>
      <c r="J94" s="26" t="str">
        <f>E26</f>
        <v>Ing. arch., Ing. Lukáš Krempaský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3" t="s">
        <v>97</v>
      </c>
      <c r="D96" s="95"/>
      <c r="E96" s="95"/>
      <c r="F96" s="95"/>
      <c r="G96" s="95"/>
      <c r="H96" s="95"/>
      <c r="I96" s="95"/>
      <c r="J96" s="104" t="s">
        <v>98</v>
      </c>
      <c r="K96" s="95"/>
      <c r="L96" s="28"/>
    </row>
    <row r="97" spans="2:47" s="1" customFormat="1" ht="10.35" customHeight="1" x14ac:dyDescent="0.2">
      <c r="B97" s="28"/>
      <c r="L97" s="28"/>
    </row>
    <row r="98" spans="2:47" s="1" customFormat="1" ht="22.95" customHeight="1" x14ac:dyDescent="0.2">
      <c r="B98" s="28"/>
      <c r="C98" s="105" t="s">
        <v>99</v>
      </c>
      <c r="J98" s="65">
        <f>J129</f>
        <v>0</v>
      </c>
      <c r="L98" s="28"/>
      <c r="AU98" s="13" t="s">
        <v>100</v>
      </c>
    </row>
    <row r="99" spans="2:47" s="8" customFormat="1" ht="24.9" customHeight="1" x14ac:dyDescent="0.2">
      <c r="B99" s="106"/>
      <c r="D99" s="107" t="s">
        <v>101</v>
      </c>
      <c r="E99" s="108"/>
      <c r="F99" s="108"/>
      <c r="G99" s="108"/>
      <c r="H99" s="108"/>
      <c r="I99" s="108"/>
      <c r="J99" s="109">
        <f>J130</f>
        <v>0</v>
      </c>
      <c r="L99" s="106"/>
    </row>
    <row r="100" spans="2:47" s="9" customFormat="1" ht="19.95" customHeight="1" x14ac:dyDescent="0.2">
      <c r="B100" s="110"/>
      <c r="D100" s="111" t="s">
        <v>102</v>
      </c>
      <c r="E100" s="112"/>
      <c r="F100" s="112"/>
      <c r="G100" s="112"/>
      <c r="H100" s="112"/>
      <c r="I100" s="112"/>
      <c r="J100" s="113">
        <f>J131</f>
        <v>0</v>
      </c>
      <c r="L100" s="110"/>
    </row>
    <row r="101" spans="2:47" s="8" customFormat="1" ht="24.9" customHeight="1" x14ac:dyDescent="0.2">
      <c r="B101" s="106"/>
      <c r="D101" s="107" t="s">
        <v>103</v>
      </c>
      <c r="E101" s="108"/>
      <c r="F101" s="108"/>
      <c r="G101" s="108"/>
      <c r="H101" s="108"/>
      <c r="I101" s="108"/>
      <c r="J101" s="109">
        <f>J136</f>
        <v>0</v>
      </c>
      <c r="L101" s="106"/>
    </row>
    <row r="102" spans="2:47" s="9" customFormat="1" ht="19.95" customHeight="1" x14ac:dyDescent="0.2">
      <c r="B102" s="110"/>
      <c r="D102" s="111" t="s">
        <v>104</v>
      </c>
      <c r="E102" s="112"/>
      <c r="F102" s="112"/>
      <c r="G102" s="112"/>
      <c r="H102" s="112"/>
      <c r="I102" s="112"/>
      <c r="J102" s="113">
        <f>J137</f>
        <v>0</v>
      </c>
      <c r="L102" s="110"/>
    </row>
    <row r="103" spans="2:47" s="9" customFormat="1" ht="19.95" customHeight="1" x14ac:dyDescent="0.2">
      <c r="B103" s="110"/>
      <c r="D103" s="111" t="s">
        <v>105</v>
      </c>
      <c r="E103" s="112"/>
      <c r="F103" s="112"/>
      <c r="G103" s="112"/>
      <c r="H103" s="112"/>
      <c r="I103" s="112"/>
      <c r="J103" s="113">
        <f>J140</f>
        <v>0</v>
      </c>
      <c r="L103" s="110"/>
    </row>
    <row r="104" spans="2:47" s="9" customFormat="1" ht="19.95" customHeight="1" x14ac:dyDescent="0.2">
      <c r="B104" s="110"/>
      <c r="D104" s="111" t="s">
        <v>106</v>
      </c>
      <c r="E104" s="112"/>
      <c r="F104" s="112"/>
      <c r="G104" s="112"/>
      <c r="H104" s="112"/>
      <c r="I104" s="112"/>
      <c r="J104" s="113">
        <f>J142</f>
        <v>0</v>
      </c>
      <c r="L104" s="110"/>
    </row>
    <row r="105" spans="2:47" s="9" customFormat="1" ht="19.95" customHeight="1" x14ac:dyDescent="0.2">
      <c r="B105" s="110"/>
      <c r="D105" s="111" t="s">
        <v>107</v>
      </c>
      <c r="E105" s="112"/>
      <c r="F105" s="112"/>
      <c r="G105" s="112"/>
      <c r="H105" s="112"/>
      <c r="I105" s="112"/>
      <c r="J105" s="113">
        <f>J145</f>
        <v>0</v>
      </c>
      <c r="L105" s="110"/>
    </row>
    <row r="106" spans="2:47" s="8" customFormat="1" ht="24.9" customHeight="1" x14ac:dyDescent="0.2">
      <c r="B106" s="106"/>
      <c r="D106" s="107" t="s">
        <v>108</v>
      </c>
      <c r="E106" s="108"/>
      <c r="F106" s="108"/>
      <c r="G106" s="108"/>
      <c r="H106" s="108"/>
      <c r="I106" s="108"/>
      <c r="J106" s="109">
        <f>J147</f>
        <v>0</v>
      </c>
      <c r="L106" s="106"/>
    </row>
    <row r="107" spans="2:47" s="8" customFormat="1" ht="21.75" customHeight="1" x14ac:dyDescent="0.25">
      <c r="B107" s="106"/>
      <c r="D107" s="114" t="s">
        <v>109</v>
      </c>
      <c r="J107" s="115">
        <f>J149</f>
        <v>0</v>
      </c>
      <c r="L107" s="106"/>
    </row>
    <row r="108" spans="2:47" s="1" customFormat="1" ht="21.75" customHeight="1" x14ac:dyDescent="0.2">
      <c r="B108" s="28"/>
      <c r="L108" s="28"/>
    </row>
    <row r="109" spans="2:47" s="1" customFormat="1" ht="6.9" customHeight="1" x14ac:dyDescent="0.2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20" s="1" customFormat="1" ht="6.9" customHeight="1" x14ac:dyDescent="0.2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20" s="1" customFormat="1" ht="24.9" customHeight="1" x14ac:dyDescent="0.2">
      <c r="B114" s="28"/>
      <c r="C114" s="17" t="s">
        <v>110</v>
      </c>
      <c r="L114" s="28"/>
    </row>
    <row r="115" spans="2:20" s="1" customFormat="1" ht="6.9" customHeight="1" x14ac:dyDescent="0.2">
      <c r="B115" s="28"/>
      <c r="L115" s="28"/>
    </row>
    <row r="116" spans="2:20" s="1" customFormat="1" ht="12" customHeight="1" x14ac:dyDescent="0.2">
      <c r="B116" s="28"/>
      <c r="C116" s="23" t="s">
        <v>15</v>
      </c>
      <c r="L116" s="28"/>
    </row>
    <row r="117" spans="2:20" s="1" customFormat="1" ht="16.5" customHeight="1" x14ac:dyDescent="0.2">
      <c r="B117" s="28"/>
      <c r="E117" s="222" t="str">
        <f>E7</f>
        <v>Roľnícke družstvo Pribylina</v>
      </c>
      <c r="F117" s="223"/>
      <c r="G117" s="223"/>
      <c r="H117" s="223"/>
      <c r="L117" s="28"/>
    </row>
    <row r="118" spans="2:20" ht="12" customHeight="1" x14ac:dyDescent="0.2">
      <c r="B118" s="16"/>
      <c r="C118" s="23" t="s">
        <v>92</v>
      </c>
      <c r="L118" s="16"/>
    </row>
    <row r="119" spans="2:20" s="1" customFormat="1" ht="16.5" customHeight="1" x14ac:dyDescent="0.2">
      <c r="B119" s="28"/>
      <c r="E119" s="222" t="s">
        <v>93</v>
      </c>
      <c r="F119" s="221"/>
      <c r="G119" s="221"/>
      <c r="H119" s="221"/>
      <c r="L119" s="28"/>
    </row>
    <row r="120" spans="2:20" s="1" customFormat="1" ht="12" customHeight="1" x14ac:dyDescent="0.2">
      <c r="B120" s="28"/>
      <c r="C120" s="23" t="s">
        <v>94</v>
      </c>
      <c r="L120" s="28"/>
    </row>
    <row r="121" spans="2:20" s="1" customFormat="1" ht="16.5" customHeight="1" x14ac:dyDescent="0.2">
      <c r="B121" s="28"/>
      <c r="E121" s="214" t="str">
        <f>E11</f>
        <v>M1-SU - Stavebné úpravy objektu M1</v>
      </c>
      <c r="F121" s="221"/>
      <c r="G121" s="221"/>
      <c r="H121" s="221"/>
      <c r="L121" s="28"/>
    </row>
    <row r="122" spans="2:20" s="1" customFormat="1" ht="6.9" customHeight="1" x14ac:dyDescent="0.2">
      <c r="B122" s="28"/>
      <c r="L122" s="28"/>
    </row>
    <row r="123" spans="2:20" s="1" customFormat="1" ht="12" customHeight="1" x14ac:dyDescent="0.2">
      <c r="B123" s="28"/>
      <c r="C123" s="23" t="s">
        <v>18</v>
      </c>
      <c r="F123" s="21" t="str">
        <f>F14</f>
        <v>Roľnícke družstvo Pribylina</v>
      </c>
      <c r="I123" s="23" t="s">
        <v>19</v>
      </c>
      <c r="J123" s="51" t="str">
        <f>IF(J14="","",J14)</f>
        <v/>
      </c>
      <c r="L123" s="28"/>
    </row>
    <row r="124" spans="2:20" s="1" customFormat="1" ht="6.9" customHeight="1" x14ac:dyDescent="0.2">
      <c r="B124" s="28"/>
      <c r="L124" s="28"/>
    </row>
    <row r="125" spans="2:20" s="1" customFormat="1" ht="25.65" customHeight="1" x14ac:dyDescent="0.2">
      <c r="B125" s="28"/>
      <c r="C125" s="23" t="s">
        <v>20</v>
      </c>
      <c r="F125" s="21" t="str">
        <f>E17</f>
        <v>Roľnícke družstvo Pribylina</v>
      </c>
      <c r="I125" s="23" t="s">
        <v>25</v>
      </c>
      <c r="J125" s="26" t="str">
        <f>E23</f>
        <v>Ing. arch., Ing. Lukáš Krempaský</v>
      </c>
      <c r="L125" s="28"/>
    </row>
    <row r="126" spans="2:20" s="1" customFormat="1" ht="25.65" customHeight="1" x14ac:dyDescent="0.2">
      <c r="B126" s="28"/>
      <c r="C126" s="23" t="s">
        <v>23</v>
      </c>
      <c r="F126" s="21" t="str">
        <f>IF(E20="","",E20)</f>
        <v>Vyplň údaj</v>
      </c>
      <c r="I126" s="23" t="s">
        <v>28</v>
      </c>
      <c r="J126" s="26" t="str">
        <f>E26</f>
        <v>Ing. arch., Ing. Lukáš Krempaský</v>
      </c>
      <c r="L126" s="28"/>
    </row>
    <row r="127" spans="2:20" s="1" customFormat="1" ht="10.35" customHeight="1" x14ac:dyDescent="0.2">
      <c r="B127" s="28"/>
      <c r="L127" s="28"/>
    </row>
    <row r="128" spans="2:20" s="10" customFormat="1" ht="29.25" customHeight="1" x14ac:dyDescent="0.2">
      <c r="B128" s="116"/>
      <c r="C128" s="117" t="s">
        <v>111</v>
      </c>
      <c r="D128" s="118" t="s">
        <v>55</v>
      </c>
      <c r="E128" s="118" t="s">
        <v>51</v>
      </c>
      <c r="F128" s="118" t="s">
        <v>52</v>
      </c>
      <c r="G128" s="118" t="s">
        <v>112</v>
      </c>
      <c r="H128" s="118" t="s">
        <v>113</v>
      </c>
      <c r="I128" s="118" t="s">
        <v>114</v>
      </c>
      <c r="J128" s="119" t="s">
        <v>98</v>
      </c>
      <c r="K128" s="120" t="s">
        <v>115</v>
      </c>
      <c r="L128" s="116"/>
      <c r="M128" s="58" t="s">
        <v>1</v>
      </c>
      <c r="N128" s="59" t="s">
        <v>34</v>
      </c>
      <c r="O128" s="59" t="s">
        <v>116</v>
      </c>
      <c r="P128" s="59" t="s">
        <v>117</v>
      </c>
      <c r="Q128" s="59" t="s">
        <v>118</v>
      </c>
      <c r="R128" s="59" t="s">
        <v>119</v>
      </c>
      <c r="S128" s="59" t="s">
        <v>120</v>
      </c>
      <c r="T128" s="60" t="s">
        <v>121</v>
      </c>
    </row>
    <row r="129" spans="2:65" s="1" customFormat="1" ht="22.95" customHeight="1" x14ac:dyDescent="0.3">
      <c r="B129" s="28"/>
      <c r="C129" s="63" t="s">
        <v>99</v>
      </c>
      <c r="J129" s="121">
        <f>BK129</f>
        <v>0</v>
      </c>
      <c r="L129" s="28"/>
      <c r="M129" s="61"/>
      <c r="N129" s="52"/>
      <c r="O129" s="52"/>
      <c r="P129" s="122">
        <f>P130+P136+P147+P149</f>
        <v>0</v>
      </c>
      <c r="Q129" s="52"/>
      <c r="R129" s="122">
        <f>R130+R136+R147+R149</f>
        <v>23.85735</v>
      </c>
      <c r="S129" s="52"/>
      <c r="T129" s="123">
        <f>T130+T136+T147+T149</f>
        <v>0</v>
      </c>
      <c r="AT129" s="13" t="s">
        <v>69</v>
      </c>
      <c r="AU129" s="13" t="s">
        <v>100</v>
      </c>
      <c r="BK129" s="124">
        <f>BK130+BK136+BK147+BK149</f>
        <v>0</v>
      </c>
    </row>
    <row r="130" spans="2:65" s="11" customFormat="1" ht="25.95" customHeight="1" x14ac:dyDescent="0.25">
      <c r="B130" s="125"/>
      <c r="D130" s="126" t="s">
        <v>69</v>
      </c>
      <c r="E130" s="127" t="s">
        <v>122</v>
      </c>
      <c r="F130" s="127" t="s">
        <v>123</v>
      </c>
      <c r="I130" s="128"/>
      <c r="J130" s="115">
        <f>BK130</f>
        <v>0</v>
      </c>
      <c r="L130" s="125"/>
      <c r="M130" s="129"/>
      <c r="P130" s="130">
        <f>P131</f>
        <v>0</v>
      </c>
      <c r="R130" s="130">
        <f>R131</f>
        <v>0</v>
      </c>
      <c r="T130" s="131">
        <f>T131</f>
        <v>0</v>
      </c>
      <c r="AR130" s="126" t="s">
        <v>77</v>
      </c>
      <c r="AT130" s="132" t="s">
        <v>69</v>
      </c>
      <c r="AU130" s="132" t="s">
        <v>70</v>
      </c>
      <c r="AY130" s="126" t="s">
        <v>124</v>
      </c>
      <c r="BK130" s="133">
        <f>BK131</f>
        <v>0</v>
      </c>
    </row>
    <row r="131" spans="2:65" s="11" customFormat="1" ht="22.95" customHeight="1" x14ac:dyDescent="0.25">
      <c r="B131" s="125"/>
      <c r="D131" s="126" t="s">
        <v>69</v>
      </c>
      <c r="E131" s="134" t="s">
        <v>125</v>
      </c>
      <c r="F131" s="134" t="s">
        <v>126</v>
      </c>
      <c r="I131" s="128"/>
      <c r="J131" s="135">
        <f>BK131</f>
        <v>0</v>
      </c>
      <c r="L131" s="125"/>
      <c r="M131" s="129"/>
      <c r="P131" s="130">
        <f>SUM(P132:P135)</f>
        <v>0</v>
      </c>
      <c r="R131" s="130">
        <f>SUM(R132:R135)</f>
        <v>0</v>
      </c>
      <c r="T131" s="131">
        <f>SUM(T132:T135)</f>
        <v>0</v>
      </c>
      <c r="AR131" s="126" t="s">
        <v>77</v>
      </c>
      <c r="AT131" s="132" t="s">
        <v>69</v>
      </c>
      <c r="AU131" s="132" t="s">
        <v>77</v>
      </c>
      <c r="AY131" s="126" t="s">
        <v>124</v>
      </c>
      <c r="BK131" s="133">
        <f>SUM(BK132:BK135)</f>
        <v>0</v>
      </c>
    </row>
    <row r="132" spans="2:65" s="1" customFormat="1" ht="16.5" customHeight="1" x14ac:dyDescent="0.2">
      <c r="B132" s="136"/>
      <c r="C132" s="137" t="s">
        <v>77</v>
      </c>
      <c r="D132" s="137" t="s">
        <v>127</v>
      </c>
      <c r="E132" s="138" t="s">
        <v>128</v>
      </c>
      <c r="F132" s="139" t="s">
        <v>129</v>
      </c>
      <c r="G132" s="140" t="s">
        <v>130</v>
      </c>
      <c r="H132" s="141">
        <v>1019</v>
      </c>
      <c r="I132" s="142"/>
      <c r="J132" s="143">
        <f>ROUND(I132*H132,2)</f>
        <v>0</v>
      </c>
      <c r="K132" s="144"/>
      <c r="L132" s="28"/>
      <c r="M132" s="145" t="s">
        <v>1</v>
      </c>
      <c r="N132" s="146" t="s">
        <v>36</v>
      </c>
      <c r="P132" s="147">
        <f>O132*H132</f>
        <v>0</v>
      </c>
      <c r="Q132" s="147">
        <v>0</v>
      </c>
      <c r="R132" s="147">
        <f>Q132*H132</f>
        <v>0</v>
      </c>
      <c r="S132" s="147">
        <v>0</v>
      </c>
      <c r="T132" s="148">
        <f>S132*H132</f>
        <v>0</v>
      </c>
      <c r="AR132" s="149" t="s">
        <v>131</v>
      </c>
      <c r="AT132" s="149" t="s">
        <v>127</v>
      </c>
      <c r="AU132" s="149" t="s">
        <v>83</v>
      </c>
      <c r="AY132" s="13" t="s">
        <v>124</v>
      </c>
      <c r="BE132" s="150">
        <f>IF(N132="základná",J132,0)</f>
        <v>0</v>
      </c>
      <c r="BF132" s="150">
        <f>IF(N132="znížená",J132,0)</f>
        <v>0</v>
      </c>
      <c r="BG132" s="150">
        <f>IF(N132="zákl. prenesená",J132,0)</f>
        <v>0</v>
      </c>
      <c r="BH132" s="150">
        <f>IF(N132="zníž. prenesená",J132,0)</f>
        <v>0</v>
      </c>
      <c r="BI132" s="150">
        <f>IF(N132="nulová",J132,0)</f>
        <v>0</v>
      </c>
      <c r="BJ132" s="13" t="s">
        <v>83</v>
      </c>
      <c r="BK132" s="150">
        <f>ROUND(I132*H132,2)</f>
        <v>0</v>
      </c>
      <c r="BL132" s="13" t="s">
        <v>131</v>
      </c>
      <c r="BM132" s="149" t="s">
        <v>83</v>
      </c>
    </row>
    <row r="133" spans="2:65" s="1" customFormat="1" ht="24.15" customHeight="1" x14ac:dyDescent="0.2">
      <c r="B133" s="136"/>
      <c r="C133" s="137" t="s">
        <v>83</v>
      </c>
      <c r="D133" s="137" t="s">
        <v>127</v>
      </c>
      <c r="E133" s="138" t="s">
        <v>132</v>
      </c>
      <c r="F133" s="139" t="s">
        <v>133</v>
      </c>
      <c r="G133" s="140" t="s">
        <v>130</v>
      </c>
      <c r="H133" s="141">
        <v>36</v>
      </c>
      <c r="I133" s="142"/>
      <c r="J133" s="143">
        <f>ROUND(I133*H133,2)</f>
        <v>0</v>
      </c>
      <c r="K133" s="144"/>
      <c r="L133" s="28"/>
      <c r="M133" s="145" t="s">
        <v>1</v>
      </c>
      <c r="N133" s="146" t="s">
        <v>36</v>
      </c>
      <c r="P133" s="147">
        <f>O133*H133</f>
        <v>0</v>
      </c>
      <c r="Q133" s="147">
        <v>0</v>
      </c>
      <c r="R133" s="147">
        <f>Q133*H133</f>
        <v>0</v>
      </c>
      <c r="S133" s="147">
        <v>0</v>
      </c>
      <c r="T133" s="148">
        <f>S133*H133</f>
        <v>0</v>
      </c>
      <c r="AR133" s="149" t="s">
        <v>131</v>
      </c>
      <c r="AT133" s="149" t="s">
        <v>127</v>
      </c>
      <c r="AU133" s="149" t="s">
        <v>83</v>
      </c>
      <c r="AY133" s="13" t="s">
        <v>124</v>
      </c>
      <c r="BE133" s="150">
        <f>IF(N133="základná",J133,0)</f>
        <v>0</v>
      </c>
      <c r="BF133" s="150">
        <f>IF(N133="znížená",J133,0)</f>
        <v>0</v>
      </c>
      <c r="BG133" s="150">
        <f>IF(N133="zákl. prenesená",J133,0)</f>
        <v>0</v>
      </c>
      <c r="BH133" s="150">
        <f>IF(N133="zníž. prenesená",J133,0)</f>
        <v>0</v>
      </c>
      <c r="BI133" s="150">
        <f>IF(N133="nulová",J133,0)</f>
        <v>0</v>
      </c>
      <c r="BJ133" s="13" t="s">
        <v>83</v>
      </c>
      <c r="BK133" s="150">
        <f>ROUND(I133*H133,2)</f>
        <v>0</v>
      </c>
      <c r="BL133" s="13" t="s">
        <v>131</v>
      </c>
      <c r="BM133" s="149" t="s">
        <v>131</v>
      </c>
    </row>
    <row r="134" spans="2:65" s="1" customFormat="1" ht="24.15" customHeight="1" x14ac:dyDescent="0.2">
      <c r="B134" s="136"/>
      <c r="C134" s="137" t="s">
        <v>134</v>
      </c>
      <c r="D134" s="137" t="s">
        <v>127</v>
      </c>
      <c r="E134" s="138" t="s">
        <v>135</v>
      </c>
      <c r="F134" s="139" t="s">
        <v>136</v>
      </c>
      <c r="G134" s="140" t="s">
        <v>137</v>
      </c>
      <c r="H134" s="141">
        <v>172.8</v>
      </c>
      <c r="I134" s="142"/>
      <c r="J134" s="143">
        <f>ROUND(I134*H134,2)</f>
        <v>0</v>
      </c>
      <c r="K134" s="144"/>
      <c r="L134" s="28"/>
      <c r="M134" s="145" t="s">
        <v>1</v>
      </c>
      <c r="N134" s="146" t="s">
        <v>36</v>
      </c>
      <c r="P134" s="147">
        <f>O134*H134</f>
        <v>0</v>
      </c>
      <c r="Q134" s="147">
        <v>0</v>
      </c>
      <c r="R134" s="147">
        <f>Q134*H134</f>
        <v>0</v>
      </c>
      <c r="S134" s="147">
        <v>0</v>
      </c>
      <c r="T134" s="148">
        <f>S134*H134</f>
        <v>0</v>
      </c>
      <c r="AR134" s="149" t="s">
        <v>131</v>
      </c>
      <c r="AT134" s="149" t="s">
        <v>127</v>
      </c>
      <c r="AU134" s="149" t="s">
        <v>83</v>
      </c>
      <c r="AY134" s="13" t="s">
        <v>124</v>
      </c>
      <c r="BE134" s="150">
        <f>IF(N134="základná",J134,0)</f>
        <v>0</v>
      </c>
      <c r="BF134" s="150">
        <f>IF(N134="znížená",J134,0)</f>
        <v>0</v>
      </c>
      <c r="BG134" s="150">
        <f>IF(N134="zákl. prenesená",J134,0)</f>
        <v>0</v>
      </c>
      <c r="BH134" s="150">
        <f>IF(N134="zníž. prenesená",J134,0)</f>
        <v>0</v>
      </c>
      <c r="BI134" s="150">
        <f>IF(N134="nulová",J134,0)</f>
        <v>0</v>
      </c>
      <c r="BJ134" s="13" t="s">
        <v>83</v>
      </c>
      <c r="BK134" s="150">
        <f>ROUND(I134*H134,2)</f>
        <v>0</v>
      </c>
      <c r="BL134" s="13" t="s">
        <v>131</v>
      </c>
      <c r="BM134" s="149" t="s">
        <v>138</v>
      </c>
    </row>
    <row r="135" spans="2:65" s="1" customFormat="1" ht="37.950000000000003" customHeight="1" x14ac:dyDescent="0.2">
      <c r="B135" s="136"/>
      <c r="C135" s="137" t="s">
        <v>131</v>
      </c>
      <c r="D135" s="137" t="s">
        <v>127</v>
      </c>
      <c r="E135" s="138" t="s">
        <v>139</v>
      </c>
      <c r="F135" s="139" t="s">
        <v>140</v>
      </c>
      <c r="G135" s="140" t="s">
        <v>130</v>
      </c>
      <c r="H135" s="141">
        <v>85</v>
      </c>
      <c r="I135" s="142"/>
      <c r="J135" s="143">
        <f>ROUND(I135*H135,2)</f>
        <v>0</v>
      </c>
      <c r="K135" s="144"/>
      <c r="L135" s="28"/>
      <c r="M135" s="145" t="s">
        <v>1</v>
      </c>
      <c r="N135" s="146" t="s">
        <v>36</v>
      </c>
      <c r="P135" s="147">
        <f>O135*H135</f>
        <v>0</v>
      </c>
      <c r="Q135" s="147">
        <v>0</v>
      </c>
      <c r="R135" s="147">
        <f>Q135*H135</f>
        <v>0</v>
      </c>
      <c r="S135" s="147">
        <v>0</v>
      </c>
      <c r="T135" s="148">
        <f>S135*H135</f>
        <v>0</v>
      </c>
      <c r="AR135" s="149" t="s">
        <v>131</v>
      </c>
      <c r="AT135" s="149" t="s">
        <v>127</v>
      </c>
      <c r="AU135" s="149" t="s">
        <v>83</v>
      </c>
      <c r="AY135" s="13" t="s">
        <v>124</v>
      </c>
      <c r="BE135" s="150">
        <f>IF(N135="základná",J135,0)</f>
        <v>0</v>
      </c>
      <c r="BF135" s="150">
        <f>IF(N135="znížená",J135,0)</f>
        <v>0</v>
      </c>
      <c r="BG135" s="150">
        <f>IF(N135="zákl. prenesená",J135,0)</f>
        <v>0</v>
      </c>
      <c r="BH135" s="150">
        <f>IF(N135="zníž. prenesená",J135,0)</f>
        <v>0</v>
      </c>
      <c r="BI135" s="150">
        <f>IF(N135="nulová",J135,0)</f>
        <v>0</v>
      </c>
      <c r="BJ135" s="13" t="s">
        <v>83</v>
      </c>
      <c r="BK135" s="150">
        <f>ROUND(I135*H135,2)</f>
        <v>0</v>
      </c>
      <c r="BL135" s="13" t="s">
        <v>131</v>
      </c>
      <c r="BM135" s="149" t="s">
        <v>141</v>
      </c>
    </row>
    <row r="136" spans="2:65" s="11" customFormat="1" ht="25.95" customHeight="1" x14ac:dyDescent="0.25">
      <c r="B136" s="125"/>
      <c r="D136" s="126" t="s">
        <v>69</v>
      </c>
      <c r="E136" s="127" t="s">
        <v>142</v>
      </c>
      <c r="F136" s="127" t="s">
        <v>143</v>
      </c>
      <c r="I136" s="128"/>
      <c r="J136" s="115">
        <f>BK136</f>
        <v>0</v>
      </c>
      <c r="L136" s="125"/>
      <c r="M136" s="129"/>
      <c r="P136" s="130">
        <f>P137+P140+P142+P145</f>
        <v>0</v>
      </c>
      <c r="R136" s="130">
        <f>R137+R140+R142+R145</f>
        <v>23.85735</v>
      </c>
      <c r="T136" s="131">
        <f>T137+T140+T142+T145</f>
        <v>0</v>
      </c>
      <c r="AR136" s="126" t="s">
        <v>83</v>
      </c>
      <c r="AT136" s="132" t="s">
        <v>69</v>
      </c>
      <c r="AU136" s="132" t="s">
        <v>70</v>
      </c>
      <c r="AY136" s="126" t="s">
        <v>124</v>
      </c>
      <c r="BK136" s="133">
        <f>BK137+BK140+BK142+BK145</f>
        <v>0</v>
      </c>
    </row>
    <row r="137" spans="2:65" s="11" customFormat="1" ht="22.95" customHeight="1" x14ac:dyDescent="0.25">
      <c r="B137" s="125"/>
      <c r="D137" s="126" t="s">
        <v>69</v>
      </c>
      <c r="E137" s="134" t="s">
        <v>144</v>
      </c>
      <c r="F137" s="134" t="s">
        <v>145</v>
      </c>
      <c r="I137" s="128"/>
      <c r="J137" s="135">
        <f>BK137</f>
        <v>0</v>
      </c>
      <c r="L137" s="125"/>
      <c r="M137" s="129"/>
      <c r="P137" s="130">
        <f>SUM(P138:P139)</f>
        <v>0</v>
      </c>
      <c r="R137" s="130">
        <f>SUM(R138:R139)</f>
        <v>0</v>
      </c>
      <c r="T137" s="131">
        <f>SUM(T138:T139)</f>
        <v>0</v>
      </c>
      <c r="AR137" s="126" t="s">
        <v>83</v>
      </c>
      <c r="AT137" s="132" t="s">
        <v>69</v>
      </c>
      <c r="AU137" s="132" t="s">
        <v>77</v>
      </c>
      <c r="AY137" s="126" t="s">
        <v>124</v>
      </c>
      <c r="BK137" s="133">
        <f>SUM(BK138:BK139)</f>
        <v>0</v>
      </c>
    </row>
    <row r="138" spans="2:65" s="1" customFormat="1" ht="24.15" customHeight="1" x14ac:dyDescent="0.2">
      <c r="B138" s="136"/>
      <c r="C138" s="137" t="s">
        <v>146</v>
      </c>
      <c r="D138" s="137" t="s">
        <v>127</v>
      </c>
      <c r="E138" s="138" t="s">
        <v>147</v>
      </c>
      <c r="F138" s="139" t="s">
        <v>148</v>
      </c>
      <c r="G138" s="140" t="s">
        <v>149</v>
      </c>
      <c r="H138" s="141">
        <v>81.995000000000005</v>
      </c>
      <c r="I138" s="142"/>
      <c r="J138" s="143">
        <f>ROUND(I138*H138,2)</f>
        <v>0</v>
      </c>
      <c r="K138" s="144"/>
      <c r="L138" s="28"/>
      <c r="M138" s="145" t="s">
        <v>1</v>
      </c>
      <c r="N138" s="146" t="s">
        <v>36</v>
      </c>
      <c r="P138" s="147">
        <f>O138*H138</f>
        <v>0</v>
      </c>
      <c r="Q138" s="147">
        <v>0</v>
      </c>
      <c r="R138" s="147">
        <f>Q138*H138</f>
        <v>0</v>
      </c>
      <c r="S138" s="147">
        <v>0</v>
      </c>
      <c r="T138" s="148">
        <f>S138*H138</f>
        <v>0</v>
      </c>
      <c r="AR138" s="149" t="s">
        <v>150</v>
      </c>
      <c r="AT138" s="149" t="s">
        <v>127</v>
      </c>
      <c r="AU138" s="149" t="s">
        <v>83</v>
      </c>
      <c r="AY138" s="13" t="s">
        <v>124</v>
      </c>
      <c r="BE138" s="150">
        <f>IF(N138="základná",J138,0)</f>
        <v>0</v>
      </c>
      <c r="BF138" s="150">
        <f>IF(N138="znížená",J138,0)</f>
        <v>0</v>
      </c>
      <c r="BG138" s="150">
        <f>IF(N138="zákl. prenesená",J138,0)</f>
        <v>0</v>
      </c>
      <c r="BH138" s="150">
        <f>IF(N138="zníž. prenesená",J138,0)</f>
        <v>0</v>
      </c>
      <c r="BI138" s="150">
        <f>IF(N138="nulová",J138,0)</f>
        <v>0</v>
      </c>
      <c r="BJ138" s="13" t="s">
        <v>83</v>
      </c>
      <c r="BK138" s="150">
        <f>ROUND(I138*H138,2)</f>
        <v>0</v>
      </c>
      <c r="BL138" s="13" t="s">
        <v>150</v>
      </c>
      <c r="BM138" s="149" t="s">
        <v>151</v>
      </c>
    </row>
    <row r="139" spans="2:65" s="1" customFormat="1" ht="24.15" customHeight="1" x14ac:dyDescent="0.2">
      <c r="B139" s="136"/>
      <c r="C139" s="137" t="s">
        <v>138</v>
      </c>
      <c r="D139" s="137" t="s">
        <v>127</v>
      </c>
      <c r="E139" s="138" t="s">
        <v>152</v>
      </c>
      <c r="F139" s="139" t="s">
        <v>153</v>
      </c>
      <c r="G139" s="140" t="s">
        <v>149</v>
      </c>
      <c r="H139" s="141">
        <v>52.8</v>
      </c>
      <c r="I139" s="142"/>
      <c r="J139" s="143">
        <f>ROUND(I139*H139,2)</f>
        <v>0</v>
      </c>
      <c r="K139" s="144"/>
      <c r="L139" s="28"/>
      <c r="M139" s="145" t="s">
        <v>1</v>
      </c>
      <c r="N139" s="146" t="s">
        <v>36</v>
      </c>
      <c r="P139" s="147">
        <f>O139*H139</f>
        <v>0</v>
      </c>
      <c r="Q139" s="147">
        <v>0</v>
      </c>
      <c r="R139" s="147">
        <f>Q139*H139</f>
        <v>0</v>
      </c>
      <c r="S139" s="147">
        <v>0</v>
      </c>
      <c r="T139" s="148">
        <f>S139*H139</f>
        <v>0</v>
      </c>
      <c r="AR139" s="149" t="s">
        <v>150</v>
      </c>
      <c r="AT139" s="149" t="s">
        <v>127</v>
      </c>
      <c r="AU139" s="149" t="s">
        <v>83</v>
      </c>
      <c r="AY139" s="13" t="s">
        <v>124</v>
      </c>
      <c r="BE139" s="150">
        <f>IF(N139="základná",J139,0)</f>
        <v>0</v>
      </c>
      <c r="BF139" s="150">
        <f>IF(N139="znížená",J139,0)</f>
        <v>0</v>
      </c>
      <c r="BG139" s="150">
        <f>IF(N139="zákl. prenesená",J139,0)</f>
        <v>0</v>
      </c>
      <c r="BH139" s="150">
        <f>IF(N139="zníž. prenesená",J139,0)</f>
        <v>0</v>
      </c>
      <c r="BI139" s="150">
        <f>IF(N139="nulová",J139,0)</f>
        <v>0</v>
      </c>
      <c r="BJ139" s="13" t="s">
        <v>83</v>
      </c>
      <c r="BK139" s="150">
        <f>ROUND(I139*H139,2)</f>
        <v>0</v>
      </c>
      <c r="BL139" s="13" t="s">
        <v>150</v>
      </c>
      <c r="BM139" s="149" t="s">
        <v>154</v>
      </c>
    </row>
    <row r="140" spans="2:65" s="11" customFormat="1" ht="22.95" customHeight="1" x14ac:dyDescent="0.25">
      <c r="B140" s="125"/>
      <c r="D140" s="126" t="s">
        <v>69</v>
      </c>
      <c r="E140" s="134" t="s">
        <v>155</v>
      </c>
      <c r="F140" s="134" t="s">
        <v>156</v>
      </c>
      <c r="I140" s="128"/>
      <c r="J140" s="135">
        <f>BK140</f>
        <v>0</v>
      </c>
      <c r="L140" s="125"/>
      <c r="M140" s="129"/>
      <c r="P140" s="130">
        <f>P141</f>
        <v>0</v>
      </c>
      <c r="R140" s="130">
        <f>R141</f>
        <v>0</v>
      </c>
      <c r="T140" s="131">
        <f>T141</f>
        <v>0</v>
      </c>
      <c r="AR140" s="126" t="s">
        <v>83</v>
      </c>
      <c r="AT140" s="132" t="s">
        <v>69</v>
      </c>
      <c r="AU140" s="132" t="s">
        <v>77</v>
      </c>
      <c r="AY140" s="126" t="s">
        <v>124</v>
      </c>
      <c r="BK140" s="133">
        <f>BK141</f>
        <v>0</v>
      </c>
    </row>
    <row r="141" spans="2:65" s="1" customFormat="1" ht="24.15" customHeight="1" x14ac:dyDescent="0.2">
      <c r="B141" s="136"/>
      <c r="C141" s="137" t="s">
        <v>157</v>
      </c>
      <c r="D141" s="137" t="s">
        <v>127</v>
      </c>
      <c r="E141" s="138" t="s">
        <v>158</v>
      </c>
      <c r="F141" s="139" t="s">
        <v>159</v>
      </c>
      <c r="G141" s="140" t="s">
        <v>149</v>
      </c>
      <c r="H141" s="141">
        <v>155.82</v>
      </c>
      <c r="I141" s="142"/>
      <c r="J141" s="143">
        <f>ROUND(I141*H141,2)</f>
        <v>0</v>
      </c>
      <c r="K141" s="144"/>
      <c r="L141" s="28"/>
      <c r="M141" s="145" t="s">
        <v>1</v>
      </c>
      <c r="N141" s="146" t="s">
        <v>36</v>
      </c>
      <c r="P141" s="147">
        <f>O141*H141</f>
        <v>0</v>
      </c>
      <c r="Q141" s="147">
        <v>0</v>
      </c>
      <c r="R141" s="147">
        <f>Q141*H141</f>
        <v>0</v>
      </c>
      <c r="S141" s="147">
        <v>0</v>
      </c>
      <c r="T141" s="148">
        <f>S141*H141</f>
        <v>0</v>
      </c>
      <c r="AR141" s="149" t="s">
        <v>150</v>
      </c>
      <c r="AT141" s="149" t="s">
        <v>127</v>
      </c>
      <c r="AU141" s="149" t="s">
        <v>83</v>
      </c>
      <c r="AY141" s="13" t="s">
        <v>124</v>
      </c>
      <c r="BE141" s="150">
        <f>IF(N141="základná",J141,0)</f>
        <v>0</v>
      </c>
      <c r="BF141" s="150">
        <f>IF(N141="znížená",J141,0)</f>
        <v>0</v>
      </c>
      <c r="BG141" s="150">
        <f>IF(N141="zákl. prenesená",J141,0)</f>
        <v>0</v>
      </c>
      <c r="BH141" s="150">
        <f>IF(N141="zníž. prenesená",J141,0)</f>
        <v>0</v>
      </c>
      <c r="BI141" s="150">
        <f>IF(N141="nulová",J141,0)</f>
        <v>0</v>
      </c>
      <c r="BJ141" s="13" t="s">
        <v>83</v>
      </c>
      <c r="BK141" s="150">
        <f>ROUND(I141*H141,2)</f>
        <v>0</v>
      </c>
      <c r="BL141" s="13" t="s">
        <v>150</v>
      </c>
      <c r="BM141" s="149" t="s">
        <v>160</v>
      </c>
    </row>
    <row r="142" spans="2:65" s="11" customFormat="1" ht="22.95" customHeight="1" x14ac:dyDescent="0.25">
      <c r="B142" s="125"/>
      <c r="D142" s="126" t="s">
        <v>69</v>
      </c>
      <c r="E142" s="134" t="s">
        <v>161</v>
      </c>
      <c r="F142" s="134" t="s">
        <v>162</v>
      </c>
      <c r="I142" s="128"/>
      <c r="J142" s="135">
        <f>BK142</f>
        <v>0</v>
      </c>
      <c r="L142" s="125"/>
      <c r="M142" s="129"/>
      <c r="P142" s="130">
        <f>SUM(P143:P144)</f>
        <v>0</v>
      </c>
      <c r="R142" s="130">
        <f>SUM(R143:R144)</f>
        <v>23.85735</v>
      </c>
      <c r="T142" s="131">
        <f>SUM(T143:T144)</f>
        <v>0</v>
      </c>
      <c r="AR142" s="126" t="s">
        <v>83</v>
      </c>
      <c r="AT142" s="132" t="s">
        <v>69</v>
      </c>
      <c r="AU142" s="132" t="s">
        <v>77</v>
      </c>
      <c r="AY142" s="126" t="s">
        <v>124</v>
      </c>
      <c r="BK142" s="133">
        <f>SUM(BK143:BK144)</f>
        <v>0</v>
      </c>
    </row>
    <row r="143" spans="2:65" s="1" customFormat="1" ht="37.950000000000003" customHeight="1" x14ac:dyDescent="0.2">
      <c r="B143" s="136"/>
      <c r="C143" s="137" t="s">
        <v>141</v>
      </c>
      <c r="D143" s="137" t="s">
        <v>127</v>
      </c>
      <c r="E143" s="138" t="s">
        <v>163</v>
      </c>
      <c r="F143" s="139" t="s">
        <v>164</v>
      </c>
      <c r="G143" s="140" t="s">
        <v>149</v>
      </c>
      <c r="H143" s="141">
        <v>1522</v>
      </c>
      <c r="I143" s="142"/>
      <c r="J143" s="143">
        <f>ROUND(I143*H143,2)</f>
        <v>0</v>
      </c>
      <c r="K143" s="144"/>
      <c r="L143" s="28"/>
      <c r="M143" s="145" t="s">
        <v>1</v>
      </c>
      <c r="N143" s="146" t="s">
        <v>36</v>
      </c>
      <c r="P143" s="147">
        <f>O143*H143</f>
        <v>0</v>
      </c>
      <c r="Q143" s="147">
        <v>1.6000000000000001E-4</v>
      </c>
      <c r="R143" s="147">
        <f>Q143*H143</f>
        <v>0.24352000000000001</v>
      </c>
      <c r="S143" s="147">
        <v>0</v>
      </c>
      <c r="T143" s="148">
        <f>S143*H143</f>
        <v>0</v>
      </c>
      <c r="AR143" s="149" t="s">
        <v>131</v>
      </c>
      <c r="AT143" s="149" t="s">
        <v>127</v>
      </c>
      <c r="AU143" s="149" t="s">
        <v>83</v>
      </c>
      <c r="AY143" s="13" t="s">
        <v>124</v>
      </c>
      <c r="BE143" s="150">
        <f>IF(N143="základná",J143,0)</f>
        <v>0</v>
      </c>
      <c r="BF143" s="150">
        <f>IF(N143="znížená",J143,0)</f>
        <v>0</v>
      </c>
      <c r="BG143" s="150">
        <f>IF(N143="zákl. prenesená",J143,0)</f>
        <v>0</v>
      </c>
      <c r="BH143" s="150">
        <f>IF(N143="zníž. prenesená",J143,0)</f>
        <v>0</v>
      </c>
      <c r="BI143" s="150">
        <f>IF(N143="nulová",J143,0)</f>
        <v>0</v>
      </c>
      <c r="BJ143" s="13" t="s">
        <v>83</v>
      </c>
      <c r="BK143" s="150">
        <f>ROUND(I143*H143,2)</f>
        <v>0</v>
      </c>
      <c r="BL143" s="13" t="s">
        <v>131</v>
      </c>
      <c r="BM143" s="149" t="s">
        <v>165</v>
      </c>
    </row>
    <row r="144" spans="2:65" s="1" customFormat="1" ht="37.950000000000003" customHeight="1" x14ac:dyDescent="0.2">
      <c r="B144" s="136"/>
      <c r="C144" s="151" t="s">
        <v>125</v>
      </c>
      <c r="D144" s="151" t="s">
        <v>166</v>
      </c>
      <c r="E144" s="152" t="s">
        <v>167</v>
      </c>
      <c r="F144" s="153" t="s">
        <v>168</v>
      </c>
      <c r="G144" s="154" t="s">
        <v>149</v>
      </c>
      <c r="H144" s="155">
        <v>1628.54</v>
      </c>
      <c r="I144" s="156"/>
      <c r="J144" s="157">
        <f>ROUND(I144*H144,2)</f>
        <v>0</v>
      </c>
      <c r="K144" s="158"/>
      <c r="L144" s="159"/>
      <c r="M144" s="160" t="s">
        <v>1</v>
      </c>
      <c r="N144" s="161" t="s">
        <v>36</v>
      </c>
      <c r="P144" s="147">
        <f>O144*H144</f>
        <v>0</v>
      </c>
      <c r="Q144" s="147">
        <v>1.4500000000000001E-2</v>
      </c>
      <c r="R144" s="147">
        <f>Q144*H144</f>
        <v>23.61383</v>
      </c>
      <c r="S144" s="147">
        <v>0</v>
      </c>
      <c r="T144" s="148">
        <f>S144*H144</f>
        <v>0</v>
      </c>
      <c r="AR144" s="149" t="s">
        <v>141</v>
      </c>
      <c r="AT144" s="149" t="s">
        <v>166</v>
      </c>
      <c r="AU144" s="149" t="s">
        <v>83</v>
      </c>
      <c r="AY144" s="13" t="s">
        <v>124</v>
      </c>
      <c r="BE144" s="150">
        <f>IF(N144="základná",J144,0)</f>
        <v>0</v>
      </c>
      <c r="BF144" s="150">
        <f>IF(N144="znížená",J144,0)</f>
        <v>0</v>
      </c>
      <c r="BG144" s="150">
        <f>IF(N144="zákl. prenesená",J144,0)</f>
        <v>0</v>
      </c>
      <c r="BH144" s="150">
        <f>IF(N144="zníž. prenesená",J144,0)</f>
        <v>0</v>
      </c>
      <c r="BI144" s="150">
        <f>IF(N144="nulová",J144,0)</f>
        <v>0</v>
      </c>
      <c r="BJ144" s="13" t="s">
        <v>83</v>
      </c>
      <c r="BK144" s="150">
        <f>ROUND(I144*H144,2)</f>
        <v>0</v>
      </c>
      <c r="BL144" s="13" t="s">
        <v>131</v>
      </c>
      <c r="BM144" s="149" t="s">
        <v>169</v>
      </c>
    </row>
    <row r="145" spans="2:65" s="11" customFormat="1" ht="22.95" customHeight="1" x14ac:dyDescent="0.25">
      <c r="B145" s="125"/>
      <c r="D145" s="126" t="s">
        <v>69</v>
      </c>
      <c r="E145" s="134" t="s">
        <v>170</v>
      </c>
      <c r="F145" s="134" t="s">
        <v>171</v>
      </c>
      <c r="I145" s="128"/>
      <c r="J145" s="135">
        <f>BK145</f>
        <v>0</v>
      </c>
      <c r="L145" s="125"/>
      <c r="M145" s="129"/>
      <c r="P145" s="130">
        <f>P146</f>
        <v>0</v>
      </c>
      <c r="R145" s="130">
        <f>R146</f>
        <v>0</v>
      </c>
      <c r="T145" s="131">
        <f>T146</f>
        <v>0</v>
      </c>
      <c r="AR145" s="126" t="s">
        <v>83</v>
      </c>
      <c r="AT145" s="132" t="s">
        <v>69</v>
      </c>
      <c r="AU145" s="132" t="s">
        <v>77</v>
      </c>
      <c r="AY145" s="126" t="s">
        <v>124</v>
      </c>
      <c r="BK145" s="133">
        <f>BK146</f>
        <v>0</v>
      </c>
    </row>
    <row r="146" spans="2:65" s="1" customFormat="1" ht="16.5" customHeight="1" x14ac:dyDescent="0.2">
      <c r="B146" s="136"/>
      <c r="C146" s="137" t="s">
        <v>151</v>
      </c>
      <c r="D146" s="137" t="s">
        <v>127</v>
      </c>
      <c r="E146" s="138" t="s">
        <v>172</v>
      </c>
      <c r="F146" s="139" t="s">
        <v>173</v>
      </c>
      <c r="G146" s="140" t="s">
        <v>174</v>
      </c>
      <c r="H146" s="141">
        <v>1067.33</v>
      </c>
      <c r="I146" s="142"/>
      <c r="J146" s="143">
        <f>ROUND(I146*H146,2)</f>
        <v>0</v>
      </c>
      <c r="K146" s="144"/>
      <c r="L146" s="28"/>
      <c r="M146" s="145" t="s">
        <v>1</v>
      </c>
      <c r="N146" s="146" t="s">
        <v>36</v>
      </c>
      <c r="P146" s="147">
        <f>O146*H146</f>
        <v>0</v>
      </c>
      <c r="Q146" s="147">
        <v>0</v>
      </c>
      <c r="R146" s="147">
        <f>Q146*H146</f>
        <v>0</v>
      </c>
      <c r="S146" s="147">
        <v>0</v>
      </c>
      <c r="T146" s="148">
        <f>S146*H146</f>
        <v>0</v>
      </c>
      <c r="AR146" s="149" t="s">
        <v>150</v>
      </c>
      <c r="AT146" s="149" t="s">
        <v>127</v>
      </c>
      <c r="AU146" s="149" t="s">
        <v>83</v>
      </c>
      <c r="AY146" s="13" t="s">
        <v>124</v>
      </c>
      <c r="BE146" s="150">
        <f>IF(N146="základná",J146,0)</f>
        <v>0</v>
      </c>
      <c r="BF146" s="150">
        <f>IF(N146="znížená",J146,0)</f>
        <v>0</v>
      </c>
      <c r="BG146" s="150">
        <f>IF(N146="zákl. prenesená",J146,0)</f>
        <v>0</v>
      </c>
      <c r="BH146" s="150">
        <f>IF(N146="zníž. prenesená",J146,0)</f>
        <v>0</v>
      </c>
      <c r="BI146" s="150">
        <f>IF(N146="nulová",J146,0)</f>
        <v>0</v>
      </c>
      <c r="BJ146" s="13" t="s">
        <v>83</v>
      </c>
      <c r="BK146" s="150">
        <f>ROUND(I146*H146,2)</f>
        <v>0</v>
      </c>
      <c r="BL146" s="13" t="s">
        <v>150</v>
      </c>
      <c r="BM146" s="149" t="s">
        <v>175</v>
      </c>
    </row>
    <row r="147" spans="2:65" s="11" customFormat="1" ht="25.95" customHeight="1" x14ac:dyDescent="0.25">
      <c r="B147" s="125"/>
      <c r="D147" s="126" t="s">
        <v>69</v>
      </c>
      <c r="E147" s="127" t="s">
        <v>176</v>
      </c>
      <c r="F147" s="127" t="s">
        <v>177</v>
      </c>
      <c r="I147" s="128"/>
      <c r="J147" s="115">
        <f>BK147</f>
        <v>0</v>
      </c>
      <c r="L147" s="125"/>
      <c r="M147" s="129"/>
      <c r="P147" s="130">
        <f>P148</f>
        <v>0</v>
      </c>
      <c r="R147" s="130">
        <f>R148</f>
        <v>0</v>
      </c>
      <c r="T147" s="131">
        <f>T148</f>
        <v>0</v>
      </c>
      <c r="AR147" s="126" t="s">
        <v>131</v>
      </c>
      <c r="AT147" s="132" t="s">
        <v>69</v>
      </c>
      <c r="AU147" s="132" t="s">
        <v>70</v>
      </c>
      <c r="AY147" s="126" t="s">
        <v>124</v>
      </c>
      <c r="BK147" s="133">
        <f>BK148</f>
        <v>0</v>
      </c>
    </row>
    <row r="148" spans="2:65" s="1" customFormat="1" ht="33" customHeight="1" x14ac:dyDescent="0.2">
      <c r="B148" s="136"/>
      <c r="C148" s="137" t="s">
        <v>178</v>
      </c>
      <c r="D148" s="137" t="s">
        <v>127</v>
      </c>
      <c r="E148" s="138" t="s">
        <v>179</v>
      </c>
      <c r="F148" s="139" t="s">
        <v>180</v>
      </c>
      <c r="G148" s="140" t="s">
        <v>181</v>
      </c>
      <c r="H148" s="141">
        <v>50</v>
      </c>
      <c r="I148" s="142"/>
      <c r="J148" s="143">
        <f>ROUND(I148*H148,2)</f>
        <v>0</v>
      </c>
      <c r="K148" s="144"/>
      <c r="L148" s="28"/>
      <c r="M148" s="145" t="s">
        <v>1</v>
      </c>
      <c r="N148" s="146" t="s">
        <v>36</v>
      </c>
      <c r="P148" s="147">
        <f>O148*H148</f>
        <v>0</v>
      </c>
      <c r="Q148" s="147">
        <v>0</v>
      </c>
      <c r="R148" s="147">
        <f>Q148*H148</f>
        <v>0</v>
      </c>
      <c r="S148" s="147">
        <v>0</v>
      </c>
      <c r="T148" s="148">
        <f>S148*H148</f>
        <v>0</v>
      </c>
      <c r="AR148" s="149" t="s">
        <v>182</v>
      </c>
      <c r="AT148" s="149" t="s">
        <v>127</v>
      </c>
      <c r="AU148" s="149" t="s">
        <v>77</v>
      </c>
      <c r="AY148" s="13" t="s">
        <v>124</v>
      </c>
      <c r="BE148" s="150">
        <f>IF(N148="základná",J148,0)</f>
        <v>0</v>
      </c>
      <c r="BF148" s="150">
        <f>IF(N148="znížená",J148,0)</f>
        <v>0</v>
      </c>
      <c r="BG148" s="150">
        <f>IF(N148="zákl. prenesená",J148,0)</f>
        <v>0</v>
      </c>
      <c r="BH148" s="150">
        <f>IF(N148="zníž. prenesená",J148,0)</f>
        <v>0</v>
      </c>
      <c r="BI148" s="150">
        <f>IF(N148="nulová",J148,0)</f>
        <v>0</v>
      </c>
      <c r="BJ148" s="13" t="s">
        <v>83</v>
      </c>
      <c r="BK148" s="150">
        <f>ROUND(I148*H148,2)</f>
        <v>0</v>
      </c>
      <c r="BL148" s="13" t="s">
        <v>182</v>
      </c>
      <c r="BM148" s="149" t="s">
        <v>183</v>
      </c>
    </row>
    <row r="149" spans="2:65" s="1" customFormat="1" ht="49.95" customHeight="1" x14ac:dyDescent="0.25">
      <c r="B149" s="28"/>
      <c r="E149" s="127" t="s">
        <v>184</v>
      </c>
      <c r="F149" s="127" t="s">
        <v>185</v>
      </c>
      <c r="J149" s="115">
        <f t="shared" ref="J149:J154" si="0">BK149</f>
        <v>0</v>
      </c>
      <c r="L149" s="28"/>
      <c r="M149" s="162"/>
      <c r="T149" s="55"/>
      <c r="AT149" s="13" t="s">
        <v>69</v>
      </c>
      <c r="AU149" s="13" t="s">
        <v>70</v>
      </c>
      <c r="AY149" s="13" t="s">
        <v>186</v>
      </c>
      <c r="BK149" s="150">
        <f>SUM(BK150:BK154)</f>
        <v>0</v>
      </c>
    </row>
    <row r="150" spans="2:65" s="1" customFormat="1" ht="16.350000000000001" customHeight="1" x14ac:dyDescent="0.2">
      <c r="B150" s="28"/>
      <c r="C150" s="163" t="s">
        <v>1</v>
      </c>
      <c r="D150" s="163" t="s">
        <v>127</v>
      </c>
      <c r="E150" s="164" t="s">
        <v>1</v>
      </c>
      <c r="F150" s="165" t="s">
        <v>1</v>
      </c>
      <c r="G150" s="166" t="s">
        <v>1</v>
      </c>
      <c r="H150" s="167"/>
      <c r="I150" s="168"/>
      <c r="J150" s="169">
        <f t="shared" si="0"/>
        <v>0</v>
      </c>
      <c r="K150" s="170"/>
      <c r="L150" s="28"/>
      <c r="M150" s="171" t="s">
        <v>1</v>
      </c>
      <c r="N150" s="172" t="s">
        <v>36</v>
      </c>
      <c r="T150" s="55"/>
      <c r="AT150" s="13" t="s">
        <v>186</v>
      </c>
      <c r="AU150" s="13" t="s">
        <v>77</v>
      </c>
      <c r="AY150" s="13" t="s">
        <v>186</v>
      </c>
      <c r="BE150" s="150">
        <f>IF(N150="základná",J150,0)</f>
        <v>0</v>
      </c>
      <c r="BF150" s="150">
        <f>IF(N150="znížená",J150,0)</f>
        <v>0</v>
      </c>
      <c r="BG150" s="150">
        <f>IF(N150="zákl. prenesená",J150,0)</f>
        <v>0</v>
      </c>
      <c r="BH150" s="150">
        <f>IF(N150="zníž. prenesená",J150,0)</f>
        <v>0</v>
      </c>
      <c r="BI150" s="150">
        <f>IF(N150="nulová",J150,0)</f>
        <v>0</v>
      </c>
      <c r="BJ150" s="13" t="s">
        <v>83</v>
      </c>
      <c r="BK150" s="150">
        <f>I150*H150</f>
        <v>0</v>
      </c>
    </row>
    <row r="151" spans="2:65" s="1" customFormat="1" ht="16.350000000000001" customHeight="1" x14ac:dyDescent="0.2">
      <c r="B151" s="28"/>
      <c r="C151" s="163" t="s">
        <v>1</v>
      </c>
      <c r="D151" s="163" t="s">
        <v>127</v>
      </c>
      <c r="E151" s="164" t="s">
        <v>1</v>
      </c>
      <c r="F151" s="165" t="s">
        <v>1</v>
      </c>
      <c r="G151" s="166" t="s">
        <v>1</v>
      </c>
      <c r="H151" s="167"/>
      <c r="I151" s="168"/>
      <c r="J151" s="169">
        <f t="shared" si="0"/>
        <v>0</v>
      </c>
      <c r="K151" s="170"/>
      <c r="L151" s="28"/>
      <c r="M151" s="171" t="s">
        <v>1</v>
      </c>
      <c r="N151" s="172" t="s">
        <v>36</v>
      </c>
      <c r="T151" s="55"/>
      <c r="AT151" s="13" t="s">
        <v>186</v>
      </c>
      <c r="AU151" s="13" t="s">
        <v>77</v>
      </c>
      <c r="AY151" s="13" t="s">
        <v>186</v>
      </c>
      <c r="BE151" s="150">
        <f>IF(N151="základná",J151,0)</f>
        <v>0</v>
      </c>
      <c r="BF151" s="150">
        <f>IF(N151="znížená",J151,0)</f>
        <v>0</v>
      </c>
      <c r="BG151" s="150">
        <f>IF(N151="zákl. prenesená",J151,0)</f>
        <v>0</v>
      </c>
      <c r="BH151" s="150">
        <f>IF(N151="zníž. prenesená",J151,0)</f>
        <v>0</v>
      </c>
      <c r="BI151" s="150">
        <f>IF(N151="nulová",J151,0)</f>
        <v>0</v>
      </c>
      <c r="BJ151" s="13" t="s">
        <v>83</v>
      </c>
      <c r="BK151" s="150">
        <f>I151*H151</f>
        <v>0</v>
      </c>
    </row>
    <row r="152" spans="2:65" s="1" customFormat="1" ht="16.350000000000001" customHeight="1" x14ac:dyDescent="0.2">
      <c r="B152" s="28"/>
      <c r="C152" s="163" t="s">
        <v>1</v>
      </c>
      <c r="D152" s="163" t="s">
        <v>127</v>
      </c>
      <c r="E152" s="164" t="s">
        <v>1</v>
      </c>
      <c r="F152" s="165" t="s">
        <v>1</v>
      </c>
      <c r="G152" s="166" t="s">
        <v>1</v>
      </c>
      <c r="H152" s="167"/>
      <c r="I152" s="168"/>
      <c r="J152" s="169">
        <f t="shared" si="0"/>
        <v>0</v>
      </c>
      <c r="K152" s="170"/>
      <c r="L152" s="28"/>
      <c r="M152" s="171" t="s">
        <v>1</v>
      </c>
      <c r="N152" s="172" t="s">
        <v>36</v>
      </c>
      <c r="T152" s="55"/>
      <c r="AT152" s="13" t="s">
        <v>186</v>
      </c>
      <c r="AU152" s="13" t="s">
        <v>77</v>
      </c>
      <c r="AY152" s="13" t="s">
        <v>186</v>
      </c>
      <c r="BE152" s="150">
        <f>IF(N152="základná",J152,0)</f>
        <v>0</v>
      </c>
      <c r="BF152" s="150">
        <f>IF(N152="znížená",J152,0)</f>
        <v>0</v>
      </c>
      <c r="BG152" s="150">
        <f>IF(N152="zákl. prenesená",J152,0)</f>
        <v>0</v>
      </c>
      <c r="BH152" s="150">
        <f>IF(N152="zníž. prenesená",J152,0)</f>
        <v>0</v>
      </c>
      <c r="BI152" s="150">
        <f>IF(N152="nulová",J152,0)</f>
        <v>0</v>
      </c>
      <c r="BJ152" s="13" t="s">
        <v>83</v>
      </c>
      <c r="BK152" s="150">
        <f>I152*H152</f>
        <v>0</v>
      </c>
    </row>
    <row r="153" spans="2:65" s="1" customFormat="1" ht="16.350000000000001" customHeight="1" x14ac:dyDescent="0.2">
      <c r="B153" s="28"/>
      <c r="C153" s="163" t="s">
        <v>1</v>
      </c>
      <c r="D153" s="163" t="s">
        <v>127</v>
      </c>
      <c r="E153" s="164" t="s">
        <v>1</v>
      </c>
      <c r="F153" s="165" t="s">
        <v>1</v>
      </c>
      <c r="G153" s="166" t="s">
        <v>1</v>
      </c>
      <c r="H153" s="167"/>
      <c r="I153" s="168"/>
      <c r="J153" s="169">
        <f t="shared" si="0"/>
        <v>0</v>
      </c>
      <c r="K153" s="170"/>
      <c r="L153" s="28"/>
      <c r="M153" s="171" t="s">
        <v>1</v>
      </c>
      <c r="N153" s="172" t="s">
        <v>36</v>
      </c>
      <c r="T153" s="55"/>
      <c r="AT153" s="13" t="s">
        <v>186</v>
      </c>
      <c r="AU153" s="13" t="s">
        <v>77</v>
      </c>
      <c r="AY153" s="13" t="s">
        <v>186</v>
      </c>
      <c r="BE153" s="150">
        <f>IF(N153="základná",J153,0)</f>
        <v>0</v>
      </c>
      <c r="BF153" s="150">
        <f>IF(N153="znížená",J153,0)</f>
        <v>0</v>
      </c>
      <c r="BG153" s="150">
        <f>IF(N153="zákl. prenesená",J153,0)</f>
        <v>0</v>
      </c>
      <c r="BH153" s="150">
        <f>IF(N153="zníž. prenesená",J153,0)</f>
        <v>0</v>
      </c>
      <c r="BI153" s="150">
        <f>IF(N153="nulová",J153,0)</f>
        <v>0</v>
      </c>
      <c r="BJ153" s="13" t="s">
        <v>83</v>
      </c>
      <c r="BK153" s="150">
        <f>I153*H153</f>
        <v>0</v>
      </c>
    </row>
    <row r="154" spans="2:65" s="1" customFormat="1" ht="16.350000000000001" customHeight="1" x14ac:dyDescent="0.2">
      <c r="B154" s="28"/>
      <c r="C154" s="163" t="s">
        <v>1</v>
      </c>
      <c r="D154" s="163" t="s">
        <v>127</v>
      </c>
      <c r="E154" s="164" t="s">
        <v>1</v>
      </c>
      <c r="F154" s="165" t="s">
        <v>1</v>
      </c>
      <c r="G154" s="166" t="s">
        <v>1</v>
      </c>
      <c r="H154" s="167"/>
      <c r="I154" s="168"/>
      <c r="J154" s="169">
        <f t="shared" si="0"/>
        <v>0</v>
      </c>
      <c r="K154" s="170"/>
      <c r="L154" s="28"/>
      <c r="M154" s="171" t="s">
        <v>1</v>
      </c>
      <c r="N154" s="172" t="s">
        <v>36</v>
      </c>
      <c r="O154" s="173"/>
      <c r="P154" s="173"/>
      <c r="Q154" s="173"/>
      <c r="R154" s="173"/>
      <c r="S154" s="173"/>
      <c r="T154" s="174"/>
      <c r="AT154" s="13" t="s">
        <v>186</v>
      </c>
      <c r="AU154" s="13" t="s">
        <v>77</v>
      </c>
      <c r="AY154" s="13" t="s">
        <v>186</v>
      </c>
      <c r="BE154" s="150">
        <f>IF(N154="základná",J154,0)</f>
        <v>0</v>
      </c>
      <c r="BF154" s="150">
        <f>IF(N154="znížená",J154,0)</f>
        <v>0</v>
      </c>
      <c r="BG154" s="150">
        <f>IF(N154="zákl. prenesená",J154,0)</f>
        <v>0</v>
      </c>
      <c r="BH154" s="150">
        <f>IF(N154="zníž. prenesená",J154,0)</f>
        <v>0</v>
      </c>
      <c r="BI154" s="150">
        <f>IF(N154="nulová",J154,0)</f>
        <v>0</v>
      </c>
      <c r="BJ154" s="13" t="s">
        <v>83</v>
      </c>
      <c r="BK154" s="150">
        <f>I154*H154</f>
        <v>0</v>
      </c>
    </row>
    <row r="155" spans="2:65" s="1" customFormat="1" ht="6.9" customHeight="1" x14ac:dyDescent="0.2">
      <c r="B155" s="43"/>
      <c r="C155" s="44"/>
      <c r="D155" s="44"/>
      <c r="E155" s="44"/>
      <c r="F155" s="44"/>
      <c r="G155" s="44"/>
      <c r="H155" s="44"/>
      <c r="I155" s="44"/>
      <c r="J155" s="44"/>
      <c r="K155" s="44"/>
      <c r="L155" s="28"/>
    </row>
  </sheetData>
  <autoFilter ref="C128:K154" xr:uid="{00000000-0009-0000-0000-000001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150:D155" xr:uid="{00000000-0002-0000-0100-000000000000}">
      <formula1>"K, M"</formula1>
    </dataValidation>
    <dataValidation type="list" allowBlank="1" showInputMessage="1" showErrorMessage="1" error="Povolené sú hodnoty základná, znížená, nulová." sqref="N150:N155" xr:uid="{00000000-0002-0000-01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57"/>
  <sheetViews>
    <sheetView showGridLines="0" tabSelected="1" topLeftCell="A139" workbookViewId="0">
      <selection activeCell="Y146" sqref="Y146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80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3" t="s">
        <v>90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" customHeight="1" x14ac:dyDescent="0.2">
      <c r="B4" s="16"/>
      <c r="D4" s="17" t="s">
        <v>91</v>
      </c>
      <c r="L4" s="16"/>
      <c r="M4" s="88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22" t="str">
        <f>'Rekapitulácia stavby'!K6</f>
        <v>Roľnícke družstvo Pribylina</v>
      </c>
      <c r="F7" s="223"/>
      <c r="G7" s="223"/>
      <c r="H7" s="223"/>
      <c r="L7" s="16"/>
    </row>
    <row r="8" spans="2:46" ht="12" customHeight="1" x14ac:dyDescent="0.2">
      <c r="B8" s="16"/>
      <c r="D8" s="23" t="s">
        <v>92</v>
      </c>
      <c r="L8" s="16"/>
    </row>
    <row r="9" spans="2:46" s="1" customFormat="1" ht="16.5" customHeight="1" x14ac:dyDescent="0.2">
      <c r="B9" s="28"/>
      <c r="E9" s="222" t="s">
        <v>187</v>
      </c>
      <c r="F9" s="221"/>
      <c r="G9" s="221"/>
      <c r="H9" s="221"/>
      <c r="L9" s="28"/>
    </row>
    <row r="10" spans="2:46" s="1" customFormat="1" ht="12" customHeight="1" x14ac:dyDescent="0.2">
      <c r="B10" s="28"/>
      <c r="D10" s="23" t="s">
        <v>94</v>
      </c>
      <c r="L10" s="28"/>
    </row>
    <row r="11" spans="2:46" s="1" customFormat="1" ht="16.5" customHeight="1" x14ac:dyDescent="0.2">
      <c r="B11" s="28"/>
      <c r="E11" s="214" t="s">
        <v>188</v>
      </c>
      <c r="F11" s="221"/>
      <c r="G11" s="221"/>
      <c r="H11" s="221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18</v>
      </c>
      <c r="F14" s="21" t="s">
        <v>203</v>
      </c>
      <c r="I14" s="23" t="s">
        <v>19</v>
      </c>
      <c r="J14" s="51">
        <f>'Rekapitulácia stavby'!AN8</f>
        <v>0</v>
      </c>
      <c r="L14" s="28"/>
    </row>
    <row r="15" spans="2:46" s="1" customFormat="1" ht="10.95" customHeight="1" x14ac:dyDescent="0.2">
      <c r="B15" s="28"/>
      <c r="L15" s="28"/>
    </row>
    <row r="16" spans="2:46" s="1" customFormat="1" ht="12" customHeight="1" x14ac:dyDescent="0.2">
      <c r="B16" s="28"/>
      <c r="D16" s="23" t="s">
        <v>20</v>
      </c>
      <c r="I16" s="23" t="s">
        <v>21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203</v>
      </c>
      <c r="I17" s="23" t="s">
        <v>22</v>
      </c>
      <c r="J17" s="21" t="s">
        <v>1</v>
      </c>
      <c r="L17" s="28"/>
    </row>
    <row r="18" spans="2:12" s="1" customFormat="1" ht="6.9" customHeight="1" x14ac:dyDescent="0.2">
      <c r="B18" s="28"/>
      <c r="L18" s="28"/>
    </row>
    <row r="19" spans="2:12" s="1" customFormat="1" ht="12" customHeight="1" x14ac:dyDescent="0.2">
      <c r="B19" s="28"/>
      <c r="D19" s="23" t="s">
        <v>23</v>
      </c>
      <c r="I19" s="23" t="s">
        <v>21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24" t="str">
        <f>'Rekapitulácia stavby'!E14</f>
        <v>Vyplň údaj</v>
      </c>
      <c r="F20" s="204"/>
      <c r="G20" s="204"/>
      <c r="H20" s="204"/>
      <c r="I20" s="23" t="s">
        <v>22</v>
      </c>
      <c r="J20" s="24" t="str">
        <f>'Rekapitulácia stavby'!AN14</f>
        <v>Vyplň údaj</v>
      </c>
      <c r="L20" s="28"/>
    </row>
    <row r="21" spans="2:12" s="1" customFormat="1" ht="6.9" customHeight="1" x14ac:dyDescent="0.2">
      <c r="B21" s="28"/>
      <c r="L21" s="28"/>
    </row>
    <row r="22" spans="2:12" s="1" customFormat="1" ht="12" customHeight="1" x14ac:dyDescent="0.2">
      <c r="B22" s="28"/>
      <c r="D22" s="23" t="s">
        <v>25</v>
      </c>
      <c r="I22" s="23" t="s">
        <v>21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27</v>
      </c>
      <c r="I23" s="23" t="s">
        <v>22</v>
      </c>
      <c r="J23" s="21" t="s">
        <v>1</v>
      </c>
      <c r="L23" s="28"/>
    </row>
    <row r="24" spans="2:12" s="1" customFormat="1" ht="6.9" customHeight="1" x14ac:dyDescent="0.2">
      <c r="B24" s="28"/>
      <c r="L24" s="28"/>
    </row>
    <row r="25" spans="2:12" s="1" customFormat="1" ht="12" customHeight="1" x14ac:dyDescent="0.2">
      <c r="B25" s="28"/>
      <c r="D25" s="23" t="s">
        <v>28</v>
      </c>
      <c r="I25" s="23" t="s">
        <v>21</v>
      </c>
      <c r="J25" s="21" t="s">
        <v>1</v>
      </c>
      <c r="L25" s="28"/>
    </row>
    <row r="26" spans="2:12" s="1" customFormat="1" ht="18" customHeight="1" x14ac:dyDescent="0.2">
      <c r="B26" s="28"/>
      <c r="E26" s="21" t="s">
        <v>27</v>
      </c>
      <c r="I26" s="23" t="s">
        <v>22</v>
      </c>
      <c r="J26" s="21" t="s">
        <v>1</v>
      </c>
      <c r="L26" s="28"/>
    </row>
    <row r="27" spans="2:12" s="1" customFormat="1" ht="6.9" customHeight="1" x14ac:dyDescent="0.2">
      <c r="B27" s="28"/>
      <c r="L27" s="28"/>
    </row>
    <row r="28" spans="2:12" s="1" customFormat="1" ht="12" customHeight="1" x14ac:dyDescent="0.2">
      <c r="B28" s="28"/>
      <c r="D28" s="23" t="s">
        <v>29</v>
      </c>
      <c r="L28" s="28"/>
    </row>
    <row r="29" spans="2:12" s="7" customFormat="1" ht="16.5" customHeight="1" x14ac:dyDescent="0.2">
      <c r="B29" s="89"/>
      <c r="E29" s="208" t="s">
        <v>1</v>
      </c>
      <c r="F29" s="208"/>
      <c r="G29" s="208"/>
      <c r="H29" s="208"/>
      <c r="L29" s="89"/>
    </row>
    <row r="30" spans="2:12" s="1" customFormat="1" ht="6.9" customHeight="1" x14ac:dyDescent="0.2">
      <c r="B30" s="28"/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0" t="s">
        <v>30</v>
      </c>
      <c r="J32" s="65">
        <f>ROUND(J130, 2)</f>
        <v>0</v>
      </c>
      <c r="L32" s="28"/>
    </row>
    <row r="33" spans="2:12" s="1" customFormat="1" ht="6.9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" customHeight="1" x14ac:dyDescent="0.2">
      <c r="B34" s="28"/>
      <c r="F34" s="31" t="s">
        <v>32</v>
      </c>
      <c r="I34" s="31" t="s">
        <v>31</v>
      </c>
      <c r="J34" s="31" t="s">
        <v>33</v>
      </c>
      <c r="L34" s="28"/>
    </row>
    <row r="35" spans="2:12" s="1" customFormat="1" ht="14.4" customHeight="1" x14ac:dyDescent="0.2">
      <c r="B35" s="28"/>
      <c r="D35" s="54" t="s">
        <v>34</v>
      </c>
      <c r="E35" s="33" t="s">
        <v>35</v>
      </c>
      <c r="F35" s="91">
        <f>ROUND((ROUND((SUM(BE130:BE150)),  2) + SUM(BE152:BE156)), 2)</f>
        <v>0</v>
      </c>
      <c r="G35" s="92"/>
      <c r="H35" s="92"/>
      <c r="I35" s="93">
        <v>0.23</v>
      </c>
      <c r="J35" s="91">
        <f>ROUND((ROUND(((SUM(BE130:BE150))*I35),  2) + (SUM(BE152:BE156)*I35)), 2)</f>
        <v>0</v>
      </c>
      <c r="L35" s="28"/>
    </row>
    <row r="36" spans="2:12" s="1" customFormat="1" ht="14.4" customHeight="1" x14ac:dyDescent="0.2">
      <c r="B36" s="28"/>
      <c r="E36" s="33" t="s">
        <v>36</v>
      </c>
      <c r="F36" s="91">
        <f>ROUND((ROUND((SUM(BF130:BF150)),  2) + SUM(BF152:BF156)), 2)</f>
        <v>0</v>
      </c>
      <c r="G36" s="92"/>
      <c r="H36" s="92"/>
      <c r="I36" s="93">
        <v>0.23</v>
      </c>
      <c r="J36" s="91">
        <f>ROUND((ROUND(((SUM(BF130:BF150))*I36),  2) + (SUM(BF152:BF156)*I36)), 2)</f>
        <v>0</v>
      </c>
      <c r="L36" s="28"/>
    </row>
    <row r="37" spans="2:12" s="1" customFormat="1" ht="14.4" hidden="1" customHeight="1" x14ac:dyDescent="0.2">
      <c r="B37" s="28"/>
      <c r="E37" s="23" t="s">
        <v>37</v>
      </c>
      <c r="F37" s="85">
        <f>ROUND((ROUND((SUM(BG130:BG150)),  2) + SUM(BG152:BG156)), 2)</f>
        <v>0</v>
      </c>
      <c r="I37" s="94">
        <v>0.23</v>
      </c>
      <c r="J37" s="85">
        <f>0</f>
        <v>0</v>
      </c>
      <c r="L37" s="28"/>
    </row>
    <row r="38" spans="2:12" s="1" customFormat="1" ht="14.4" hidden="1" customHeight="1" x14ac:dyDescent="0.2">
      <c r="B38" s="28"/>
      <c r="E38" s="23" t="s">
        <v>38</v>
      </c>
      <c r="F38" s="85">
        <f>ROUND((ROUND((SUM(BH130:BH150)),  2) + SUM(BH152:BH156)), 2)</f>
        <v>0</v>
      </c>
      <c r="I38" s="94">
        <v>0.23</v>
      </c>
      <c r="J38" s="85">
        <f>0</f>
        <v>0</v>
      </c>
      <c r="L38" s="28"/>
    </row>
    <row r="39" spans="2:12" s="1" customFormat="1" ht="14.4" hidden="1" customHeight="1" x14ac:dyDescent="0.2">
      <c r="B39" s="28"/>
      <c r="E39" s="33" t="s">
        <v>39</v>
      </c>
      <c r="F39" s="91">
        <f>ROUND((ROUND((SUM(BI130:BI150)),  2) + SUM(BI152:BI156)), 2)</f>
        <v>0</v>
      </c>
      <c r="G39" s="92"/>
      <c r="H39" s="92"/>
      <c r="I39" s="93">
        <v>0</v>
      </c>
      <c r="J39" s="91">
        <f>0</f>
        <v>0</v>
      </c>
      <c r="L39" s="28"/>
    </row>
    <row r="40" spans="2:12" s="1" customFormat="1" ht="6.9" customHeight="1" x14ac:dyDescent="0.2">
      <c r="B40" s="28"/>
      <c r="L40" s="28"/>
    </row>
    <row r="41" spans="2:12" s="1" customFormat="1" ht="25.35" customHeight="1" x14ac:dyDescent="0.2">
      <c r="B41" s="28"/>
      <c r="C41" s="95"/>
      <c r="D41" s="96" t="s">
        <v>40</v>
      </c>
      <c r="E41" s="56"/>
      <c r="F41" s="56"/>
      <c r="G41" s="97" t="s">
        <v>41</v>
      </c>
      <c r="H41" s="98" t="s">
        <v>42</v>
      </c>
      <c r="I41" s="56"/>
      <c r="J41" s="99">
        <f>SUM(J32:J39)</f>
        <v>0</v>
      </c>
      <c r="K41" s="100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45</v>
      </c>
      <c r="E61" s="30"/>
      <c r="F61" s="101" t="s">
        <v>46</v>
      </c>
      <c r="G61" s="42" t="s">
        <v>45</v>
      </c>
      <c r="H61" s="30"/>
      <c r="I61" s="30"/>
      <c r="J61" s="102" t="s">
        <v>46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47</v>
      </c>
      <c r="E65" s="41"/>
      <c r="F65" s="41"/>
      <c r="G65" s="40" t="s">
        <v>48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45</v>
      </c>
      <c r="E76" s="30"/>
      <c r="F76" s="101" t="s">
        <v>46</v>
      </c>
      <c r="G76" s="42" t="s">
        <v>45</v>
      </c>
      <c r="H76" s="30"/>
      <c r="I76" s="30"/>
      <c r="J76" s="102" t="s">
        <v>46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" customHeight="1" x14ac:dyDescent="0.2">
      <c r="B82" s="28"/>
      <c r="C82" s="17" t="s">
        <v>96</v>
      </c>
      <c r="L82" s="28"/>
    </row>
    <row r="83" spans="2:12" s="1" customFormat="1" ht="6.9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16.5" customHeight="1" x14ac:dyDescent="0.2">
      <c r="B85" s="28"/>
      <c r="E85" s="222" t="str">
        <f>E7</f>
        <v>Roľnícke družstvo Pribylina</v>
      </c>
      <c r="F85" s="223"/>
      <c r="G85" s="223"/>
      <c r="H85" s="223"/>
      <c r="L85" s="28"/>
    </row>
    <row r="86" spans="2:12" ht="12" customHeight="1" x14ac:dyDescent="0.2">
      <c r="B86" s="16"/>
      <c r="C86" s="23" t="s">
        <v>92</v>
      </c>
      <c r="L86" s="16"/>
    </row>
    <row r="87" spans="2:12" s="1" customFormat="1" ht="16.5" customHeight="1" x14ac:dyDescent="0.2">
      <c r="B87" s="28"/>
      <c r="E87" s="222" t="s">
        <v>187</v>
      </c>
      <c r="F87" s="221"/>
      <c r="G87" s="221"/>
      <c r="H87" s="221"/>
      <c r="L87" s="28"/>
    </row>
    <row r="88" spans="2:12" s="1" customFormat="1" ht="12" customHeight="1" x14ac:dyDescent="0.2">
      <c r="B88" s="28"/>
      <c r="C88" s="23" t="s">
        <v>94</v>
      </c>
      <c r="L88" s="28"/>
    </row>
    <row r="89" spans="2:12" s="1" customFormat="1" ht="16.5" customHeight="1" x14ac:dyDescent="0.2">
      <c r="B89" s="28"/>
      <c r="E89" s="214" t="str">
        <f>E11</f>
        <v>M2-SU - Stavebné úpravy objektu - M2</v>
      </c>
      <c r="F89" s="221"/>
      <c r="G89" s="221"/>
      <c r="H89" s="221"/>
      <c r="L89" s="28"/>
    </row>
    <row r="90" spans="2:12" s="1" customFormat="1" ht="6.9" customHeight="1" x14ac:dyDescent="0.2">
      <c r="B90" s="28"/>
      <c r="L90" s="28"/>
    </row>
    <row r="91" spans="2:12" s="1" customFormat="1" ht="12" customHeight="1" x14ac:dyDescent="0.2">
      <c r="B91" s="28"/>
      <c r="C91" s="23" t="s">
        <v>18</v>
      </c>
      <c r="F91" s="21" t="str">
        <f>F14</f>
        <v>Roľnícke družstvo Pribylina</v>
      </c>
      <c r="I91" s="23" t="s">
        <v>19</v>
      </c>
      <c r="J91" s="51">
        <f>IF(J14="","",J14)</f>
        <v>0</v>
      </c>
      <c r="L91" s="28"/>
    </row>
    <row r="92" spans="2:12" s="1" customFormat="1" ht="6.9" customHeight="1" x14ac:dyDescent="0.2">
      <c r="B92" s="28"/>
      <c r="L92" s="28"/>
    </row>
    <row r="93" spans="2:12" s="1" customFormat="1" ht="25.65" customHeight="1" x14ac:dyDescent="0.2">
      <c r="B93" s="28"/>
      <c r="C93" s="23" t="s">
        <v>20</v>
      </c>
      <c r="F93" s="21" t="str">
        <f>E17</f>
        <v>Roľnícke družstvo Pribylina</v>
      </c>
      <c r="I93" s="23" t="s">
        <v>25</v>
      </c>
      <c r="J93" s="26" t="str">
        <f>E23</f>
        <v>Ing. arch., Ing. Lukáš Krempaský</v>
      </c>
      <c r="L93" s="28"/>
    </row>
    <row r="94" spans="2:12" s="1" customFormat="1" ht="25.65" customHeight="1" x14ac:dyDescent="0.2">
      <c r="B94" s="28"/>
      <c r="C94" s="23" t="s">
        <v>23</v>
      </c>
      <c r="F94" s="21" t="str">
        <f>IF(E20="","",E20)</f>
        <v>Vyplň údaj</v>
      </c>
      <c r="I94" s="23" t="s">
        <v>28</v>
      </c>
      <c r="J94" s="26" t="str">
        <f>E26</f>
        <v>Ing. arch., Ing. Lukáš Krempaský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3" t="s">
        <v>97</v>
      </c>
      <c r="D96" s="95"/>
      <c r="E96" s="95"/>
      <c r="F96" s="95"/>
      <c r="G96" s="95"/>
      <c r="H96" s="95"/>
      <c r="I96" s="95"/>
      <c r="J96" s="104" t="s">
        <v>98</v>
      </c>
      <c r="K96" s="95"/>
      <c r="L96" s="28"/>
    </row>
    <row r="97" spans="2:47" s="1" customFormat="1" ht="10.35" customHeight="1" x14ac:dyDescent="0.2">
      <c r="B97" s="28"/>
      <c r="L97" s="28"/>
    </row>
    <row r="98" spans="2:47" s="1" customFormat="1" ht="22.95" customHeight="1" x14ac:dyDescent="0.2">
      <c r="B98" s="28"/>
      <c r="C98" s="105" t="s">
        <v>99</v>
      </c>
      <c r="J98" s="65">
        <f>J130</f>
        <v>0</v>
      </c>
      <c r="L98" s="28"/>
      <c r="AU98" s="13" t="s">
        <v>100</v>
      </c>
    </row>
    <row r="99" spans="2:47" s="8" customFormat="1" ht="24.9" customHeight="1" x14ac:dyDescent="0.2">
      <c r="B99" s="106"/>
      <c r="D99" s="107" t="s">
        <v>101</v>
      </c>
      <c r="E99" s="108"/>
      <c r="F99" s="108"/>
      <c r="G99" s="108"/>
      <c r="H99" s="108"/>
      <c r="I99" s="108"/>
      <c r="J99" s="109">
        <f>J131</f>
        <v>0</v>
      </c>
      <c r="L99" s="106"/>
    </row>
    <row r="100" spans="2:47" s="9" customFormat="1" ht="19.95" customHeight="1" x14ac:dyDescent="0.2">
      <c r="B100" s="110"/>
      <c r="D100" s="111" t="s">
        <v>189</v>
      </c>
      <c r="E100" s="112"/>
      <c r="F100" s="112"/>
      <c r="G100" s="112"/>
      <c r="H100" s="112"/>
      <c r="I100" s="112"/>
      <c r="J100" s="113">
        <f>J132</f>
        <v>0</v>
      </c>
      <c r="L100" s="110"/>
    </row>
    <row r="101" spans="2:47" s="9" customFormat="1" ht="19.95" customHeight="1" x14ac:dyDescent="0.2">
      <c r="B101" s="110"/>
      <c r="D101" s="111" t="s">
        <v>102</v>
      </c>
      <c r="E101" s="112"/>
      <c r="F101" s="112"/>
      <c r="G101" s="112"/>
      <c r="H101" s="112"/>
      <c r="I101" s="112"/>
      <c r="J101" s="113">
        <f>J134</f>
        <v>0</v>
      </c>
      <c r="L101" s="110"/>
    </row>
    <row r="102" spans="2:47" s="8" customFormat="1" ht="24.9" customHeight="1" x14ac:dyDescent="0.2">
      <c r="B102" s="106"/>
      <c r="D102" s="107" t="s">
        <v>103</v>
      </c>
      <c r="E102" s="108"/>
      <c r="F102" s="108"/>
      <c r="G102" s="108"/>
      <c r="H102" s="108"/>
      <c r="I102" s="108"/>
      <c r="J102" s="109">
        <f>J139</f>
        <v>0</v>
      </c>
      <c r="L102" s="106"/>
    </row>
    <row r="103" spans="2:47" s="9" customFormat="1" ht="19.95" customHeight="1" x14ac:dyDescent="0.2">
      <c r="B103" s="110"/>
      <c r="D103" s="111" t="s">
        <v>104</v>
      </c>
      <c r="E103" s="112"/>
      <c r="F103" s="112"/>
      <c r="G103" s="112"/>
      <c r="H103" s="112"/>
      <c r="I103" s="112"/>
      <c r="J103" s="113">
        <f>J140</f>
        <v>0</v>
      </c>
      <c r="L103" s="110"/>
    </row>
    <row r="104" spans="2:47" s="9" customFormat="1" ht="19.95" customHeight="1" x14ac:dyDescent="0.2">
      <c r="B104" s="110"/>
      <c r="D104" s="111" t="s">
        <v>105</v>
      </c>
      <c r="E104" s="112"/>
      <c r="F104" s="112"/>
      <c r="G104" s="112"/>
      <c r="H104" s="112"/>
      <c r="I104" s="112"/>
      <c r="J104" s="113">
        <f>J143</f>
        <v>0</v>
      </c>
      <c r="L104" s="110"/>
    </row>
    <row r="105" spans="2:47" s="9" customFormat="1" ht="19.95" customHeight="1" x14ac:dyDescent="0.2">
      <c r="B105" s="110"/>
      <c r="D105" s="111" t="s">
        <v>106</v>
      </c>
      <c r="E105" s="112"/>
      <c r="F105" s="112"/>
      <c r="G105" s="112"/>
      <c r="H105" s="112"/>
      <c r="I105" s="112"/>
      <c r="J105" s="113">
        <f>J145</f>
        <v>0</v>
      </c>
      <c r="L105" s="110"/>
    </row>
    <row r="106" spans="2:47" s="9" customFormat="1" ht="19.95" customHeight="1" x14ac:dyDescent="0.2">
      <c r="B106" s="110"/>
      <c r="D106" s="111" t="s">
        <v>107</v>
      </c>
      <c r="E106" s="112"/>
      <c r="F106" s="112"/>
      <c r="G106" s="112"/>
      <c r="H106" s="112"/>
      <c r="I106" s="112"/>
      <c r="J106" s="113">
        <f>J147</f>
        <v>0</v>
      </c>
      <c r="L106" s="110"/>
    </row>
    <row r="107" spans="2:47" s="8" customFormat="1" ht="24.9" customHeight="1" x14ac:dyDescent="0.2">
      <c r="B107" s="106"/>
      <c r="D107" s="107" t="s">
        <v>108</v>
      </c>
      <c r="E107" s="108"/>
      <c r="F107" s="108"/>
      <c r="G107" s="108"/>
      <c r="H107" s="108"/>
      <c r="I107" s="108"/>
      <c r="J107" s="109">
        <f>J149</f>
        <v>0</v>
      </c>
      <c r="L107" s="106"/>
    </row>
    <row r="108" spans="2:47" s="8" customFormat="1" ht="21.75" customHeight="1" x14ac:dyDescent="0.25">
      <c r="B108" s="106"/>
      <c r="D108" s="114" t="s">
        <v>109</v>
      </c>
      <c r="J108" s="115">
        <f>J151</f>
        <v>0</v>
      </c>
      <c r="L108" s="106"/>
    </row>
    <row r="109" spans="2:47" s="1" customFormat="1" ht="21.75" customHeight="1" x14ac:dyDescent="0.2">
      <c r="B109" s="28"/>
      <c r="L109" s="28"/>
    </row>
    <row r="110" spans="2:47" s="1" customFormat="1" ht="6.9" customHeight="1" x14ac:dyDescent="0.2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4" spans="2:12" s="1" customFormat="1" ht="6.9" customHeight="1" x14ac:dyDescent="0.2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28"/>
    </row>
    <row r="115" spans="2:12" s="1" customFormat="1" ht="24.9" customHeight="1" x14ac:dyDescent="0.2">
      <c r="B115" s="28"/>
      <c r="C115" s="17" t="s">
        <v>110</v>
      </c>
      <c r="L115" s="28"/>
    </row>
    <row r="116" spans="2:12" s="1" customFormat="1" ht="6.9" customHeight="1" x14ac:dyDescent="0.2">
      <c r="B116" s="28"/>
      <c r="L116" s="28"/>
    </row>
    <row r="117" spans="2:12" s="1" customFormat="1" ht="12" customHeight="1" x14ac:dyDescent="0.2">
      <c r="B117" s="28"/>
      <c r="C117" s="23" t="s">
        <v>15</v>
      </c>
      <c r="L117" s="28"/>
    </row>
    <row r="118" spans="2:12" s="1" customFormat="1" ht="16.5" customHeight="1" x14ac:dyDescent="0.2">
      <c r="B118" s="28"/>
      <c r="E118" s="222" t="str">
        <f>E7</f>
        <v>Roľnícke družstvo Pribylina</v>
      </c>
      <c r="F118" s="223"/>
      <c r="G118" s="223"/>
      <c r="H118" s="223"/>
      <c r="L118" s="28"/>
    </row>
    <row r="119" spans="2:12" ht="12" customHeight="1" x14ac:dyDescent="0.2">
      <c r="B119" s="16"/>
      <c r="C119" s="23" t="s">
        <v>92</v>
      </c>
      <c r="L119" s="16"/>
    </row>
    <row r="120" spans="2:12" s="1" customFormat="1" ht="16.5" customHeight="1" x14ac:dyDescent="0.2">
      <c r="B120" s="28"/>
      <c r="E120" s="222" t="s">
        <v>187</v>
      </c>
      <c r="F120" s="221"/>
      <c r="G120" s="221"/>
      <c r="H120" s="221"/>
      <c r="L120" s="28"/>
    </row>
    <row r="121" spans="2:12" s="1" customFormat="1" ht="12" customHeight="1" x14ac:dyDescent="0.2">
      <c r="B121" s="28"/>
      <c r="C121" s="23" t="s">
        <v>94</v>
      </c>
      <c r="L121" s="28"/>
    </row>
    <row r="122" spans="2:12" s="1" customFormat="1" ht="16.5" customHeight="1" x14ac:dyDescent="0.2">
      <c r="B122" s="28"/>
      <c r="E122" s="214" t="str">
        <f>E11</f>
        <v>M2-SU - Stavebné úpravy objektu - M2</v>
      </c>
      <c r="F122" s="221"/>
      <c r="G122" s="221"/>
      <c r="H122" s="221"/>
      <c r="L122" s="28"/>
    </row>
    <row r="123" spans="2:12" s="1" customFormat="1" ht="6.9" customHeight="1" x14ac:dyDescent="0.2">
      <c r="B123" s="28"/>
      <c r="L123" s="28"/>
    </row>
    <row r="124" spans="2:12" s="1" customFormat="1" ht="12" customHeight="1" x14ac:dyDescent="0.2">
      <c r="B124" s="28"/>
      <c r="C124" s="23" t="s">
        <v>18</v>
      </c>
      <c r="F124" s="21" t="str">
        <f>F14</f>
        <v>Roľnícke družstvo Pribylina</v>
      </c>
      <c r="I124" s="23" t="s">
        <v>19</v>
      </c>
      <c r="J124" s="51">
        <f>IF(J14="","",J14)</f>
        <v>0</v>
      </c>
      <c r="L124" s="28"/>
    </row>
    <row r="125" spans="2:12" s="1" customFormat="1" ht="6.9" customHeight="1" x14ac:dyDescent="0.2">
      <c r="B125" s="28"/>
      <c r="L125" s="28"/>
    </row>
    <row r="126" spans="2:12" s="1" customFormat="1" ht="25.65" customHeight="1" x14ac:dyDescent="0.2">
      <c r="B126" s="28"/>
      <c r="C126" s="23" t="s">
        <v>20</v>
      </c>
      <c r="F126" s="21" t="str">
        <f>E17</f>
        <v>Roľnícke družstvo Pribylina</v>
      </c>
      <c r="I126" s="23" t="s">
        <v>25</v>
      </c>
      <c r="J126" s="26" t="str">
        <f>E23</f>
        <v>Ing. arch., Ing. Lukáš Krempaský</v>
      </c>
      <c r="L126" s="28"/>
    </row>
    <row r="127" spans="2:12" s="1" customFormat="1" ht="25.65" customHeight="1" x14ac:dyDescent="0.2">
      <c r="B127" s="28"/>
      <c r="C127" s="23" t="s">
        <v>23</v>
      </c>
      <c r="F127" s="21" t="str">
        <f>IF(E20="","",E20)</f>
        <v>Vyplň údaj</v>
      </c>
      <c r="I127" s="23" t="s">
        <v>28</v>
      </c>
      <c r="J127" s="26" t="str">
        <f>E26</f>
        <v>Ing. arch., Ing. Lukáš Krempaský</v>
      </c>
      <c r="L127" s="28"/>
    </row>
    <row r="128" spans="2:12" s="1" customFormat="1" ht="10.35" customHeight="1" x14ac:dyDescent="0.2">
      <c r="B128" s="28"/>
      <c r="L128" s="28"/>
    </row>
    <row r="129" spans="2:65" s="10" customFormat="1" ht="29.25" customHeight="1" x14ac:dyDescent="0.2">
      <c r="B129" s="116"/>
      <c r="C129" s="117" t="s">
        <v>111</v>
      </c>
      <c r="D129" s="118" t="s">
        <v>55</v>
      </c>
      <c r="E129" s="118" t="s">
        <v>51</v>
      </c>
      <c r="F129" s="118" t="s">
        <v>52</v>
      </c>
      <c r="G129" s="118" t="s">
        <v>112</v>
      </c>
      <c r="H129" s="118" t="s">
        <v>113</v>
      </c>
      <c r="I129" s="118" t="s">
        <v>114</v>
      </c>
      <c r="J129" s="119" t="s">
        <v>98</v>
      </c>
      <c r="K129" s="120" t="s">
        <v>115</v>
      </c>
      <c r="L129" s="116"/>
      <c r="M129" s="58" t="s">
        <v>1</v>
      </c>
      <c r="N129" s="59" t="s">
        <v>34</v>
      </c>
      <c r="O129" s="59" t="s">
        <v>116</v>
      </c>
      <c r="P129" s="59" t="s">
        <v>117</v>
      </c>
      <c r="Q129" s="59" t="s">
        <v>118</v>
      </c>
      <c r="R129" s="59" t="s">
        <v>119</v>
      </c>
      <c r="S129" s="59" t="s">
        <v>120</v>
      </c>
      <c r="T129" s="60" t="s">
        <v>121</v>
      </c>
    </row>
    <row r="130" spans="2:65" s="1" customFormat="1" ht="22.95" customHeight="1" x14ac:dyDescent="0.3">
      <c r="B130" s="28"/>
      <c r="C130" s="63" t="s">
        <v>99</v>
      </c>
      <c r="J130" s="121">
        <f>BK130</f>
        <v>0</v>
      </c>
      <c r="L130" s="28"/>
      <c r="M130" s="61"/>
      <c r="N130" s="52"/>
      <c r="O130" s="52"/>
      <c r="P130" s="122">
        <f>P131+P139+P149+P151</f>
        <v>0</v>
      </c>
      <c r="Q130" s="52"/>
      <c r="R130" s="122">
        <f>R131+R139+R149+R151</f>
        <v>5.2310610000000004</v>
      </c>
      <c r="S130" s="52"/>
      <c r="T130" s="123">
        <f>T131+T139+T149+T151</f>
        <v>0</v>
      </c>
      <c r="AT130" s="13" t="s">
        <v>69</v>
      </c>
      <c r="AU130" s="13" t="s">
        <v>100</v>
      </c>
      <c r="BK130" s="124">
        <f>BK131+BK139+BK149+BK151</f>
        <v>0</v>
      </c>
    </row>
    <row r="131" spans="2:65" s="11" customFormat="1" ht="25.95" customHeight="1" x14ac:dyDescent="0.25">
      <c r="B131" s="125"/>
      <c r="D131" s="126" t="s">
        <v>69</v>
      </c>
      <c r="E131" s="127" t="s">
        <v>122</v>
      </c>
      <c r="F131" s="127" t="s">
        <v>123</v>
      </c>
      <c r="I131" s="128"/>
      <c r="J131" s="115">
        <f>BK131</f>
        <v>0</v>
      </c>
      <c r="L131" s="125"/>
      <c r="M131" s="129"/>
      <c r="P131" s="130">
        <f>P132+P134</f>
        <v>0</v>
      </c>
      <c r="R131" s="130">
        <f>R132+R134</f>
        <v>5.2310610000000004</v>
      </c>
      <c r="T131" s="131">
        <f>T132+T134</f>
        <v>0</v>
      </c>
      <c r="AR131" s="126" t="s">
        <v>77</v>
      </c>
      <c r="AT131" s="132" t="s">
        <v>69</v>
      </c>
      <c r="AU131" s="132" t="s">
        <v>70</v>
      </c>
      <c r="AY131" s="126" t="s">
        <v>124</v>
      </c>
      <c r="BK131" s="133">
        <f>BK132+BK134</f>
        <v>0</v>
      </c>
    </row>
    <row r="132" spans="2:65" s="11" customFormat="1" ht="22.95" customHeight="1" x14ac:dyDescent="0.25">
      <c r="B132" s="125"/>
      <c r="D132" s="126" t="s">
        <v>69</v>
      </c>
      <c r="E132" s="134" t="s">
        <v>138</v>
      </c>
      <c r="F132" s="134" t="s">
        <v>190</v>
      </c>
      <c r="I132" s="128"/>
      <c r="J132" s="135">
        <f>BK132</f>
        <v>0</v>
      </c>
      <c r="L132" s="125"/>
      <c r="M132" s="129"/>
      <c r="P132" s="130">
        <f>P133</f>
        <v>0</v>
      </c>
      <c r="R132" s="130">
        <f>R133</f>
        <v>5.2310610000000004</v>
      </c>
      <c r="T132" s="131">
        <f>T133</f>
        <v>0</v>
      </c>
      <c r="AR132" s="126" t="s">
        <v>77</v>
      </c>
      <c r="AT132" s="132" t="s">
        <v>69</v>
      </c>
      <c r="AU132" s="132" t="s">
        <v>77</v>
      </c>
      <c r="AY132" s="126" t="s">
        <v>124</v>
      </c>
      <c r="BK132" s="133">
        <f>BK133</f>
        <v>0</v>
      </c>
    </row>
    <row r="133" spans="2:65" s="1" customFormat="1" ht="24.15" customHeight="1" x14ac:dyDescent="0.2">
      <c r="B133" s="136"/>
      <c r="C133" s="137" t="s">
        <v>77</v>
      </c>
      <c r="D133" s="137" t="s">
        <v>127</v>
      </c>
      <c r="E133" s="138" t="s">
        <v>191</v>
      </c>
      <c r="F133" s="139" t="s">
        <v>192</v>
      </c>
      <c r="G133" s="140" t="s">
        <v>149</v>
      </c>
      <c r="H133" s="141">
        <v>53.46</v>
      </c>
      <c r="I133" s="142"/>
      <c r="J133" s="143">
        <f>ROUND(I133*H133,2)</f>
        <v>0</v>
      </c>
      <c r="K133" s="144"/>
      <c r="L133" s="28"/>
      <c r="M133" s="145" t="s">
        <v>1</v>
      </c>
      <c r="N133" s="146" t="s">
        <v>36</v>
      </c>
      <c r="P133" s="147">
        <f>O133*H133</f>
        <v>0</v>
      </c>
      <c r="Q133" s="147">
        <v>9.7850000000000006E-2</v>
      </c>
      <c r="R133" s="147">
        <f>Q133*H133</f>
        <v>5.2310610000000004</v>
      </c>
      <c r="S133" s="147">
        <v>0</v>
      </c>
      <c r="T133" s="148">
        <f>S133*H133</f>
        <v>0</v>
      </c>
      <c r="AR133" s="149" t="s">
        <v>131</v>
      </c>
      <c r="AT133" s="149" t="s">
        <v>127</v>
      </c>
      <c r="AU133" s="149" t="s">
        <v>83</v>
      </c>
      <c r="AY133" s="13" t="s">
        <v>124</v>
      </c>
      <c r="BE133" s="150">
        <f>IF(N133="základná",J133,0)</f>
        <v>0</v>
      </c>
      <c r="BF133" s="150">
        <f>IF(N133="znížená",J133,0)</f>
        <v>0</v>
      </c>
      <c r="BG133" s="150">
        <f>IF(N133="zákl. prenesená",J133,0)</f>
        <v>0</v>
      </c>
      <c r="BH133" s="150">
        <f>IF(N133="zníž. prenesená",J133,0)</f>
        <v>0</v>
      </c>
      <c r="BI133" s="150">
        <f>IF(N133="nulová",J133,0)</f>
        <v>0</v>
      </c>
      <c r="BJ133" s="13" t="s">
        <v>83</v>
      </c>
      <c r="BK133" s="150">
        <f>ROUND(I133*H133,2)</f>
        <v>0</v>
      </c>
      <c r="BL133" s="13" t="s">
        <v>131</v>
      </c>
      <c r="BM133" s="149" t="s">
        <v>193</v>
      </c>
    </row>
    <row r="134" spans="2:65" s="11" customFormat="1" ht="22.95" customHeight="1" x14ac:dyDescent="0.25">
      <c r="B134" s="125"/>
      <c r="D134" s="126" t="s">
        <v>69</v>
      </c>
      <c r="E134" s="134" t="s">
        <v>125</v>
      </c>
      <c r="F134" s="134" t="s">
        <v>126</v>
      </c>
      <c r="I134" s="128"/>
      <c r="J134" s="135">
        <f>BK134</f>
        <v>0</v>
      </c>
      <c r="L134" s="125"/>
      <c r="M134" s="129"/>
      <c r="P134" s="130">
        <f>SUM(P135:P138)</f>
        <v>0</v>
      </c>
      <c r="R134" s="130">
        <f>SUM(R135:R138)</f>
        <v>0</v>
      </c>
      <c r="T134" s="131">
        <f>SUM(T135:T138)</f>
        <v>0</v>
      </c>
      <c r="AR134" s="126" t="s">
        <v>77</v>
      </c>
      <c r="AT134" s="132" t="s">
        <v>69</v>
      </c>
      <c r="AU134" s="132" t="s">
        <v>77</v>
      </c>
      <c r="AY134" s="126" t="s">
        <v>124</v>
      </c>
      <c r="BK134" s="133">
        <f>SUM(BK135:BK138)</f>
        <v>0</v>
      </c>
    </row>
    <row r="135" spans="2:65" s="1" customFormat="1" ht="16.5" customHeight="1" x14ac:dyDescent="0.2">
      <c r="B135" s="136"/>
      <c r="C135" s="137" t="s">
        <v>83</v>
      </c>
      <c r="D135" s="137" t="s">
        <v>127</v>
      </c>
      <c r="E135" s="138" t="s">
        <v>194</v>
      </c>
      <c r="F135" s="139" t="s">
        <v>129</v>
      </c>
      <c r="G135" s="140" t="s">
        <v>130</v>
      </c>
      <c r="H135" s="141">
        <v>1019</v>
      </c>
      <c r="I135" s="142"/>
      <c r="J135" s="143">
        <f>ROUND(I135*H135,2)</f>
        <v>0</v>
      </c>
      <c r="K135" s="144"/>
      <c r="L135" s="28"/>
      <c r="M135" s="145" t="s">
        <v>1</v>
      </c>
      <c r="N135" s="146" t="s">
        <v>36</v>
      </c>
      <c r="P135" s="147">
        <f>O135*H135</f>
        <v>0</v>
      </c>
      <c r="Q135" s="147">
        <v>0</v>
      </c>
      <c r="R135" s="147">
        <f>Q135*H135</f>
        <v>0</v>
      </c>
      <c r="S135" s="147">
        <v>0</v>
      </c>
      <c r="T135" s="148">
        <f>S135*H135</f>
        <v>0</v>
      </c>
      <c r="AR135" s="149" t="s">
        <v>131</v>
      </c>
      <c r="AT135" s="149" t="s">
        <v>127</v>
      </c>
      <c r="AU135" s="149" t="s">
        <v>83</v>
      </c>
      <c r="AY135" s="13" t="s">
        <v>124</v>
      </c>
      <c r="BE135" s="150">
        <f>IF(N135="základná",J135,0)</f>
        <v>0</v>
      </c>
      <c r="BF135" s="150">
        <f>IF(N135="znížená",J135,0)</f>
        <v>0</v>
      </c>
      <c r="BG135" s="150">
        <f>IF(N135="zákl. prenesená",J135,0)</f>
        <v>0</v>
      </c>
      <c r="BH135" s="150">
        <f>IF(N135="zníž. prenesená",J135,0)</f>
        <v>0</v>
      </c>
      <c r="BI135" s="150">
        <f>IF(N135="nulová",J135,0)</f>
        <v>0</v>
      </c>
      <c r="BJ135" s="13" t="s">
        <v>83</v>
      </c>
      <c r="BK135" s="150">
        <f>ROUND(I135*H135,2)</f>
        <v>0</v>
      </c>
      <c r="BL135" s="13" t="s">
        <v>131</v>
      </c>
      <c r="BM135" s="149" t="s">
        <v>83</v>
      </c>
    </row>
    <row r="136" spans="2:65" s="1" customFormat="1" ht="24.15" customHeight="1" x14ac:dyDescent="0.2">
      <c r="B136" s="136"/>
      <c r="C136" s="137" t="s">
        <v>134</v>
      </c>
      <c r="D136" s="137" t="s">
        <v>127</v>
      </c>
      <c r="E136" s="138" t="s">
        <v>132</v>
      </c>
      <c r="F136" s="139" t="s">
        <v>133</v>
      </c>
      <c r="G136" s="140" t="s">
        <v>130</v>
      </c>
      <c r="H136" s="141">
        <v>31</v>
      </c>
      <c r="I136" s="142"/>
      <c r="J136" s="143">
        <f>ROUND(I136*H136,2)</f>
        <v>0</v>
      </c>
      <c r="K136" s="144"/>
      <c r="L136" s="28"/>
      <c r="M136" s="145" t="s">
        <v>1</v>
      </c>
      <c r="N136" s="146" t="s">
        <v>36</v>
      </c>
      <c r="P136" s="147">
        <f>O136*H136</f>
        <v>0</v>
      </c>
      <c r="Q136" s="147">
        <v>0</v>
      </c>
      <c r="R136" s="147">
        <f>Q136*H136</f>
        <v>0</v>
      </c>
      <c r="S136" s="147">
        <v>0</v>
      </c>
      <c r="T136" s="148">
        <f>S136*H136</f>
        <v>0</v>
      </c>
      <c r="AR136" s="149" t="s">
        <v>131</v>
      </c>
      <c r="AT136" s="149" t="s">
        <v>127</v>
      </c>
      <c r="AU136" s="149" t="s">
        <v>83</v>
      </c>
      <c r="AY136" s="13" t="s">
        <v>124</v>
      </c>
      <c r="BE136" s="150">
        <f>IF(N136="základná",J136,0)</f>
        <v>0</v>
      </c>
      <c r="BF136" s="150">
        <f>IF(N136="znížená",J136,0)</f>
        <v>0</v>
      </c>
      <c r="BG136" s="150">
        <f>IF(N136="zákl. prenesená",J136,0)</f>
        <v>0</v>
      </c>
      <c r="BH136" s="150">
        <f>IF(N136="zníž. prenesená",J136,0)</f>
        <v>0</v>
      </c>
      <c r="BI136" s="150">
        <f>IF(N136="nulová",J136,0)</f>
        <v>0</v>
      </c>
      <c r="BJ136" s="13" t="s">
        <v>83</v>
      </c>
      <c r="BK136" s="150">
        <f>ROUND(I136*H136,2)</f>
        <v>0</v>
      </c>
      <c r="BL136" s="13" t="s">
        <v>131</v>
      </c>
      <c r="BM136" s="149" t="s">
        <v>131</v>
      </c>
    </row>
    <row r="137" spans="2:65" s="1" customFormat="1" ht="21.75" customHeight="1" x14ac:dyDescent="0.2">
      <c r="B137" s="136"/>
      <c r="C137" s="137" t="s">
        <v>131</v>
      </c>
      <c r="D137" s="137" t="s">
        <v>127</v>
      </c>
      <c r="E137" s="138" t="s">
        <v>195</v>
      </c>
      <c r="F137" s="139" t="s">
        <v>196</v>
      </c>
      <c r="G137" s="140" t="s">
        <v>137</v>
      </c>
      <c r="H137" s="141">
        <v>148.80000000000001</v>
      </c>
      <c r="I137" s="142"/>
      <c r="J137" s="143">
        <f>ROUND(I137*H137,2)</f>
        <v>0</v>
      </c>
      <c r="K137" s="144"/>
      <c r="L137" s="28"/>
      <c r="M137" s="145" t="s">
        <v>1</v>
      </c>
      <c r="N137" s="146" t="s">
        <v>36</v>
      </c>
      <c r="P137" s="147">
        <f>O137*H137</f>
        <v>0</v>
      </c>
      <c r="Q137" s="147">
        <v>0</v>
      </c>
      <c r="R137" s="147">
        <f>Q137*H137</f>
        <v>0</v>
      </c>
      <c r="S137" s="147">
        <v>0</v>
      </c>
      <c r="T137" s="148">
        <f>S137*H137</f>
        <v>0</v>
      </c>
      <c r="AR137" s="149" t="s">
        <v>131</v>
      </c>
      <c r="AT137" s="149" t="s">
        <v>127</v>
      </c>
      <c r="AU137" s="149" t="s">
        <v>83</v>
      </c>
      <c r="AY137" s="13" t="s">
        <v>124</v>
      </c>
      <c r="BE137" s="150">
        <f>IF(N137="základná",J137,0)</f>
        <v>0</v>
      </c>
      <c r="BF137" s="150">
        <f>IF(N137="znížená",J137,0)</f>
        <v>0</v>
      </c>
      <c r="BG137" s="150">
        <f>IF(N137="zákl. prenesená",J137,0)</f>
        <v>0</v>
      </c>
      <c r="BH137" s="150">
        <f>IF(N137="zníž. prenesená",J137,0)</f>
        <v>0</v>
      </c>
      <c r="BI137" s="150">
        <f>IF(N137="nulová",J137,0)</f>
        <v>0</v>
      </c>
      <c r="BJ137" s="13" t="s">
        <v>83</v>
      </c>
      <c r="BK137" s="150">
        <f>ROUND(I137*H137,2)</f>
        <v>0</v>
      </c>
      <c r="BL137" s="13" t="s">
        <v>131</v>
      </c>
      <c r="BM137" s="149" t="s">
        <v>138</v>
      </c>
    </row>
    <row r="138" spans="2:65" s="1" customFormat="1" ht="37.950000000000003" customHeight="1" x14ac:dyDescent="0.2">
      <c r="B138" s="136"/>
      <c r="C138" s="137" t="s">
        <v>146</v>
      </c>
      <c r="D138" s="137" t="s">
        <v>127</v>
      </c>
      <c r="E138" s="138" t="s">
        <v>197</v>
      </c>
      <c r="F138" s="139" t="s">
        <v>140</v>
      </c>
      <c r="G138" s="140" t="s">
        <v>130</v>
      </c>
      <c r="H138" s="141">
        <v>75</v>
      </c>
      <c r="I138" s="142"/>
      <c r="J138" s="143">
        <f>ROUND(I138*H138,2)</f>
        <v>0</v>
      </c>
      <c r="K138" s="144"/>
      <c r="L138" s="28"/>
      <c r="M138" s="145" t="s">
        <v>1</v>
      </c>
      <c r="N138" s="146" t="s">
        <v>36</v>
      </c>
      <c r="P138" s="147">
        <f>O138*H138</f>
        <v>0</v>
      </c>
      <c r="Q138" s="147">
        <v>0</v>
      </c>
      <c r="R138" s="147">
        <f>Q138*H138</f>
        <v>0</v>
      </c>
      <c r="S138" s="147">
        <v>0</v>
      </c>
      <c r="T138" s="148">
        <f>S138*H138</f>
        <v>0</v>
      </c>
      <c r="AR138" s="149" t="s">
        <v>131</v>
      </c>
      <c r="AT138" s="149" t="s">
        <v>127</v>
      </c>
      <c r="AU138" s="149" t="s">
        <v>83</v>
      </c>
      <c r="AY138" s="13" t="s">
        <v>124</v>
      </c>
      <c r="BE138" s="150">
        <f>IF(N138="základná",J138,0)</f>
        <v>0</v>
      </c>
      <c r="BF138" s="150">
        <f>IF(N138="znížená",J138,0)</f>
        <v>0</v>
      </c>
      <c r="BG138" s="150">
        <f>IF(N138="zákl. prenesená",J138,0)</f>
        <v>0</v>
      </c>
      <c r="BH138" s="150">
        <f>IF(N138="zníž. prenesená",J138,0)</f>
        <v>0</v>
      </c>
      <c r="BI138" s="150">
        <f>IF(N138="nulová",J138,0)</f>
        <v>0</v>
      </c>
      <c r="BJ138" s="13" t="s">
        <v>83</v>
      </c>
      <c r="BK138" s="150">
        <f>ROUND(I138*H138,2)</f>
        <v>0</v>
      </c>
      <c r="BL138" s="13" t="s">
        <v>131</v>
      </c>
      <c r="BM138" s="149" t="s">
        <v>141</v>
      </c>
    </row>
    <row r="139" spans="2:65" s="11" customFormat="1" ht="25.95" customHeight="1" x14ac:dyDescent="0.25">
      <c r="B139" s="125"/>
      <c r="D139" s="126" t="s">
        <v>69</v>
      </c>
      <c r="E139" s="127" t="s">
        <v>142</v>
      </c>
      <c r="F139" s="127" t="s">
        <v>143</v>
      </c>
      <c r="I139" s="128"/>
      <c r="J139" s="115">
        <f>BK139</f>
        <v>0</v>
      </c>
      <c r="L139" s="125"/>
      <c r="M139" s="129"/>
      <c r="P139" s="130">
        <f>P140+P143+P145+P147</f>
        <v>0</v>
      </c>
      <c r="R139" s="130">
        <f>R140+R143+R145+R147</f>
        <v>0</v>
      </c>
      <c r="T139" s="131">
        <f>T140+T143+T145+T147</f>
        <v>0</v>
      </c>
      <c r="AR139" s="126" t="s">
        <v>83</v>
      </c>
      <c r="AT139" s="132" t="s">
        <v>69</v>
      </c>
      <c r="AU139" s="132" t="s">
        <v>70</v>
      </c>
      <c r="AY139" s="126" t="s">
        <v>124</v>
      </c>
      <c r="BK139" s="133">
        <f>BK140+BK143+BK145+BK147</f>
        <v>0</v>
      </c>
    </row>
    <row r="140" spans="2:65" s="11" customFormat="1" ht="22.95" customHeight="1" x14ac:dyDescent="0.25">
      <c r="B140" s="125"/>
      <c r="D140" s="126" t="s">
        <v>69</v>
      </c>
      <c r="E140" s="134" t="s">
        <v>144</v>
      </c>
      <c r="F140" s="134" t="s">
        <v>145</v>
      </c>
      <c r="I140" s="128"/>
      <c r="J140" s="135">
        <f>BK140</f>
        <v>0</v>
      </c>
      <c r="L140" s="125"/>
      <c r="M140" s="129"/>
      <c r="P140" s="130">
        <f>SUM(P141:P142)</f>
        <v>0</v>
      </c>
      <c r="R140" s="130">
        <f>SUM(R141:R142)</f>
        <v>0</v>
      </c>
      <c r="T140" s="131">
        <f>SUM(T141:T142)</f>
        <v>0</v>
      </c>
      <c r="AR140" s="126" t="s">
        <v>83</v>
      </c>
      <c r="AT140" s="132" t="s">
        <v>69</v>
      </c>
      <c r="AU140" s="132" t="s">
        <v>77</v>
      </c>
      <c r="AY140" s="126" t="s">
        <v>124</v>
      </c>
      <c r="BK140" s="133">
        <f>SUM(BK141:BK142)</f>
        <v>0</v>
      </c>
    </row>
    <row r="141" spans="2:65" s="1" customFormat="1" ht="24.15" customHeight="1" x14ac:dyDescent="0.2">
      <c r="B141" s="136"/>
      <c r="C141" s="137" t="s">
        <v>138</v>
      </c>
      <c r="D141" s="137" t="s">
        <v>127</v>
      </c>
      <c r="E141" s="138" t="s">
        <v>147</v>
      </c>
      <c r="F141" s="139" t="s">
        <v>148</v>
      </c>
      <c r="G141" s="140" t="s">
        <v>149</v>
      </c>
      <c r="H141" s="141">
        <v>75.790000000000006</v>
      </c>
      <c r="I141" s="142"/>
      <c r="J141" s="143">
        <f>ROUND(I141*H141,2)</f>
        <v>0</v>
      </c>
      <c r="K141" s="144"/>
      <c r="L141" s="28"/>
      <c r="M141" s="145" t="s">
        <v>1</v>
      </c>
      <c r="N141" s="146" t="s">
        <v>36</v>
      </c>
      <c r="P141" s="147">
        <f>O141*H141</f>
        <v>0</v>
      </c>
      <c r="Q141" s="147">
        <v>0</v>
      </c>
      <c r="R141" s="147">
        <f>Q141*H141</f>
        <v>0</v>
      </c>
      <c r="S141" s="147">
        <v>0</v>
      </c>
      <c r="T141" s="148">
        <f>S141*H141</f>
        <v>0</v>
      </c>
      <c r="AR141" s="149" t="s">
        <v>150</v>
      </c>
      <c r="AT141" s="149" t="s">
        <v>127</v>
      </c>
      <c r="AU141" s="149" t="s">
        <v>83</v>
      </c>
      <c r="AY141" s="13" t="s">
        <v>124</v>
      </c>
      <c r="BE141" s="150">
        <f>IF(N141="základná",J141,0)</f>
        <v>0</v>
      </c>
      <c r="BF141" s="150">
        <f>IF(N141="znížená",J141,0)</f>
        <v>0</v>
      </c>
      <c r="BG141" s="150">
        <f>IF(N141="zákl. prenesená",J141,0)</f>
        <v>0</v>
      </c>
      <c r="BH141" s="150">
        <f>IF(N141="zníž. prenesená",J141,0)</f>
        <v>0</v>
      </c>
      <c r="BI141" s="150">
        <f>IF(N141="nulová",J141,0)</f>
        <v>0</v>
      </c>
      <c r="BJ141" s="13" t="s">
        <v>83</v>
      </c>
      <c r="BK141" s="150">
        <f>ROUND(I141*H141,2)</f>
        <v>0</v>
      </c>
      <c r="BL141" s="13" t="s">
        <v>150</v>
      </c>
      <c r="BM141" s="149" t="s">
        <v>151</v>
      </c>
    </row>
    <row r="142" spans="2:65" s="1" customFormat="1" ht="24.15" customHeight="1" x14ac:dyDescent="0.2">
      <c r="B142" s="136"/>
      <c r="C142" s="137" t="s">
        <v>157</v>
      </c>
      <c r="D142" s="137" t="s">
        <v>127</v>
      </c>
      <c r="E142" s="138" t="s">
        <v>152</v>
      </c>
      <c r="F142" s="139" t="s">
        <v>153</v>
      </c>
      <c r="G142" s="140" t="s">
        <v>149</v>
      </c>
      <c r="H142" s="141">
        <v>15.105</v>
      </c>
      <c r="I142" s="142"/>
      <c r="J142" s="143">
        <f>ROUND(I142*H142,2)</f>
        <v>0</v>
      </c>
      <c r="K142" s="144"/>
      <c r="L142" s="28"/>
      <c r="M142" s="145" t="s">
        <v>1</v>
      </c>
      <c r="N142" s="146" t="s">
        <v>36</v>
      </c>
      <c r="P142" s="147">
        <f>O142*H142</f>
        <v>0</v>
      </c>
      <c r="Q142" s="147">
        <v>0</v>
      </c>
      <c r="R142" s="147">
        <f>Q142*H142</f>
        <v>0</v>
      </c>
      <c r="S142" s="147">
        <v>0</v>
      </c>
      <c r="T142" s="148">
        <f>S142*H142</f>
        <v>0</v>
      </c>
      <c r="AR142" s="149" t="s">
        <v>150</v>
      </c>
      <c r="AT142" s="149" t="s">
        <v>127</v>
      </c>
      <c r="AU142" s="149" t="s">
        <v>83</v>
      </c>
      <c r="AY142" s="13" t="s">
        <v>124</v>
      </c>
      <c r="BE142" s="150">
        <f>IF(N142="základná",J142,0)</f>
        <v>0</v>
      </c>
      <c r="BF142" s="150">
        <f>IF(N142="znížená",J142,0)</f>
        <v>0</v>
      </c>
      <c r="BG142" s="150">
        <f>IF(N142="zákl. prenesená",J142,0)</f>
        <v>0</v>
      </c>
      <c r="BH142" s="150">
        <f>IF(N142="zníž. prenesená",J142,0)</f>
        <v>0</v>
      </c>
      <c r="BI142" s="150">
        <f>IF(N142="nulová",J142,0)</f>
        <v>0</v>
      </c>
      <c r="BJ142" s="13" t="s">
        <v>83</v>
      </c>
      <c r="BK142" s="150">
        <f>ROUND(I142*H142,2)</f>
        <v>0</v>
      </c>
      <c r="BL142" s="13" t="s">
        <v>150</v>
      </c>
      <c r="BM142" s="149" t="s">
        <v>154</v>
      </c>
    </row>
    <row r="143" spans="2:65" s="11" customFormat="1" ht="22.95" customHeight="1" x14ac:dyDescent="0.25">
      <c r="B143" s="125"/>
      <c r="D143" s="126" t="s">
        <v>69</v>
      </c>
      <c r="E143" s="134" t="s">
        <v>155</v>
      </c>
      <c r="F143" s="134" t="s">
        <v>156</v>
      </c>
      <c r="I143" s="128"/>
      <c r="J143" s="135">
        <f>BK143</f>
        <v>0</v>
      </c>
      <c r="L143" s="125"/>
      <c r="M143" s="129"/>
      <c r="P143" s="130">
        <f>P144</f>
        <v>0</v>
      </c>
      <c r="R143" s="130">
        <f>R144</f>
        <v>0</v>
      </c>
      <c r="T143" s="131">
        <f>T144</f>
        <v>0</v>
      </c>
      <c r="AR143" s="126" t="s">
        <v>83</v>
      </c>
      <c r="AT143" s="132" t="s">
        <v>69</v>
      </c>
      <c r="AU143" s="132" t="s">
        <v>77</v>
      </c>
      <c r="AY143" s="126" t="s">
        <v>124</v>
      </c>
      <c r="BK143" s="133">
        <f>BK144</f>
        <v>0</v>
      </c>
    </row>
    <row r="144" spans="2:65" s="1" customFormat="1" ht="21.75" customHeight="1" x14ac:dyDescent="0.2">
      <c r="B144" s="136"/>
      <c r="C144" s="137" t="s">
        <v>141</v>
      </c>
      <c r="D144" s="137" t="s">
        <v>127</v>
      </c>
      <c r="E144" s="138" t="s">
        <v>158</v>
      </c>
      <c r="F144" s="139" t="s">
        <v>198</v>
      </c>
      <c r="G144" s="140" t="s">
        <v>149</v>
      </c>
      <c r="H144" s="141">
        <v>288.62</v>
      </c>
      <c r="I144" s="142"/>
      <c r="J144" s="143">
        <f>ROUND(I144*H144,2)</f>
        <v>0</v>
      </c>
      <c r="K144" s="144"/>
      <c r="L144" s="28"/>
      <c r="M144" s="145" t="s">
        <v>1</v>
      </c>
      <c r="N144" s="146" t="s">
        <v>36</v>
      </c>
      <c r="P144" s="147">
        <f>O144*H144</f>
        <v>0</v>
      </c>
      <c r="Q144" s="147">
        <v>0</v>
      </c>
      <c r="R144" s="147">
        <f>Q144*H144</f>
        <v>0</v>
      </c>
      <c r="S144" s="147">
        <v>0</v>
      </c>
      <c r="T144" s="148">
        <f>S144*H144</f>
        <v>0</v>
      </c>
      <c r="AR144" s="149" t="s">
        <v>150</v>
      </c>
      <c r="AT144" s="149" t="s">
        <v>127</v>
      </c>
      <c r="AU144" s="149" t="s">
        <v>83</v>
      </c>
      <c r="AY144" s="13" t="s">
        <v>124</v>
      </c>
      <c r="BE144" s="150">
        <f>IF(N144="základná",J144,0)</f>
        <v>0</v>
      </c>
      <c r="BF144" s="150">
        <f>IF(N144="znížená",J144,0)</f>
        <v>0</v>
      </c>
      <c r="BG144" s="150">
        <f>IF(N144="zákl. prenesená",J144,0)</f>
        <v>0</v>
      </c>
      <c r="BH144" s="150">
        <f>IF(N144="zníž. prenesená",J144,0)</f>
        <v>0</v>
      </c>
      <c r="BI144" s="150">
        <f>IF(N144="nulová",J144,0)</f>
        <v>0</v>
      </c>
      <c r="BJ144" s="13" t="s">
        <v>83</v>
      </c>
      <c r="BK144" s="150">
        <f>ROUND(I144*H144,2)</f>
        <v>0</v>
      </c>
      <c r="BL144" s="13" t="s">
        <v>150</v>
      </c>
      <c r="BM144" s="149" t="s">
        <v>160</v>
      </c>
    </row>
    <row r="145" spans="2:65" s="11" customFormat="1" ht="22.95" customHeight="1" x14ac:dyDescent="0.25">
      <c r="B145" s="125"/>
      <c r="D145" s="126" t="s">
        <v>69</v>
      </c>
      <c r="E145" s="134" t="s">
        <v>161</v>
      </c>
      <c r="F145" s="134" t="s">
        <v>162</v>
      </c>
      <c r="I145" s="128"/>
      <c r="J145" s="135">
        <f>BK145</f>
        <v>0</v>
      </c>
      <c r="L145" s="125"/>
      <c r="M145" s="129"/>
      <c r="P145" s="130">
        <f>P146</f>
        <v>0</v>
      </c>
      <c r="R145" s="130">
        <f>R146</f>
        <v>0</v>
      </c>
      <c r="T145" s="131">
        <f>T146</f>
        <v>0</v>
      </c>
      <c r="AR145" s="126" t="s">
        <v>83</v>
      </c>
      <c r="AT145" s="132" t="s">
        <v>69</v>
      </c>
      <c r="AU145" s="132" t="s">
        <v>77</v>
      </c>
      <c r="AY145" s="126" t="s">
        <v>124</v>
      </c>
      <c r="BK145" s="133">
        <f>BK146</f>
        <v>0</v>
      </c>
    </row>
    <row r="146" spans="2:65" s="1" customFormat="1" ht="24.15" customHeight="1" x14ac:dyDescent="0.2">
      <c r="B146" s="136"/>
      <c r="C146" s="137" t="s">
        <v>125</v>
      </c>
      <c r="D146" s="137" t="s">
        <v>127</v>
      </c>
      <c r="E146" s="138" t="s">
        <v>199</v>
      </c>
      <c r="F146" s="139" t="s">
        <v>200</v>
      </c>
      <c r="G146" s="140" t="s">
        <v>149</v>
      </c>
      <c r="H146" s="141">
        <v>62.2</v>
      </c>
      <c r="I146" s="142"/>
      <c r="J146" s="143">
        <f>ROUND(I146*H146,2)</f>
        <v>0</v>
      </c>
      <c r="K146" s="144"/>
      <c r="L146" s="28"/>
      <c r="M146" s="145" t="s">
        <v>1</v>
      </c>
      <c r="N146" s="146" t="s">
        <v>36</v>
      </c>
      <c r="P146" s="147">
        <f>O146*H146</f>
        <v>0</v>
      </c>
      <c r="Q146" s="147">
        <v>0</v>
      </c>
      <c r="R146" s="147">
        <f>Q146*H146</f>
        <v>0</v>
      </c>
      <c r="S146" s="147">
        <v>0</v>
      </c>
      <c r="T146" s="148">
        <f>S146*H146</f>
        <v>0</v>
      </c>
      <c r="AR146" s="149" t="s">
        <v>150</v>
      </c>
      <c r="AT146" s="149" t="s">
        <v>127</v>
      </c>
      <c r="AU146" s="149" t="s">
        <v>83</v>
      </c>
      <c r="AY146" s="13" t="s">
        <v>124</v>
      </c>
      <c r="BE146" s="150">
        <f>IF(N146="základná",J146,0)</f>
        <v>0</v>
      </c>
      <c r="BF146" s="150">
        <f>IF(N146="znížená",J146,0)</f>
        <v>0</v>
      </c>
      <c r="BG146" s="150">
        <f>IF(N146="zákl. prenesená",J146,0)</f>
        <v>0</v>
      </c>
      <c r="BH146" s="150">
        <f>IF(N146="zníž. prenesená",J146,0)</f>
        <v>0</v>
      </c>
      <c r="BI146" s="150">
        <f>IF(N146="nulová",J146,0)</f>
        <v>0</v>
      </c>
      <c r="BJ146" s="13" t="s">
        <v>83</v>
      </c>
      <c r="BK146" s="150">
        <f>ROUND(I146*H146,2)</f>
        <v>0</v>
      </c>
      <c r="BL146" s="13" t="s">
        <v>150</v>
      </c>
      <c r="BM146" s="149" t="s">
        <v>150</v>
      </c>
    </row>
    <row r="147" spans="2:65" s="11" customFormat="1" ht="22.95" customHeight="1" x14ac:dyDescent="0.25">
      <c r="B147" s="125"/>
      <c r="D147" s="126" t="s">
        <v>69</v>
      </c>
      <c r="E147" s="134" t="s">
        <v>170</v>
      </c>
      <c r="F147" s="134" t="s">
        <v>171</v>
      </c>
      <c r="I147" s="128"/>
      <c r="J147" s="135">
        <f>BK147</f>
        <v>0</v>
      </c>
      <c r="L147" s="125"/>
      <c r="M147" s="129"/>
      <c r="P147" s="130">
        <f>P148</f>
        <v>0</v>
      </c>
      <c r="R147" s="130">
        <f>R148</f>
        <v>0</v>
      </c>
      <c r="T147" s="131">
        <f>T148</f>
        <v>0</v>
      </c>
      <c r="AR147" s="126" t="s">
        <v>83</v>
      </c>
      <c r="AT147" s="132" t="s">
        <v>69</v>
      </c>
      <c r="AU147" s="132" t="s">
        <v>77</v>
      </c>
      <c r="AY147" s="126" t="s">
        <v>124</v>
      </c>
      <c r="BK147" s="133">
        <f>BK148</f>
        <v>0</v>
      </c>
    </row>
    <row r="148" spans="2:65" s="1" customFormat="1" ht="16.5" customHeight="1" x14ac:dyDescent="0.2">
      <c r="B148" s="136"/>
      <c r="C148" s="137" t="s">
        <v>151</v>
      </c>
      <c r="D148" s="137" t="s">
        <v>127</v>
      </c>
      <c r="E148" s="138" t="s">
        <v>172</v>
      </c>
      <c r="F148" s="139" t="s">
        <v>201</v>
      </c>
      <c r="G148" s="140" t="s">
        <v>174</v>
      </c>
      <c r="H148" s="141">
        <v>1017.25</v>
      </c>
      <c r="I148" s="142"/>
      <c r="J148" s="143">
        <f>ROUND(I148*H148,2)</f>
        <v>0</v>
      </c>
      <c r="K148" s="144"/>
      <c r="L148" s="28"/>
      <c r="M148" s="145" t="s">
        <v>1</v>
      </c>
      <c r="N148" s="146" t="s">
        <v>36</v>
      </c>
      <c r="P148" s="147">
        <f>O148*H148</f>
        <v>0</v>
      </c>
      <c r="Q148" s="147">
        <v>0</v>
      </c>
      <c r="R148" s="147">
        <f>Q148*H148</f>
        <v>0</v>
      </c>
      <c r="S148" s="147">
        <v>0</v>
      </c>
      <c r="T148" s="148">
        <f>S148*H148</f>
        <v>0</v>
      </c>
      <c r="AR148" s="149" t="s">
        <v>150</v>
      </c>
      <c r="AT148" s="149" t="s">
        <v>127</v>
      </c>
      <c r="AU148" s="149" t="s">
        <v>83</v>
      </c>
      <c r="AY148" s="13" t="s">
        <v>124</v>
      </c>
      <c r="BE148" s="150">
        <f>IF(N148="základná",J148,0)</f>
        <v>0</v>
      </c>
      <c r="BF148" s="150">
        <f>IF(N148="znížená",J148,0)</f>
        <v>0</v>
      </c>
      <c r="BG148" s="150">
        <f>IF(N148="zákl. prenesená",J148,0)</f>
        <v>0</v>
      </c>
      <c r="BH148" s="150">
        <f>IF(N148="zníž. prenesená",J148,0)</f>
        <v>0</v>
      </c>
      <c r="BI148" s="150">
        <f>IF(N148="nulová",J148,0)</f>
        <v>0</v>
      </c>
      <c r="BJ148" s="13" t="s">
        <v>83</v>
      </c>
      <c r="BK148" s="150">
        <f>ROUND(I148*H148,2)</f>
        <v>0</v>
      </c>
      <c r="BL148" s="13" t="s">
        <v>150</v>
      </c>
      <c r="BM148" s="149" t="s">
        <v>175</v>
      </c>
    </row>
    <row r="149" spans="2:65" s="11" customFormat="1" ht="25.95" customHeight="1" x14ac:dyDescent="0.25">
      <c r="B149" s="125"/>
      <c r="D149" s="126" t="s">
        <v>69</v>
      </c>
      <c r="E149" s="127" t="s">
        <v>176</v>
      </c>
      <c r="F149" s="127" t="s">
        <v>177</v>
      </c>
      <c r="I149" s="128"/>
      <c r="J149" s="115">
        <f>BK149</f>
        <v>0</v>
      </c>
      <c r="L149" s="125"/>
      <c r="M149" s="129"/>
      <c r="P149" s="130">
        <f>P150</f>
        <v>0</v>
      </c>
      <c r="R149" s="130">
        <f>R150</f>
        <v>0</v>
      </c>
      <c r="T149" s="131">
        <f>T150</f>
        <v>0</v>
      </c>
      <c r="AR149" s="126" t="s">
        <v>131</v>
      </c>
      <c r="AT149" s="132" t="s">
        <v>69</v>
      </c>
      <c r="AU149" s="132" t="s">
        <v>70</v>
      </c>
      <c r="AY149" s="126" t="s">
        <v>124</v>
      </c>
      <c r="BK149" s="133">
        <f>BK150</f>
        <v>0</v>
      </c>
    </row>
    <row r="150" spans="2:65" s="1" customFormat="1" ht="33" customHeight="1" x14ac:dyDescent="0.2">
      <c r="B150" s="136"/>
      <c r="C150" s="137" t="s">
        <v>178</v>
      </c>
      <c r="D150" s="137" t="s">
        <v>127</v>
      </c>
      <c r="E150" s="138" t="s">
        <v>179</v>
      </c>
      <c r="F150" s="139" t="s">
        <v>180</v>
      </c>
      <c r="G150" s="140" t="s">
        <v>181</v>
      </c>
      <c r="H150" s="141">
        <v>50</v>
      </c>
      <c r="I150" s="142"/>
      <c r="J150" s="143">
        <f>ROUND(I150*H150,2)</f>
        <v>0</v>
      </c>
      <c r="K150" s="144"/>
      <c r="L150" s="28"/>
      <c r="M150" s="145" t="s">
        <v>1</v>
      </c>
      <c r="N150" s="146" t="s">
        <v>36</v>
      </c>
      <c r="P150" s="147">
        <f>O150*H150</f>
        <v>0</v>
      </c>
      <c r="Q150" s="147">
        <v>0</v>
      </c>
      <c r="R150" s="147">
        <f>Q150*H150</f>
        <v>0</v>
      </c>
      <c r="S150" s="147">
        <v>0</v>
      </c>
      <c r="T150" s="148">
        <f>S150*H150</f>
        <v>0</v>
      </c>
      <c r="AR150" s="149" t="s">
        <v>182</v>
      </c>
      <c r="AT150" s="149" t="s">
        <v>127</v>
      </c>
      <c r="AU150" s="149" t="s">
        <v>77</v>
      </c>
      <c r="AY150" s="13" t="s">
        <v>124</v>
      </c>
      <c r="BE150" s="150">
        <f>IF(N150="základná",J150,0)</f>
        <v>0</v>
      </c>
      <c r="BF150" s="150">
        <f>IF(N150="znížená",J150,0)</f>
        <v>0</v>
      </c>
      <c r="BG150" s="150">
        <f>IF(N150="zákl. prenesená",J150,0)</f>
        <v>0</v>
      </c>
      <c r="BH150" s="150">
        <f>IF(N150="zníž. prenesená",J150,0)</f>
        <v>0</v>
      </c>
      <c r="BI150" s="150">
        <f>IF(N150="nulová",J150,0)</f>
        <v>0</v>
      </c>
      <c r="BJ150" s="13" t="s">
        <v>83</v>
      </c>
      <c r="BK150" s="150">
        <f>ROUND(I150*H150,2)</f>
        <v>0</v>
      </c>
      <c r="BL150" s="13" t="s">
        <v>182</v>
      </c>
      <c r="BM150" s="149" t="s">
        <v>202</v>
      </c>
    </row>
    <row r="151" spans="2:65" s="1" customFormat="1" ht="49.95" customHeight="1" x14ac:dyDescent="0.25">
      <c r="B151" s="28"/>
      <c r="E151" s="127" t="s">
        <v>184</v>
      </c>
      <c r="F151" s="127" t="s">
        <v>185</v>
      </c>
      <c r="J151" s="115">
        <f t="shared" ref="J151:J156" si="0">BK151</f>
        <v>0</v>
      </c>
      <c r="L151" s="28"/>
      <c r="M151" s="162"/>
      <c r="T151" s="55"/>
      <c r="AT151" s="13" t="s">
        <v>69</v>
      </c>
      <c r="AU151" s="13" t="s">
        <v>70</v>
      </c>
      <c r="AY151" s="13" t="s">
        <v>186</v>
      </c>
      <c r="BK151" s="150">
        <f>SUM(BK152:BK156)</f>
        <v>0</v>
      </c>
    </row>
    <row r="152" spans="2:65" s="1" customFormat="1" ht="16.350000000000001" customHeight="1" x14ac:dyDescent="0.2">
      <c r="B152" s="28"/>
      <c r="C152" s="163" t="s">
        <v>1</v>
      </c>
      <c r="D152" s="163" t="s">
        <v>127</v>
      </c>
      <c r="E152" s="164" t="s">
        <v>1</v>
      </c>
      <c r="F152" s="165" t="s">
        <v>1</v>
      </c>
      <c r="G152" s="166" t="s">
        <v>1</v>
      </c>
      <c r="H152" s="167"/>
      <c r="I152" s="168"/>
      <c r="J152" s="169">
        <f t="shared" si="0"/>
        <v>0</v>
      </c>
      <c r="K152" s="170"/>
      <c r="L152" s="28"/>
      <c r="M152" s="171" t="s">
        <v>1</v>
      </c>
      <c r="N152" s="172" t="s">
        <v>36</v>
      </c>
      <c r="T152" s="55"/>
      <c r="AT152" s="13" t="s">
        <v>186</v>
      </c>
      <c r="AU152" s="13" t="s">
        <v>77</v>
      </c>
      <c r="AY152" s="13" t="s">
        <v>186</v>
      </c>
      <c r="BE152" s="150">
        <f>IF(N152="základná",J152,0)</f>
        <v>0</v>
      </c>
      <c r="BF152" s="150">
        <f>IF(N152="znížená",J152,0)</f>
        <v>0</v>
      </c>
      <c r="BG152" s="150">
        <f>IF(N152="zákl. prenesená",J152,0)</f>
        <v>0</v>
      </c>
      <c r="BH152" s="150">
        <f>IF(N152="zníž. prenesená",J152,0)</f>
        <v>0</v>
      </c>
      <c r="BI152" s="150">
        <f>IF(N152="nulová",J152,0)</f>
        <v>0</v>
      </c>
      <c r="BJ152" s="13" t="s">
        <v>83</v>
      </c>
      <c r="BK152" s="150">
        <f>I152*H152</f>
        <v>0</v>
      </c>
    </row>
    <row r="153" spans="2:65" s="1" customFormat="1" ht="16.350000000000001" customHeight="1" x14ac:dyDescent="0.2">
      <c r="B153" s="28"/>
      <c r="C153" s="163" t="s">
        <v>1</v>
      </c>
      <c r="D153" s="163" t="s">
        <v>127</v>
      </c>
      <c r="E153" s="164" t="s">
        <v>1</v>
      </c>
      <c r="F153" s="165" t="s">
        <v>1</v>
      </c>
      <c r="G153" s="166" t="s">
        <v>1</v>
      </c>
      <c r="H153" s="167"/>
      <c r="I153" s="168"/>
      <c r="J153" s="169">
        <f t="shared" si="0"/>
        <v>0</v>
      </c>
      <c r="K153" s="170"/>
      <c r="L153" s="28"/>
      <c r="M153" s="171" t="s">
        <v>1</v>
      </c>
      <c r="N153" s="172" t="s">
        <v>36</v>
      </c>
      <c r="T153" s="55"/>
      <c r="AT153" s="13" t="s">
        <v>186</v>
      </c>
      <c r="AU153" s="13" t="s">
        <v>77</v>
      </c>
      <c r="AY153" s="13" t="s">
        <v>186</v>
      </c>
      <c r="BE153" s="150">
        <f>IF(N153="základná",J153,0)</f>
        <v>0</v>
      </c>
      <c r="BF153" s="150">
        <f>IF(N153="znížená",J153,0)</f>
        <v>0</v>
      </c>
      <c r="BG153" s="150">
        <f>IF(N153="zákl. prenesená",J153,0)</f>
        <v>0</v>
      </c>
      <c r="BH153" s="150">
        <f>IF(N153="zníž. prenesená",J153,0)</f>
        <v>0</v>
      </c>
      <c r="BI153" s="150">
        <f>IF(N153="nulová",J153,0)</f>
        <v>0</v>
      </c>
      <c r="BJ153" s="13" t="s">
        <v>83</v>
      </c>
      <c r="BK153" s="150">
        <f>I153*H153</f>
        <v>0</v>
      </c>
    </row>
    <row r="154" spans="2:65" s="1" customFormat="1" ht="16.350000000000001" customHeight="1" x14ac:dyDescent="0.2">
      <c r="B154" s="28"/>
      <c r="C154" s="163" t="s">
        <v>1</v>
      </c>
      <c r="D154" s="163" t="s">
        <v>127</v>
      </c>
      <c r="E154" s="164" t="s">
        <v>1</v>
      </c>
      <c r="F154" s="165" t="s">
        <v>1</v>
      </c>
      <c r="G154" s="166" t="s">
        <v>1</v>
      </c>
      <c r="H154" s="167"/>
      <c r="I154" s="168"/>
      <c r="J154" s="169">
        <f t="shared" si="0"/>
        <v>0</v>
      </c>
      <c r="K154" s="170"/>
      <c r="L154" s="28"/>
      <c r="M154" s="171" t="s">
        <v>1</v>
      </c>
      <c r="N154" s="172" t="s">
        <v>36</v>
      </c>
      <c r="T154" s="55"/>
      <c r="AT154" s="13" t="s">
        <v>186</v>
      </c>
      <c r="AU154" s="13" t="s">
        <v>77</v>
      </c>
      <c r="AY154" s="13" t="s">
        <v>186</v>
      </c>
      <c r="BE154" s="150">
        <f>IF(N154="základná",J154,0)</f>
        <v>0</v>
      </c>
      <c r="BF154" s="150">
        <f>IF(N154="znížená",J154,0)</f>
        <v>0</v>
      </c>
      <c r="BG154" s="150">
        <f>IF(N154="zákl. prenesená",J154,0)</f>
        <v>0</v>
      </c>
      <c r="BH154" s="150">
        <f>IF(N154="zníž. prenesená",J154,0)</f>
        <v>0</v>
      </c>
      <c r="BI154" s="150">
        <f>IF(N154="nulová",J154,0)</f>
        <v>0</v>
      </c>
      <c r="BJ154" s="13" t="s">
        <v>83</v>
      </c>
      <c r="BK154" s="150">
        <f>I154*H154</f>
        <v>0</v>
      </c>
    </row>
    <row r="155" spans="2:65" s="1" customFormat="1" ht="16.350000000000001" customHeight="1" x14ac:dyDescent="0.2">
      <c r="B155" s="28"/>
      <c r="C155" s="163" t="s">
        <v>1</v>
      </c>
      <c r="D155" s="163" t="s">
        <v>127</v>
      </c>
      <c r="E155" s="164" t="s">
        <v>1</v>
      </c>
      <c r="F155" s="165" t="s">
        <v>1</v>
      </c>
      <c r="G155" s="166" t="s">
        <v>1</v>
      </c>
      <c r="H155" s="167"/>
      <c r="I155" s="168"/>
      <c r="J155" s="169">
        <f t="shared" si="0"/>
        <v>0</v>
      </c>
      <c r="K155" s="170"/>
      <c r="L155" s="28"/>
      <c r="M155" s="171" t="s">
        <v>1</v>
      </c>
      <c r="N155" s="172" t="s">
        <v>36</v>
      </c>
      <c r="T155" s="55"/>
      <c r="AT155" s="13" t="s">
        <v>186</v>
      </c>
      <c r="AU155" s="13" t="s">
        <v>77</v>
      </c>
      <c r="AY155" s="13" t="s">
        <v>186</v>
      </c>
      <c r="BE155" s="150">
        <f>IF(N155="základná",J155,0)</f>
        <v>0</v>
      </c>
      <c r="BF155" s="150">
        <f>IF(N155="znížená",J155,0)</f>
        <v>0</v>
      </c>
      <c r="BG155" s="150">
        <f>IF(N155="zákl. prenesená",J155,0)</f>
        <v>0</v>
      </c>
      <c r="BH155" s="150">
        <f>IF(N155="zníž. prenesená",J155,0)</f>
        <v>0</v>
      </c>
      <c r="BI155" s="150">
        <f>IF(N155="nulová",J155,0)</f>
        <v>0</v>
      </c>
      <c r="BJ155" s="13" t="s">
        <v>83</v>
      </c>
      <c r="BK155" s="150">
        <f>I155*H155</f>
        <v>0</v>
      </c>
    </row>
    <row r="156" spans="2:65" s="1" customFormat="1" ht="16.350000000000001" customHeight="1" x14ac:dyDescent="0.2">
      <c r="B156" s="28"/>
      <c r="C156" s="163" t="s">
        <v>1</v>
      </c>
      <c r="D156" s="163" t="s">
        <v>127</v>
      </c>
      <c r="E156" s="164" t="s">
        <v>1</v>
      </c>
      <c r="F156" s="165" t="s">
        <v>1</v>
      </c>
      <c r="G156" s="166" t="s">
        <v>1</v>
      </c>
      <c r="H156" s="167"/>
      <c r="I156" s="168"/>
      <c r="J156" s="169">
        <f t="shared" si="0"/>
        <v>0</v>
      </c>
      <c r="K156" s="170"/>
      <c r="L156" s="28"/>
      <c r="M156" s="171" t="s">
        <v>1</v>
      </c>
      <c r="N156" s="172" t="s">
        <v>36</v>
      </c>
      <c r="O156" s="173"/>
      <c r="P156" s="173"/>
      <c r="Q156" s="173"/>
      <c r="R156" s="173"/>
      <c r="S156" s="173"/>
      <c r="T156" s="174"/>
      <c r="AT156" s="13" t="s">
        <v>186</v>
      </c>
      <c r="AU156" s="13" t="s">
        <v>77</v>
      </c>
      <c r="AY156" s="13" t="s">
        <v>186</v>
      </c>
      <c r="BE156" s="150">
        <f>IF(N156="základná",J156,0)</f>
        <v>0</v>
      </c>
      <c r="BF156" s="150">
        <f>IF(N156="znížená",J156,0)</f>
        <v>0</v>
      </c>
      <c r="BG156" s="150">
        <f>IF(N156="zákl. prenesená",J156,0)</f>
        <v>0</v>
      </c>
      <c r="BH156" s="150">
        <f>IF(N156="zníž. prenesená",J156,0)</f>
        <v>0</v>
      </c>
      <c r="BI156" s="150">
        <f>IF(N156="nulová",J156,0)</f>
        <v>0</v>
      </c>
      <c r="BJ156" s="13" t="s">
        <v>83</v>
      </c>
      <c r="BK156" s="150">
        <f>I156*H156</f>
        <v>0</v>
      </c>
    </row>
    <row r="157" spans="2:65" s="1" customFormat="1" ht="6.9" customHeight="1" x14ac:dyDescent="0.2">
      <c r="B157" s="43"/>
      <c r="C157" s="44"/>
      <c r="D157" s="44"/>
      <c r="E157" s="44"/>
      <c r="F157" s="44"/>
      <c r="G157" s="44"/>
      <c r="H157" s="44"/>
      <c r="I157" s="44"/>
      <c r="J157" s="44"/>
      <c r="K157" s="44"/>
      <c r="L157" s="28"/>
    </row>
  </sheetData>
  <autoFilter ref="C129:K156" xr:uid="{00000000-0009-0000-0000-000006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152:D157" xr:uid="{00000000-0002-0000-0600-000000000000}">
      <formula1>"K, M"</formula1>
    </dataValidation>
    <dataValidation type="list" allowBlank="1" showInputMessage="1" showErrorMessage="1" error="Povolené sú hodnoty základná, znížená, nulová." sqref="N152:N157" xr:uid="{00000000-0002-0000-06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M1-SU - Stavebné úpravy o...</vt:lpstr>
      <vt:lpstr>M2-SU - Stavebné úpravy o...</vt:lpstr>
      <vt:lpstr>'M1-SU - Stavebné úpravy o...'!Názvy_tlače</vt:lpstr>
      <vt:lpstr>'M2-SU - Stavebné úpravy o...'!Názvy_tlače</vt:lpstr>
      <vt:lpstr>'Rekapitulácia stavby'!Názvy_tlače</vt:lpstr>
      <vt:lpstr>'M1-SU - Stavebné úpravy o...'!Oblasť_tlače</vt:lpstr>
      <vt:lpstr>'M2-SU - Stavebné úpravy o...'!Oblasť_tlače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Miroslav Krčmárik</cp:lastModifiedBy>
  <dcterms:created xsi:type="dcterms:W3CDTF">2025-07-02T11:30:59Z</dcterms:created>
  <dcterms:modified xsi:type="dcterms:W3CDTF">2025-07-10T13:14:20Z</dcterms:modified>
</cp:coreProperties>
</file>