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DNS Chodník Riviéra/Zverejnenie  30.07.25/"/>
    </mc:Choice>
  </mc:AlternateContent>
  <xr:revisionPtr revIDLastSave="148" documentId="8_{9158C1F5-5714-4BF5-8DA0-012939E09B81}" xr6:coauthVersionLast="47" xr6:coauthVersionMax="47" xr10:uidLastSave="{FCE15E52-47CF-4F4C-908A-A8CC80B7B6D1}"/>
  <bookViews>
    <workbookView xWindow="-120" yWindow="-120" windowWidth="29040" windowHeight="15840" xr2:uid="{00000000-000D-0000-FFFF-FFFF00000000}"/>
  </bookViews>
  <sheets>
    <sheet name="Príloha č. 3 Ponuka v zákazke" sheetId="3" r:id="rId1"/>
    <sheet name="Rekapitul+výkaz výmer" sheetId="2" r:id="rId2"/>
    <sheet name="Osobné postavenie" sheetId="4" r:id="rId3"/>
    <sheet name="Koneční užívatelia výhod" sheetId="5" r:id="rId4"/>
    <sheet name="Medzinárodné sankcie" sheetId="6" r:id="rId5"/>
  </sheets>
  <definedNames>
    <definedName name="_xlnm._FilterDatabase" localSheetId="1" hidden="1">'Rekapitul+výkaz výmer'!$C$118:$K$215</definedName>
    <definedName name="_xlnm.Print_Titles" localSheetId="1">'Rekapitul+výkaz výmer'!$118:$118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0">'Príloha č. 3 Ponuka v zákazke'!$A$1:$G$34</definedName>
    <definedName name="_xlnm.Print_Area" localSheetId="1">'Rekapitul+výkaz výmer'!$C$4:$J$76,'Rekapitul+výkaz výmer'!$C$82:$J$107,'Rekapitul+výkaz výmer'!$C$113:$J$215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J37" i="2" l="1"/>
  <c r="J36" i="2"/>
  <c r="J35" i="2"/>
  <c r="BI214" i="2"/>
  <c r="BH214" i="2"/>
  <c r="BG214" i="2"/>
  <c r="BE214" i="2"/>
  <c r="T214" i="2"/>
  <c r="T213" i="2" s="1"/>
  <c r="R214" i="2"/>
  <c r="R213" i="2" s="1"/>
  <c r="P214" i="2"/>
  <c r="P213" i="2" s="1"/>
  <c r="BI211" i="2"/>
  <c r="BH211" i="2"/>
  <c r="BG211" i="2"/>
  <c r="BE211" i="2"/>
  <c r="T211" i="2"/>
  <c r="T210" i="2" s="1"/>
  <c r="R211" i="2"/>
  <c r="R210" i="2" s="1"/>
  <c r="P211" i="2"/>
  <c r="P210" i="2" s="1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T202" i="2" s="1"/>
  <c r="R203" i="2"/>
  <c r="R202" i="2" s="1"/>
  <c r="P203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1" i="2"/>
  <c r="BH131" i="2"/>
  <c r="BG131" i="2"/>
  <c r="BE131" i="2"/>
  <c r="T131" i="2"/>
  <c r="R131" i="2"/>
  <c r="P131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F89" i="2"/>
  <c r="F87" i="2"/>
  <c r="J18" i="2"/>
  <c r="E18" i="2"/>
  <c r="J17" i="2"/>
  <c r="J12" i="2"/>
  <c r="E7" i="2"/>
  <c r="BK198" i="2"/>
  <c r="J206" i="2"/>
  <c r="BK193" i="2"/>
  <c r="BK188" i="2"/>
  <c r="J183" i="2"/>
  <c r="BK178" i="2"/>
  <c r="J176" i="2"/>
  <c r="BK172" i="2"/>
  <c r="BK170" i="2"/>
  <c r="J157" i="2"/>
  <c r="BK149" i="2"/>
  <c r="J138" i="2"/>
  <c r="J123" i="2"/>
  <c r="J214" i="2"/>
  <c r="BK207" i="2"/>
  <c r="J170" i="2"/>
  <c r="J159" i="2"/>
  <c r="J147" i="2"/>
  <c r="BK140" i="2"/>
  <c r="J136" i="2"/>
  <c r="J207" i="2"/>
  <c r="BK201" i="2"/>
  <c r="J168" i="2"/>
  <c r="J164" i="2"/>
  <c r="BK159" i="2"/>
  <c r="J155" i="2"/>
  <c r="BK152" i="2"/>
  <c r="BK147" i="2"/>
  <c r="BK136" i="2"/>
  <c r="J203" i="2"/>
  <c r="BK191" i="2"/>
  <c r="J198" i="2"/>
  <c r="J188" i="2"/>
  <c r="BK181" i="2"/>
  <c r="BK176" i="2"/>
  <c r="J174" i="2"/>
  <c r="J171" i="2"/>
  <c r="J166" i="2"/>
  <c r="BK150" i="2"/>
  <c r="BK142" i="2"/>
  <c r="BK127" i="2"/>
  <c r="J122" i="2"/>
  <c r="J211" i="2"/>
  <c r="BK203" i="2"/>
  <c r="BK164" i="2"/>
  <c r="BK155" i="2"/>
  <c r="J145" i="2"/>
  <c r="J131" i="2"/>
  <c r="J127" i="2"/>
  <c r="BK125" i="2"/>
  <c r="BK123" i="2"/>
  <c r="BK214" i="2"/>
  <c r="J208" i="2"/>
  <c r="BK206" i="2"/>
  <c r="J201" i="2"/>
  <c r="BK200" i="2"/>
  <c r="BK166" i="2"/>
  <c r="BK162" i="2"/>
  <c r="BK153" i="2"/>
  <c r="J149" i="2"/>
  <c r="J142" i="2"/>
  <c r="BK131" i="2"/>
  <c r="J193" i="2"/>
  <c r="J200" i="2"/>
  <c r="J191" i="2"/>
  <c r="BK183" i="2"/>
  <c r="J181" i="2"/>
  <c r="J178" i="2"/>
  <c r="BK174" i="2"/>
  <c r="J172" i="2"/>
  <c r="BK168" i="2"/>
  <c r="J153" i="2"/>
  <c r="BK145" i="2"/>
  <c r="J140" i="2"/>
  <c r="J125" i="2"/>
  <c r="BK211" i="2"/>
  <c r="BK208" i="2"/>
  <c r="BK171" i="2"/>
  <c r="J162" i="2"/>
  <c r="J152" i="2"/>
  <c r="J143" i="2"/>
  <c r="BK157" i="2"/>
  <c r="J150" i="2"/>
  <c r="BK143" i="2"/>
  <c r="BK138" i="2"/>
  <c r="BK122" i="2"/>
  <c r="T209" i="2" l="1"/>
  <c r="P209" i="2"/>
  <c r="R209" i="2"/>
  <c r="P121" i="2"/>
  <c r="BK151" i="2"/>
  <c r="J151" i="2"/>
  <c r="J97" i="2" s="1"/>
  <c r="T151" i="2"/>
  <c r="T161" i="2"/>
  <c r="R169" i="2"/>
  <c r="T180" i="2"/>
  <c r="R205" i="2"/>
  <c r="R204" i="2" s="1"/>
  <c r="R121" i="2"/>
  <c r="P151" i="2"/>
  <c r="BK161" i="2"/>
  <c r="J161" i="2" s="1"/>
  <c r="J98" i="2" s="1"/>
  <c r="R161" i="2"/>
  <c r="P169" i="2"/>
  <c r="T169" i="2"/>
  <c r="R180" i="2"/>
  <c r="P205" i="2"/>
  <c r="P204" i="2" s="1"/>
  <c r="BK121" i="2"/>
  <c r="J121" i="2" s="1"/>
  <c r="J96" i="2" s="1"/>
  <c r="T121" i="2"/>
  <c r="R151" i="2"/>
  <c r="P161" i="2"/>
  <c r="BK169" i="2"/>
  <c r="J169" i="2" s="1"/>
  <c r="J99" i="2" s="1"/>
  <c r="BK180" i="2"/>
  <c r="J180" i="2" s="1"/>
  <c r="J100" i="2" s="1"/>
  <c r="P180" i="2"/>
  <c r="BK205" i="2"/>
  <c r="J205" i="2"/>
  <c r="J103" i="2"/>
  <c r="T205" i="2"/>
  <c r="T204" i="2" s="1"/>
  <c r="BK210" i="2"/>
  <c r="BK213" i="2"/>
  <c r="J213" i="2" s="1"/>
  <c r="J106" i="2" s="1"/>
  <c r="BK202" i="2"/>
  <c r="J202" i="2" s="1"/>
  <c r="J101" i="2" s="1"/>
  <c r="BF122" i="2"/>
  <c r="BF123" i="2"/>
  <c r="BF125" i="2"/>
  <c r="BF138" i="2"/>
  <c r="BF143" i="2"/>
  <c r="BF155" i="2"/>
  <c r="BF159" i="2"/>
  <c r="BF200" i="2"/>
  <c r="BF207" i="2"/>
  <c r="BF136" i="2"/>
  <c r="BF140" i="2"/>
  <c r="BF147" i="2"/>
  <c r="BF149" i="2"/>
  <c r="BF150" i="2"/>
  <c r="BF152" i="2"/>
  <c r="BF162" i="2"/>
  <c r="BF164" i="2"/>
  <c r="BF168" i="2"/>
  <c r="BF170" i="2"/>
  <c r="BF193" i="2"/>
  <c r="BF203" i="2"/>
  <c r="BF206" i="2"/>
  <c r="BF208" i="2"/>
  <c r="BF211" i="2"/>
  <c r="BF127" i="2"/>
  <c r="BF131" i="2"/>
  <c r="BF142" i="2"/>
  <c r="BF145" i="2"/>
  <c r="BF153" i="2"/>
  <c r="BF157" i="2"/>
  <c r="BF166" i="2"/>
  <c r="BF171" i="2"/>
  <c r="BF172" i="2"/>
  <c r="BF174" i="2"/>
  <c r="BF176" i="2"/>
  <c r="BF178" i="2"/>
  <c r="BF181" i="2"/>
  <c r="BF183" i="2"/>
  <c r="BF188" i="2"/>
  <c r="BF191" i="2"/>
  <c r="BF214" i="2"/>
  <c r="BF198" i="2"/>
  <c r="BF201" i="2"/>
  <c r="F35" i="2"/>
  <c r="F33" i="2"/>
  <c r="J33" i="2"/>
  <c r="F37" i="2"/>
  <c r="F36" i="2"/>
  <c r="T120" i="2" l="1"/>
  <c r="T119" i="2" s="1"/>
  <c r="R120" i="2"/>
  <c r="R119" i="2" s="1"/>
  <c r="BK209" i="2"/>
  <c r="J209" i="2" s="1"/>
  <c r="J104" i="2" s="1"/>
  <c r="P120" i="2"/>
  <c r="P119" i="2" s="1"/>
  <c r="BK204" i="2"/>
  <c r="J204" i="2" s="1"/>
  <c r="J102" i="2" s="1"/>
  <c r="BK120" i="2"/>
  <c r="J120" i="2" s="1"/>
  <c r="J95" i="2" s="1"/>
  <c r="J210" i="2"/>
  <c r="J105" i="2" s="1"/>
  <c r="J34" i="2"/>
  <c r="F34" i="2"/>
  <c r="BK119" i="2" l="1"/>
  <c r="J119" i="2" s="1"/>
  <c r="J94" i="2" s="1"/>
  <c r="D18" i="3" s="1"/>
  <c r="E18" i="3" l="1"/>
  <c r="F18" i="3" s="1"/>
  <c r="F19" i="3" s="1"/>
  <c r="C20" i="3" s="1"/>
  <c r="F30" i="3" s="1"/>
  <c r="J30" i="2"/>
  <c r="J39" i="2" l="1"/>
</calcChain>
</file>

<file path=xl/sharedStrings.xml><?xml version="1.0" encoding="utf-8"?>
<sst xmlns="http://schemas.openxmlformats.org/spreadsheetml/2006/main" count="1238" uniqueCount="390">
  <si>
    <t/>
  </si>
  <si>
    <t>False</t>
  </si>
  <si>
    <t>23</t>
  </si>
  <si>
    <t>v ---  nižšie sa nachádzajú doplnkové a pomocné údaje k zostavám  --- v</t>
  </si>
  <si>
    <t>Stavba:</t>
  </si>
  <si>
    <t>JKSO:</t>
  </si>
  <si>
    <t>KS:</t>
  </si>
  <si>
    <t>Miesto:</t>
  </si>
  <si>
    <t>Bratislava - Karlova Ves</t>
  </si>
  <si>
    <t>Dátum:</t>
  </si>
  <si>
    <t>Objednávateľ:</t>
  </si>
  <si>
    <t>IČO:</t>
  </si>
  <si>
    <t>IČ DPH:</t>
  </si>
  <si>
    <t>Zhotoviteľ:</t>
  </si>
  <si>
    <t>Projektant:</t>
  </si>
  <si>
    <t>CEMOS, s.r.o., Mlynské nivy 70, 82105 Bratislava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</si>
  <si>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</si>
  <si>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</si>
  <si>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</si>
  <si>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</si>
  <si>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</si>
  <si>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</si>
  <si>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</si>
  <si>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</si>
  <si>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</si>
  <si>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</si>
  <si>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</si>
  <si>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</si>
  <si>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</si>
  <si>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</si>
  <si>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</si>
  <si>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</si>
  <si>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</si>
  <si>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</si>
  <si>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</si>
  <si>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</si>
  <si>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</si>
  <si>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</si>
  <si>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</si>
  <si>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</si>
  <si>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</si>
  <si>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</si>
  <si>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</si>
  <si>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</si>
  <si>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{34ddfb91-9985-4e2c-af17-25fd3cd93f63}</t>
  </si>
  <si>
    <t>822 29</t>
  </si>
  <si>
    <t>KRYCÍ LIST ROZPOČTU</t>
  </si>
  <si>
    <t>Objekt:</t>
  </si>
  <si>
    <t>1 - Chodník pri zastávke Riviéra</t>
  </si>
  <si>
    <t>Hlavné mesto SR Bratislava, Primaciálne námestie 1, 814 99 Bratislava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</si>
  <si>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</si>
  <si>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</si>
  <si>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</si>
  <si>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</si>
  <si>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</si>
  <si>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</si>
  <si>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</si>
  <si>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</si>
  <si>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</si>
  <si>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</si>
  <si>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</si>
  <si>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</si>
  <si>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</si>
  <si>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 xml:space="preserve">M - Práce a dodávky M   </t>
  </si>
  <si>
    <t xml:space="preserve">    21-M - Elektromontáže   </t>
  </si>
  <si>
    <t xml:space="preserve">    22-M - Montáže oznamovacích a zabezpečovacích zariadení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</si>
  <si>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</si>
  <si>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</si>
  <si>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</si>
  <si>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</si>
  <si>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</si>
  <si>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</si>
  <si>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</si>
  <si>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</si>
  <si>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</si>
  <si>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</si>
  <si>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</si>
  <si>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</si>
  <si>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</si>
  <si>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</si>
  <si>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</si>
  <si>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</si>
  <si>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113201131.S</t>
  </si>
  <si>
    <t>Vytrhanie obrúb kamenných, cestných ležatých,  -0,08500t</t>
  </si>
  <si>
    <t>m</t>
  </si>
  <si>
    <t>4</t>
  </si>
  <si>
    <t>2</t>
  </si>
  <si>
    <t>472164592</t>
  </si>
  <si>
    <t>120001101.S</t>
  </si>
  <si>
    <t>Príplatok k cenám výkopov za sťaženie výkopu v blízkosti podzemného vedenia</t>
  </si>
  <si>
    <t>m3</t>
  </si>
  <si>
    <t>-1775043933</t>
  </si>
  <si>
    <t>VV</t>
  </si>
  <si>
    <t>"ručný výkop v trase"     0,4*55-1,49</t>
  </si>
  <si>
    <t>3</t>
  </si>
  <si>
    <t>122202201.S</t>
  </si>
  <si>
    <t>Odkopávka a prekopávka nezapažená pre cesty, v hornine 3 do 100 m3</t>
  </si>
  <si>
    <t>1262864808</t>
  </si>
  <si>
    <t>"výkop v trase"     0,4*55-1,49</t>
  </si>
  <si>
    <t>130201001.S</t>
  </si>
  <si>
    <t>Výkop jamy a ryhy v obmedzenom priestore horn. tr.3 ručne</t>
  </si>
  <si>
    <t>-1958695721</t>
  </si>
  <si>
    <t>"výkop jám pre základy zábradlia"     ((0,4*0,4*0,3)*27)+2*(0,4*0,8*0,3)</t>
  </si>
  <si>
    <t>"výkop pre betónový múr"     0,4*6</t>
  </si>
  <si>
    <t>Súčet</t>
  </si>
  <si>
    <t>5</t>
  </si>
  <si>
    <t>162503102.S</t>
  </si>
  <si>
    <t>Vodorovné premiestnenie výkopku pre cesty po spevnenej ceste z horniny tr.1-4  do 1000 m3 na vzdialenosť do 3000 m</t>
  </si>
  <si>
    <t>2098160773</t>
  </si>
  <si>
    <t>"odkopávky, prekopávky"     80,14</t>
  </si>
  <si>
    <t>"výkop jám"     1,49</t>
  </si>
  <si>
    <t>"výkop rýh"     2,4</t>
  </si>
  <si>
    <t>6</t>
  </si>
  <si>
    <t>162503103.S</t>
  </si>
  <si>
    <t>Vodorovné premiestnenie výkopku pre cesty po spevnenej ceste z horniny tr.1-4 do 1000 m3, príplatok k cene za každých ďalšich a začatých 1000 m</t>
  </si>
  <si>
    <t>-1356023629</t>
  </si>
  <si>
    <t>84,03*7 'Prepočítané koeficientom množstva</t>
  </si>
  <si>
    <t>7</t>
  </si>
  <si>
    <t>171209002.S</t>
  </si>
  <si>
    <t>Poplatok za skládku - zemina a kamenivo (17 05), ostatné</t>
  </si>
  <si>
    <t>t</t>
  </si>
  <si>
    <t>-2025118353</t>
  </si>
  <si>
    <t>"nevhodná zemina zo stavby"     84,03*1,8</t>
  </si>
  <si>
    <t>8</t>
  </si>
  <si>
    <t>175101201.S</t>
  </si>
  <si>
    <t>Obsyp objektov sypaninou z vhodných hornín 1 až 4 bez prehodenia sypaniny</t>
  </si>
  <si>
    <t>1121309089</t>
  </si>
  <si>
    <t>"dosypávka okolo múrov"     0,2*6</t>
  </si>
  <si>
    <t>9</t>
  </si>
  <si>
    <t>181101102.S</t>
  </si>
  <si>
    <t>Úprava pláne v zárezoch v hornine 1-4 so zhutnením</t>
  </si>
  <si>
    <t>m2</t>
  </si>
  <si>
    <t>-1392176754</t>
  </si>
  <si>
    <t>10</t>
  </si>
  <si>
    <t>181301101.S</t>
  </si>
  <si>
    <t>Rozprestretie ornice v rovine, plocha do 500 m2, hr.do 100 mm</t>
  </si>
  <si>
    <t>-344595240</t>
  </si>
  <si>
    <t>32*0,5</t>
  </si>
  <si>
    <t>11</t>
  </si>
  <si>
    <t>M</t>
  </si>
  <si>
    <t>103640000100.S</t>
  </si>
  <si>
    <t>Zemina pre terénne úpravy - ornica</t>
  </si>
  <si>
    <t>-672391362</t>
  </si>
  <si>
    <t>16*0,1*0,83</t>
  </si>
  <si>
    <t>12</t>
  </si>
  <si>
    <t>183205112.S</t>
  </si>
  <si>
    <t>Založenie záhonu na svahu nad 1:5 do 1:2 rovine alebo na svahu do 1:5 v hornine 3</t>
  </si>
  <si>
    <t>492858440</t>
  </si>
  <si>
    <t>"výsadba sukulentov"     32*0,5</t>
  </si>
  <si>
    <t>13</t>
  </si>
  <si>
    <t>183205509.S</t>
  </si>
  <si>
    <t xml:space="preserve">Položenie vegetačnej alebo trávnikovej rohože </t>
  </si>
  <si>
    <t>2113280604</t>
  </si>
  <si>
    <t>14</t>
  </si>
  <si>
    <t>005740000200.S</t>
  </si>
  <si>
    <t>Rohož vegetačná z rozchodníkov, hrúbka 20 - 40 mm</t>
  </si>
  <si>
    <t>-1299548058</t>
  </si>
  <si>
    <t>Zakladanie</t>
  </si>
  <si>
    <t>15</t>
  </si>
  <si>
    <t>215901101.S</t>
  </si>
  <si>
    <t>Zhutnenie podložia z rastlej horniny 1 až 4 pod násypy, z hornina súdržných do 92 % PS a nesúdržných</t>
  </si>
  <si>
    <t>1534583417</t>
  </si>
  <si>
    <t>16</t>
  </si>
  <si>
    <t>271571111.S</t>
  </si>
  <si>
    <t>Vankúše zhutnené pod základy zo štrkopiesku</t>
  </si>
  <si>
    <t>-1040593636</t>
  </si>
  <si>
    <t>"štrkové lôžko hr. 100 mm šírka 350 mm (pod múr)"     0,35*6*0,1</t>
  </si>
  <si>
    <t>17</t>
  </si>
  <si>
    <t>275313711.S</t>
  </si>
  <si>
    <t>Betón základových pätiek, prostý tr. C 25/30</t>
  </si>
  <si>
    <t>1884131868</t>
  </si>
  <si>
    <t>"pätka z betónu pre kotvenie zábradlia"     0,3*0,4*0,4*27+2*0,4*0,8*0,3</t>
  </si>
  <si>
    <t>18</t>
  </si>
  <si>
    <t>289971213</t>
  </si>
  <si>
    <t>Zhotovenie vrstvy z geotextílie na upravenom povrchu sklon do 1 : 5 , šírky nad 6 do 8,5 m</t>
  </si>
  <si>
    <t>1018776229</t>
  </si>
  <si>
    <t>"pod chodníkom"    60,8</t>
  </si>
  <si>
    <t>19</t>
  </si>
  <si>
    <t>693110002900.S</t>
  </si>
  <si>
    <t>Geotextília polypropylénová netkaná 250 g/m2</t>
  </si>
  <si>
    <t>170981861</t>
  </si>
  <si>
    <t>60,8*1,02 'Prepočítané koeficientom množstva</t>
  </si>
  <si>
    <t>Zvislé a kompletné konštrukcie</t>
  </si>
  <si>
    <t>20</t>
  </si>
  <si>
    <t>311311952.S</t>
  </si>
  <si>
    <t>Betón nadzákladových múrov prostý tr. C 30/37</t>
  </si>
  <si>
    <t>-434766595</t>
  </si>
  <si>
    <t>"monolitický betónový múr"     0,8*0,3*6</t>
  </si>
  <si>
    <t>21</t>
  </si>
  <si>
    <t>311321822.S</t>
  </si>
  <si>
    <t>Príplatok za pohľadový betón nadzákladových múrov triedy SB 2</t>
  </si>
  <si>
    <t>1413122723</t>
  </si>
  <si>
    <t>3*0,8+3*0,8</t>
  </si>
  <si>
    <t>22</t>
  </si>
  <si>
    <t>311351105.S</t>
  </si>
  <si>
    <t>Debnenie nadzákladových múrov obojstranné zhotovenie-dielce</t>
  </si>
  <si>
    <t>-1160977274</t>
  </si>
  <si>
    <t>((3+3+0,3)*0,8)+((3+3+0,3)*0,8)</t>
  </si>
  <si>
    <t>311351106.S</t>
  </si>
  <si>
    <t>Debnenie nadzákladových múrov obojstranné odstránenie-dielce</t>
  </si>
  <si>
    <t>-1623603801</t>
  </si>
  <si>
    <t>Komunikácie</t>
  </si>
  <si>
    <t>24</t>
  </si>
  <si>
    <t>564851111.S</t>
  </si>
  <si>
    <t>Podklad zo štrkodrviny s rozprestretím a zhutnením, po zhutnení hr. 150 mm</t>
  </si>
  <si>
    <t>1299948566</t>
  </si>
  <si>
    <t>25</t>
  </si>
  <si>
    <t>567122111.S</t>
  </si>
  <si>
    <t>Podklad z kameniva stmeleného cementom s rozprestretím a zhutnením, CBGM C 8/10 (C 6/8), po zhutnení hr. 120 mm</t>
  </si>
  <si>
    <t>-134678524</t>
  </si>
  <si>
    <t>26</t>
  </si>
  <si>
    <t>596811320.S</t>
  </si>
  <si>
    <t>Kladenie betónovej dlažby s vyplnením škár do lôžka z kameniva, veľ. do 0,25 m2 plochy do 50 m2, vrátane škárovania dlažby</t>
  </si>
  <si>
    <t>-811389095</t>
  </si>
  <si>
    <t>"veľkoplošná betónová dlažba"     42,0</t>
  </si>
  <si>
    <t>27</t>
  </si>
  <si>
    <t>592460020400.S</t>
  </si>
  <si>
    <t>Dlažba betónová, rozmer 500x200x80 mm, prírodná</t>
  </si>
  <si>
    <t>ks</t>
  </si>
  <si>
    <t>-1812263384</t>
  </si>
  <si>
    <t>42*4,04 'Prepočítané koeficientom množstva</t>
  </si>
  <si>
    <t>28</t>
  </si>
  <si>
    <t>596911161.S</t>
  </si>
  <si>
    <t>Kladenie betónovej zámkovej dlažby komunikácií pre peších hr. 80 mm pre peších do 50 m2 so zriadením lôžka z kameniva hr. 30 mm</t>
  </si>
  <si>
    <t>-604159441</t>
  </si>
  <si>
    <t>"varovný pás šírky 400 mm (dlažba s výstupkami), antracitová farba"     13,3</t>
  </si>
  <si>
    <t>29</t>
  </si>
  <si>
    <t>592460019900.S</t>
  </si>
  <si>
    <t>Dlažba betónová pre nevidiacich s výstupkami, rozmer 400x400x80 mm, antracitová</t>
  </si>
  <si>
    <t>388742965</t>
  </si>
  <si>
    <t>13,3*1,02 'Prepočítané koeficientom množstva</t>
  </si>
  <si>
    <t>Ostatné konštrukcie a práce-búranie</t>
  </si>
  <si>
    <t>30</t>
  </si>
  <si>
    <t>914001111.S</t>
  </si>
  <si>
    <t>Osadenie a montáž cestnej zvislej dopravnej značky na stĺpik, stĺp, konzolu alebo objekt</t>
  </si>
  <si>
    <t>572118687</t>
  </si>
  <si>
    <t>"spätné osadenie demontovanej značky"     1,0</t>
  </si>
  <si>
    <t>31</t>
  </si>
  <si>
    <t>916561112.S</t>
  </si>
  <si>
    <t>Osadenie záhonového alebo parkového obrubníka betón., do lôžka z bet. pros. tr. C 16/20 s bočnou oporou</t>
  </si>
  <si>
    <t>-964460607</t>
  </si>
  <si>
    <t>"medzi múrom a exist. cestným obrubníkom"    0,53</t>
  </si>
  <si>
    <t>"medzi pätkami zábradlia"     17,01</t>
  </si>
  <si>
    <t>"okolo poklopu šachty"     2,1</t>
  </si>
  <si>
    <t>32</t>
  </si>
  <si>
    <t>592170001400.S</t>
  </si>
  <si>
    <t>Obrubník parkový, 250/80 mm, prírodný</t>
  </si>
  <si>
    <t>703291990</t>
  </si>
  <si>
    <t>19,64*2</t>
  </si>
  <si>
    <t>39,28*1,01 'Prepočítané koeficientom množstva</t>
  </si>
  <si>
    <t>33</t>
  </si>
  <si>
    <t>917461112.S</t>
  </si>
  <si>
    <t>Osadenie chodník. obrubníka kamenného stojatého do lôžka z betónu prostého C 16/20 s bočnou oporou</t>
  </si>
  <si>
    <t>-973689168</t>
  </si>
  <si>
    <t>"osadenie vybúraných očistených obrubníkov"     2,0</t>
  </si>
  <si>
    <t>34</t>
  </si>
  <si>
    <t>918101112.S</t>
  </si>
  <si>
    <t>Lôžko pod obrubníky, krajníky alebo obruby z dlažobných kociek z betónu prostého tr. C 16/20</t>
  </si>
  <si>
    <t>990731580</t>
  </si>
  <si>
    <t>"betónový parkový obrubník"     1,96</t>
  </si>
  <si>
    <t>"varovný pás"     2,0</t>
  </si>
  <si>
    <t>"kamenný obrubník pri priechode pre chodcov"     0,3</t>
  </si>
  <si>
    <t>35</t>
  </si>
  <si>
    <t>959941112</t>
  </si>
  <si>
    <t>Chemická kotva s kotevným svorníkom tesnená chemickou ampulkou do betónu, ŽB, kameňa, s vyvŕtaním otvoru M10/65/165 mm</t>
  </si>
  <si>
    <t>1234710307</t>
  </si>
  <si>
    <t>"kotva pre osadenie zábradlia"     146,0</t>
  </si>
  <si>
    <t>36</t>
  </si>
  <si>
    <t>966006132.S</t>
  </si>
  <si>
    <t>Odstránenie značky, pre staničenie a ohraničenie so stĺpikmi s bet. pätkami,  -0,08200t</t>
  </si>
  <si>
    <t>-347827518</t>
  </si>
  <si>
    <t>37</t>
  </si>
  <si>
    <t>979024441.S</t>
  </si>
  <si>
    <t>Očistenie vybúraných obrubníkov, krajníkov, dosiek alebo panelov z akéhokoľvek lôžka</t>
  </si>
  <si>
    <t>608253650</t>
  </si>
  <si>
    <t>99</t>
  </si>
  <si>
    <t>Presun hmôt HSV</t>
  </si>
  <si>
    <t>38</t>
  </si>
  <si>
    <t>998223011.S</t>
  </si>
  <si>
    <t>Presun hmôt pre pozemné komunikácie s krytom dláždeným (822 2.3, 822 5.3) akejkoľvek dĺžky objektu</t>
  </si>
  <si>
    <t>37772793</t>
  </si>
  <si>
    <t>PSV</t>
  </si>
  <si>
    <t>Práce a dodávky PSV</t>
  </si>
  <si>
    <t>767</t>
  </si>
  <si>
    <t>Konštrukcie doplnkové kovové</t>
  </si>
  <si>
    <t>39</t>
  </si>
  <si>
    <t>767162210.S</t>
  </si>
  <si>
    <t>Montáž zábradlia rovného z profilovej ocele, s hmotnosťou 1m do 20 kg</t>
  </si>
  <si>
    <t>-778212625</t>
  </si>
  <si>
    <t>40</t>
  </si>
  <si>
    <t>5535600080PC</t>
  </si>
  <si>
    <t>Zábradlie z oceľových profilov, výšky 1100 mm, vrátane povrchovej úpravy</t>
  </si>
  <si>
    <t>kg</t>
  </si>
  <si>
    <t>-1544834567</t>
  </si>
  <si>
    <t>41</t>
  </si>
  <si>
    <t>998767101</t>
  </si>
  <si>
    <t>Presun hmôt pre kovové stavebné doplnkové konštrukcie v objektoch výšky do 6 m</t>
  </si>
  <si>
    <t>1139643124</t>
  </si>
  <si>
    <t xml:space="preserve">Práce a dodávky M   </t>
  </si>
  <si>
    <t>21-M</t>
  </si>
  <si>
    <t xml:space="preserve">Elektromontáže   </t>
  </si>
  <si>
    <t>42</t>
  </si>
  <si>
    <t>210204R</t>
  </si>
  <si>
    <t xml:space="preserve">Preložka stĺpa osvetlenia priechodu pre chodcov </t>
  </si>
  <si>
    <t>561483849</t>
  </si>
  <si>
    <t>"demontáž a spätná montáž"     1,0</t>
  </si>
  <si>
    <t>22-M</t>
  </si>
  <si>
    <t>Montáže oznamovacích a zabezpečovacích zariadení</t>
  </si>
  <si>
    <t>43</t>
  </si>
  <si>
    <t>220830R</t>
  </si>
  <si>
    <t>Preložka stĺpa návestidla električiek</t>
  </si>
  <si>
    <t>64</t>
  </si>
  <si>
    <t>-1564939878</t>
  </si>
  <si>
    <t>Chodník pri zástavke Riviéra</t>
  </si>
  <si>
    <t>Uchádzač:</t>
  </si>
  <si>
    <t xml:space="preserve">Rekapitulácia </t>
  </si>
  <si>
    <t xml:space="preserve">Obchodné meno uchádzača: </t>
  </si>
  <si>
    <t>Platca/Neplatca DPH:</t>
  </si>
  <si>
    <t>Som platcom 23% DPH</t>
  </si>
  <si>
    <t>Čestné vyhlásenia podľa zákona o verejnom obstarávaní</t>
  </si>
  <si>
    <r>
      <rPr>
        <sz val="11"/>
        <rFont val="Calibri"/>
        <family val="2"/>
        <charset val="238"/>
        <scheme val="minor"/>
      </rP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</si>
  <si>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</si>
  <si>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</si>
  <si>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</si>
  <si>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</si>
  <si>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Kritérium K1: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</si>
  <si>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</si>
  <si>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</si>
  <si>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</si>
  <si>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</si>
  <si>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</si>
  <si>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</si>
  <si>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Počet kusov</t>
  </si>
  <si>
    <t>Suma v EUR bez DPH</t>
  </si>
  <si>
    <t>Výška DPH</t>
  </si>
  <si>
    <t>Spolu</t>
  </si>
  <si>
    <t>Počet bodov v danom kritériu:</t>
  </si>
  <si>
    <t>Kritérium K2:</t>
  </si>
  <si>
    <t>Skúsenosti stavbyvedúceho</t>
  </si>
  <si>
    <t xml:space="preserve">Minimálna hodnota </t>
  </si>
  <si>
    <t xml:space="preserve">Maximálna hodnota </t>
  </si>
  <si>
    <t>čím viac, tým lepšie</t>
  </si>
  <si>
    <t>Popis kritéria</t>
  </si>
  <si>
    <t>Počet skúseností (ks)</t>
  </si>
  <si>
    <r>
      <rPr>
        <sz val="11"/>
        <color theme="1"/>
        <rFont val="Calibri"/>
        <family val="2"/>
        <charset val="238"/>
        <scheme val="minor"/>
      </rPr>
      <t>Skúsenosti stavbyvedúceho na rovnakých/porovnateľných zákazkách, ktorých predmetom bola oprava/rekonštrukcia cestných komunikácií (predložených uchádzačom v žiadosti o zaradenie do DNS)</t>
    </r>
    <r>
      <rPr>
        <sz val="11"/>
        <color theme="4" tint="-0.249977111117893"/>
        <rFont val="Calibri"/>
        <family val="2"/>
        <charset val="238"/>
        <scheme val="minor"/>
      </rPr>
      <t xml:space="preserve">
</t>
    </r>
  </si>
  <si>
    <t>*Počet bodov v danom kritériu:</t>
  </si>
  <si>
    <t>*Body za kritérium K2 pridelí verejný obstarávateľ po predložení ponuky v súlade s tými, ktoré boli  uchádzačovi pridelené pri zaradení do DNS.</t>
  </si>
  <si>
    <t>Počet bodov spolu:</t>
  </si>
  <si>
    <t>V ...</t>
  </si>
  <si>
    <t xml:space="preserve">Dátum: </t>
  </si>
  <si>
    <t>Podpis</t>
  </si>
  <si>
    <t>Rekapitulácia + výkaz výmer</t>
  </si>
  <si>
    <t>Výkaz výmer (rozpočet)</t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</si>
  <si>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</si>
  <si>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</si>
  <si>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</si>
  <si>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</si>
  <si>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</si>
  <si>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</si>
  <si>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</si>
  <si>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</si>
  <si>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</si>
  <si>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</si>
  <si>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</si>
  <si>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</si>
  <si>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</si>
  <si>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</si>
  <si>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</si>
  <si>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</si>
  <si>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</si>
  <si>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</si>
  <si>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</si>
  <si>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</si>
  <si>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</si>
  <si>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</si>
  <si>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</si>
  <si>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</si>
  <si>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</si>
  <si>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</si>
  <si>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</si>
  <si>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</si>
  <si>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</si>
  <si>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</si>
  <si>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</si>
  <si>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</si>
  <si>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</si>
  <si>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</si>
  <si>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</si>
  <si>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Celková cena v EUR s DPH</t>
  </si>
  <si>
    <t xml:space="preserve">Príloha č. 3 - Ponuka v zákazke "Chodník pri zástavke Riviéra"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</si>
</sst>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%"/>
    <numFmt numFmtId="165" formatCode="dd\.mm\.yyyy"/>
    <numFmt numFmtId="166" formatCode="#,##0.00000"/>
  </numFmts>
  <fonts count="49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1"/>
      <name val="Arial CE"/>
      <charset val="238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30" fillId="0" borderId="0" applyFont="0" applyFill="0" applyBorder="0" applyAlignment="0" applyProtection="0"/>
    <xf numFmtId="0" fontId="32" fillId="5" borderId="0" applyNumberFormat="0" applyBorder="0" applyAlignment="0" applyProtection="0"/>
    <xf numFmtId="0" fontId="3" fillId="0" borderId="0"/>
    <xf numFmtId="0" fontId="3" fillId="2" borderId="23" applyNumberFormat="0" applyFont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4" fillId="0" borderId="12" xfId="0" applyNumberFormat="1" applyFont="1" applyBorder="1"/>
    <xf numFmtId="166" fontId="24" fillId="0" borderId="13" xfId="0" applyNumberFormat="1" applyFont="1" applyBorder="1"/>
    <xf numFmtId="4" fontId="25" fillId="0" borderId="0" xfId="0" applyNumberFormat="1" applyFont="1" applyAlignment="1">
      <alignment vertical="center"/>
    </xf>
    <xf numFmtId="0" fontId="10" fillId="0" borderId="3" xfId="0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8" fillId="0" borderId="0" xfId="0" applyNumberFormat="1" applyFont="1"/>
    <xf numFmtId="0" fontId="10" fillId="0" borderId="14" xfId="0" applyFont="1" applyBorder="1"/>
    <xf numFmtId="166" fontId="10" fillId="0" borderId="0" xfId="0" applyNumberFormat="1" applyFont="1"/>
    <xf numFmtId="166" fontId="10" fillId="0" borderId="15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1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49" fontId="27" fillId="0" borderId="22" xfId="0" applyNumberFormat="1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center" vertical="center" wrapText="1"/>
    </xf>
    <xf numFmtId="4" fontId="27" fillId="0" borderId="22" xfId="0" applyNumberFormat="1" applyFont="1" applyBorder="1" applyAlignment="1">
      <alignment vertical="center"/>
    </xf>
    <xf numFmtId="4" fontId="27" fillId="2" borderId="22" xfId="0" applyNumberFormat="1" applyFont="1" applyFill="1" applyBorder="1" applyAlignment="1" applyProtection="1">
      <alignment vertical="center"/>
      <protection locked="0"/>
    </xf>
    <xf numFmtId="0" fontId="28" fillId="0" borderId="2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3" applyProtection="1">
      <protection hidden="1"/>
    </xf>
    <xf numFmtId="0" fontId="37" fillId="0" borderId="28" xfId="4" applyFont="1" applyFill="1" applyBorder="1" applyAlignment="1" applyProtection="1">
      <alignment vertical="center" wrapText="1"/>
      <protection hidden="1"/>
    </xf>
    <xf numFmtId="0" fontId="37" fillId="0" borderId="31" xfId="4" applyFont="1" applyFill="1" applyBorder="1" applyAlignment="1" applyProtection="1">
      <alignment vertical="center" wrapText="1"/>
      <protection hidden="1"/>
    </xf>
    <xf numFmtId="0" fontId="31" fillId="7" borderId="37" xfId="4" applyFont="1" applyFill="1" applyBorder="1" applyProtection="1">
      <protection hidden="1"/>
    </xf>
    <xf numFmtId="0" fontId="31" fillId="7" borderId="39" xfId="4" applyFont="1" applyFill="1" applyBorder="1" applyProtection="1">
      <protection hidden="1"/>
    </xf>
    <xf numFmtId="0" fontId="31" fillId="7" borderId="33" xfId="4" applyFont="1" applyFill="1" applyBorder="1" applyProtection="1">
      <protection hidden="1"/>
    </xf>
    <xf numFmtId="0" fontId="35" fillId="0" borderId="24" xfId="4" applyFont="1" applyFill="1" applyBorder="1" applyAlignment="1" applyProtection="1">
      <alignment horizontal="right" vertical="center" wrapText="1"/>
      <protection locked="0" hidden="1"/>
    </xf>
    <xf numFmtId="0" fontId="37" fillId="0" borderId="28" xfId="4" applyFont="1" applyFill="1" applyBorder="1" applyProtection="1">
      <protection hidden="1"/>
    </xf>
    <xf numFmtId="0" fontId="37" fillId="0" borderId="29" xfId="4" applyFont="1" applyFill="1" applyBorder="1" applyAlignment="1" applyProtection="1">
      <alignment horizontal="left"/>
      <protection hidden="1"/>
    </xf>
    <xf numFmtId="0" fontId="37" fillId="0" borderId="29" xfId="4" applyFont="1" applyFill="1" applyBorder="1" applyProtection="1">
      <protection hidden="1"/>
    </xf>
    <xf numFmtId="0" fontId="37" fillId="0" borderId="30" xfId="4" applyFont="1" applyFill="1" applyBorder="1" applyProtection="1">
      <protection hidden="1"/>
    </xf>
    <xf numFmtId="0" fontId="37" fillId="0" borderId="31" xfId="4" applyFont="1" applyFill="1" applyBorder="1" applyProtection="1">
      <protection locked="0" hidden="1"/>
    </xf>
    <xf numFmtId="2" fontId="37" fillId="0" borderId="32" xfId="4" applyNumberFormat="1" applyFont="1" applyFill="1" applyBorder="1" applyProtection="1">
      <protection locked="0" hidden="1"/>
    </xf>
    <xf numFmtId="43" fontId="37" fillId="0" borderId="33" xfId="6" applyFont="1" applyFill="1" applyBorder="1" applyProtection="1">
      <protection locked="0" hidden="1"/>
    </xf>
    <xf numFmtId="0" fontId="38" fillId="0" borderId="43" xfId="4" applyFont="1" applyFill="1" applyBorder="1" applyAlignment="1" applyProtection="1">
      <alignment wrapText="1"/>
      <protection hidden="1"/>
    </xf>
    <xf numFmtId="0" fontId="38" fillId="0" borderId="44" xfId="4" applyFont="1" applyFill="1" applyBorder="1" applyAlignment="1" applyProtection="1">
      <alignment horizontal="center" vertical="center" wrapText="1"/>
      <protection hidden="1"/>
    </xf>
    <xf numFmtId="0" fontId="38" fillId="0" borderId="27" xfId="4" applyFont="1" applyFill="1" applyBorder="1" applyAlignment="1" applyProtection="1">
      <alignment wrapText="1"/>
      <protection hidden="1"/>
    </xf>
    <xf numFmtId="0" fontId="38" fillId="0" borderId="44" xfId="4" applyFont="1" applyFill="1" applyBorder="1" applyAlignment="1" applyProtection="1">
      <alignment wrapText="1"/>
      <protection hidden="1"/>
    </xf>
    <xf numFmtId="0" fontId="38" fillId="0" borderId="37" xfId="4" applyFont="1" applyFill="1" applyBorder="1" applyAlignment="1" applyProtection="1">
      <alignment wrapText="1"/>
      <protection hidden="1"/>
    </xf>
    <xf numFmtId="0" fontId="37" fillId="0" borderId="38" xfId="4" applyFont="1" applyFill="1" applyBorder="1" applyProtection="1">
      <protection locked="0" hidden="1"/>
    </xf>
    <xf numFmtId="0" fontId="37" fillId="0" borderId="45" xfId="4" applyFont="1" applyFill="1" applyBorder="1" applyAlignment="1" applyProtection="1">
      <alignment horizontal="center"/>
      <protection hidden="1"/>
    </xf>
    <xf numFmtId="43" fontId="37" fillId="7" borderId="46" xfId="1" applyFont="1" applyFill="1" applyBorder="1" applyProtection="1">
      <protection locked="0" hidden="1"/>
    </xf>
    <xf numFmtId="43" fontId="37" fillId="0" borderId="47" xfId="6" applyFont="1" applyFill="1" applyBorder="1" applyProtection="1">
      <protection hidden="1"/>
    </xf>
    <xf numFmtId="43" fontId="37" fillId="0" borderId="39" xfId="6" applyFont="1" applyFill="1" applyBorder="1" applyProtection="1">
      <protection hidden="1"/>
    </xf>
    <xf numFmtId="43" fontId="38" fillId="0" borderId="39" xfId="6" applyFont="1" applyFill="1" applyBorder="1" applyProtection="1">
      <protection hidden="1"/>
    </xf>
    <xf numFmtId="0" fontId="40" fillId="0" borderId="31" xfId="4" applyFont="1" applyFill="1" applyBorder="1" applyProtection="1">
      <protection hidden="1"/>
    </xf>
    <xf numFmtId="0" fontId="35" fillId="0" borderId="51" xfId="4" applyFont="1" applyFill="1" applyBorder="1" applyAlignment="1" applyProtection="1">
      <alignment horizontal="right" vertical="center" wrapText="1"/>
      <protection locked="0" hidden="1"/>
    </xf>
    <xf numFmtId="0" fontId="38" fillId="0" borderId="43" xfId="4" applyFont="1" applyFill="1" applyBorder="1" applyProtection="1">
      <protection hidden="1"/>
    </xf>
    <xf numFmtId="0" fontId="38" fillId="0" borderId="44" xfId="4" applyFont="1" applyFill="1" applyBorder="1" applyAlignment="1" applyProtection="1">
      <alignment horizontal="left"/>
      <protection hidden="1"/>
    </xf>
    <xf numFmtId="0" fontId="38" fillId="0" borderId="44" xfId="4" applyFont="1" applyFill="1" applyBorder="1" applyProtection="1">
      <protection hidden="1"/>
    </xf>
    <xf numFmtId="0" fontId="38" fillId="0" borderId="37" xfId="4" applyFont="1" applyFill="1" applyBorder="1" applyProtection="1">
      <protection hidden="1"/>
    </xf>
    <xf numFmtId="2" fontId="37" fillId="0" borderId="23" xfId="4" applyNumberFormat="1" applyFont="1" applyFill="1" applyProtection="1">
      <protection locked="0" hidden="1"/>
    </xf>
    <xf numFmtId="2" fontId="37" fillId="0" borderId="39" xfId="4" applyNumberFormat="1" applyFont="1" applyFill="1" applyBorder="1" applyProtection="1">
      <protection locked="0" hidden="1"/>
    </xf>
    <xf numFmtId="0" fontId="38" fillId="0" borderId="52" xfId="4" applyFont="1" applyFill="1" applyBorder="1" applyAlignment="1" applyProtection="1">
      <alignment wrapText="1"/>
      <protection hidden="1"/>
    </xf>
    <xf numFmtId="0" fontId="41" fillId="7" borderId="46" xfId="4" applyFont="1" applyFill="1" applyBorder="1" applyProtection="1">
      <protection locked="0" hidden="1"/>
    </xf>
    <xf numFmtId="0" fontId="40" fillId="0" borderId="53" xfId="4" applyFont="1" applyFill="1" applyBorder="1" applyProtection="1">
      <protection hidden="1"/>
    </xf>
    <xf numFmtId="2" fontId="42" fillId="0" borderId="26" xfId="4" applyNumberFormat="1" applyFont="1" applyFill="1" applyBorder="1" applyAlignment="1" applyProtection="1">
      <alignment horizontal="right" vertical="center" wrapText="1"/>
      <protection locked="0" hidden="1"/>
    </xf>
    <xf numFmtId="0" fontId="2" fillId="0" borderId="0" xfId="7"/>
    <xf numFmtId="0" fontId="43" fillId="0" borderId="59" xfId="7" applyFont="1" applyBorder="1" applyAlignment="1">
      <alignment horizontal="center" vertical="center"/>
    </xf>
    <xf numFmtId="0" fontId="44" fillId="0" borderId="60" xfId="7" applyFont="1" applyBorder="1" applyAlignment="1">
      <alignment horizontal="justify" vertical="center"/>
    </xf>
    <xf numFmtId="0" fontId="2" fillId="0" borderId="60" xfId="7" applyBorder="1" applyAlignment="1">
      <alignment horizontal="left" vertical="center" wrapText="1" indent="1"/>
    </xf>
    <xf numFmtId="0" fontId="44" fillId="0" borderId="60" xfId="7" applyFont="1" applyBorder="1" applyAlignment="1">
      <alignment horizontal="left" vertical="center" wrapText="1" indent="1"/>
    </xf>
    <xf numFmtId="0" fontId="34" fillId="0" borderId="60" xfId="7" applyFont="1" applyBorder="1" applyAlignment="1">
      <alignment horizontal="center" vertical="center" wrapText="1"/>
    </xf>
    <xf numFmtId="0" fontId="45" fillId="0" borderId="60" xfId="8" applyBorder="1" applyAlignment="1">
      <alignment horizontal="left" vertical="center" wrapText="1" indent="1"/>
    </xf>
    <xf numFmtId="0" fontId="2" fillId="0" borderId="60" xfId="7" applyBorder="1" applyAlignment="1" applyProtection="1">
      <alignment horizontal="left" vertical="center" wrapText="1" indent="1"/>
      <protection locked="0"/>
    </xf>
    <xf numFmtId="0" fontId="2" fillId="0" borderId="60" xfId="7" applyBorder="1" applyAlignment="1">
      <alignment horizontal="left" wrapText="1" indent="1"/>
    </xf>
    <xf numFmtId="0" fontId="44" fillId="0" borderId="61" xfId="7" applyFont="1" applyBorder="1" applyAlignment="1">
      <alignment vertical="center"/>
    </xf>
    <xf numFmtId="0" fontId="44" fillId="0" borderId="0" xfId="7" applyFont="1" applyAlignment="1">
      <alignment vertical="center"/>
    </xf>
    <xf numFmtId="0" fontId="46" fillId="0" borderId="0" xfId="7" applyFont="1" applyAlignment="1">
      <alignment horizontal="justify" vertical="center"/>
    </xf>
    <xf numFmtId="0" fontId="2" fillId="0" borderId="60" xfId="7" applyBorder="1" applyAlignment="1">
      <alignment horizontal="left" vertical="center" indent="1"/>
    </xf>
    <xf numFmtId="0" fontId="34" fillId="0" borderId="60" xfId="7" applyFont="1" applyBorder="1" applyAlignment="1">
      <alignment horizontal="center" vertical="center"/>
    </xf>
    <xf numFmtId="0" fontId="2" fillId="0" borderId="60" xfId="7" applyBorder="1" applyAlignment="1">
      <alignment horizontal="justify" vertical="center"/>
    </xf>
    <xf numFmtId="0" fontId="2" fillId="0" borderId="61" xfId="7" applyBorder="1"/>
    <xf numFmtId="0" fontId="31" fillId="0" borderId="40" xfId="4" applyFont="1" applyFill="1" applyBorder="1" applyAlignment="1" applyProtection="1">
      <alignment horizontal="center"/>
      <protection hidden="1"/>
    </xf>
    <xf numFmtId="0" fontId="31" fillId="0" borderId="41" xfId="4" applyFont="1" applyFill="1" applyBorder="1" applyAlignment="1" applyProtection="1">
      <alignment horizontal="center"/>
      <protection hidden="1"/>
    </xf>
    <xf numFmtId="0" fontId="31" fillId="0" borderId="50" xfId="4" applyFont="1" applyFill="1" applyBorder="1" applyAlignment="1" applyProtection="1">
      <alignment horizontal="center"/>
      <protection hidden="1"/>
    </xf>
    <xf numFmtId="0" fontId="37" fillId="7" borderId="28" xfId="4" applyFont="1" applyFill="1" applyBorder="1" applyAlignment="1" applyProtection="1">
      <alignment horizontal="left"/>
      <protection locked="0" hidden="1"/>
    </xf>
    <xf numFmtId="0" fontId="37" fillId="7" borderId="31" xfId="4" applyFont="1" applyFill="1" applyBorder="1" applyAlignment="1" applyProtection="1">
      <alignment horizontal="left"/>
      <protection locked="0" hidden="1"/>
    </xf>
    <xf numFmtId="0" fontId="37" fillId="7" borderId="29" xfId="4" applyFont="1" applyFill="1" applyBorder="1" applyAlignment="1" applyProtection="1">
      <alignment horizontal="left"/>
      <protection locked="0" hidden="1"/>
    </xf>
    <xf numFmtId="0" fontId="37" fillId="7" borderId="32" xfId="4" applyFont="1" applyFill="1" applyBorder="1" applyAlignment="1" applyProtection="1">
      <alignment horizontal="left"/>
      <protection locked="0" hidden="1"/>
    </xf>
    <xf numFmtId="0" fontId="37" fillId="7" borderId="29" xfId="4" applyFont="1" applyFill="1" applyBorder="1" applyAlignment="1" applyProtection="1">
      <alignment horizontal="center"/>
      <protection locked="0" hidden="1"/>
    </xf>
    <xf numFmtId="0" fontId="37" fillId="7" borderId="30" xfId="4" applyFont="1" applyFill="1" applyBorder="1" applyAlignment="1" applyProtection="1">
      <alignment horizontal="center"/>
      <protection locked="0" hidden="1"/>
    </xf>
    <xf numFmtId="0" fontId="37" fillId="7" borderId="32" xfId="4" applyFont="1" applyFill="1" applyBorder="1" applyAlignment="1" applyProtection="1">
      <alignment horizontal="center"/>
      <protection locked="0" hidden="1"/>
    </xf>
    <xf numFmtId="0" fontId="37" fillId="7" borderId="33" xfId="4" applyFont="1" applyFill="1" applyBorder="1" applyAlignment="1" applyProtection="1">
      <alignment horizontal="center"/>
      <protection locked="0" hidden="1"/>
    </xf>
    <xf numFmtId="2" fontId="37" fillId="0" borderId="45" xfId="4" applyNumberFormat="1" applyFont="1" applyFill="1" applyBorder="1" applyAlignment="1" applyProtection="1">
      <alignment horizontal="left"/>
      <protection locked="0" hidden="1"/>
    </xf>
    <xf numFmtId="0" fontId="37" fillId="0" borderId="47" xfId="4" applyFont="1" applyFill="1" applyBorder="1" applyAlignment="1" applyProtection="1">
      <alignment horizontal="left"/>
      <protection locked="0" hidden="1"/>
    </xf>
    <xf numFmtId="0" fontId="38" fillId="0" borderId="48" xfId="4" applyFont="1" applyFill="1" applyBorder="1" applyAlignment="1" applyProtection="1">
      <alignment horizontal="left" vertical="center" wrapText="1"/>
      <protection hidden="1"/>
    </xf>
    <xf numFmtId="0" fontId="38" fillId="0" borderId="49" xfId="4" applyFont="1" applyFill="1" applyBorder="1" applyAlignment="1" applyProtection="1">
      <alignment horizontal="left" vertical="center" wrapText="1"/>
      <protection hidden="1"/>
    </xf>
    <xf numFmtId="0" fontId="38" fillId="0" borderId="47" xfId="4" applyFont="1" applyFill="1" applyBorder="1" applyAlignment="1" applyProtection="1">
      <alignment horizontal="left" vertical="center" wrapText="1"/>
      <protection hidden="1"/>
    </xf>
    <xf numFmtId="0" fontId="36" fillId="0" borderId="48" xfId="4" applyFont="1" applyFill="1" applyBorder="1" applyAlignment="1" applyProtection="1">
      <alignment horizontal="left" vertical="top" wrapText="1"/>
      <protection locked="0" hidden="1"/>
    </xf>
    <xf numFmtId="0" fontId="33" fillId="0" borderId="49" xfId="4" applyFont="1" applyFill="1" applyBorder="1" applyAlignment="1" applyProtection="1">
      <alignment horizontal="left" vertical="top" wrapText="1"/>
      <protection locked="0" hidden="1"/>
    </xf>
    <xf numFmtId="2" fontId="40" fillId="0" borderId="54" xfId="4" applyNumberFormat="1" applyFont="1" applyFill="1" applyBorder="1" applyAlignment="1" applyProtection="1">
      <alignment horizontal="right" vertical="center"/>
      <protection hidden="1"/>
    </xf>
    <xf numFmtId="2" fontId="40" fillId="0" borderId="0" xfId="4" applyNumberFormat="1" applyFont="1" applyFill="1" applyBorder="1" applyAlignment="1" applyProtection="1">
      <alignment horizontal="right" vertical="center"/>
      <protection hidden="1"/>
    </xf>
    <xf numFmtId="2" fontId="40" fillId="0" borderId="55" xfId="4" applyNumberFormat="1" applyFont="1" applyFill="1" applyBorder="1" applyAlignment="1" applyProtection="1">
      <alignment horizontal="right" vertical="center"/>
      <protection hidden="1"/>
    </xf>
    <xf numFmtId="0" fontId="33" fillId="0" borderId="56" xfId="4" applyFont="1" applyFill="1" applyBorder="1" applyAlignment="1" applyProtection="1">
      <alignment horizontal="left" wrapText="1"/>
      <protection hidden="1"/>
    </xf>
    <xf numFmtId="0" fontId="3" fillId="0" borderId="57" xfId="4" applyFont="1" applyFill="1" applyBorder="1" applyAlignment="1" applyProtection="1">
      <alignment horizontal="left" wrapText="1"/>
      <protection hidden="1"/>
    </xf>
    <xf numFmtId="0" fontId="3" fillId="0" borderId="58" xfId="4" applyFont="1" applyFill="1" applyBorder="1" applyAlignment="1" applyProtection="1">
      <alignment horizontal="left" wrapText="1"/>
      <protection hidden="1"/>
    </xf>
    <xf numFmtId="0" fontId="48" fillId="0" borderId="51" xfId="4" applyFont="1" applyFill="1" applyBorder="1" applyAlignment="1" applyProtection="1">
      <alignment horizontal="left"/>
      <protection hidden="1"/>
    </xf>
    <xf numFmtId="0" fontId="48" fillId="0" borderId="41" xfId="4" applyFont="1" applyFill="1" applyBorder="1" applyAlignment="1" applyProtection="1">
      <alignment horizontal="left"/>
      <protection hidden="1"/>
    </xf>
    <xf numFmtId="0" fontId="48" fillId="0" borderId="50" xfId="4" applyFont="1" applyFill="1" applyBorder="1" applyAlignment="1" applyProtection="1">
      <alignment horizontal="left"/>
      <protection hidden="1"/>
    </xf>
    <xf numFmtId="0" fontId="31" fillId="0" borderId="27" xfId="4" applyFont="1" applyFill="1" applyBorder="1" applyAlignment="1" applyProtection="1">
      <alignment horizontal="center"/>
      <protection hidden="1"/>
    </xf>
    <xf numFmtId="0" fontId="35" fillId="0" borderId="40" xfId="4" applyFont="1" applyFill="1" applyBorder="1" applyAlignment="1" applyProtection="1">
      <alignment horizontal="left" vertical="center" wrapText="1"/>
      <protection hidden="1"/>
    </xf>
    <xf numFmtId="0" fontId="35" fillId="0" borderId="41" xfId="4" applyFont="1" applyFill="1" applyBorder="1" applyAlignment="1" applyProtection="1">
      <alignment horizontal="left" vertical="center" wrapText="1"/>
      <protection hidden="1"/>
    </xf>
    <xf numFmtId="0" fontId="35" fillId="0" borderId="42" xfId="4" applyFont="1" applyFill="1" applyBorder="1" applyAlignment="1" applyProtection="1">
      <alignment horizontal="left" vertical="center" wrapText="1"/>
      <protection hidden="1"/>
    </xf>
    <xf numFmtId="2" fontId="37" fillId="0" borderId="32" xfId="4" applyNumberFormat="1" applyFont="1" applyFill="1" applyBorder="1" applyAlignment="1" applyProtection="1">
      <alignment horizontal="left"/>
      <protection locked="0" hidden="1"/>
    </xf>
    <xf numFmtId="0" fontId="37" fillId="0" borderId="32" xfId="4" applyFont="1" applyFill="1" applyBorder="1" applyAlignment="1" applyProtection="1">
      <alignment horizontal="left"/>
      <protection locked="0" hidden="1"/>
    </xf>
    <xf numFmtId="0" fontId="38" fillId="0" borderId="48" xfId="4" applyFont="1" applyFill="1" applyBorder="1" applyAlignment="1" applyProtection="1">
      <alignment horizontal="left" vertical="center"/>
      <protection hidden="1"/>
    </xf>
    <xf numFmtId="0" fontId="38" fillId="0" borderId="49" xfId="4" applyFont="1" applyFill="1" applyBorder="1" applyAlignment="1" applyProtection="1">
      <alignment horizontal="left" vertical="center"/>
      <protection hidden="1"/>
    </xf>
    <xf numFmtId="0" fontId="38" fillId="0" borderId="35" xfId="4" applyFont="1" applyFill="1" applyBorder="1" applyAlignment="1" applyProtection="1">
      <alignment horizontal="left" vertical="center"/>
      <protection hidden="1"/>
    </xf>
    <xf numFmtId="0" fontId="38" fillId="0" borderId="47" xfId="4" applyFont="1" applyFill="1" applyBorder="1" applyAlignment="1" applyProtection="1">
      <alignment horizontal="left" vertical="center"/>
      <protection hidden="1"/>
    </xf>
    <xf numFmtId="2" fontId="40" fillId="0" borderId="32" xfId="4" applyNumberFormat="1" applyFont="1" applyFill="1" applyBorder="1" applyAlignment="1" applyProtection="1">
      <alignment horizontal="right" vertical="center"/>
      <protection hidden="1"/>
    </xf>
    <xf numFmtId="2" fontId="40" fillId="0" borderId="33" xfId="4" applyNumberFormat="1" applyFont="1" applyFill="1" applyBorder="1" applyAlignment="1" applyProtection="1">
      <alignment horizontal="right" vertical="center"/>
      <protection hidden="1"/>
    </xf>
    <xf numFmtId="0" fontId="3" fillId="0" borderId="0" xfId="3" applyAlignment="1" applyProtection="1">
      <alignment horizontal="center"/>
      <protection hidden="1"/>
    </xf>
    <xf numFmtId="0" fontId="32" fillId="0" borderId="0" xfId="2" applyFill="1" applyBorder="1" applyAlignment="1" applyProtection="1">
      <alignment horizontal="center"/>
      <protection hidden="1"/>
    </xf>
    <xf numFmtId="0" fontId="35" fillId="0" borderId="24" xfId="4" applyFont="1" applyFill="1" applyBorder="1" applyAlignment="1" applyProtection="1">
      <alignment horizontal="center" vertical="center" wrapText="1"/>
      <protection hidden="1"/>
    </xf>
    <xf numFmtId="0" fontId="36" fillId="0" borderId="25" xfId="4" applyFont="1" applyFill="1" applyBorder="1" applyAlignment="1" applyProtection="1">
      <alignment horizontal="center" vertical="center" wrapText="1"/>
      <protection hidden="1"/>
    </xf>
    <xf numFmtId="0" fontId="36" fillId="0" borderId="26" xfId="4" applyFont="1" applyFill="1" applyBorder="1" applyAlignment="1" applyProtection="1">
      <alignment horizontal="center" vertical="center" wrapText="1"/>
      <protection hidden="1"/>
    </xf>
    <xf numFmtId="0" fontId="3" fillId="7" borderId="29" xfId="5" applyFill="1" applyBorder="1" applyAlignment="1" applyProtection="1">
      <alignment horizontal="left" vertical="center" wrapText="1"/>
      <protection locked="0" hidden="1"/>
    </xf>
    <xf numFmtId="0" fontId="3" fillId="7" borderId="30" xfId="5" applyFill="1" applyBorder="1" applyAlignment="1" applyProtection="1">
      <alignment horizontal="left" vertical="center" wrapText="1"/>
      <protection locked="0" hidden="1"/>
    </xf>
    <xf numFmtId="0" fontId="37" fillId="7" borderId="32" xfId="5" applyFont="1" applyFill="1" applyBorder="1" applyAlignment="1" applyProtection="1">
      <alignment vertical="center" wrapText="1"/>
      <protection locked="0" hidden="1"/>
    </xf>
    <xf numFmtId="0" fontId="3" fillId="7" borderId="32" xfId="5" applyFill="1" applyBorder="1" applyAlignment="1" applyProtection="1">
      <alignment vertical="center" wrapText="1"/>
      <protection locked="0" hidden="1"/>
    </xf>
    <xf numFmtId="0" fontId="31" fillId="0" borderId="32" xfId="4" applyFont="1" applyFill="1" applyBorder="1" applyAlignment="1" applyProtection="1">
      <alignment horizontal="center" vertical="center" wrapText="1"/>
      <protection hidden="1"/>
    </xf>
    <xf numFmtId="0" fontId="31" fillId="0" borderId="33" xfId="4" applyFont="1" applyFill="1" applyBorder="1" applyAlignment="1" applyProtection="1">
      <alignment horizontal="center" vertical="center" wrapText="1"/>
      <protection hidden="1"/>
    </xf>
    <xf numFmtId="0" fontId="3" fillId="0" borderId="34" xfId="3" applyBorder="1" applyAlignment="1" applyProtection="1">
      <alignment horizontal="left" vertical="center" wrapText="1"/>
      <protection hidden="1"/>
    </xf>
    <xf numFmtId="0" fontId="3" fillId="0" borderId="35" xfId="3" applyBorder="1" applyAlignment="1" applyProtection="1">
      <alignment horizontal="left" vertical="center" wrapText="1"/>
      <protection hidden="1"/>
    </xf>
    <xf numFmtId="0" fontId="3" fillId="0" borderId="36" xfId="3" applyBorder="1" applyAlignment="1" applyProtection="1">
      <alignment horizontal="left" vertical="center" wrapText="1"/>
      <protection hidden="1"/>
    </xf>
    <xf numFmtId="0" fontId="37" fillId="0" borderId="38" xfId="4" applyFont="1" applyFill="1" applyBorder="1" applyAlignment="1" applyProtection="1">
      <alignment vertical="center" wrapText="1"/>
      <protection hidden="1"/>
    </xf>
    <xf numFmtId="0" fontId="37" fillId="0" borderId="23" xfId="4" applyFont="1" applyFill="1" applyAlignment="1" applyProtection="1">
      <alignment vertical="center" wrapText="1"/>
      <protection hidden="1"/>
    </xf>
    <xf numFmtId="0" fontId="37" fillId="0" borderId="38" xfId="4" applyFont="1" applyFill="1" applyBorder="1" applyAlignment="1" applyProtection="1">
      <alignment horizontal="left" vertical="center" wrapText="1"/>
      <protection hidden="1"/>
    </xf>
    <xf numFmtId="0" fontId="37" fillId="0" borderId="23" xfId="4" applyFont="1" applyFill="1" applyAlignment="1" applyProtection="1">
      <alignment horizontal="left" vertical="center" wrapText="1"/>
      <protection hidden="1"/>
    </xf>
    <xf numFmtId="0" fontId="37" fillId="0" borderId="31" xfId="4" applyFont="1" applyFill="1" applyBorder="1" applyAlignment="1" applyProtection="1">
      <alignment horizontal="left" vertical="center" wrapText="1"/>
      <protection locked="0" hidden="1"/>
    </xf>
    <xf numFmtId="0" fontId="37" fillId="0" borderId="32" xfId="4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</cellXfs>
  <cellStyles count="9">
    <cellStyle name="20 % - zvýraznenie3 2" xfId="5" xr:uid="{32B7180B-FC0A-45EA-84E7-D29EB25EE032}"/>
    <cellStyle name="Čiarka" xfId="1" builtinId="3"/>
    <cellStyle name="Čiarka 3" xfId="6" xr:uid="{F1B964E4-E194-4292-B823-E652FCC984E9}"/>
    <cellStyle name="Hypertextové prepojenie 2" xfId="8" xr:uid="{48A61F72-4929-4022-AB36-28DAFCDFA485}"/>
    <cellStyle name="Normálna" xfId="0" builtinId="0" customBuiltin="1"/>
    <cellStyle name="Normálna 2" xfId="7" xr:uid="{32E893B6-EC31-4D83-8959-9479C4600AAE}"/>
    <cellStyle name="Normálna 3" xfId="3" xr:uid="{987D2FA8-09EF-49F2-B950-2361434E3F4D}"/>
    <cellStyle name="Poznámka 3" xfId="4" xr:uid="{360D10A8-1415-4037-8EAE-B70DBE0758B2}"/>
    <cellStyle name="Zlá" xfId="2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9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10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11</xdr:row>
          <xdr:rowOff>0</xdr:rowOff>
        </xdr:from>
        <xdr:to>
          <xdr:col>6</xdr:col>
          <xdr:colOff>0</xdr:colOff>
          <xdr:row>11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9525</xdr:rowOff>
        </xdr:from>
        <xdr:to>
          <xdr:col>6</xdr:col>
          <xdr:colOff>9525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F7A2-E099-43B0-80E0-64CE26EEB1A6}">
  <sheetPr>
    <tabColor theme="8" tint="0.39997558519241921"/>
  </sheetPr>
  <dimension ref="A1:G33"/>
  <sheetViews>
    <sheetView tabSelected="1" zoomScaleNormal="100" workbookViewId="0">
      <selection activeCell="H69" sqref="H69"/>
    </sheetView>
  </sheetViews>
  <sheetFormatPr defaultRowHeight="15" x14ac:dyDescent="0.25"/>
  <cols>
    <col min="1" max="1" width="3.83203125" style="130" customWidth="1"/>
    <col min="2" max="2" width="45.33203125" style="130" customWidth="1"/>
    <col min="3" max="3" width="8.6640625" style="130" customWidth="1"/>
    <col min="4" max="4" width="33.1640625" style="130" customWidth="1"/>
    <col min="5" max="5" width="33.83203125" style="130" customWidth="1"/>
    <col min="6" max="6" width="33" style="130" customWidth="1"/>
    <col min="7" max="7" width="3.5" style="130" customWidth="1"/>
    <col min="8" max="16384" width="9.33203125" style="130"/>
  </cols>
  <sheetData>
    <row r="1" spans="1:7" ht="15.75" thickBot="1" x14ac:dyDescent="0.3">
      <c r="A1" s="222"/>
      <c r="B1" s="223"/>
      <c r="C1" s="223"/>
      <c r="D1" s="223"/>
      <c r="E1" s="223"/>
      <c r="F1" s="223"/>
      <c r="G1" s="222"/>
    </row>
    <row r="2" spans="1:7" ht="45.75" customHeight="1" thickBot="1" x14ac:dyDescent="0.3">
      <c r="A2" s="222"/>
      <c r="B2" s="224" t="s">
        <v>389</v>
      </c>
      <c r="C2" s="225"/>
      <c r="D2" s="225"/>
      <c r="E2" s="225"/>
      <c r="F2" s="226"/>
      <c r="G2" s="222"/>
    </row>
    <row r="3" spans="1:7" ht="15.75" thickBot="1" x14ac:dyDescent="0.3">
      <c r="A3" s="222"/>
      <c r="B3" s="210"/>
      <c r="C3" s="210"/>
      <c r="D3" s="210"/>
      <c r="E3" s="210"/>
      <c r="F3" s="210"/>
      <c r="G3" s="222"/>
    </row>
    <row r="4" spans="1:7" x14ac:dyDescent="0.25">
      <c r="A4" s="222"/>
      <c r="B4" s="131" t="s">
        <v>316</v>
      </c>
      <c r="C4" s="227"/>
      <c r="D4" s="227"/>
      <c r="E4" s="227"/>
      <c r="F4" s="228"/>
      <c r="G4" s="222"/>
    </row>
    <row r="5" spans="1:7" ht="15.75" customHeight="1" thickBot="1" x14ac:dyDescent="0.3">
      <c r="A5" s="222"/>
      <c r="B5" s="132" t="s">
        <v>317</v>
      </c>
      <c r="C5" s="229" t="s">
        <v>318</v>
      </c>
      <c r="D5" s="230"/>
      <c r="E5" s="231"/>
      <c r="F5" s="232"/>
      <c r="G5" s="222"/>
    </row>
    <row r="6" spans="1:7" ht="15.75" thickBot="1" x14ac:dyDescent="0.3">
      <c r="A6" s="222"/>
      <c r="B6" s="210"/>
      <c r="C6" s="210"/>
      <c r="D6" s="210"/>
      <c r="E6" s="210"/>
      <c r="F6" s="210"/>
      <c r="G6" s="222"/>
    </row>
    <row r="7" spans="1:7" ht="30" customHeight="1" thickBot="1" x14ac:dyDescent="0.3">
      <c r="A7" s="222"/>
      <c r="B7" s="224" t="s">
        <v>319</v>
      </c>
      <c r="C7" s="225"/>
      <c r="D7" s="225"/>
      <c r="E7" s="225"/>
      <c r="F7" s="226"/>
      <c r="G7" s="222"/>
    </row>
    <row r="8" spans="1:7" ht="45" customHeight="1" x14ac:dyDescent="0.25">
      <c r="A8" s="222"/>
      <c r="B8" s="233" t="s">
        <v>320</v>
      </c>
      <c r="C8" s="234"/>
      <c r="D8" s="234"/>
      <c r="E8" s="235"/>
      <c r="F8" s="133"/>
      <c r="G8" s="222"/>
    </row>
    <row r="9" spans="1:7" ht="45" customHeight="1" x14ac:dyDescent="0.25">
      <c r="A9" s="222"/>
      <c r="B9" s="236" t="s">
        <v>321</v>
      </c>
      <c r="C9" s="237"/>
      <c r="D9" s="237"/>
      <c r="E9" s="237"/>
      <c r="F9" s="134"/>
      <c r="G9" s="222"/>
    </row>
    <row r="10" spans="1:7" ht="45" customHeight="1" x14ac:dyDescent="0.25">
      <c r="A10" s="222"/>
      <c r="B10" s="236" t="s">
        <v>322</v>
      </c>
      <c r="C10" s="237"/>
      <c r="D10" s="237"/>
      <c r="E10" s="237"/>
      <c r="F10" s="134"/>
      <c r="G10" s="222"/>
    </row>
    <row r="11" spans="1:7" ht="45" customHeight="1" x14ac:dyDescent="0.25">
      <c r="A11" s="222"/>
      <c r="B11" s="238" t="s">
        <v>323</v>
      </c>
      <c r="C11" s="239"/>
      <c r="D11" s="239"/>
      <c r="E11" s="239"/>
      <c r="F11" s="134"/>
      <c r="G11" s="222"/>
    </row>
    <row r="12" spans="1:7" ht="45" customHeight="1" thickBot="1" x14ac:dyDescent="0.3">
      <c r="A12" s="222"/>
      <c r="B12" s="240" t="s">
        <v>324</v>
      </c>
      <c r="C12" s="241"/>
      <c r="D12" s="241"/>
      <c r="E12" s="241"/>
      <c r="F12" s="135"/>
      <c r="G12" s="222"/>
    </row>
    <row r="13" spans="1:7" ht="15.75" thickBot="1" x14ac:dyDescent="0.3">
      <c r="A13" s="222"/>
      <c r="B13" s="210"/>
      <c r="C13" s="210"/>
      <c r="D13" s="210"/>
      <c r="E13" s="210"/>
      <c r="F13" s="210"/>
      <c r="G13" s="222"/>
    </row>
    <row r="14" spans="1:7" ht="24" customHeight="1" thickBot="1" x14ac:dyDescent="0.3">
      <c r="A14" s="222"/>
      <c r="B14" s="136" t="s">
        <v>325</v>
      </c>
      <c r="C14" s="211" t="s">
        <v>388</v>
      </c>
      <c r="D14" s="212"/>
      <c r="E14" s="212"/>
      <c r="F14" s="213"/>
      <c r="G14" s="222"/>
    </row>
    <row r="15" spans="1:7" ht="15" customHeight="1" x14ac:dyDescent="0.25">
      <c r="A15" s="222"/>
      <c r="B15" s="137" t="s">
        <v>326</v>
      </c>
      <c r="C15" s="138" t="s">
        <v>327</v>
      </c>
      <c r="D15" s="138"/>
      <c r="E15" s="139" t="s">
        <v>328</v>
      </c>
      <c r="F15" s="140" t="s">
        <v>329</v>
      </c>
      <c r="G15" s="222"/>
    </row>
    <row r="16" spans="1:7" ht="15.75" thickBot="1" x14ac:dyDescent="0.3">
      <c r="A16" s="222"/>
      <c r="B16" s="141" t="s">
        <v>330</v>
      </c>
      <c r="C16" s="214">
        <v>90</v>
      </c>
      <c r="D16" s="215"/>
      <c r="E16" s="142">
        <v>0</v>
      </c>
      <c r="F16" s="143">
        <v>24600</v>
      </c>
      <c r="G16" s="222"/>
    </row>
    <row r="17" spans="1:7" ht="30.75" thickBot="1" x14ac:dyDescent="0.3">
      <c r="A17" s="222"/>
      <c r="B17" s="144" t="s">
        <v>331</v>
      </c>
      <c r="C17" s="145" t="s">
        <v>332</v>
      </c>
      <c r="D17" s="146" t="s">
        <v>333</v>
      </c>
      <c r="E17" s="147" t="s">
        <v>334</v>
      </c>
      <c r="F17" s="148" t="s">
        <v>388</v>
      </c>
      <c r="G17" s="222"/>
    </row>
    <row r="18" spans="1:7" ht="15.75" thickBot="1" x14ac:dyDescent="0.3">
      <c r="A18" s="222"/>
      <c r="B18" s="149" t="s">
        <v>388</v>
      </c>
      <c r="C18" s="150">
        <v>1</v>
      </c>
      <c r="D18" s="151">
        <f>'Rekapitul+výkaz výmer'!J94</f>
        <v>0</v>
      </c>
      <c r="E18" s="152">
        <f>IF(C$5="Som platcom 23% DPH",D18*0.23,0)</f>
        <v>0</v>
      </c>
      <c r="F18" s="153">
        <f>SUM(D18+E18)*C18</f>
        <v>0</v>
      </c>
      <c r="G18" s="222"/>
    </row>
    <row r="19" spans="1:7" x14ac:dyDescent="0.25">
      <c r="A19" s="222"/>
      <c r="B19" s="216" t="s">
        <v>335</v>
      </c>
      <c r="C19" s="217"/>
      <c r="D19" s="218"/>
      <c r="E19" s="219"/>
      <c r="F19" s="154">
        <f>SUM(F18:F18)</f>
        <v>0</v>
      </c>
      <c r="G19" s="222"/>
    </row>
    <row r="20" spans="1:7" ht="19.5" thickBot="1" x14ac:dyDescent="0.35">
      <c r="A20" s="222"/>
      <c r="B20" s="155" t="s">
        <v>336</v>
      </c>
      <c r="C20" s="220">
        <f>IF(C16=100,"Toto je jediné kritérium a prepočet na body sa preto neuplatňuje",IF(B16="čím menej, tým lepšie",(C16*(F16-F19)/(F16-E16)),(C16*(F19-E16)/(F16-E16))))</f>
        <v>90</v>
      </c>
      <c r="D20" s="220"/>
      <c r="E20" s="220"/>
      <c r="F20" s="221"/>
      <c r="G20" s="222"/>
    </row>
    <row r="21" spans="1:7" ht="15" customHeight="1" thickBot="1" x14ac:dyDescent="0.3">
      <c r="A21" s="222"/>
      <c r="B21" s="183"/>
      <c r="C21" s="184"/>
      <c r="D21" s="184"/>
      <c r="E21" s="184"/>
      <c r="F21" s="185"/>
      <c r="G21" s="222"/>
    </row>
    <row r="22" spans="1:7" ht="22.5" customHeight="1" thickBot="1" x14ac:dyDescent="0.3">
      <c r="A22" s="222"/>
      <c r="B22" s="156" t="s">
        <v>337</v>
      </c>
      <c r="C22" s="212" t="s">
        <v>338</v>
      </c>
      <c r="D22" s="212"/>
      <c r="E22" s="212"/>
      <c r="F22" s="213"/>
      <c r="G22" s="222"/>
    </row>
    <row r="23" spans="1:7" x14ac:dyDescent="0.25">
      <c r="A23" s="222"/>
      <c r="B23" s="157" t="s">
        <v>326</v>
      </c>
      <c r="C23" s="158" t="s">
        <v>327</v>
      </c>
      <c r="D23" s="158"/>
      <c r="E23" s="159" t="s">
        <v>339</v>
      </c>
      <c r="F23" s="160" t="s">
        <v>340</v>
      </c>
      <c r="G23" s="222"/>
    </row>
    <row r="24" spans="1:7" x14ac:dyDescent="0.25">
      <c r="A24" s="222"/>
      <c r="B24" s="149" t="s">
        <v>341</v>
      </c>
      <c r="C24" s="194">
        <v>10</v>
      </c>
      <c r="D24" s="195"/>
      <c r="E24" s="161">
        <v>0</v>
      </c>
      <c r="F24" s="162">
        <v>10</v>
      </c>
      <c r="G24" s="222"/>
    </row>
    <row r="25" spans="1:7" ht="15.75" customHeight="1" thickBot="1" x14ac:dyDescent="0.3">
      <c r="A25" s="222"/>
      <c r="B25" s="196" t="s">
        <v>342</v>
      </c>
      <c r="C25" s="197"/>
      <c r="D25" s="197"/>
      <c r="E25" s="198"/>
      <c r="F25" s="163" t="s">
        <v>343</v>
      </c>
      <c r="G25" s="222"/>
    </row>
    <row r="26" spans="1:7" ht="31.5" customHeight="1" thickBot="1" x14ac:dyDescent="0.35">
      <c r="A26" s="222"/>
      <c r="B26" s="199" t="s">
        <v>344</v>
      </c>
      <c r="C26" s="200"/>
      <c r="D26" s="200"/>
      <c r="E26" s="200"/>
      <c r="F26" s="164"/>
      <c r="G26" s="222"/>
    </row>
    <row r="27" spans="1:7" ht="18.75" x14ac:dyDescent="0.3">
      <c r="A27" s="222"/>
      <c r="B27" s="165" t="s">
        <v>345</v>
      </c>
      <c r="C27" s="201">
        <f>IF(C24=100,"Toto je jediné kritérium a prepočet na body sa tak neuplatňuje",IF(B24="čím menej, tým lepšie",(C24*(F24-F26)/(F24-E24)),(C24*(F26-E24)/(F24-E24))))</f>
        <v>0</v>
      </c>
      <c r="D27" s="202"/>
      <c r="E27" s="202"/>
      <c r="F27" s="203"/>
      <c r="G27" s="222"/>
    </row>
    <row r="28" spans="1:7" ht="30" customHeight="1" thickBot="1" x14ac:dyDescent="0.3">
      <c r="A28" s="222"/>
      <c r="B28" s="204" t="s">
        <v>346</v>
      </c>
      <c r="C28" s="205"/>
      <c r="D28" s="205"/>
      <c r="E28" s="205"/>
      <c r="F28" s="206"/>
      <c r="G28" s="222"/>
    </row>
    <row r="29" spans="1:7" ht="15.75" thickBot="1" x14ac:dyDescent="0.3"/>
    <row r="30" spans="1:7" ht="24" customHeight="1" thickBot="1" x14ac:dyDescent="0.35">
      <c r="B30" s="207" t="s">
        <v>347</v>
      </c>
      <c r="C30" s="208"/>
      <c r="D30" s="208"/>
      <c r="E30" s="209"/>
      <c r="F30" s="166">
        <f>SUM(C20,C27)</f>
        <v>90</v>
      </c>
    </row>
    <row r="31" spans="1:7" ht="15.75" thickBot="1" x14ac:dyDescent="0.3">
      <c r="B31" s="183"/>
      <c r="C31" s="184"/>
      <c r="D31" s="184"/>
      <c r="E31" s="184"/>
      <c r="F31" s="185"/>
    </row>
    <row r="32" spans="1:7" x14ac:dyDescent="0.25">
      <c r="B32" s="186" t="s">
        <v>348</v>
      </c>
      <c r="C32" s="188" t="s">
        <v>349</v>
      </c>
      <c r="D32" s="188"/>
      <c r="E32" s="190" t="s">
        <v>350</v>
      </c>
      <c r="F32" s="191"/>
    </row>
    <row r="33" spans="2:6" ht="15.75" thickBot="1" x14ac:dyDescent="0.3">
      <c r="B33" s="187"/>
      <c r="C33" s="189"/>
      <c r="D33" s="189"/>
      <c r="E33" s="192"/>
      <c r="F33" s="193"/>
    </row>
  </sheetData>
  <sheetProtection formatCells="0" insertRows="0" deleteRows="0"/>
  <mergeCells count="32">
    <mergeCell ref="A1:A28"/>
    <mergeCell ref="B1:F1"/>
    <mergeCell ref="G1:G28"/>
    <mergeCell ref="B2:F2"/>
    <mergeCell ref="B3:F3"/>
    <mergeCell ref="C4:F4"/>
    <mergeCell ref="C5:D5"/>
    <mergeCell ref="E5:F5"/>
    <mergeCell ref="B6:F6"/>
    <mergeCell ref="B7:F7"/>
    <mergeCell ref="C22:F22"/>
    <mergeCell ref="B8:E8"/>
    <mergeCell ref="B9:E9"/>
    <mergeCell ref="B10:E10"/>
    <mergeCell ref="B11:E11"/>
    <mergeCell ref="B12:E12"/>
    <mergeCell ref="B13:F13"/>
    <mergeCell ref="C14:F14"/>
    <mergeCell ref="C16:D16"/>
    <mergeCell ref="B19:E19"/>
    <mergeCell ref="C20:F20"/>
    <mergeCell ref="B21:F21"/>
    <mergeCell ref="B31:F31"/>
    <mergeCell ref="B32:B33"/>
    <mergeCell ref="C32:D33"/>
    <mergeCell ref="E32:F33"/>
    <mergeCell ref="C24:D24"/>
    <mergeCell ref="B25:E25"/>
    <mergeCell ref="B26:E26"/>
    <mergeCell ref="C27:F27"/>
    <mergeCell ref="B28:F28"/>
    <mergeCell ref="B30:E30"/>
  </mergeCells>
  <dataValidations count="1">
    <dataValidation type="list" allowBlank="1" showInputMessage="1" showErrorMessage="1" sqref="C5:D5" xr:uid="{32309294-C7BE-40D0-A8D9-90C2D3D1214C}">
      <formula1>"Som platcom 23%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11</xdr:row>
                    <xdr:rowOff>0</xdr:rowOff>
                  </from>
                  <to>
                    <xdr:col>6</xdr:col>
                    <xdr:colOff>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9525</xdr:rowOff>
                  </from>
                  <to>
                    <xdr:col>6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216"/>
  <sheetViews>
    <sheetView showGridLines="0" topLeftCell="A125" workbookViewId="0">
      <selection activeCell="I122" sqref="I12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idden="1" x14ac:dyDescent="0.2"/>
    <row r="2" spans="2:46" ht="36.950000000000003" hidden="1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9" t="s">
        <v>44</v>
      </c>
    </row>
    <row r="3" spans="2:46" ht="6.95" hidden="1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AT3" s="9" t="s">
        <v>42</v>
      </c>
    </row>
    <row r="4" spans="2:46" ht="24.95" hidden="1" customHeight="1" x14ac:dyDescent="0.2">
      <c r="B4" s="12"/>
      <c r="D4" s="13" t="s">
        <v>46</v>
      </c>
      <c r="L4" s="12"/>
      <c r="M4" s="40" t="s">
        <v>3</v>
      </c>
      <c r="AT4" s="9" t="s">
        <v>1</v>
      </c>
    </row>
    <row r="5" spans="2:46" ht="6.95" hidden="1" customHeight="1" x14ac:dyDescent="0.2">
      <c r="B5" s="12"/>
      <c r="L5" s="12"/>
    </row>
    <row r="6" spans="2:46" ht="12" hidden="1" customHeight="1" x14ac:dyDescent="0.2">
      <c r="B6" s="12"/>
      <c r="D6" s="15" t="s">
        <v>4</v>
      </c>
      <c r="L6" s="12"/>
    </row>
    <row r="7" spans="2:46" ht="16.5" hidden="1" customHeight="1" x14ac:dyDescent="0.2">
      <c r="B7" s="12"/>
      <c r="E7" s="244" t="e">
        <f>#REF!</f>
        <v>#REF!</v>
      </c>
      <c r="F7" s="245"/>
      <c r="G7" s="245"/>
      <c r="H7" s="245"/>
      <c r="L7" s="12"/>
    </row>
    <row r="8" spans="2:46" s="1" customFormat="1" ht="12" hidden="1" customHeight="1" x14ac:dyDescent="0.2">
      <c r="B8" s="18"/>
      <c r="D8" s="15" t="s">
        <v>47</v>
      </c>
      <c r="L8" s="18"/>
    </row>
    <row r="9" spans="2:46" s="1" customFormat="1" ht="16.5" hidden="1" customHeight="1" x14ac:dyDescent="0.2">
      <c r="B9" s="18"/>
      <c r="E9" s="242" t="s">
        <v>48</v>
      </c>
      <c r="F9" s="243"/>
      <c r="G9" s="243"/>
      <c r="H9" s="243"/>
      <c r="L9" s="18"/>
    </row>
    <row r="10" spans="2:46" s="1" customFormat="1" hidden="1" x14ac:dyDescent="0.2">
      <c r="B10" s="18"/>
      <c r="L10" s="18"/>
    </row>
    <row r="11" spans="2:46" s="1" customFormat="1" ht="12" hidden="1" customHeight="1" x14ac:dyDescent="0.2">
      <c r="B11" s="18"/>
      <c r="D11" s="15" t="s">
        <v>5</v>
      </c>
      <c r="F11" s="14" t="s">
        <v>45</v>
      </c>
      <c r="I11" s="15" t="s">
        <v>6</v>
      </c>
      <c r="J11" s="14" t="s">
        <v>0</v>
      </c>
      <c r="L11" s="18"/>
    </row>
    <row r="12" spans="2:46" s="1" customFormat="1" ht="12" hidden="1" customHeight="1" x14ac:dyDescent="0.2">
      <c r="B12" s="18"/>
      <c r="D12" s="15" t="s">
        <v>7</v>
      </c>
      <c r="F12" s="14" t="s">
        <v>8</v>
      </c>
      <c r="I12" s="15" t="s">
        <v>9</v>
      </c>
      <c r="J12" s="29" t="e">
        <f>#REF!</f>
        <v>#REF!</v>
      </c>
      <c r="L12" s="18"/>
    </row>
    <row r="13" spans="2:46" s="1" customFormat="1" ht="10.9" hidden="1" customHeight="1" x14ac:dyDescent="0.2">
      <c r="B13" s="18"/>
      <c r="L13" s="18"/>
    </row>
    <row r="14" spans="2:46" s="1" customFormat="1" ht="12" hidden="1" customHeight="1" x14ac:dyDescent="0.2">
      <c r="B14" s="18"/>
      <c r="D14" s="15" t="s">
        <v>10</v>
      </c>
      <c r="I14" s="15" t="s">
        <v>11</v>
      </c>
      <c r="J14" s="14" t="s">
        <v>0</v>
      </c>
      <c r="L14" s="18"/>
    </row>
    <row r="15" spans="2:46" s="1" customFormat="1" ht="18" hidden="1" customHeight="1" x14ac:dyDescent="0.2">
      <c r="B15" s="18"/>
      <c r="E15" s="14" t="s">
        <v>49</v>
      </c>
      <c r="I15" s="15" t="s">
        <v>12</v>
      </c>
      <c r="J15" s="14" t="s">
        <v>0</v>
      </c>
      <c r="L15" s="18"/>
    </row>
    <row r="16" spans="2:46" s="1" customFormat="1" ht="6.95" hidden="1" customHeight="1" x14ac:dyDescent="0.2">
      <c r="B16" s="18"/>
      <c r="L16" s="18"/>
    </row>
    <row r="17" spans="2:12" s="1" customFormat="1" ht="12" hidden="1" customHeight="1" x14ac:dyDescent="0.2">
      <c r="B17" s="18"/>
      <c r="D17" s="15" t="s">
        <v>13</v>
      </c>
      <c r="I17" s="15" t="s">
        <v>11</v>
      </c>
      <c r="J17" s="16" t="e">
        <f>#REF!</f>
        <v>#REF!</v>
      </c>
      <c r="L17" s="18"/>
    </row>
    <row r="18" spans="2:12" s="1" customFormat="1" ht="18" hidden="1" customHeight="1" x14ac:dyDescent="0.2">
      <c r="B18" s="18"/>
      <c r="E18" s="247" t="e">
        <f>#REF!</f>
        <v>#REF!</v>
      </c>
      <c r="F18" s="248"/>
      <c r="G18" s="248"/>
      <c r="H18" s="248"/>
      <c r="I18" s="15" t="s">
        <v>12</v>
      </c>
      <c r="J18" s="16" t="e">
        <f>#REF!</f>
        <v>#REF!</v>
      </c>
      <c r="L18" s="18"/>
    </row>
    <row r="19" spans="2:12" s="1" customFormat="1" ht="6.95" hidden="1" customHeight="1" x14ac:dyDescent="0.2">
      <c r="B19" s="18"/>
      <c r="L19" s="18"/>
    </row>
    <row r="20" spans="2:12" s="1" customFormat="1" ht="12" hidden="1" customHeight="1" x14ac:dyDescent="0.2">
      <c r="B20" s="18"/>
      <c r="D20" s="15" t="s">
        <v>14</v>
      </c>
      <c r="I20" s="15" t="s">
        <v>11</v>
      </c>
      <c r="J20" s="14" t="s">
        <v>0</v>
      </c>
      <c r="L20" s="18"/>
    </row>
    <row r="21" spans="2:12" s="1" customFormat="1" ht="18" hidden="1" customHeight="1" x14ac:dyDescent="0.2">
      <c r="B21" s="18"/>
      <c r="E21" s="14" t="s">
        <v>15</v>
      </c>
      <c r="I21" s="15" t="s">
        <v>12</v>
      </c>
      <c r="J21" s="14" t="s">
        <v>0</v>
      </c>
      <c r="L21" s="18"/>
    </row>
    <row r="22" spans="2:12" s="1" customFormat="1" ht="6.95" hidden="1" customHeight="1" x14ac:dyDescent="0.2">
      <c r="B22" s="18"/>
      <c r="L22" s="18"/>
    </row>
    <row r="23" spans="2:12" s="1" customFormat="1" ht="12" hidden="1" customHeight="1" x14ac:dyDescent="0.2">
      <c r="B23" s="18"/>
      <c r="D23" s="15" t="s">
        <v>17</v>
      </c>
      <c r="I23" s="15" t="s">
        <v>11</v>
      </c>
      <c r="J23" s="14" t="s">
        <v>0</v>
      </c>
      <c r="L23" s="18"/>
    </row>
    <row r="24" spans="2:12" s="1" customFormat="1" ht="18" hidden="1" customHeight="1" x14ac:dyDescent="0.2">
      <c r="B24" s="18"/>
      <c r="E24" s="14" t="s">
        <v>15</v>
      </c>
      <c r="I24" s="15" t="s">
        <v>12</v>
      </c>
      <c r="J24" s="14" t="s">
        <v>0</v>
      </c>
      <c r="L24" s="18"/>
    </row>
    <row r="25" spans="2:12" s="1" customFormat="1" ht="6.95" hidden="1" customHeight="1" x14ac:dyDescent="0.2">
      <c r="B25" s="18"/>
      <c r="L25" s="18"/>
    </row>
    <row r="26" spans="2:12" s="1" customFormat="1" ht="12" hidden="1" customHeight="1" x14ac:dyDescent="0.2">
      <c r="B26" s="18"/>
      <c r="D26" s="15" t="s">
        <v>18</v>
      </c>
      <c r="L26" s="18"/>
    </row>
    <row r="27" spans="2:12" s="2" customFormat="1" ht="16.5" hidden="1" customHeight="1" x14ac:dyDescent="0.2">
      <c r="B27" s="41"/>
      <c r="E27" s="249" t="s">
        <v>0</v>
      </c>
      <c r="F27" s="249"/>
      <c r="G27" s="249"/>
      <c r="H27" s="249"/>
      <c r="L27" s="41"/>
    </row>
    <row r="28" spans="2:12" s="1" customFormat="1" ht="6.95" hidden="1" customHeight="1" x14ac:dyDescent="0.2">
      <c r="B28" s="18"/>
      <c r="L28" s="18"/>
    </row>
    <row r="29" spans="2:12" s="1" customFormat="1" ht="6.95" hidden="1" customHeight="1" x14ac:dyDescent="0.2">
      <c r="B29" s="18"/>
      <c r="D29" s="30"/>
      <c r="E29" s="30"/>
      <c r="F29" s="30"/>
      <c r="G29" s="30"/>
      <c r="H29" s="30"/>
      <c r="I29" s="30"/>
      <c r="J29" s="30"/>
      <c r="K29" s="30"/>
      <c r="L29" s="18"/>
    </row>
    <row r="30" spans="2:12" s="1" customFormat="1" ht="25.35" hidden="1" customHeight="1" x14ac:dyDescent="0.2">
      <c r="B30" s="18"/>
      <c r="D30" s="42" t="s">
        <v>19</v>
      </c>
      <c r="J30" s="38">
        <f>ROUND(J119, 2)</f>
        <v>0</v>
      </c>
      <c r="L30" s="18"/>
    </row>
    <row r="31" spans="2:12" s="1" customFormat="1" ht="6.95" hidden="1" customHeight="1" x14ac:dyDescent="0.2">
      <c r="B31" s="18"/>
      <c r="D31" s="30"/>
      <c r="E31" s="30"/>
      <c r="F31" s="30"/>
      <c r="G31" s="30"/>
      <c r="H31" s="30"/>
      <c r="I31" s="30"/>
      <c r="J31" s="30"/>
      <c r="K31" s="30"/>
      <c r="L31" s="18"/>
    </row>
    <row r="32" spans="2:12" s="1" customFormat="1" ht="14.45" hidden="1" customHeight="1" x14ac:dyDescent="0.2">
      <c r="B32" s="18"/>
      <c r="F32" s="20" t="s">
        <v>21</v>
      </c>
      <c r="I32" s="20" t="s">
        <v>20</v>
      </c>
      <c r="J32" s="20" t="s">
        <v>22</v>
      </c>
      <c r="L32" s="18"/>
    </row>
    <row r="33" spans="2:12" s="1" customFormat="1" ht="14.45" hidden="1" customHeight="1" x14ac:dyDescent="0.2">
      <c r="B33" s="18"/>
      <c r="D33" s="31" t="s">
        <v>23</v>
      </c>
      <c r="E33" s="21" t="s">
        <v>24</v>
      </c>
      <c r="F33" s="43">
        <f>ROUND((SUM(BE119:BE215)),  2)</f>
        <v>0</v>
      </c>
      <c r="G33" s="44"/>
      <c r="H33" s="44"/>
      <c r="I33" s="45">
        <v>0.23</v>
      </c>
      <c r="J33" s="43">
        <f>ROUND(((SUM(BE119:BE215))*I33),  2)</f>
        <v>0</v>
      </c>
      <c r="L33" s="18"/>
    </row>
    <row r="34" spans="2:12" s="1" customFormat="1" ht="14.45" hidden="1" customHeight="1" x14ac:dyDescent="0.2">
      <c r="B34" s="18"/>
      <c r="E34" s="21" t="s">
        <v>25</v>
      </c>
      <c r="F34" s="43">
        <f>ROUND((SUM(BF119:BF215)),  2)</f>
        <v>0</v>
      </c>
      <c r="G34" s="44"/>
      <c r="H34" s="44"/>
      <c r="I34" s="45">
        <v>0.23</v>
      </c>
      <c r="J34" s="43">
        <f>ROUND(((SUM(BF119:BF215))*I34),  2)</f>
        <v>0</v>
      </c>
      <c r="L34" s="18"/>
    </row>
    <row r="35" spans="2:12" s="1" customFormat="1" ht="14.45" hidden="1" customHeight="1" x14ac:dyDescent="0.2">
      <c r="B35" s="18"/>
      <c r="E35" s="15" t="s">
        <v>26</v>
      </c>
      <c r="F35" s="46">
        <f>ROUND((SUM(BG119:BG215)),  2)</f>
        <v>0</v>
      </c>
      <c r="I35" s="47">
        <v>0.23</v>
      </c>
      <c r="J35" s="46">
        <f>0</f>
        <v>0</v>
      </c>
      <c r="L35" s="18"/>
    </row>
    <row r="36" spans="2:12" s="1" customFormat="1" ht="14.45" hidden="1" customHeight="1" x14ac:dyDescent="0.2">
      <c r="B36" s="18"/>
      <c r="E36" s="15" t="s">
        <v>27</v>
      </c>
      <c r="F36" s="46">
        <f>ROUND((SUM(BH119:BH215)),  2)</f>
        <v>0</v>
      </c>
      <c r="I36" s="47">
        <v>0.23</v>
      </c>
      <c r="J36" s="46">
        <f>0</f>
        <v>0</v>
      </c>
      <c r="L36" s="18"/>
    </row>
    <row r="37" spans="2:12" s="1" customFormat="1" ht="14.45" hidden="1" customHeight="1" x14ac:dyDescent="0.2">
      <c r="B37" s="18"/>
      <c r="E37" s="21" t="s">
        <v>28</v>
      </c>
      <c r="F37" s="43">
        <f>ROUND((SUM(BI119:BI215)),  2)</f>
        <v>0</v>
      </c>
      <c r="G37" s="44"/>
      <c r="H37" s="44"/>
      <c r="I37" s="45">
        <v>0</v>
      </c>
      <c r="J37" s="43">
        <f>0</f>
        <v>0</v>
      </c>
      <c r="L37" s="18"/>
    </row>
    <row r="38" spans="2:12" s="1" customFormat="1" ht="6.95" hidden="1" customHeight="1" x14ac:dyDescent="0.2">
      <c r="B38" s="18"/>
      <c r="L38" s="18"/>
    </row>
    <row r="39" spans="2:12" s="1" customFormat="1" ht="25.35" hidden="1" customHeight="1" x14ac:dyDescent="0.2">
      <c r="B39" s="18"/>
      <c r="C39" s="48"/>
      <c r="D39" s="49" t="s">
        <v>29</v>
      </c>
      <c r="E39" s="32"/>
      <c r="F39" s="32"/>
      <c r="G39" s="50" t="s">
        <v>30</v>
      </c>
      <c r="H39" s="51" t="s">
        <v>31</v>
      </c>
      <c r="I39" s="32"/>
      <c r="J39" s="52">
        <f>SUM(J30:J37)</f>
        <v>0</v>
      </c>
      <c r="K39" s="53"/>
      <c r="L39" s="18"/>
    </row>
    <row r="40" spans="2:12" s="1" customFormat="1" ht="14.45" hidden="1" customHeight="1" x14ac:dyDescent="0.2">
      <c r="B40" s="18"/>
      <c r="L40" s="18"/>
    </row>
    <row r="41" spans="2:12" ht="14.45" hidden="1" customHeight="1" x14ac:dyDescent="0.2">
      <c r="B41" s="12"/>
      <c r="L41" s="12"/>
    </row>
    <row r="42" spans="2:12" ht="14.45" hidden="1" customHeight="1" x14ac:dyDescent="0.2">
      <c r="B42" s="12"/>
      <c r="L42" s="12"/>
    </row>
    <row r="43" spans="2:12" ht="14.45" hidden="1" customHeight="1" x14ac:dyDescent="0.2">
      <c r="B43" s="12"/>
      <c r="L43" s="12"/>
    </row>
    <row r="44" spans="2:12" ht="14.45" hidden="1" customHeight="1" x14ac:dyDescent="0.2">
      <c r="B44" s="12"/>
      <c r="L44" s="12"/>
    </row>
    <row r="45" spans="2:12" ht="14.45" hidden="1" customHeight="1" x14ac:dyDescent="0.2">
      <c r="B45" s="12"/>
      <c r="L45" s="12"/>
    </row>
    <row r="46" spans="2:12" ht="14.45" hidden="1" customHeight="1" x14ac:dyDescent="0.2">
      <c r="B46" s="12"/>
      <c r="L46" s="12"/>
    </row>
    <row r="47" spans="2:12" ht="14.45" hidden="1" customHeight="1" x14ac:dyDescent="0.2">
      <c r="B47" s="12"/>
      <c r="L47" s="12"/>
    </row>
    <row r="48" spans="2:12" ht="14.45" hidden="1" customHeight="1" x14ac:dyDescent="0.2">
      <c r="B48" s="12"/>
      <c r="L48" s="12"/>
    </row>
    <row r="49" spans="2:12" ht="14.45" hidden="1" customHeight="1" x14ac:dyDescent="0.2">
      <c r="B49" s="12"/>
      <c r="L49" s="12"/>
    </row>
    <row r="50" spans="2:12" s="1" customFormat="1" ht="14.45" hidden="1" customHeight="1" x14ac:dyDescent="0.2">
      <c r="B50" s="18"/>
      <c r="D50" s="22" t="s">
        <v>32</v>
      </c>
      <c r="E50" s="23"/>
      <c r="F50" s="23"/>
      <c r="G50" s="22" t="s">
        <v>33</v>
      </c>
      <c r="H50" s="23"/>
      <c r="I50" s="23"/>
      <c r="J50" s="23"/>
      <c r="K50" s="23"/>
      <c r="L50" s="18"/>
    </row>
    <row r="51" spans="2:12" hidden="1" x14ac:dyDescent="0.2">
      <c r="B51" s="12"/>
      <c r="L51" s="12"/>
    </row>
    <row r="52" spans="2:12" hidden="1" x14ac:dyDescent="0.2">
      <c r="B52" s="12"/>
      <c r="L52" s="12"/>
    </row>
    <row r="53" spans="2:12" hidden="1" x14ac:dyDescent="0.2">
      <c r="B53" s="12"/>
      <c r="L53" s="12"/>
    </row>
    <row r="54" spans="2:12" hidden="1" x14ac:dyDescent="0.2">
      <c r="B54" s="12"/>
      <c r="L54" s="12"/>
    </row>
    <row r="55" spans="2:12" hidden="1" x14ac:dyDescent="0.2">
      <c r="B55" s="12"/>
      <c r="L55" s="12"/>
    </row>
    <row r="56" spans="2:12" hidden="1" x14ac:dyDescent="0.2">
      <c r="B56" s="12"/>
      <c r="L56" s="12"/>
    </row>
    <row r="57" spans="2:12" hidden="1" x14ac:dyDescent="0.2">
      <c r="B57" s="12"/>
      <c r="L57" s="12"/>
    </row>
    <row r="58" spans="2:12" hidden="1" x14ac:dyDescent="0.2">
      <c r="B58" s="12"/>
      <c r="L58" s="12"/>
    </row>
    <row r="59" spans="2:12" hidden="1" x14ac:dyDescent="0.2">
      <c r="B59" s="12"/>
      <c r="L59" s="12"/>
    </row>
    <row r="60" spans="2:12" hidden="1" x14ac:dyDescent="0.2">
      <c r="B60" s="12"/>
      <c r="L60" s="12"/>
    </row>
    <row r="61" spans="2:12" s="1" customFormat="1" ht="12.75" hidden="1" x14ac:dyDescent="0.2">
      <c r="B61" s="18"/>
      <c r="D61" s="24" t="s">
        <v>34</v>
      </c>
      <c r="E61" s="19"/>
      <c r="F61" s="54" t="s">
        <v>35</v>
      </c>
      <c r="G61" s="24" t="s">
        <v>34</v>
      </c>
      <c r="H61" s="19"/>
      <c r="I61" s="19"/>
      <c r="J61" s="55" t="s">
        <v>35</v>
      </c>
      <c r="K61" s="19"/>
      <c r="L61" s="18"/>
    </row>
    <row r="62" spans="2:12" hidden="1" x14ac:dyDescent="0.2">
      <c r="B62" s="12"/>
      <c r="L62" s="12"/>
    </row>
    <row r="63" spans="2:12" hidden="1" x14ac:dyDescent="0.2">
      <c r="B63" s="12"/>
      <c r="L63" s="12"/>
    </row>
    <row r="64" spans="2:12" hidden="1" x14ac:dyDescent="0.2">
      <c r="B64" s="12"/>
      <c r="L64" s="12"/>
    </row>
    <row r="65" spans="2:12" s="1" customFormat="1" ht="12.75" hidden="1" x14ac:dyDescent="0.2">
      <c r="B65" s="18"/>
      <c r="D65" s="22" t="s">
        <v>36</v>
      </c>
      <c r="E65" s="23"/>
      <c r="F65" s="23"/>
      <c r="G65" s="22" t="s">
        <v>37</v>
      </c>
      <c r="H65" s="23"/>
      <c r="I65" s="23"/>
      <c r="J65" s="23"/>
      <c r="K65" s="23"/>
      <c r="L65" s="18"/>
    </row>
    <row r="66" spans="2:12" hidden="1" x14ac:dyDescent="0.2">
      <c r="B66" s="12"/>
      <c r="L66" s="12"/>
    </row>
    <row r="67" spans="2:12" hidden="1" x14ac:dyDescent="0.2">
      <c r="B67" s="12"/>
      <c r="L67" s="12"/>
    </row>
    <row r="68" spans="2:12" hidden="1" x14ac:dyDescent="0.2">
      <c r="B68" s="12"/>
      <c r="L68" s="12"/>
    </row>
    <row r="69" spans="2:12" hidden="1" x14ac:dyDescent="0.2">
      <c r="B69" s="12"/>
      <c r="L69" s="12"/>
    </row>
    <row r="70" spans="2:12" hidden="1" x14ac:dyDescent="0.2">
      <c r="B70" s="12"/>
      <c r="L70" s="12"/>
    </row>
    <row r="71" spans="2:12" hidden="1" x14ac:dyDescent="0.2">
      <c r="B71" s="12"/>
      <c r="L71" s="12"/>
    </row>
    <row r="72" spans="2:12" hidden="1" x14ac:dyDescent="0.2">
      <c r="B72" s="12"/>
      <c r="L72" s="12"/>
    </row>
    <row r="73" spans="2:12" hidden="1" x14ac:dyDescent="0.2">
      <c r="B73" s="12"/>
      <c r="L73" s="12"/>
    </row>
    <row r="74" spans="2:12" hidden="1" x14ac:dyDescent="0.2">
      <c r="B74" s="12"/>
      <c r="L74" s="12"/>
    </row>
    <row r="75" spans="2:12" hidden="1" x14ac:dyDescent="0.2">
      <c r="B75" s="12"/>
      <c r="L75" s="12"/>
    </row>
    <row r="76" spans="2:12" s="1" customFormat="1" ht="12.75" hidden="1" x14ac:dyDescent="0.2">
      <c r="B76" s="18"/>
      <c r="D76" s="24" t="s">
        <v>34</v>
      </c>
      <c r="E76" s="19"/>
      <c r="F76" s="54" t="s">
        <v>35</v>
      </c>
      <c r="G76" s="24" t="s">
        <v>34</v>
      </c>
      <c r="H76" s="19"/>
      <c r="I76" s="19"/>
      <c r="J76" s="55" t="s">
        <v>35</v>
      </c>
      <c r="K76" s="19"/>
      <c r="L76" s="18"/>
    </row>
    <row r="77" spans="2:12" s="1" customFormat="1" ht="14.45" hidden="1" customHeight="1" x14ac:dyDescent="0.2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18"/>
    </row>
    <row r="78" spans="2:12" hidden="1" x14ac:dyDescent="0.2"/>
    <row r="79" spans="2:12" hidden="1" x14ac:dyDescent="0.2"/>
    <row r="80" spans="2:12" hidden="1" x14ac:dyDescent="0.2"/>
    <row r="81" spans="2:47" s="1" customFormat="1" ht="6.95" customHeight="1" x14ac:dyDescent="0.2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18"/>
    </row>
    <row r="82" spans="2:47" s="1" customFormat="1" ht="24.95" customHeight="1" x14ac:dyDescent="0.2">
      <c r="B82" s="18"/>
      <c r="C82" s="13" t="s">
        <v>351</v>
      </c>
      <c r="L82" s="18"/>
    </row>
    <row r="83" spans="2:47" s="1" customFormat="1" ht="6.95" customHeight="1" x14ac:dyDescent="0.2">
      <c r="B83" s="18"/>
      <c r="L83" s="18"/>
    </row>
    <row r="84" spans="2:47" s="1" customFormat="1" ht="12" customHeight="1" x14ac:dyDescent="0.2">
      <c r="B84" s="18"/>
      <c r="C84" s="15" t="s">
        <v>4</v>
      </c>
      <c r="E84" s="129" t="s">
        <v>313</v>
      </c>
      <c r="L84" s="18"/>
    </row>
    <row r="85" spans="2:47" s="1" customFormat="1" ht="16.5" customHeight="1" x14ac:dyDescent="0.2">
      <c r="B85" s="18"/>
      <c r="E85" s="242"/>
      <c r="F85" s="243"/>
      <c r="G85" s="243"/>
      <c r="H85" s="243"/>
      <c r="L85" s="18"/>
    </row>
    <row r="86" spans="2:47" s="1" customFormat="1" ht="6.95" customHeight="1" x14ac:dyDescent="0.2">
      <c r="B86" s="18"/>
      <c r="L86" s="18"/>
    </row>
    <row r="87" spans="2:47" s="1" customFormat="1" ht="12" customHeight="1" x14ac:dyDescent="0.2">
      <c r="B87" s="18"/>
      <c r="C87" s="15" t="s">
        <v>7</v>
      </c>
      <c r="F87" s="14" t="str">
        <f>F12</f>
        <v>Bratislava - Karlova Ves</v>
      </c>
      <c r="I87" s="15"/>
      <c r="J87" s="29"/>
      <c r="L87" s="18"/>
    </row>
    <row r="88" spans="2:47" s="1" customFormat="1" ht="6.95" customHeight="1" x14ac:dyDescent="0.2">
      <c r="B88" s="18"/>
      <c r="L88" s="18"/>
    </row>
    <row r="89" spans="2:47" s="1" customFormat="1" ht="30" customHeight="1" x14ac:dyDescent="0.2">
      <c r="B89" s="18"/>
      <c r="C89" s="15" t="s">
        <v>10</v>
      </c>
      <c r="F89" s="14" t="str">
        <f>E15</f>
        <v>Hlavné mesto SR Bratislava, Primaciálne námestie 1, 814 99 Bratislava</v>
      </c>
      <c r="I89" s="15"/>
      <c r="J89" s="17"/>
      <c r="L89" s="18"/>
    </row>
    <row r="90" spans="2:47" s="1" customFormat="1" ht="26.25" customHeight="1" x14ac:dyDescent="0.2">
      <c r="B90" s="18"/>
      <c r="C90" s="15" t="s">
        <v>314</v>
      </c>
      <c r="F90" s="250"/>
      <c r="G90" s="251"/>
      <c r="H90" s="251"/>
      <c r="I90" s="251"/>
      <c r="J90" s="17"/>
      <c r="L90" s="18"/>
    </row>
    <row r="91" spans="2:47" s="1" customFormat="1" ht="10.35" customHeight="1" x14ac:dyDescent="0.2">
      <c r="B91" s="18"/>
      <c r="L91" s="18"/>
    </row>
    <row r="92" spans="2:47" s="1" customFormat="1" ht="29.25" customHeight="1" x14ac:dyDescent="0.2">
      <c r="B92" s="18"/>
      <c r="C92" s="56" t="s">
        <v>50</v>
      </c>
      <c r="D92" s="48"/>
      <c r="E92" s="48"/>
      <c r="F92" s="48"/>
      <c r="G92" s="48"/>
      <c r="H92" s="48"/>
      <c r="I92" s="48"/>
      <c r="J92" s="57" t="s">
        <v>51</v>
      </c>
      <c r="K92" s="48"/>
      <c r="L92" s="18"/>
    </row>
    <row r="93" spans="2:47" s="1" customFormat="1" ht="10.35" customHeight="1" x14ac:dyDescent="0.2">
      <c r="B93" s="18"/>
      <c r="L93" s="18"/>
    </row>
    <row r="94" spans="2:47" s="1" customFormat="1" ht="22.9" customHeight="1" x14ac:dyDescent="0.2">
      <c r="B94" s="18"/>
      <c r="C94" s="58" t="s">
        <v>315</v>
      </c>
      <c r="J94" s="38">
        <f>J119</f>
        <v>0</v>
      </c>
      <c r="L94" s="18"/>
      <c r="AU94" s="9" t="s">
        <v>53</v>
      </c>
    </row>
    <row r="95" spans="2:47" s="3" customFormat="1" ht="24.95" customHeight="1" x14ac:dyDescent="0.2">
      <c r="B95" s="59"/>
      <c r="D95" s="60" t="s">
        <v>54</v>
      </c>
      <c r="E95" s="61"/>
      <c r="F95" s="61"/>
      <c r="G95" s="61"/>
      <c r="H95" s="61"/>
      <c r="I95" s="61"/>
      <c r="J95" s="62">
        <f>J120</f>
        <v>0</v>
      </c>
      <c r="L95" s="59"/>
    </row>
    <row r="96" spans="2:47" s="4" customFormat="1" ht="19.899999999999999" customHeight="1" x14ac:dyDescent="0.2">
      <c r="B96" s="63"/>
      <c r="D96" s="64" t="s">
        <v>55</v>
      </c>
      <c r="E96" s="65"/>
      <c r="F96" s="65"/>
      <c r="G96" s="65"/>
      <c r="H96" s="65"/>
      <c r="I96" s="65"/>
      <c r="J96" s="66">
        <f>J121</f>
        <v>0</v>
      </c>
      <c r="L96" s="63"/>
    </row>
    <row r="97" spans="2:12" s="4" customFormat="1" ht="19.899999999999999" customHeight="1" x14ac:dyDescent="0.2">
      <c r="B97" s="63"/>
      <c r="D97" s="64" t="s">
        <v>56</v>
      </c>
      <c r="E97" s="65"/>
      <c r="F97" s="65"/>
      <c r="G97" s="65"/>
      <c r="H97" s="65"/>
      <c r="I97" s="65"/>
      <c r="J97" s="66">
        <f>J151</f>
        <v>0</v>
      </c>
      <c r="L97" s="63"/>
    </row>
    <row r="98" spans="2:12" s="4" customFormat="1" ht="19.899999999999999" customHeight="1" x14ac:dyDescent="0.2">
      <c r="B98" s="63"/>
      <c r="D98" s="64" t="s">
        <v>57</v>
      </c>
      <c r="E98" s="65"/>
      <c r="F98" s="65"/>
      <c r="G98" s="65"/>
      <c r="H98" s="65"/>
      <c r="I98" s="65"/>
      <c r="J98" s="66">
        <f>J161</f>
        <v>0</v>
      </c>
      <c r="L98" s="63"/>
    </row>
    <row r="99" spans="2:12" s="4" customFormat="1" ht="19.899999999999999" customHeight="1" x14ac:dyDescent="0.2">
      <c r="B99" s="63"/>
      <c r="D99" s="64" t="s">
        <v>58</v>
      </c>
      <c r="E99" s="65"/>
      <c r="F99" s="65"/>
      <c r="G99" s="65"/>
      <c r="H99" s="65"/>
      <c r="I99" s="65"/>
      <c r="J99" s="66">
        <f>J169</f>
        <v>0</v>
      </c>
      <c r="L99" s="63"/>
    </row>
    <row r="100" spans="2:12" s="4" customFormat="1" ht="19.899999999999999" customHeight="1" x14ac:dyDescent="0.2">
      <c r="B100" s="63"/>
      <c r="D100" s="64" t="s">
        <v>59</v>
      </c>
      <c r="E100" s="65"/>
      <c r="F100" s="65"/>
      <c r="G100" s="65"/>
      <c r="H100" s="65"/>
      <c r="I100" s="65"/>
      <c r="J100" s="66">
        <f>J180</f>
        <v>0</v>
      </c>
      <c r="L100" s="63"/>
    </row>
    <row r="101" spans="2:12" s="4" customFormat="1" ht="19.899999999999999" customHeight="1" x14ac:dyDescent="0.2">
      <c r="B101" s="63"/>
      <c r="D101" s="64" t="s">
        <v>60</v>
      </c>
      <c r="E101" s="65"/>
      <c r="F101" s="65"/>
      <c r="G101" s="65"/>
      <c r="H101" s="65"/>
      <c r="I101" s="65"/>
      <c r="J101" s="66">
        <f>J202</f>
        <v>0</v>
      </c>
      <c r="L101" s="63"/>
    </row>
    <row r="102" spans="2:12" s="3" customFormat="1" ht="24.95" customHeight="1" x14ac:dyDescent="0.2">
      <c r="B102" s="59"/>
      <c r="D102" s="60" t="s">
        <v>61</v>
      </c>
      <c r="E102" s="61"/>
      <c r="F102" s="61"/>
      <c r="G102" s="61"/>
      <c r="H102" s="61"/>
      <c r="I102" s="61"/>
      <c r="J102" s="62">
        <f>J204</f>
        <v>0</v>
      </c>
      <c r="L102" s="59"/>
    </row>
    <row r="103" spans="2:12" s="4" customFormat="1" ht="19.899999999999999" customHeight="1" x14ac:dyDescent="0.2">
      <c r="B103" s="63"/>
      <c r="D103" s="64" t="s">
        <v>62</v>
      </c>
      <c r="E103" s="65"/>
      <c r="F103" s="65"/>
      <c r="G103" s="65"/>
      <c r="H103" s="65"/>
      <c r="I103" s="65"/>
      <c r="J103" s="66">
        <f>J205</f>
        <v>0</v>
      </c>
      <c r="L103" s="63"/>
    </row>
    <row r="104" spans="2:12" s="3" customFormat="1" ht="24.95" customHeight="1" x14ac:dyDescent="0.2">
      <c r="B104" s="59"/>
      <c r="D104" s="60" t="s">
        <v>63</v>
      </c>
      <c r="E104" s="61"/>
      <c r="F104" s="61"/>
      <c r="G104" s="61"/>
      <c r="H104" s="61"/>
      <c r="I104" s="61"/>
      <c r="J104" s="62">
        <f>J209</f>
        <v>0</v>
      </c>
      <c r="L104" s="59"/>
    </row>
    <row r="105" spans="2:12" s="4" customFormat="1" ht="19.899999999999999" customHeight="1" x14ac:dyDescent="0.2">
      <c r="B105" s="63"/>
      <c r="D105" s="64" t="s">
        <v>64</v>
      </c>
      <c r="E105" s="65"/>
      <c r="F105" s="65"/>
      <c r="G105" s="65"/>
      <c r="H105" s="65"/>
      <c r="I105" s="65"/>
      <c r="J105" s="66">
        <f>J210</f>
        <v>0</v>
      </c>
      <c r="L105" s="63"/>
    </row>
    <row r="106" spans="2:12" s="4" customFormat="1" ht="19.899999999999999" customHeight="1" x14ac:dyDescent="0.2">
      <c r="B106" s="63"/>
      <c r="D106" s="64" t="s">
        <v>65</v>
      </c>
      <c r="E106" s="65"/>
      <c r="F106" s="65"/>
      <c r="G106" s="65"/>
      <c r="H106" s="65"/>
      <c r="I106" s="65"/>
      <c r="J106" s="66">
        <f>J213</f>
        <v>0</v>
      </c>
      <c r="L106" s="63"/>
    </row>
    <row r="107" spans="2:12" s="1" customFormat="1" ht="21.75" customHeight="1" x14ac:dyDescent="0.2">
      <c r="B107" s="18"/>
      <c r="L107" s="18"/>
    </row>
    <row r="108" spans="2:12" s="1" customFormat="1" ht="6.95" customHeight="1" x14ac:dyDescent="0.2"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18"/>
    </row>
    <row r="112" spans="2:12" s="1" customFormat="1" ht="6.95" customHeight="1" x14ac:dyDescent="0.2"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18"/>
    </row>
    <row r="113" spans="2:65" s="1" customFormat="1" ht="24.95" customHeight="1" x14ac:dyDescent="0.2">
      <c r="B113" s="18"/>
      <c r="C113" s="39" t="s">
        <v>352</v>
      </c>
      <c r="L113" s="18"/>
    </row>
    <row r="114" spans="2:65" s="1" customFormat="1" ht="6.95" customHeight="1" x14ac:dyDescent="0.2">
      <c r="B114" s="18"/>
      <c r="L114" s="18"/>
    </row>
    <row r="115" spans="2:65" s="1" customFormat="1" ht="12" customHeight="1" x14ac:dyDescent="0.2">
      <c r="B115" s="18"/>
      <c r="C115" s="15" t="s">
        <v>4</v>
      </c>
      <c r="E115" s="129" t="s">
        <v>313</v>
      </c>
      <c r="L115" s="18"/>
    </row>
    <row r="116" spans="2:65" s="1" customFormat="1" ht="16.5" customHeight="1" x14ac:dyDescent="0.2">
      <c r="B116" s="18"/>
      <c r="E116" s="244"/>
      <c r="F116" s="245"/>
      <c r="G116" s="245"/>
      <c r="H116" s="245"/>
      <c r="L116" s="18"/>
    </row>
    <row r="117" spans="2:65" s="1" customFormat="1" ht="10.35" customHeight="1" x14ac:dyDescent="0.2">
      <c r="B117" s="18"/>
      <c r="L117" s="18"/>
    </row>
    <row r="118" spans="2:65" s="5" customFormat="1" ht="29.25" customHeight="1" x14ac:dyDescent="0.2">
      <c r="B118" s="67"/>
      <c r="C118" s="68" t="s">
        <v>66</v>
      </c>
      <c r="D118" s="69" t="s">
        <v>40</v>
      </c>
      <c r="E118" s="69" t="s">
        <v>38</v>
      </c>
      <c r="F118" s="69" t="s">
        <v>39</v>
      </c>
      <c r="G118" s="69" t="s">
        <v>67</v>
      </c>
      <c r="H118" s="69" t="s">
        <v>68</v>
      </c>
      <c r="I118" s="69" t="s">
        <v>69</v>
      </c>
      <c r="J118" s="70" t="s">
        <v>51</v>
      </c>
      <c r="K118" s="71" t="s">
        <v>70</v>
      </c>
      <c r="L118" s="67"/>
      <c r="M118" s="33" t="s">
        <v>0</v>
      </c>
      <c r="N118" s="34" t="s">
        <v>23</v>
      </c>
      <c r="O118" s="34" t="s">
        <v>71</v>
      </c>
      <c r="P118" s="34" t="s">
        <v>72</v>
      </c>
      <c r="Q118" s="34" t="s">
        <v>73</v>
      </c>
      <c r="R118" s="34" t="s">
        <v>74</v>
      </c>
      <c r="S118" s="34" t="s">
        <v>75</v>
      </c>
      <c r="T118" s="35" t="s">
        <v>76</v>
      </c>
    </row>
    <row r="119" spans="2:65" s="1" customFormat="1" ht="22.9" customHeight="1" x14ac:dyDescent="0.25">
      <c r="B119" s="18"/>
      <c r="C119" s="37" t="s">
        <v>52</v>
      </c>
      <c r="J119" s="72">
        <f>BK119</f>
        <v>0</v>
      </c>
      <c r="L119" s="18"/>
      <c r="M119" s="36"/>
      <c r="N119" s="30"/>
      <c r="O119" s="30"/>
      <c r="P119" s="73">
        <f>P120+P204+P209</f>
        <v>0</v>
      </c>
      <c r="Q119" s="30"/>
      <c r="R119" s="73">
        <f>R120+R204+R209</f>
        <v>63.552749219999988</v>
      </c>
      <c r="S119" s="30"/>
      <c r="T119" s="74">
        <f>T120+T204+T209</f>
        <v>0.252</v>
      </c>
      <c r="AT119" s="9" t="s">
        <v>41</v>
      </c>
      <c r="AU119" s="9" t="s">
        <v>53</v>
      </c>
      <c r="BK119" s="75">
        <f>BK120+BK204+BK209</f>
        <v>0</v>
      </c>
    </row>
    <row r="120" spans="2:65" s="6" customFormat="1" ht="25.9" customHeight="1" x14ac:dyDescent="0.2">
      <c r="B120" s="76"/>
      <c r="D120" s="77" t="s">
        <v>41</v>
      </c>
      <c r="E120" s="78" t="s">
        <v>77</v>
      </c>
      <c r="F120" s="78" t="s">
        <v>78</v>
      </c>
      <c r="I120" s="79"/>
      <c r="J120" s="80">
        <f>BK120</f>
        <v>0</v>
      </c>
      <c r="L120" s="76"/>
      <c r="M120" s="81"/>
      <c r="P120" s="82">
        <f>P121+P151+P161+P169+P180+P202</f>
        <v>0</v>
      </c>
      <c r="R120" s="82">
        <f>R121+R151+R161+R169+R180+R202</f>
        <v>63.551149219999985</v>
      </c>
      <c r="T120" s="83">
        <f>T121+T151+T161+T169+T180+T202</f>
        <v>0.252</v>
      </c>
      <c r="AR120" s="77" t="s">
        <v>43</v>
      </c>
      <c r="AT120" s="84" t="s">
        <v>41</v>
      </c>
      <c r="AU120" s="84" t="s">
        <v>42</v>
      </c>
      <c r="AY120" s="77" t="s">
        <v>79</v>
      </c>
      <c r="BK120" s="85">
        <f>BK121+BK151+BK161+BK169+BK180+BK202</f>
        <v>0</v>
      </c>
    </row>
    <row r="121" spans="2:65" s="6" customFormat="1" ht="22.9" customHeight="1" x14ac:dyDescent="0.2">
      <c r="B121" s="76"/>
      <c r="D121" s="77" t="s">
        <v>41</v>
      </c>
      <c r="E121" s="86" t="s">
        <v>43</v>
      </c>
      <c r="F121" s="86" t="s">
        <v>80</v>
      </c>
      <c r="I121" s="79"/>
      <c r="J121" s="87">
        <f>BK121</f>
        <v>0</v>
      </c>
      <c r="L121" s="76"/>
      <c r="M121" s="81"/>
      <c r="P121" s="82">
        <f>SUM(P122:P150)</f>
        <v>0</v>
      </c>
      <c r="R121" s="82">
        <f>SUM(R122:R150)</f>
        <v>1.6500000000000001</v>
      </c>
      <c r="T121" s="83">
        <f>SUM(T122:T150)</f>
        <v>0.17</v>
      </c>
      <c r="AR121" s="77" t="s">
        <v>43</v>
      </c>
      <c r="AT121" s="84" t="s">
        <v>41</v>
      </c>
      <c r="AU121" s="84" t="s">
        <v>43</v>
      </c>
      <c r="AY121" s="77" t="s">
        <v>79</v>
      </c>
      <c r="BK121" s="85">
        <f>SUM(BK122:BK150)</f>
        <v>0</v>
      </c>
    </row>
    <row r="122" spans="2:65" s="1" customFormat="1" ht="24.2" customHeight="1" x14ac:dyDescent="0.2">
      <c r="B122" s="18"/>
      <c r="C122" s="88" t="s">
        <v>43</v>
      </c>
      <c r="D122" s="88" t="s">
        <v>81</v>
      </c>
      <c r="E122" s="89" t="s">
        <v>82</v>
      </c>
      <c r="F122" s="90" t="s">
        <v>83</v>
      </c>
      <c r="G122" s="91" t="s">
        <v>84</v>
      </c>
      <c r="H122" s="92">
        <v>2</v>
      </c>
      <c r="I122" s="93"/>
      <c r="J122" s="92">
        <f>ROUND(I122*H122,2)</f>
        <v>0</v>
      </c>
      <c r="K122" s="94"/>
      <c r="L122" s="18"/>
      <c r="M122" s="95" t="s">
        <v>0</v>
      </c>
      <c r="N122" s="96" t="s">
        <v>25</v>
      </c>
      <c r="P122" s="97">
        <f>O122*H122</f>
        <v>0</v>
      </c>
      <c r="Q122" s="97">
        <v>0</v>
      </c>
      <c r="R122" s="97">
        <f>Q122*H122</f>
        <v>0</v>
      </c>
      <c r="S122" s="97">
        <v>8.5000000000000006E-2</v>
      </c>
      <c r="T122" s="98">
        <f>S122*H122</f>
        <v>0.17</v>
      </c>
      <c r="AR122" s="99" t="s">
        <v>85</v>
      </c>
      <c r="AT122" s="99" t="s">
        <v>81</v>
      </c>
      <c r="AU122" s="99" t="s">
        <v>86</v>
      </c>
      <c r="AY122" s="9" t="s">
        <v>79</v>
      </c>
      <c r="BE122" s="100">
        <f>IF(N122="základná",J122,0)</f>
        <v>0</v>
      </c>
      <c r="BF122" s="100">
        <f>IF(N122="znížená",J122,0)</f>
        <v>0</v>
      </c>
      <c r="BG122" s="100">
        <f>IF(N122="zákl. prenesená",J122,0)</f>
        <v>0</v>
      </c>
      <c r="BH122" s="100">
        <f>IF(N122="zníž. prenesená",J122,0)</f>
        <v>0</v>
      </c>
      <c r="BI122" s="100">
        <f>IF(N122="nulová",J122,0)</f>
        <v>0</v>
      </c>
      <c r="BJ122" s="9" t="s">
        <v>86</v>
      </c>
      <c r="BK122" s="100">
        <f>ROUND(I122*H122,2)</f>
        <v>0</v>
      </c>
      <c r="BL122" s="9" t="s">
        <v>85</v>
      </c>
      <c r="BM122" s="99" t="s">
        <v>87</v>
      </c>
    </row>
    <row r="123" spans="2:65" s="1" customFormat="1" ht="24.2" customHeight="1" x14ac:dyDescent="0.2">
      <c r="B123" s="18"/>
      <c r="C123" s="88" t="s">
        <v>86</v>
      </c>
      <c r="D123" s="88" t="s">
        <v>81</v>
      </c>
      <c r="E123" s="89" t="s">
        <v>88</v>
      </c>
      <c r="F123" s="90" t="s">
        <v>89</v>
      </c>
      <c r="G123" s="91" t="s">
        <v>90</v>
      </c>
      <c r="H123" s="92">
        <v>20.51</v>
      </c>
      <c r="I123" s="93"/>
      <c r="J123" s="92">
        <f>ROUND(I123*H123,2)</f>
        <v>0</v>
      </c>
      <c r="K123" s="94"/>
      <c r="L123" s="18"/>
      <c r="M123" s="95" t="s">
        <v>0</v>
      </c>
      <c r="N123" s="96" t="s">
        <v>25</v>
      </c>
      <c r="P123" s="97">
        <f>O123*H123</f>
        <v>0</v>
      </c>
      <c r="Q123" s="97">
        <v>0</v>
      </c>
      <c r="R123" s="97">
        <f>Q123*H123</f>
        <v>0</v>
      </c>
      <c r="S123" s="97">
        <v>0</v>
      </c>
      <c r="T123" s="98">
        <f>S123*H123</f>
        <v>0</v>
      </c>
      <c r="AR123" s="99" t="s">
        <v>85</v>
      </c>
      <c r="AT123" s="99" t="s">
        <v>81</v>
      </c>
      <c r="AU123" s="99" t="s">
        <v>86</v>
      </c>
      <c r="AY123" s="9" t="s">
        <v>79</v>
      </c>
      <c r="BE123" s="100">
        <f>IF(N123="základná",J123,0)</f>
        <v>0</v>
      </c>
      <c r="BF123" s="100">
        <f>IF(N123="znížená",J123,0)</f>
        <v>0</v>
      </c>
      <c r="BG123" s="100">
        <f>IF(N123="zákl. prenesená",J123,0)</f>
        <v>0</v>
      </c>
      <c r="BH123" s="100">
        <f>IF(N123="zníž. prenesená",J123,0)</f>
        <v>0</v>
      </c>
      <c r="BI123" s="100">
        <f>IF(N123="nulová",J123,0)</f>
        <v>0</v>
      </c>
      <c r="BJ123" s="9" t="s">
        <v>86</v>
      </c>
      <c r="BK123" s="100">
        <f>ROUND(I123*H123,2)</f>
        <v>0</v>
      </c>
      <c r="BL123" s="9" t="s">
        <v>85</v>
      </c>
      <c r="BM123" s="99" t="s">
        <v>91</v>
      </c>
    </row>
    <row r="124" spans="2:65" s="7" customFormat="1" x14ac:dyDescent="0.2">
      <c r="B124" s="101"/>
      <c r="D124" s="102" t="s">
        <v>92</v>
      </c>
      <c r="E124" s="103" t="s">
        <v>0</v>
      </c>
      <c r="F124" s="104" t="s">
        <v>93</v>
      </c>
      <c r="H124" s="105">
        <v>20.51</v>
      </c>
      <c r="I124" s="106"/>
      <c r="L124" s="101"/>
      <c r="M124" s="107"/>
      <c r="T124" s="108"/>
      <c r="AT124" s="103" t="s">
        <v>92</v>
      </c>
      <c r="AU124" s="103" t="s">
        <v>86</v>
      </c>
      <c r="AV124" s="7" t="s">
        <v>86</v>
      </c>
      <c r="AW124" s="7" t="s">
        <v>16</v>
      </c>
      <c r="AX124" s="7" t="s">
        <v>43</v>
      </c>
      <c r="AY124" s="103" t="s">
        <v>79</v>
      </c>
    </row>
    <row r="125" spans="2:65" s="1" customFormat="1" ht="24.2" customHeight="1" x14ac:dyDescent="0.2">
      <c r="B125" s="18"/>
      <c r="C125" s="88" t="s">
        <v>94</v>
      </c>
      <c r="D125" s="88" t="s">
        <v>81</v>
      </c>
      <c r="E125" s="89" t="s">
        <v>95</v>
      </c>
      <c r="F125" s="90" t="s">
        <v>96</v>
      </c>
      <c r="G125" s="91" t="s">
        <v>90</v>
      </c>
      <c r="H125" s="92">
        <v>20.51</v>
      </c>
      <c r="I125" s="93"/>
      <c r="J125" s="92">
        <f>ROUND(I125*H125,2)</f>
        <v>0</v>
      </c>
      <c r="K125" s="94"/>
      <c r="L125" s="18"/>
      <c r="M125" s="95" t="s">
        <v>0</v>
      </c>
      <c r="N125" s="96" t="s">
        <v>25</v>
      </c>
      <c r="P125" s="97">
        <f>O125*H125</f>
        <v>0</v>
      </c>
      <c r="Q125" s="97">
        <v>0</v>
      </c>
      <c r="R125" s="97">
        <f>Q125*H125</f>
        <v>0</v>
      </c>
      <c r="S125" s="97">
        <v>0</v>
      </c>
      <c r="T125" s="98">
        <f>S125*H125</f>
        <v>0</v>
      </c>
      <c r="AR125" s="99" t="s">
        <v>85</v>
      </c>
      <c r="AT125" s="99" t="s">
        <v>81</v>
      </c>
      <c r="AU125" s="99" t="s">
        <v>86</v>
      </c>
      <c r="AY125" s="9" t="s">
        <v>79</v>
      </c>
      <c r="BE125" s="100">
        <f>IF(N125="základná",J125,0)</f>
        <v>0</v>
      </c>
      <c r="BF125" s="100">
        <f>IF(N125="znížená",J125,0)</f>
        <v>0</v>
      </c>
      <c r="BG125" s="100">
        <f>IF(N125="zákl. prenesená",J125,0)</f>
        <v>0</v>
      </c>
      <c r="BH125" s="100">
        <f>IF(N125="zníž. prenesená",J125,0)</f>
        <v>0</v>
      </c>
      <c r="BI125" s="100">
        <f>IF(N125="nulová",J125,0)</f>
        <v>0</v>
      </c>
      <c r="BJ125" s="9" t="s">
        <v>86</v>
      </c>
      <c r="BK125" s="100">
        <f>ROUND(I125*H125,2)</f>
        <v>0</v>
      </c>
      <c r="BL125" s="9" t="s">
        <v>85</v>
      </c>
      <c r="BM125" s="99" t="s">
        <v>97</v>
      </c>
    </row>
    <row r="126" spans="2:65" s="7" customFormat="1" x14ac:dyDescent="0.2">
      <c r="B126" s="101"/>
      <c r="D126" s="102" t="s">
        <v>92</v>
      </c>
      <c r="E126" s="103" t="s">
        <v>0</v>
      </c>
      <c r="F126" s="104" t="s">
        <v>98</v>
      </c>
      <c r="H126" s="105">
        <v>20.51</v>
      </c>
      <c r="I126" s="106"/>
      <c r="L126" s="101"/>
      <c r="M126" s="107"/>
      <c r="T126" s="108"/>
      <c r="AT126" s="103" t="s">
        <v>92</v>
      </c>
      <c r="AU126" s="103" t="s">
        <v>86</v>
      </c>
      <c r="AV126" s="7" t="s">
        <v>86</v>
      </c>
      <c r="AW126" s="7" t="s">
        <v>16</v>
      </c>
      <c r="AX126" s="7" t="s">
        <v>43</v>
      </c>
      <c r="AY126" s="103" t="s">
        <v>79</v>
      </c>
    </row>
    <row r="127" spans="2:65" s="1" customFormat="1" ht="24.2" customHeight="1" x14ac:dyDescent="0.2">
      <c r="B127" s="18"/>
      <c r="C127" s="88" t="s">
        <v>85</v>
      </c>
      <c r="D127" s="88" t="s">
        <v>81</v>
      </c>
      <c r="E127" s="89" t="s">
        <v>99</v>
      </c>
      <c r="F127" s="90" t="s">
        <v>100</v>
      </c>
      <c r="G127" s="91" t="s">
        <v>90</v>
      </c>
      <c r="H127" s="92">
        <v>3.89</v>
      </c>
      <c r="I127" s="93"/>
      <c r="J127" s="92">
        <f>ROUND(I127*H127,2)</f>
        <v>0</v>
      </c>
      <c r="K127" s="94"/>
      <c r="L127" s="18"/>
      <c r="M127" s="95" t="s">
        <v>0</v>
      </c>
      <c r="N127" s="96" t="s">
        <v>25</v>
      </c>
      <c r="P127" s="97">
        <f>O127*H127</f>
        <v>0</v>
      </c>
      <c r="Q127" s="97">
        <v>0</v>
      </c>
      <c r="R127" s="97">
        <f>Q127*H127</f>
        <v>0</v>
      </c>
      <c r="S127" s="97">
        <v>0</v>
      </c>
      <c r="T127" s="98">
        <f>S127*H127</f>
        <v>0</v>
      </c>
      <c r="AR127" s="99" t="s">
        <v>85</v>
      </c>
      <c r="AT127" s="99" t="s">
        <v>81</v>
      </c>
      <c r="AU127" s="99" t="s">
        <v>86</v>
      </c>
      <c r="AY127" s="9" t="s">
        <v>79</v>
      </c>
      <c r="BE127" s="100">
        <f>IF(N127="základná",J127,0)</f>
        <v>0</v>
      </c>
      <c r="BF127" s="100">
        <f>IF(N127="znížená",J127,0)</f>
        <v>0</v>
      </c>
      <c r="BG127" s="100">
        <f>IF(N127="zákl. prenesená",J127,0)</f>
        <v>0</v>
      </c>
      <c r="BH127" s="100">
        <f>IF(N127="zníž. prenesená",J127,0)</f>
        <v>0</v>
      </c>
      <c r="BI127" s="100">
        <f>IF(N127="nulová",J127,0)</f>
        <v>0</v>
      </c>
      <c r="BJ127" s="9" t="s">
        <v>86</v>
      </c>
      <c r="BK127" s="100">
        <f>ROUND(I127*H127,2)</f>
        <v>0</v>
      </c>
      <c r="BL127" s="9" t="s">
        <v>85</v>
      </c>
      <c r="BM127" s="99" t="s">
        <v>101</v>
      </c>
    </row>
    <row r="128" spans="2:65" s="7" customFormat="1" ht="22.5" x14ac:dyDescent="0.2">
      <c r="B128" s="101"/>
      <c r="D128" s="102" t="s">
        <v>92</v>
      </c>
      <c r="E128" s="103" t="s">
        <v>0</v>
      </c>
      <c r="F128" s="104" t="s">
        <v>102</v>
      </c>
      <c r="H128" s="105">
        <v>1.49</v>
      </c>
      <c r="I128" s="106"/>
      <c r="L128" s="101"/>
      <c r="M128" s="107"/>
      <c r="T128" s="108"/>
      <c r="AT128" s="103" t="s">
        <v>92</v>
      </c>
      <c r="AU128" s="103" t="s">
        <v>86</v>
      </c>
      <c r="AV128" s="7" t="s">
        <v>86</v>
      </c>
      <c r="AW128" s="7" t="s">
        <v>16</v>
      </c>
      <c r="AX128" s="7" t="s">
        <v>42</v>
      </c>
      <c r="AY128" s="103" t="s">
        <v>79</v>
      </c>
    </row>
    <row r="129" spans="2:65" s="7" customFormat="1" x14ac:dyDescent="0.2">
      <c r="B129" s="101"/>
      <c r="D129" s="102" t="s">
        <v>92</v>
      </c>
      <c r="E129" s="103" t="s">
        <v>0</v>
      </c>
      <c r="F129" s="104" t="s">
        <v>103</v>
      </c>
      <c r="H129" s="105">
        <v>2.4</v>
      </c>
      <c r="I129" s="106"/>
      <c r="L129" s="101"/>
      <c r="M129" s="107"/>
      <c r="T129" s="108"/>
      <c r="AT129" s="103" t="s">
        <v>92</v>
      </c>
      <c r="AU129" s="103" t="s">
        <v>86</v>
      </c>
      <c r="AV129" s="7" t="s">
        <v>86</v>
      </c>
      <c r="AW129" s="7" t="s">
        <v>16</v>
      </c>
      <c r="AX129" s="7" t="s">
        <v>42</v>
      </c>
      <c r="AY129" s="103" t="s">
        <v>79</v>
      </c>
    </row>
    <row r="130" spans="2:65" s="8" customFormat="1" x14ac:dyDescent="0.2">
      <c r="B130" s="109"/>
      <c r="D130" s="102" t="s">
        <v>92</v>
      </c>
      <c r="E130" s="110" t="s">
        <v>0</v>
      </c>
      <c r="F130" s="111" t="s">
        <v>104</v>
      </c>
      <c r="H130" s="112">
        <v>3.8899999999999997</v>
      </c>
      <c r="I130" s="113"/>
      <c r="L130" s="109"/>
      <c r="M130" s="114"/>
      <c r="T130" s="115"/>
      <c r="AT130" s="110" t="s">
        <v>92</v>
      </c>
      <c r="AU130" s="110" t="s">
        <v>86</v>
      </c>
      <c r="AV130" s="8" t="s">
        <v>85</v>
      </c>
      <c r="AW130" s="8" t="s">
        <v>16</v>
      </c>
      <c r="AX130" s="8" t="s">
        <v>43</v>
      </c>
      <c r="AY130" s="110" t="s">
        <v>79</v>
      </c>
    </row>
    <row r="131" spans="2:65" s="1" customFormat="1" ht="37.9" customHeight="1" x14ac:dyDescent="0.2">
      <c r="B131" s="18"/>
      <c r="C131" s="88" t="s">
        <v>105</v>
      </c>
      <c r="D131" s="88" t="s">
        <v>81</v>
      </c>
      <c r="E131" s="89" t="s">
        <v>106</v>
      </c>
      <c r="F131" s="90" t="s">
        <v>107</v>
      </c>
      <c r="G131" s="91" t="s">
        <v>90</v>
      </c>
      <c r="H131" s="92">
        <v>84.03</v>
      </c>
      <c r="I131" s="93"/>
      <c r="J131" s="92">
        <f>ROUND(I131*H131,2)</f>
        <v>0</v>
      </c>
      <c r="K131" s="94"/>
      <c r="L131" s="18"/>
      <c r="M131" s="95" t="s">
        <v>0</v>
      </c>
      <c r="N131" s="96" t="s">
        <v>25</v>
      </c>
      <c r="P131" s="97">
        <f>O131*H131</f>
        <v>0</v>
      </c>
      <c r="Q131" s="97">
        <v>0</v>
      </c>
      <c r="R131" s="97">
        <f>Q131*H131</f>
        <v>0</v>
      </c>
      <c r="S131" s="97">
        <v>0</v>
      </c>
      <c r="T131" s="98">
        <f>S131*H131</f>
        <v>0</v>
      </c>
      <c r="AR131" s="99" t="s">
        <v>85</v>
      </c>
      <c r="AT131" s="99" t="s">
        <v>81</v>
      </c>
      <c r="AU131" s="99" t="s">
        <v>86</v>
      </c>
      <c r="AY131" s="9" t="s">
        <v>79</v>
      </c>
      <c r="BE131" s="100">
        <f>IF(N131="základná",J131,0)</f>
        <v>0</v>
      </c>
      <c r="BF131" s="100">
        <f>IF(N131="znížená",J131,0)</f>
        <v>0</v>
      </c>
      <c r="BG131" s="100">
        <f>IF(N131="zákl. prenesená",J131,0)</f>
        <v>0</v>
      </c>
      <c r="BH131" s="100">
        <f>IF(N131="zníž. prenesená",J131,0)</f>
        <v>0</v>
      </c>
      <c r="BI131" s="100">
        <f>IF(N131="nulová",J131,0)</f>
        <v>0</v>
      </c>
      <c r="BJ131" s="9" t="s">
        <v>86</v>
      </c>
      <c r="BK131" s="100">
        <f>ROUND(I131*H131,2)</f>
        <v>0</v>
      </c>
      <c r="BL131" s="9" t="s">
        <v>85</v>
      </c>
      <c r="BM131" s="99" t="s">
        <v>108</v>
      </c>
    </row>
    <row r="132" spans="2:65" s="7" customFormat="1" x14ac:dyDescent="0.2">
      <c r="B132" s="101"/>
      <c r="D132" s="102" t="s">
        <v>92</v>
      </c>
      <c r="E132" s="103" t="s">
        <v>0</v>
      </c>
      <c r="F132" s="104" t="s">
        <v>109</v>
      </c>
      <c r="H132" s="105">
        <v>80.14</v>
      </c>
      <c r="I132" s="106"/>
      <c r="L132" s="101"/>
      <c r="M132" s="107"/>
      <c r="T132" s="108"/>
      <c r="AT132" s="103" t="s">
        <v>92</v>
      </c>
      <c r="AU132" s="103" t="s">
        <v>86</v>
      </c>
      <c r="AV132" s="7" t="s">
        <v>86</v>
      </c>
      <c r="AW132" s="7" t="s">
        <v>16</v>
      </c>
      <c r="AX132" s="7" t="s">
        <v>42</v>
      </c>
      <c r="AY132" s="103" t="s">
        <v>79</v>
      </c>
    </row>
    <row r="133" spans="2:65" s="7" customFormat="1" x14ac:dyDescent="0.2">
      <c r="B133" s="101"/>
      <c r="D133" s="102" t="s">
        <v>92</v>
      </c>
      <c r="E133" s="103" t="s">
        <v>0</v>
      </c>
      <c r="F133" s="104" t="s">
        <v>110</v>
      </c>
      <c r="H133" s="105">
        <v>1.49</v>
      </c>
      <c r="I133" s="106"/>
      <c r="L133" s="101"/>
      <c r="M133" s="107"/>
      <c r="T133" s="108"/>
      <c r="AT133" s="103" t="s">
        <v>92</v>
      </c>
      <c r="AU133" s="103" t="s">
        <v>86</v>
      </c>
      <c r="AV133" s="7" t="s">
        <v>86</v>
      </c>
      <c r="AW133" s="7" t="s">
        <v>16</v>
      </c>
      <c r="AX133" s="7" t="s">
        <v>42</v>
      </c>
      <c r="AY133" s="103" t="s">
        <v>79</v>
      </c>
    </row>
    <row r="134" spans="2:65" s="7" customFormat="1" x14ac:dyDescent="0.2">
      <c r="B134" s="101"/>
      <c r="D134" s="102" t="s">
        <v>92</v>
      </c>
      <c r="E134" s="103" t="s">
        <v>0</v>
      </c>
      <c r="F134" s="104" t="s">
        <v>111</v>
      </c>
      <c r="H134" s="105">
        <v>2.4</v>
      </c>
      <c r="I134" s="106"/>
      <c r="L134" s="101"/>
      <c r="M134" s="107"/>
      <c r="T134" s="108"/>
      <c r="AT134" s="103" t="s">
        <v>92</v>
      </c>
      <c r="AU134" s="103" t="s">
        <v>86</v>
      </c>
      <c r="AV134" s="7" t="s">
        <v>86</v>
      </c>
      <c r="AW134" s="7" t="s">
        <v>16</v>
      </c>
      <c r="AX134" s="7" t="s">
        <v>42</v>
      </c>
      <c r="AY134" s="103" t="s">
        <v>79</v>
      </c>
    </row>
    <row r="135" spans="2:65" s="8" customFormat="1" x14ac:dyDescent="0.2">
      <c r="B135" s="109"/>
      <c r="D135" s="102" t="s">
        <v>92</v>
      </c>
      <c r="E135" s="110" t="s">
        <v>0</v>
      </c>
      <c r="F135" s="111" t="s">
        <v>104</v>
      </c>
      <c r="H135" s="112">
        <v>84.03</v>
      </c>
      <c r="I135" s="113"/>
      <c r="L135" s="109"/>
      <c r="M135" s="114"/>
      <c r="T135" s="115"/>
      <c r="AT135" s="110" t="s">
        <v>92</v>
      </c>
      <c r="AU135" s="110" t="s">
        <v>86</v>
      </c>
      <c r="AV135" s="8" t="s">
        <v>85</v>
      </c>
      <c r="AW135" s="8" t="s">
        <v>16</v>
      </c>
      <c r="AX135" s="8" t="s">
        <v>43</v>
      </c>
      <c r="AY135" s="110" t="s">
        <v>79</v>
      </c>
    </row>
    <row r="136" spans="2:65" s="1" customFormat="1" ht="44.25" customHeight="1" x14ac:dyDescent="0.2">
      <c r="B136" s="18"/>
      <c r="C136" s="88" t="s">
        <v>112</v>
      </c>
      <c r="D136" s="88" t="s">
        <v>81</v>
      </c>
      <c r="E136" s="89" t="s">
        <v>113</v>
      </c>
      <c r="F136" s="90" t="s">
        <v>114</v>
      </c>
      <c r="G136" s="91" t="s">
        <v>90</v>
      </c>
      <c r="H136" s="92">
        <v>588.21</v>
      </c>
      <c r="I136" s="93"/>
      <c r="J136" s="92">
        <f>ROUND(I136*H136,2)</f>
        <v>0</v>
      </c>
      <c r="K136" s="94"/>
      <c r="L136" s="18"/>
      <c r="M136" s="95" t="s">
        <v>0</v>
      </c>
      <c r="N136" s="96" t="s">
        <v>25</v>
      </c>
      <c r="P136" s="97">
        <f>O136*H136</f>
        <v>0</v>
      </c>
      <c r="Q136" s="97">
        <v>0</v>
      </c>
      <c r="R136" s="97">
        <f>Q136*H136</f>
        <v>0</v>
      </c>
      <c r="S136" s="97">
        <v>0</v>
      </c>
      <c r="T136" s="98">
        <f>S136*H136</f>
        <v>0</v>
      </c>
      <c r="AR136" s="99" t="s">
        <v>85</v>
      </c>
      <c r="AT136" s="99" t="s">
        <v>81</v>
      </c>
      <c r="AU136" s="99" t="s">
        <v>86</v>
      </c>
      <c r="AY136" s="9" t="s">
        <v>79</v>
      </c>
      <c r="BE136" s="100">
        <f>IF(N136="základná",J136,0)</f>
        <v>0</v>
      </c>
      <c r="BF136" s="100">
        <f>IF(N136="znížená",J136,0)</f>
        <v>0</v>
      </c>
      <c r="BG136" s="100">
        <f>IF(N136="zákl. prenesená",J136,0)</f>
        <v>0</v>
      </c>
      <c r="BH136" s="100">
        <f>IF(N136="zníž. prenesená",J136,0)</f>
        <v>0</v>
      </c>
      <c r="BI136" s="100">
        <f>IF(N136="nulová",J136,0)</f>
        <v>0</v>
      </c>
      <c r="BJ136" s="9" t="s">
        <v>86</v>
      </c>
      <c r="BK136" s="100">
        <f>ROUND(I136*H136,2)</f>
        <v>0</v>
      </c>
      <c r="BL136" s="9" t="s">
        <v>85</v>
      </c>
      <c r="BM136" s="99" t="s">
        <v>115</v>
      </c>
    </row>
    <row r="137" spans="2:65" s="7" customFormat="1" x14ac:dyDescent="0.2">
      <c r="B137" s="101"/>
      <c r="D137" s="102" t="s">
        <v>92</v>
      </c>
      <c r="F137" s="104" t="s">
        <v>116</v>
      </c>
      <c r="H137" s="105">
        <v>588.21</v>
      </c>
      <c r="I137" s="106"/>
      <c r="L137" s="101"/>
      <c r="M137" s="107"/>
      <c r="T137" s="108"/>
      <c r="AT137" s="103" t="s">
        <v>92</v>
      </c>
      <c r="AU137" s="103" t="s">
        <v>86</v>
      </c>
      <c r="AV137" s="7" t="s">
        <v>86</v>
      </c>
      <c r="AW137" s="7" t="s">
        <v>1</v>
      </c>
      <c r="AX137" s="7" t="s">
        <v>43</v>
      </c>
      <c r="AY137" s="103" t="s">
        <v>79</v>
      </c>
    </row>
    <row r="138" spans="2:65" s="1" customFormat="1" ht="24.2" customHeight="1" x14ac:dyDescent="0.2">
      <c r="B138" s="18"/>
      <c r="C138" s="88" t="s">
        <v>117</v>
      </c>
      <c r="D138" s="88" t="s">
        <v>81</v>
      </c>
      <c r="E138" s="89" t="s">
        <v>118</v>
      </c>
      <c r="F138" s="90" t="s">
        <v>119</v>
      </c>
      <c r="G138" s="91" t="s">
        <v>120</v>
      </c>
      <c r="H138" s="92">
        <v>151.25</v>
      </c>
      <c r="I138" s="93"/>
      <c r="J138" s="92">
        <f>ROUND(I138*H138,2)</f>
        <v>0</v>
      </c>
      <c r="K138" s="94"/>
      <c r="L138" s="18"/>
      <c r="M138" s="95" t="s">
        <v>0</v>
      </c>
      <c r="N138" s="96" t="s">
        <v>25</v>
      </c>
      <c r="P138" s="97">
        <f>O138*H138</f>
        <v>0</v>
      </c>
      <c r="Q138" s="97">
        <v>0</v>
      </c>
      <c r="R138" s="97">
        <f>Q138*H138</f>
        <v>0</v>
      </c>
      <c r="S138" s="97">
        <v>0</v>
      </c>
      <c r="T138" s="98">
        <f>S138*H138</f>
        <v>0</v>
      </c>
      <c r="AR138" s="99" t="s">
        <v>85</v>
      </c>
      <c r="AT138" s="99" t="s">
        <v>81</v>
      </c>
      <c r="AU138" s="99" t="s">
        <v>86</v>
      </c>
      <c r="AY138" s="9" t="s">
        <v>79</v>
      </c>
      <c r="BE138" s="100">
        <f>IF(N138="základná",J138,0)</f>
        <v>0</v>
      </c>
      <c r="BF138" s="100">
        <f>IF(N138="znížená",J138,0)</f>
        <v>0</v>
      </c>
      <c r="BG138" s="100">
        <f>IF(N138="zákl. prenesená",J138,0)</f>
        <v>0</v>
      </c>
      <c r="BH138" s="100">
        <f>IF(N138="zníž. prenesená",J138,0)</f>
        <v>0</v>
      </c>
      <c r="BI138" s="100">
        <f>IF(N138="nulová",J138,0)</f>
        <v>0</v>
      </c>
      <c r="BJ138" s="9" t="s">
        <v>86</v>
      </c>
      <c r="BK138" s="100">
        <f>ROUND(I138*H138,2)</f>
        <v>0</v>
      </c>
      <c r="BL138" s="9" t="s">
        <v>85</v>
      </c>
      <c r="BM138" s="99" t="s">
        <v>121</v>
      </c>
    </row>
    <row r="139" spans="2:65" s="7" customFormat="1" x14ac:dyDescent="0.2">
      <c r="B139" s="101"/>
      <c r="D139" s="102" t="s">
        <v>92</v>
      </c>
      <c r="E139" s="103" t="s">
        <v>0</v>
      </c>
      <c r="F139" s="104" t="s">
        <v>122</v>
      </c>
      <c r="H139" s="105">
        <v>151.25</v>
      </c>
      <c r="I139" s="106"/>
      <c r="L139" s="101"/>
      <c r="M139" s="107"/>
      <c r="T139" s="108"/>
      <c r="AT139" s="103" t="s">
        <v>92</v>
      </c>
      <c r="AU139" s="103" t="s">
        <v>86</v>
      </c>
      <c r="AV139" s="7" t="s">
        <v>86</v>
      </c>
      <c r="AW139" s="7" t="s">
        <v>16</v>
      </c>
      <c r="AX139" s="7" t="s">
        <v>43</v>
      </c>
      <c r="AY139" s="103" t="s">
        <v>79</v>
      </c>
    </row>
    <row r="140" spans="2:65" s="1" customFormat="1" ht="24.2" customHeight="1" x14ac:dyDescent="0.2">
      <c r="B140" s="18"/>
      <c r="C140" s="88" t="s">
        <v>123</v>
      </c>
      <c r="D140" s="88" t="s">
        <v>81</v>
      </c>
      <c r="E140" s="89" t="s">
        <v>124</v>
      </c>
      <c r="F140" s="90" t="s">
        <v>125</v>
      </c>
      <c r="G140" s="91" t="s">
        <v>90</v>
      </c>
      <c r="H140" s="92">
        <v>1.2</v>
      </c>
      <c r="I140" s="93"/>
      <c r="J140" s="92">
        <f>ROUND(I140*H140,2)</f>
        <v>0</v>
      </c>
      <c r="K140" s="94"/>
      <c r="L140" s="18"/>
      <c r="M140" s="95" t="s">
        <v>0</v>
      </c>
      <c r="N140" s="96" t="s">
        <v>25</v>
      </c>
      <c r="P140" s="97">
        <f>O140*H140</f>
        <v>0</v>
      </c>
      <c r="Q140" s="97">
        <v>0</v>
      </c>
      <c r="R140" s="97">
        <f>Q140*H140</f>
        <v>0</v>
      </c>
      <c r="S140" s="97">
        <v>0</v>
      </c>
      <c r="T140" s="98">
        <f>S140*H140</f>
        <v>0</v>
      </c>
      <c r="AR140" s="99" t="s">
        <v>85</v>
      </c>
      <c r="AT140" s="99" t="s">
        <v>81</v>
      </c>
      <c r="AU140" s="99" t="s">
        <v>86</v>
      </c>
      <c r="AY140" s="9" t="s">
        <v>79</v>
      </c>
      <c r="BE140" s="100">
        <f>IF(N140="základná",J140,0)</f>
        <v>0</v>
      </c>
      <c r="BF140" s="100">
        <f>IF(N140="znížená",J140,0)</f>
        <v>0</v>
      </c>
      <c r="BG140" s="100">
        <f>IF(N140="zákl. prenesená",J140,0)</f>
        <v>0</v>
      </c>
      <c r="BH140" s="100">
        <f>IF(N140="zníž. prenesená",J140,0)</f>
        <v>0</v>
      </c>
      <c r="BI140" s="100">
        <f>IF(N140="nulová",J140,0)</f>
        <v>0</v>
      </c>
      <c r="BJ140" s="9" t="s">
        <v>86</v>
      </c>
      <c r="BK140" s="100">
        <f>ROUND(I140*H140,2)</f>
        <v>0</v>
      </c>
      <c r="BL140" s="9" t="s">
        <v>85</v>
      </c>
      <c r="BM140" s="99" t="s">
        <v>126</v>
      </c>
    </row>
    <row r="141" spans="2:65" s="7" customFormat="1" x14ac:dyDescent="0.2">
      <c r="B141" s="101"/>
      <c r="D141" s="102" t="s">
        <v>92</v>
      </c>
      <c r="E141" s="103" t="s">
        <v>0</v>
      </c>
      <c r="F141" s="104" t="s">
        <v>127</v>
      </c>
      <c r="H141" s="105">
        <v>1.2</v>
      </c>
      <c r="I141" s="106"/>
      <c r="L141" s="101"/>
      <c r="M141" s="107"/>
      <c r="T141" s="108"/>
      <c r="AT141" s="103" t="s">
        <v>92</v>
      </c>
      <c r="AU141" s="103" t="s">
        <v>86</v>
      </c>
      <c r="AV141" s="7" t="s">
        <v>86</v>
      </c>
      <c r="AW141" s="7" t="s">
        <v>16</v>
      </c>
      <c r="AX141" s="7" t="s">
        <v>43</v>
      </c>
      <c r="AY141" s="103" t="s">
        <v>79</v>
      </c>
    </row>
    <row r="142" spans="2:65" s="1" customFormat="1" ht="21.75" customHeight="1" x14ac:dyDescent="0.2">
      <c r="B142" s="18"/>
      <c r="C142" s="88" t="s">
        <v>128</v>
      </c>
      <c r="D142" s="88" t="s">
        <v>81</v>
      </c>
      <c r="E142" s="89" t="s">
        <v>129</v>
      </c>
      <c r="F142" s="90" t="s">
        <v>130</v>
      </c>
      <c r="G142" s="91" t="s">
        <v>131</v>
      </c>
      <c r="H142" s="92">
        <v>55.3</v>
      </c>
      <c r="I142" s="93"/>
      <c r="J142" s="92">
        <f>ROUND(I142*H142,2)</f>
        <v>0</v>
      </c>
      <c r="K142" s="94"/>
      <c r="L142" s="18"/>
      <c r="M142" s="95" t="s">
        <v>0</v>
      </c>
      <c r="N142" s="96" t="s">
        <v>25</v>
      </c>
      <c r="P142" s="97">
        <f>O142*H142</f>
        <v>0</v>
      </c>
      <c r="Q142" s="97">
        <v>0</v>
      </c>
      <c r="R142" s="97">
        <f>Q142*H142</f>
        <v>0</v>
      </c>
      <c r="S142" s="97">
        <v>0</v>
      </c>
      <c r="T142" s="98">
        <f>S142*H142</f>
        <v>0</v>
      </c>
      <c r="AR142" s="99" t="s">
        <v>85</v>
      </c>
      <c r="AT142" s="99" t="s">
        <v>81</v>
      </c>
      <c r="AU142" s="99" t="s">
        <v>86</v>
      </c>
      <c r="AY142" s="9" t="s">
        <v>79</v>
      </c>
      <c r="BE142" s="100">
        <f>IF(N142="základná",J142,0)</f>
        <v>0</v>
      </c>
      <c r="BF142" s="100">
        <f>IF(N142="znížená",J142,0)</f>
        <v>0</v>
      </c>
      <c r="BG142" s="100">
        <f>IF(N142="zákl. prenesená",J142,0)</f>
        <v>0</v>
      </c>
      <c r="BH142" s="100">
        <f>IF(N142="zníž. prenesená",J142,0)</f>
        <v>0</v>
      </c>
      <c r="BI142" s="100">
        <f>IF(N142="nulová",J142,0)</f>
        <v>0</v>
      </c>
      <c r="BJ142" s="9" t="s">
        <v>86</v>
      </c>
      <c r="BK142" s="100">
        <f>ROUND(I142*H142,2)</f>
        <v>0</v>
      </c>
      <c r="BL142" s="9" t="s">
        <v>85</v>
      </c>
      <c r="BM142" s="99" t="s">
        <v>132</v>
      </c>
    </row>
    <row r="143" spans="2:65" s="1" customFormat="1" ht="24.2" customHeight="1" x14ac:dyDescent="0.2">
      <c r="B143" s="18"/>
      <c r="C143" s="88" t="s">
        <v>133</v>
      </c>
      <c r="D143" s="88" t="s">
        <v>81</v>
      </c>
      <c r="E143" s="89" t="s">
        <v>134</v>
      </c>
      <c r="F143" s="90" t="s">
        <v>135</v>
      </c>
      <c r="G143" s="91" t="s">
        <v>131</v>
      </c>
      <c r="H143" s="92">
        <v>16</v>
      </c>
      <c r="I143" s="93"/>
      <c r="J143" s="92">
        <f>ROUND(I143*H143,2)</f>
        <v>0</v>
      </c>
      <c r="K143" s="94"/>
      <c r="L143" s="18"/>
      <c r="M143" s="95" t="s">
        <v>0</v>
      </c>
      <c r="N143" s="96" t="s">
        <v>25</v>
      </c>
      <c r="P143" s="97">
        <f>O143*H143</f>
        <v>0</v>
      </c>
      <c r="Q143" s="97">
        <v>0</v>
      </c>
      <c r="R143" s="97">
        <f>Q143*H143</f>
        <v>0</v>
      </c>
      <c r="S143" s="97">
        <v>0</v>
      </c>
      <c r="T143" s="98">
        <f>S143*H143</f>
        <v>0</v>
      </c>
      <c r="AR143" s="99" t="s">
        <v>85</v>
      </c>
      <c r="AT143" s="99" t="s">
        <v>81</v>
      </c>
      <c r="AU143" s="99" t="s">
        <v>86</v>
      </c>
      <c r="AY143" s="9" t="s">
        <v>79</v>
      </c>
      <c r="BE143" s="100">
        <f>IF(N143="základná",J143,0)</f>
        <v>0</v>
      </c>
      <c r="BF143" s="100">
        <f>IF(N143="znížená",J143,0)</f>
        <v>0</v>
      </c>
      <c r="BG143" s="100">
        <f>IF(N143="zákl. prenesená",J143,0)</f>
        <v>0</v>
      </c>
      <c r="BH143" s="100">
        <f>IF(N143="zníž. prenesená",J143,0)</f>
        <v>0</v>
      </c>
      <c r="BI143" s="100">
        <f>IF(N143="nulová",J143,0)</f>
        <v>0</v>
      </c>
      <c r="BJ143" s="9" t="s">
        <v>86</v>
      </c>
      <c r="BK143" s="100">
        <f>ROUND(I143*H143,2)</f>
        <v>0</v>
      </c>
      <c r="BL143" s="9" t="s">
        <v>85</v>
      </c>
      <c r="BM143" s="99" t="s">
        <v>136</v>
      </c>
    </row>
    <row r="144" spans="2:65" s="7" customFormat="1" x14ac:dyDescent="0.2">
      <c r="B144" s="101"/>
      <c r="D144" s="102" t="s">
        <v>92</v>
      </c>
      <c r="E144" s="103" t="s">
        <v>0</v>
      </c>
      <c r="F144" s="104" t="s">
        <v>137</v>
      </c>
      <c r="H144" s="105">
        <v>16</v>
      </c>
      <c r="I144" s="106"/>
      <c r="L144" s="101"/>
      <c r="M144" s="107"/>
      <c r="T144" s="108"/>
      <c r="AT144" s="103" t="s">
        <v>92</v>
      </c>
      <c r="AU144" s="103" t="s">
        <v>86</v>
      </c>
      <c r="AV144" s="7" t="s">
        <v>86</v>
      </c>
      <c r="AW144" s="7" t="s">
        <v>16</v>
      </c>
      <c r="AX144" s="7" t="s">
        <v>43</v>
      </c>
      <c r="AY144" s="103" t="s">
        <v>79</v>
      </c>
    </row>
    <row r="145" spans="2:65" s="1" customFormat="1" ht="16.5" customHeight="1" x14ac:dyDescent="0.2">
      <c r="B145" s="18"/>
      <c r="C145" s="116" t="s">
        <v>138</v>
      </c>
      <c r="D145" s="116" t="s">
        <v>139</v>
      </c>
      <c r="E145" s="117" t="s">
        <v>140</v>
      </c>
      <c r="F145" s="118" t="s">
        <v>141</v>
      </c>
      <c r="G145" s="119" t="s">
        <v>120</v>
      </c>
      <c r="H145" s="120">
        <v>1.33</v>
      </c>
      <c r="I145" s="121"/>
      <c r="J145" s="120">
        <f>ROUND(I145*H145,2)</f>
        <v>0</v>
      </c>
      <c r="K145" s="122"/>
      <c r="L145" s="123"/>
      <c r="M145" s="124" t="s">
        <v>0</v>
      </c>
      <c r="N145" s="125" t="s">
        <v>25</v>
      </c>
      <c r="P145" s="97">
        <f>O145*H145</f>
        <v>0</v>
      </c>
      <c r="Q145" s="97">
        <v>1</v>
      </c>
      <c r="R145" s="97">
        <f>Q145*H145</f>
        <v>1.33</v>
      </c>
      <c r="S145" s="97">
        <v>0</v>
      </c>
      <c r="T145" s="98">
        <f>S145*H145</f>
        <v>0</v>
      </c>
      <c r="AR145" s="99" t="s">
        <v>123</v>
      </c>
      <c r="AT145" s="99" t="s">
        <v>139</v>
      </c>
      <c r="AU145" s="99" t="s">
        <v>86</v>
      </c>
      <c r="AY145" s="9" t="s">
        <v>79</v>
      </c>
      <c r="BE145" s="100">
        <f>IF(N145="základná",J145,0)</f>
        <v>0</v>
      </c>
      <c r="BF145" s="100">
        <f>IF(N145="znížená",J145,0)</f>
        <v>0</v>
      </c>
      <c r="BG145" s="100">
        <f>IF(N145="zákl. prenesená",J145,0)</f>
        <v>0</v>
      </c>
      <c r="BH145" s="100">
        <f>IF(N145="zníž. prenesená",J145,0)</f>
        <v>0</v>
      </c>
      <c r="BI145" s="100">
        <f>IF(N145="nulová",J145,0)</f>
        <v>0</v>
      </c>
      <c r="BJ145" s="9" t="s">
        <v>86</v>
      </c>
      <c r="BK145" s="100">
        <f>ROUND(I145*H145,2)</f>
        <v>0</v>
      </c>
      <c r="BL145" s="9" t="s">
        <v>85</v>
      </c>
      <c r="BM145" s="99" t="s">
        <v>142</v>
      </c>
    </row>
    <row r="146" spans="2:65" s="7" customFormat="1" x14ac:dyDescent="0.2">
      <c r="B146" s="101"/>
      <c r="D146" s="102" t="s">
        <v>92</v>
      </c>
      <c r="E146" s="103" t="s">
        <v>0</v>
      </c>
      <c r="F146" s="104" t="s">
        <v>143</v>
      </c>
      <c r="H146" s="105">
        <v>1.33</v>
      </c>
      <c r="I146" s="106"/>
      <c r="L146" s="101"/>
      <c r="M146" s="107"/>
      <c r="T146" s="108"/>
      <c r="AT146" s="103" t="s">
        <v>92</v>
      </c>
      <c r="AU146" s="103" t="s">
        <v>86</v>
      </c>
      <c r="AV146" s="7" t="s">
        <v>86</v>
      </c>
      <c r="AW146" s="7" t="s">
        <v>16</v>
      </c>
      <c r="AX146" s="7" t="s">
        <v>43</v>
      </c>
      <c r="AY146" s="103" t="s">
        <v>79</v>
      </c>
    </row>
    <row r="147" spans="2:65" s="1" customFormat="1" ht="24.2" customHeight="1" x14ac:dyDescent="0.2">
      <c r="B147" s="18"/>
      <c r="C147" s="88" t="s">
        <v>144</v>
      </c>
      <c r="D147" s="88" t="s">
        <v>81</v>
      </c>
      <c r="E147" s="89" t="s">
        <v>145</v>
      </c>
      <c r="F147" s="90" t="s">
        <v>146</v>
      </c>
      <c r="G147" s="91" t="s">
        <v>131</v>
      </c>
      <c r="H147" s="92">
        <v>16</v>
      </c>
      <c r="I147" s="93"/>
      <c r="J147" s="92">
        <f>ROUND(I147*H147,2)</f>
        <v>0</v>
      </c>
      <c r="K147" s="94"/>
      <c r="L147" s="18"/>
      <c r="M147" s="95" t="s">
        <v>0</v>
      </c>
      <c r="N147" s="96" t="s">
        <v>25</v>
      </c>
      <c r="P147" s="97">
        <f>O147*H147</f>
        <v>0</v>
      </c>
      <c r="Q147" s="97">
        <v>0</v>
      </c>
      <c r="R147" s="97">
        <f>Q147*H147</f>
        <v>0</v>
      </c>
      <c r="S147" s="97">
        <v>0</v>
      </c>
      <c r="T147" s="98">
        <f>S147*H147</f>
        <v>0</v>
      </c>
      <c r="AR147" s="99" t="s">
        <v>85</v>
      </c>
      <c r="AT147" s="99" t="s">
        <v>81</v>
      </c>
      <c r="AU147" s="99" t="s">
        <v>86</v>
      </c>
      <c r="AY147" s="9" t="s">
        <v>79</v>
      </c>
      <c r="BE147" s="100">
        <f>IF(N147="základná",J147,0)</f>
        <v>0</v>
      </c>
      <c r="BF147" s="100">
        <f>IF(N147="znížená",J147,0)</f>
        <v>0</v>
      </c>
      <c r="BG147" s="100">
        <f>IF(N147="zákl. prenesená",J147,0)</f>
        <v>0</v>
      </c>
      <c r="BH147" s="100">
        <f>IF(N147="zníž. prenesená",J147,0)</f>
        <v>0</v>
      </c>
      <c r="BI147" s="100">
        <f>IF(N147="nulová",J147,0)</f>
        <v>0</v>
      </c>
      <c r="BJ147" s="9" t="s">
        <v>86</v>
      </c>
      <c r="BK147" s="100">
        <f>ROUND(I147*H147,2)</f>
        <v>0</v>
      </c>
      <c r="BL147" s="9" t="s">
        <v>85</v>
      </c>
      <c r="BM147" s="99" t="s">
        <v>147</v>
      </c>
    </row>
    <row r="148" spans="2:65" s="7" customFormat="1" x14ac:dyDescent="0.2">
      <c r="B148" s="101"/>
      <c r="D148" s="102" t="s">
        <v>92</v>
      </c>
      <c r="E148" s="103" t="s">
        <v>0</v>
      </c>
      <c r="F148" s="104" t="s">
        <v>148</v>
      </c>
      <c r="H148" s="105">
        <v>16</v>
      </c>
      <c r="I148" s="106"/>
      <c r="L148" s="101"/>
      <c r="M148" s="107"/>
      <c r="T148" s="108"/>
      <c r="AT148" s="103" t="s">
        <v>92</v>
      </c>
      <c r="AU148" s="103" t="s">
        <v>86</v>
      </c>
      <c r="AV148" s="7" t="s">
        <v>86</v>
      </c>
      <c r="AW148" s="7" t="s">
        <v>16</v>
      </c>
      <c r="AX148" s="7" t="s">
        <v>43</v>
      </c>
      <c r="AY148" s="103" t="s">
        <v>79</v>
      </c>
    </row>
    <row r="149" spans="2:65" s="1" customFormat="1" ht="16.5" customHeight="1" x14ac:dyDescent="0.2">
      <c r="B149" s="18"/>
      <c r="C149" s="88" t="s">
        <v>149</v>
      </c>
      <c r="D149" s="88" t="s">
        <v>81</v>
      </c>
      <c r="E149" s="89" t="s">
        <v>150</v>
      </c>
      <c r="F149" s="90" t="s">
        <v>151</v>
      </c>
      <c r="G149" s="91" t="s">
        <v>131</v>
      </c>
      <c r="H149" s="92">
        <v>16</v>
      </c>
      <c r="I149" s="93"/>
      <c r="J149" s="92">
        <f>ROUND(I149*H149,2)</f>
        <v>0</v>
      </c>
      <c r="K149" s="94"/>
      <c r="L149" s="18"/>
      <c r="M149" s="95" t="s">
        <v>0</v>
      </c>
      <c r="N149" s="96" t="s">
        <v>25</v>
      </c>
      <c r="P149" s="97">
        <f>O149*H149</f>
        <v>0</v>
      </c>
      <c r="Q149" s="97">
        <v>0</v>
      </c>
      <c r="R149" s="97">
        <f>Q149*H149</f>
        <v>0</v>
      </c>
      <c r="S149" s="97">
        <v>0</v>
      </c>
      <c r="T149" s="98">
        <f>S149*H149</f>
        <v>0</v>
      </c>
      <c r="AR149" s="99" t="s">
        <v>85</v>
      </c>
      <c r="AT149" s="99" t="s">
        <v>81</v>
      </c>
      <c r="AU149" s="99" t="s">
        <v>86</v>
      </c>
      <c r="AY149" s="9" t="s">
        <v>79</v>
      </c>
      <c r="BE149" s="100">
        <f>IF(N149="základná",J149,0)</f>
        <v>0</v>
      </c>
      <c r="BF149" s="100">
        <f>IF(N149="znížená",J149,0)</f>
        <v>0</v>
      </c>
      <c r="BG149" s="100">
        <f>IF(N149="zákl. prenesená",J149,0)</f>
        <v>0</v>
      </c>
      <c r="BH149" s="100">
        <f>IF(N149="zníž. prenesená",J149,0)</f>
        <v>0</v>
      </c>
      <c r="BI149" s="100">
        <f>IF(N149="nulová",J149,0)</f>
        <v>0</v>
      </c>
      <c r="BJ149" s="9" t="s">
        <v>86</v>
      </c>
      <c r="BK149" s="100">
        <f>ROUND(I149*H149,2)</f>
        <v>0</v>
      </c>
      <c r="BL149" s="9" t="s">
        <v>85</v>
      </c>
      <c r="BM149" s="99" t="s">
        <v>152</v>
      </c>
    </row>
    <row r="150" spans="2:65" s="1" customFormat="1" ht="21.75" customHeight="1" x14ac:dyDescent="0.2">
      <c r="B150" s="18"/>
      <c r="C150" s="116" t="s">
        <v>153</v>
      </c>
      <c r="D150" s="116" t="s">
        <v>139</v>
      </c>
      <c r="E150" s="117" t="s">
        <v>154</v>
      </c>
      <c r="F150" s="118" t="s">
        <v>155</v>
      </c>
      <c r="G150" s="119" t="s">
        <v>131</v>
      </c>
      <c r="H150" s="120">
        <v>16</v>
      </c>
      <c r="I150" s="121"/>
      <c r="J150" s="120">
        <f>ROUND(I150*H150,2)</f>
        <v>0</v>
      </c>
      <c r="K150" s="122"/>
      <c r="L150" s="123"/>
      <c r="M150" s="124" t="s">
        <v>0</v>
      </c>
      <c r="N150" s="125" t="s">
        <v>25</v>
      </c>
      <c r="P150" s="97">
        <f>O150*H150</f>
        <v>0</v>
      </c>
      <c r="Q150" s="97">
        <v>0.02</v>
      </c>
      <c r="R150" s="97">
        <f>Q150*H150</f>
        <v>0.32</v>
      </c>
      <c r="S150" s="97">
        <v>0</v>
      </c>
      <c r="T150" s="98">
        <f>S150*H150</f>
        <v>0</v>
      </c>
      <c r="AR150" s="99" t="s">
        <v>123</v>
      </c>
      <c r="AT150" s="99" t="s">
        <v>139</v>
      </c>
      <c r="AU150" s="99" t="s">
        <v>86</v>
      </c>
      <c r="AY150" s="9" t="s">
        <v>79</v>
      </c>
      <c r="BE150" s="100">
        <f>IF(N150="základná",J150,0)</f>
        <v>0</v>
      </c>
      <c r="BF150" s="100">
        <f>IF(N150="znížená",J150,0)</f>
        <v>0</v>
      </c>
      <c r="BG150" s="100">
        <f>IF(N150="zákl. prenesená",J150,0)</f>
        <v>0</v>
      </c>
      <c r="BH150" s="100">
        <f>IF(N150="zníž. prenesená",J150,0)</f>
        <v>0</v>
      </c>
      <c r="BI150" s="100">
        <f>IF(N150="nulová",J150,0)</f>
        <v>0</v>
      </c>
      <c r="BJ150" s="9" t="s">
        <v>86</v>
      </c>
      <c r="BK150" s="100">
        <f>ROUND(I150*H150,2)</f>
        <v>0</v>
      </c>
      <c r="BL150" s="9" t="s">
        <v>85</v>
      </c>
      <c r="BM150" s="99" t="s">
        <v>156</v>
      </c>
    </row>
    <row r="151" spans="2:65" s="6" customFormat="1" ht="22.9" customHeight="1" x14ac:dyDescent="0.2">
      <c r="B151" s="76"/>
      <c r="D151" s="77" t="s">
        <v>41</v>
      </c>
      <c r="E151" s="86" t="s">
        <v>86</v>
      </c>
      <c r="F151" s="86" t="s">
        <v>157</v>
      </c>
      <c r="I151" s="79"/>
      <c r="J151" s="87">
        <f>BK151</f>
        <v>0</v>
      </c>
      <c r="L151" s="76"/>
      <c r="M151" s="81"/>
      <c r="P151" s="82">
        <f>SUM(P152:P160)</f>
        <v>0</v>
      </c>
      <c r="R151" s="82">
        <f>SUM(R152:R160)</f>
        <v>4.0506957999999997</v>
      </c>
      <c r="T151" s="83">
        <f>SUM(T152:T160)</f>
        <v>0</v>
      </c>
      <c r="AR151" s="77" t="s">
        <v>43</v>
      </c>
      <c r="AT151" s="84" t="s">
        <v>41</v>
      </c>
      <c r="AU151" s="84" t="s">
        <v>43</v>
      </c>
      <c r="AY151" s="77" t="s">
        <v>79</v>
      </c>
      <c r="BK151" s="85">
        <f>SUM(BK152:BK160)</f>
        <v>0</v>
      </c>
    </row>
    <row r="152" spans="2:65" s="1" customFormat="1" ht="33" customHeight="1" x14ac:dyDescent="0.2">
      <c r="B152" s="18"/>
      <c r="C152" s="88" t="s">
        <v>158</v>
      </c>
      <c r="D152" s="88" t="s">
        <v>81</v>
      </c>
      <c r="E152" s="89" t="s">
        <v>159</v>
      </c>
      <c r="F152" s="90" t="s">
        <v>160</v>
      </c>
      <c r="G152" s="91" t="s">
        <v>131</v>
      </c>
      <c r="H152" s="92">
        <v>55.3</v>
      </c>
      <c r="I152" s="93"/>
      <c r="J152" s="92">
        <f>ROUND(I152*H152,2)</f>
        <v>0</v>
      </c>
      <c r="K152" s="94"/>
      <c r="L152" s="18"/>
      <c r="M152" s="95" t="s">
        <v>0</v>
      </c>
      <c r="N152" s="96" t="s">
        <v>25</v>
      </c>
      <c r="P152" s="97">
        <f>O152*H152</f>
        <v>0</v>
      </c>
      <c r="Q152" s="97">
        <v>0</v>
      </c>
      <c r="R152" s="97">
        <f>Q152*H152</f>
        <v>0</v>
      </c>
      <c r="S152" s="97">
        <v>0</v>
      </c>
      <c r="T152" s="98">
        <f>S152*H152</f>
        <v>0</v>
      </c>
      <c r="AR152" s="99" t="s">
        <v>85</v>
      </c>
      <c r="AT152" s="99" t="s">
        <v>81</v>
      </c>
      <c r="AU152" s="99" t="s">
        <v>86</v>
      </c>
      <c r="AY152" s="9" t="s">
        <v>79</v>
      </c>
      <c r="BE152" s="100">
        <f>IF(N152="základná",J152,0)</f>
        <v>0</v>
      </c>
      <c r="BF152" s="100">
        <f>IF(N152="znížená",J152,0)</f>
        <v>0</v>
      </c>
      <c r="BG152" s="100">
        <f>IF(N152="zákl. prenesená",J152,0)</f>
        <v>0</v>
      </c>
      <c r="BH152" s="100">
        <f>IF(N152="zníž. prenesená",J152,0)</f>
        <v>0</v>
      </c>
      <c r="BI152" s="100">
        <f>IF(N152="nulová",J152,0)</f>
        <v>0</v>
      </c>
      <c r="BJ152" s="9" t="s">
        <v>86</v>
      </c>
      <c r="BK152" s="100">
        <f>ROUND(I152*H152,2)</f>
        <v>0</v>
      </c>
      <c r="BL152" s="9" t="s">
        <v>85</v>
      </c>
      <c r="BM152" s="99" t="s">
        <v>161</v>
      </c>
    </row>
    <row r="153" spans="2:65" s="1" customFormat="1" ht="16.5" customHeight="1" x14ac:dyDescent="0.2">
      <c r="B153" s="18"/>
      <c r="C153" s="88" t="s">
        <v>162</v>
      </c>
      <c r="D153" s="88" t="s">
        <v>81</v>
      </c>
      <c r="E153" s="89" t="s">
        <v>163</v>
      </c>
      <c r="F153" s="90" t="s">
        <v>164</v>
      </c>
      <c r="G153" s="91" t="s">
        <v>90</v>
      </c>
      <c r="H153" s="92">
        <v>0.21</v>
      </c>
      <c r="I153" s="93"/>
      <c r="J153" s="92">
        <f>ROUND(I153*H153,2)</f>
        <v>0</v>
      </c>
      <c r="K153" s="94"/>
      <c r="L153" s="18"/>
      <c r="M153" s="95" t="s">
        <v>0</v>
      </c>
      <c r="N153" s="96" t="s">
        <v>25</v>
      </c>
      <c r="P153" s="97">
        <f>O153*H153</f>
        <v>0</v>
      </c>
      <c r="Q153" s="97">
        <v>2.0663999999999998</v>
      </c>
      <c r="R153" s="97">
        <f>Q153*H153</f>
        <v>0.43394399999999994</v>
      </c>
      <c r="S153" s="97">
        <v>0</v>
      </c>
      <c r="T153" s="98">
        <f>S153*H153</f>
        <v>0</v>
      </c>
      <c r="AR153" s="99" t="s">
        <v>85</v>
      </c>
      <c r="AT153" s="99" t="s">
        <v>81</v>
      </c>
      <c r="AU153" s="99" t="s">
        <v>86</v>
      </c>
      <c r="AY153" s="9" t="s">
        <v>79</v>
      </c>
      <c r="BE153" s="100">
        <f>IF(N153="základná",J153,0)</f>
        <v>0</v>
      </c>
      <c r="BF153" s="100">
        <f>IF(N153="znížená",J153,0)</f>
        <v>0</v>
      </c>
      <c r="BG153" s="100">
        <f>IF(N153="zákl. prenesená",J153,0)</f>
        <v>0</v>
      </c>
      <c r="BH153" s="100">
        <f>IF(N153="zníž. prenesená",J153,0)</f>
        <v>0</v>
      </c>
      <c r="BI153" s="100">
        <f>IF(N153="nulová",J153,0)</f>
        <v>0</v>
      </c>
      <c r="BJ153" s="9" t="s">
        <v>86</v>
      </c>
      <c r="BK153" s="100">
        <f>ROUND(I153*H153,2)</f>
        <v>0</v>
      </c>
      <c r="BL153" s="9" t="s">
        <v>85</v>
      </c>
      <c r="BM153" s="99" t="s">
        <v>165</v>
      </c>
    </row>
    <row r="154" spans="2:65" s="7" customFormat="1" ht="22.5" x14ac:dyDescent="0.2">
      <c r="B154" s="101"/>
      <c r="D154" s="102" t="s">
        <v>92</v>
      </c>
      <c r="E154" s="103" t="s">
        <v>0</v>
      </c>
      <c r="F154" s="104" t="s">
        <v>166</v>
      </c>
      <c r="H154" s="105">
        <v>0.21</v>
      </c>
      <c r="I154" s="106"/>
      <c r="L154" s="101"/>
      <c r="M154" s="107"/>
      <c r="T154" s="108"/>
      <c r="AT154" s="103" t="s">
        <v>92</v>
      </c>
      <c r="AU154" s="103" t="s">
        <v>86</v>
      </c>
      <c r="AV154" s="7" t="s">
        <v>86</v>
      </c>
      <c r="AW154" s="7" t="s">
        <v>16</v>
      </c>
      <c r="AX154" s="7" t="s">
        <v>43</v>
      </c>
      <c r="AY154" s="103" t="s">
        <v>79</v>
      </c>
    </row>
    <row r="155" spans="2:65" s="1" customFormat="1" ht="16.5" customHeight="1" x14ac:dyDescent="0.2">
      <c r="B155" s="18"/>
      <c r="C155" s="88" t="s">
        <v>167</v>
      </c>
      <c r="D155" s="88" t="s">
        <v>81</v>
      </c>
      <c r="E155" s="89" t="s">
        <v>168</v>
      </c>
      <c r="F155" s="90" t="s">
        <v>169</v>
      </c>
      <c r="G155" s="91" t="s">
        <v>90</v>
      </c>
      <c r="H155" s="92">
        <v>1.49</v>
      </c>
      <c r="I155" s="93"/>
      <c r="J155" s="92">
        <f>ROUND(I155*H155,2)</f>
        <v>0</v>
      </c>
      <c r="K155" s="94"/>
      <c r="L155" s="18"/>
      <c r="M155" s="95" t="s">
        <v>0</v>
      </c>
      <c r="N155" s="96" t="s">
        <v>25</v>
      </c>
      <c r="P155" s="97">
        <f>O155*H155</f>
        <v>0</v>
      </c>
      <c r="Q155" s="97">
        <v>2.4157199999999999</v>
      </c>
      <c r="R155" s="97">
        <f>Q155*H155</f>
        <v>3.5994227999999997</v>
      </c>
      <c r="S155" s="97">
        <v>0</v>
      </c>
      <c r="T155" s="98">
        <f>S155*H155</f>
        <v>0</v>
      </c>
      <c r="AR155" s="99" t="s">
        <v>85</v>
      </c>
      <c r="AT155" s="99" t="s">
        <v>81</v>
      </c>
      <c r="AU155" s="99" t="s">
        <v>86</v>
      </c>
      <c r="AY155" s="9" t="s">
        <v>79</v>
      </c>
      <c r="BE155" s="100">
        <f>IF(N155="základná",J155,0)</f>
        <v>0</v>
      </c>
      <c r="BF155" s="100">
        <f>IF(N155="znížená",J155,0)</f>
        <v>0</v>
      </c>
      <c r="BG155" s="100">
        <f>IF(N155="zákl. prenesená",J155,0)</f>
        <v>0</v>
      </c>
      <c r="BH155" s="100">
        <f>IF(N155="zníž. prenesená",J155,0)</f>
        <v>0</v>
      </c>
      <c r="BI155" s="100">
        <f>IF(N155="nulová",J155,0)</f>
        <v>0</v>
      </c>
      <c r="BJ155" s="9" t="s">
        <v>86</v>
      </c>
      <c r="BK155" s="100">
        <f>ROUND(I155*H155,2)</f>
        <v>0</v>
      </c>
      <c r="BL155" s="9" t="s">
        <v>85</v>
      </c>
      <c r="BM155" s="99" t="s">
        <v>170</v>
      </c>
    </row>
    <row r="156" spans="2:65" s="7" customFormat="1" ht="22.5" x14ac:dyDescent="0.2">
      <c r="B156" s="101"/>
      <c r="D156" s="102" t="s">
        <v>92</v>
      </c>
      <c r="E156" s="103" t="s">
        <v>0</v>
      </c>
      <c r="F156" s="104" t="s">
        <v>171</v>
      </c>
      <c r="H156" s="105">
        <v>1.49</v>
      </c>
      <c r="I156" s="106"/>
      <c r="L156" s="101"/>
      <c r="M156" s="107"/>
      <c r="T156" s="108"/>
      <c r="AT156" s="103" t="s">
        <v>92</v>
      </c>
      <c r="AU156" s="103" t="s">
        <v>86</v>
      </c>
      <c r="AV156" s="7" t="s">
        <v>86</v>
      </c>
      <c r="AW156" s="7" t="s">
        <v>16</v>
      </c>
      <c r="AX156" s="7" t="s">
        <v>43</v>
      </c>
      <c r="AY156" s="103" t="s">
        <v>79</v>
      </c>
    </row>
    <row r="157" spans="2:65" s="1" customFormat="1" ht="33" customHeight="1" x14ac:dyDescent="0.2">
      <c r="B157" s="18"/>
      <c r="C157" s="88" t="s">
        <v>172</v>
      </c>
      <c r="D157" s="88" t="s">
        <v>81</v>
      </c>
      <c r="E157" s="89" t="s">
        <v>173</v>
      </c>
      <c r="F157" s="90" t="s">
        <v>174</v>
      </c>
      <c r="G157" s="91" t="s">
        <v>131</v>
      </c>
      <c r="H157" s="92">
        <v>60.8</v>
      </c>
      <c r="I157" s="93"/>
      <c r="J157" s="92">
        <f>ROUND(I157*H157,2)</f>
        <v>0</v>
      </c>
      <c r="K157" s="94"/>
      <c r="L157" s="18"/>
      <c r="M157" s="95" t="s">
        <v>0</v>
      </c>
      <c r="N157" s="96" t="s">
        <v>25</v>
      </c>
      <c r="P157" s="97">
        <f>O157*H157</f>
        <v>0</v>
      </c>
      <c r="Q157" s="97">
        <v>3.0000000000000001E-5</v>
      </c>
      <c r="R157" s="97">
        <f>Q157*H157</f>
        <v>1.8239999999999999E-3</v>
      </c>
      <c r="S157" s="97">
        <v>0</v>
      </c>
      <c r="T157" s="98">
        <f>S157*H157</f>
        <v>0</v>
      </c>
      <c r="AR157" s="99" t="s">
        <v>85</v>
      </c>
      <c r="AT157" s="99" t="s">
        <v>81</v>
      </c>
      <c r="AU157" s="99" t="s">
        <v>86</v>
      </c>
      <c r="AY157" s="9" t="s">
        <v>79</v>
      </c>
      <c r="BE157" s="100">
        <f>IF(N157="základná",J157,0)</f>
        <v>0</v>
      </c>
      <c r="BF157" s="100">
        <f>IF(N157="znížená",J157,0)</f>
        <v>0</v>
      </c>
      <c r="BG157" s="100">
        <f>IF(N157="zákl. prenesená",J157,0)</f>
        <v>0</v>
      </c>
      <c r="BH157" s="100">
        <f>IF(N157="zníž. prenesená",J157,0)</f>
        <v>0</v>
      </c>
      <c r="BI157" s="100">
        <f>IF(N157="nulová",J157,0)</f>
        <v>0</v>
      </c>
      <c r="BJ157" s="9" t="s">
        <v>86</v>
      </c>
      <c r="BK157" s="100">
        <f>ROUND(I157*H157,2)</f>
        <v>0</v>
      </c>
      <c r="BL157" s="9" t="s">
        <v>85</v>
      </c>
      <c r="BM157" s="99" t="s">
        <v>175</v>
      </c>
    </row>
    <row r="158" spans="2:65" s="7" customFormat="1" x14ac:dyDescent="0.2">
      <c r="B158" s="101"/>
      <c r="D158" s="102" t="s">
        <v>92</v>
      </c>
      <c r="E158" s="103" t="s">
        <v>0</v>
      </c>
      <c r="F158" s="104" t="s">
        <v>176</v>
      </c>
      <c r="H158" s="105">
        <v>60.8</v>
      </c>
      <c r="I158" s="106"/>
      <c r="L158" s="101"/>
      <c r="M158" s="107"/>
      <c r="T158" s="108"/>
      <c r="AT158" s="103" t="s">
        <v>92</v>
      </c>
      <c r="AU158" s="103" t="s">
        <v>86</v>
      </c>
      <c r="AV158" s="7" t="s">
        <v>86</v>
      </c>
      <c r="AW158" s="7" t="s">
        <v>16</v>
      </c>
      <c r="AX158" s="7" t="s">
        <v>43</v>
      </c>
      <c r="AY158" s="103" t="s">
        <v>79</v>
      </c>
    </row>
    <row r="159" spans="2:65" s="1" customFormat="1" ht="16.5" customHeight="1" x14ac:dyDescent="0.2">
      <c r="B159" s="18"/>
      <c r="C159" s="116" t="s">
        <v>177</v>
      </c>
      <c r="D159" s="116" t="s">
        <v>139</v>
      </c>
      <c r="E159" s="117" t="s">
        <v>178</v>
      </c>
      <c r="F159" s="118" t="s">
        <v>179</v>
      </c>
      <c r="G159" s="119" t="s">
        <v>131</v>
      </c>
      <c r="H159" s="120">
        <v>62.02</v>
      </c>
      <c r="I159" s="121"/>
      <c r="J159" s="120">
        <f>ROUND(I159*H159,2)</f>
        <v>0</v>
      </c>
      <c r="K159" s="122"/>
      <c r="L159" s="123"/>
      <c r="M159" s="124" t="s">
        <v>0</v>
      </c>
      <c r="N159" s="125" t="s">
        <v>25</v>
      </c>
      <c r="P159" s="97">
        <f>O159*H159</f>
        <v>0</v>
      </c>
      <c r="Q159" s="97">
        <v>2.5000000000000001E-4</v>
      </c>
      <c r="R159" s="97">
        <f>Q159*H159</f>
        <v>1.5505000000000001E-2</v>
      </c>
      <c r="S159" s="97">
        <v>0</v>
      </c>
      <c r="T159" s="98">
        <f>S159*H159</f>
        <v>0</v>
      </c>
      <c r="AR159" s="99" t="s">
        <v>123</v>
      </c>
      <c r="AT159" s="99" t="s">
        <v>139</v>
      </c>
      <c r="AU159" s="99" t="s">
        <v>86</v>
      </c>
      <c r="AY159" s="9" t="s">
        <v>79</v>
      </c>
      <c r="BE159" s="100">
        <f>IF(N159="základná",J159,0)</f>
        <v>0</v>
      </c>
      <c r="BF159" s="100">
        <f>IF(N159="znížená",J159,0)</f>
        <v>0</v>
      </c>
      <c r="BG159" s="100">
        <f>IF(N159="zákl. prenesená",J159,0)</f>
        <v>0</v>
      </c>
      <c r="BH159" s="100">
        <f>IF(N159="zníž. prenesená",J159,0)</f>
        <v>0</v>
      </c>
      <c r="BI159" s="100">
        <f>IF(N159="nulová",J159,0)</f>
        <v>0</v>
      </c>
      <c r="BJ159" s="9" t="s">
        <v>86</v>
      </c>
      <c r="BK159" s="100">
        <f>ROUND(I159*H159,2)</f>
        <v>0</v>
      </c>
      <c r="BL159" s="9" t="s">
        <v>85</v>
      </c>
      <c r="BM159" s="99" t="s">
        <v>180</v>
      </c>
    </row>
    <row r="160" spans="2:65" s="7" customFormat="1" x14ac:dyDescent="0.2">
      <c r="B160" s="101"/>
      <c r="D160" s="102" t="s">
        <v>92</v>
      </c>
      <c r="F160" s="104" t="s">
        <v>181</v>
      </c>
      <c r="H160" s="105">
        <v>62.02</v>
      </c>
      <c r="I160" s="106"/>
      <c r="L160" s="101"/>
      <c r="M160" s="107"/>
      <c r="T160" s="108"/>
      <c r="AT160" s="103" t="s">
        <v>92</v>
      </c>
      <c r="AU160" s="103" t="s">
        <v>86</v>
      </c>
      <c r="AV160" s="7" t="s">
        <v>86</v>
      </c>
      <c r="AW160" s="7" t="s">
        <v>1</v>
      </c>
      <c r="AX160" s="7" t="s">
        <v>43</v>
      </c>
      <c r="AY160" s="103" t="s">
        <v>79</v>
      </c>
    </row>
    <row r="161" spans="2:65" s="6" customFormat="1" ht="22.9" customHeight="1" x14ac:dyDescent="0.2">
      <c r="B161" s="76"/>
      <c r="D161" s="77" t="s">
        <v>41</v>
      </c>
      <c r="E161" s="86" t="s">
        <v>94</v>
      </c>
      <c r="F161" s="86" t="s">
        <v>182</v>
      </c>
      <c r="I161" s="79"/>
      <c r="J161" s="87">
        <f>BK161</f>
        <v>0</v>
      </c>
      <c r="L161" s="76"/>
      <c r="M161" s="81"/>
      <c r="P161" s="82">
        <f>SUM(P162:P168)</f>
        <v>0</v>
      </c>
      <c r="R161" s="82">
        <f>SUM(R162:R168)</f>
        <v>3.3718752000000003</v>
      </c>
      <c r="T161" s="83">
        <f>SUM(T162:T168)</f>
        <v>0</v>
      </c>
      <c r="AR161" s="77" t="s">
        <v>43</v>
      </c>
      <c r="AT161" s="84" t="s">
        <v>41</v>
      </c>
      <c r="AU161" s="84" t="s">
        <v>43</v>
      </c>
      <c r="AY161" s="77" t="s">
        <v>79</v>
      </c>
      <c r="BK161" s="85">
        <f>SUM(BK162:BK168)</f>
        <v>0</v>
      </c>
    </row>
    <row r="162" spans="2:65" s="1" customFormat="1" ht="16.5" customHeight="1" x14ac:dyDescent="0.2">
      <c r="B162" s="18"/>
      <c r="C162" s="88" t="s">
        <v>183</v>
      </c>
      <c r="D162" s="88" t="s">
        <v>81</v>
      </c>
      <c r="E162" s="89" t="s">
        <v>184</v>
      </c>
      <c r="F162" s="90" t="s">
        <v>185</v>
      </c>
      <c r="G162" s="91" t="s">
        <v>90</v>
      </c>
      <c r="H162" s="92">
        <v>1.44</v>
      </c>
      <c r="I162" s="93"/>
      <c r="J162" s="92">
        <f>ROUND(I162*H162,2)</f>
        <v>0</v>
      </c>
      <c r="K162" s="94"/>
      <c r="L162" s="18"/>
      <c r="M162" s="95" t="s">
        <v>0</v>
      </c>
      <c r="N162" s="96" t="s">
        <v>25</v>
      </c>
      <c r="P162" s="97">
        <f>O162*H162</f>
        <v>0</v>
      </c>
      <c r="Q162" s="97">
        <v>2.3254800000000002</v>
      </c>
      <c r="R162" s="97">
        <f>Q162*H162</f>
        <v>3.3486912000000002</v>
      </c>
      <c r="S162" s="97">
        <v>0</v>
      </c>
      <c r="T162" s="98">
        <f>S162*H162</f>
        <v>0</v>
      </c>
      <c r="AR162" s="99" t="s">
        <v>85</v>
      </c>
      <c r="AT162" s="99" t="s">
        <v>81</v>
      </c>
      <c r="AU162" s="99" t="s">
        <v>86</v>
      </c>
      <c r="AY162" s="9" t="s">
        <v>79</v>
      </c>
      <c r="BE162" s="100">
        <f>IF(N162="základná",J162,0)</f>
        <v>0</v>
      </c>
      <c r="BF162" s="100">
        <f>IF(N162="znížená",J162,0)</f>
        <v>0</v>
      </c>
      <c r="BG162" s="100">
        <f>IF(N162="zákl. prenesená",J162,0)</f>
        <v>0</v>
      </c>
      <c r="BH162" s="100">
        <f>IF(N162="zníž. prenesená",J162,0)</f>
        <v>0</v>
      </c>
      <c r="BI162" s="100">
        <f>IF(N162="nulová",J162,0)</f>
        <v>0</v>
      </c>
      <c r="BJ162" s="9" t="s">
        <v>86</v>
      </c>
      <c r="BK162" s="100">
        <f>ROUND(I162*H162,2)</f>
        <v>0</v>
      </c>
      <c r="BL162" s="9" t="s">
        <v>85</v>
      </c>
      <c r="BM162" s="99" t="s">
        <v>186</v>
      </c>
    </row>
    <row r="163" spans="2:65" s="7" customFormat="1" x14ac:dyDescent="0.2">
      <c r="B163" s="101"/>
      <c r="D163" s="102" t="s">
        <v>92</v>
      </c>
      <c r="E163" s="103" t="s">
        <v>0</v>
      </c>
      <c r="F163" s="104" t="s">
        <v>187</v>
      </c>
      <c r="H163" s="105">
        <v>1.44</v>
      </c>
      <c r="I163" s="106"/>
      <c r="L163" s="101"/>
      <c r="M163" s="107"/>
      <c r="T163" s="108"/>
      <c r="AT163" s="103" t="s">
        <v>92</v>
      </c>
      <c r="AU163" s="103" t="s">
        <v>86</v>
      </c>
      <c r="AV163" s="7" t="s">
        <v>86</v>
      </c>
      <c r="AW163" s="7" t="s">
        <v>16</v>
      </c>
      <c r="AX163" s="7" t="s">
        <v>43</v>
      </c>
      <c r="AY163" s="103" t="s">
        <v>79</v>
      </c>
    </row>
    <row r="164" spans="2:65" s="1" customFormat="1" ht="24.2" customHeight="1" x14ac:dyDescent="0.2">
      <c r="B164" s="18"/>
      <c r="C164" s="88" t="s">
        <v>188</v>
      </c>
      <c r="D164" s="88" t="s">
        <v>81</v>
      </c>
      <c r="E164" s="89" t="s">
        <v>189</v>
      </c>
      <c r="F164" s="90" t="s">
        <v>190</v>
      </c>
      <c r="G164" s="91" t="s">
        <v>131</v>
      </c>
      <c r="H164" s="92">
        <v>4.8</v>
      </c>
      <c r="I164" s="93"/>
      <c r="J164" s="92">
        <f>ROUND(I164*H164,2)</f>
        <v>0</v>
      </c>
      <c r="K164" s="94"/>
      <c r="L164" s="18"/>
      <c r="M164" s="95" t="s">
        <v>0</v>
      </c>
      <c r="N164" s="96" t="s">
        <v>25</v>
      </c>
      <c r="P164" s="97">
        <f>O164*H164</f>
        <v>0</v>
      </c>
      <c r="Q164" s="97">
        <v>0</v>
      </c>
      <c r="R164" s="97">
        <f>Q164*H164</f>
        <v>0</v>
      </c>
      <c r="S164" s="97">
        <v>0</v>
      </c>
      <c r="T164" s="98">
        <f>S164*H164</f>
        <v>0</v>
      </c>
      <c r="AR164" s="99" t="s">
        <v>85</v>
      </c>
      <c r="AT164" s="99" t="s">
        <v>81</v>
      </c>
      <c r="AU164" s="99" t="s">
        <v>86</v>
      </c>
      <c r="AY164" s="9" t="s">
        <v>79</v>
      </c>
      <c r="BE164" s="100">
        <f>IF(N164="základná",J164,0)</f>
        <v>0</v>
      </c>
      <c r="BF164" s="100">
        <f>IF(N164="znížená",J164,0)</f>
        <v>0</v>
      </c>
      <c r="BG164" s="100">
        <f>IF(N164="zákl. prenesená",J164,0)</f>
        <v>0</v>
      </c>
      <c r="BH164" s="100">
        <f>IF(N164="zníž. prenesená",J164,0)</f>
        <v>0</v>
      </c>
      <c r="BI164" s="100">
        <f>IF(N164="nulová",J164,0)</f>
        <v>0</v>
      </c>
      <c r="BJ164" s="9" t="s">
        <v>86</v>
      </c>
      <c r="BK164" s="100">
        <f>ROUND(I164*H164,2)</f>
        <v>0</v>
      </c>
      <c r="BL164" s="9" t="s">
        <v>85</v>
      </c>
      <c r="BM164" s="99" t="s">
        <v>191</v>
      </c>
    </row>
    <row r="165" spans="2:65" s="7" customFormat="1" x14ac:dyDescent="0.2">
      <c r="B165" s="101"/>
      <c r="D165" s="102" t="s">
        <v>92</v>
      </c>
      <c r="E165" s="103" t="s">
        <v>0</v>
      </c>
      <c r="F165" s="104" t="s">
        <v>192</v>
      </c>
      <c r="H165" s="105">
        <v>4.8</v>
      </c>
      <c r="I165" s="106"/>
      <c r="L165" s="101"/>
      <c r="M165" s="107"/>
      <c r="T165" s="108"/>
      <c r="AT165" s="103" t="s">
        <v>92</v>
      </c>
      <c r="AU165" s="103" t="s">
        <v>86</v>
      </c>
      <c r="AV165" s="7" t="s">
        <v>86</v>
      </c>
      <c r="AW165" s="7" t="s">
        <v>16</v>
      </c>
      <c r="AX165" s="7" t="s">
        <v>43</v>
      </c>
      <c r="AY165" s="103" t="s">
        <v>79</v>
      </c>
    </row>
    <row r="166" spans="2:65" s="1" customFormat="1" ht="24.2" customHeight="1" x14ac:dyDescent="0.2">
      <c r="B166" s="18"/>
      <c r="C166" s="88" t="s">
        <v>193</v>
      </c>
      <c r="D166" s="88" t="s">
        <v>81</v>
      </c>
      <c r="E166" s="89" t="s">
        <v>194</v>
      </c>
      <c r="F166" s="90" t="s">
        <v>195</v>
      </c>
      <c r="G166" s="91" t="s">
        <v>131</v>
      </c>
      <c r="H166" s="92">
        <v>10.08</v>
      </c>
      <c r="I166" s="93"/>
      <c r="J166" s="92">
        <f>ROUND(I166*H166,2)</f>
        <v>0</v>
      </c>
      <c r="K166" s="94"/>
      <c r="L166" s="18"/>
      <c r="M166" s="95" t="s">
        <v>0</v>
      </c>
      <c r="N166" s="96" t="s">
        <v>25</v>
      </c>
      <c r="P166" s="97">
        <f>O166*H166</f>
        <v>0</v>
      </c>
      <c r="Q166" s="97">
        <v>2.3E-3</v>
      </c>
      <c r="R166" s="97">
        <f>Q166*H166</f>
        <v>2.3184E-2</v>
      </c>
      <c r="S166" s="97">
        <v>0</v>
      </c>
      <c r="T166" s="98">
        <f>S166*H166</f>
        <v>0</v>
      </c>
      <c r="AR166" s="99" t="s">
        <v>85</v>
      </c>
      <c r="AT166" s="99" t="s">
        <v>81</v>
      </c>
      <c r="AU166" s="99" t="s">
        <v>86</v>
      </c>
      <c r="AY166" s="9" t="s">
        <v>79</v>
      </c>
      <c r="BE166" s="100">
        <f>IF(N166="základná",J166,0)</f>
        <v>0</v>
      </c>
      <c r="BF166" s="100">
        <f>IF(N166="znížená",J166,0)</f>
        <v>0</v>
      </c>
      <c r="BG166" s="100">
        <f>IF(N166="zákl. prenesená",J166,0)</f>
        <v>0</v>
      </c>
      <c r="BH166" s="100">
        <f>IF(N166="zníž. prenesená",J166,0)</f>
        <v>0</v>
      </c>
      <c r="BI166" s="100">
        <f>IF(N166="nulová",J166,0)</f>
        <v>0</v>
      </c>
      <c r="BJ166" s="9" t="s">
        <v>86</v>
      </c>
      <c r="BK166" s="100">
        <f>ROUND(I166*H166,2)</f>
        <v>0</v>
      </c>
      <c r="BL166" s="9" t="s">
        <v>85</v>
      </c>
      <c r="BM166" s="99" t="s">
        <v>196</v>
      </c>
    </row>
    <row r="167" spans="2:65" s="7" customFormat="1" x14ac:dyDescent="0.2">
      <c r="B167" s="101"/>
      <c r="D167" s="102" t="s">
        <v>92</v>
      </c>
      <c r="E167" s="103" t="s">
        <v>0</v>
      </c>
      <c r="F167" s="104" t="s">
        <v>197</v>
      </c>
      <c r="H167" s="105">
        <v>10.08</v>
      </c>
      <c r="I167" s="106"/>
      <c r="L167" s="101"/>
      <c r="M167" s="107"/>
      <c r="T167" s="108"/>
      <c r="AT167" s="103" t="s">
        <v>92</v>
      </c>
      <c r="AU167" s="103" t="s">
        <v>86</v>
      </c>
      <c r="AV167" s="7" t="s">
        <v>86</v>
      </c>
      <c r="AW167" s="7" t="s">
        <v>16</v>
      </c>
      <c r="AX167" s="7" t="s">
        <v>43</v>
      </c>
      <c r="AY167" s="103" t="s">
        <v>79</v>
      </c>
    </row>
    <row r="168" spans="2:65" s="1" customFormat="1" ht="24.2" customHeight="1" x14ac:dyDescent="0.2">
      <c r="B168" s="18"/>
      <c r="C168" s="88" t="s">
        <v>2</v>
      </c>
      <c r="D168" s="88" t="s">
        <v>81</v>
      </c>
      <c r="E168" s="89" t="s">
        <v>198</v>
      </c>
      <c r="F168" s="90" t="s">
        <v>199</v>
      </c>
      <c r="G168" s="91" t="s">
        <v>131</v>
      </c>
      <c r="H168" s="92">
        <v>10.08</v>
      </c>
      <c r="I168" s="93"/>
      <c r="J168" s="92">
        <f>ROUND(I168*H168,2)</f>
        <v>0</v>
      </c>
      <c r="K168" s="94"/>
      <c r="L168" s="18"/>
      <c r="M168" s="95" t="s">
        <v>0</v>
      </c>
      <c r="N168" s="96" t="s">
        <v>25</v>
      </c>
      <c r="P168" s="97">
        <f>O168*H168</f>
        <v>0</v>
      </c>
      <c r="Q168" s="97">
        <v>0</v>
      </c>
      <c r="R168" s="97">
        <f>Q168*H168</f>
        <v>0</v>
      </c>
      <c r="S168" s="97">
        <v>0</v>
      </c>
      <c r="T168" s="98">
        <f>S168*H168</f>
        <v>0</v>
      </c>
      <c r="AR168" s="99" t="s">
        <v>85</v>
      </c>
      <c r="AT168" s="99" t="s">
        <v>81</v>
      </c>
      <c r="AU168" s="99" t="s">
        <v>86</v>
      </c>
      <c r="AY168" s="9" t="s">
        <v>79</v>
      </c>
      <c r="BE168" s="100">
        <f>IF(N168="základná",J168,0)</f>
        <v>0</v>
      </c>
      <c r="BF168" s="100">
        <f>IF(N168="znížená",J168,0)</f>
        <v>0</v>
      </c>
      <c r="BG168" s="100">
        <f>IF(N168="zákl. prenesená",J168,0)</f>
        <v>0</v>
      </c>
      <c r="BH168" s="100">
        <f>IF(N168="zníž. prenesená",J168,0)</f>
        <v>0</v>
      </c>
      <c r="BI168" s="100">
        <f>IF(N168="nulová",J168,0)</f>
        <v>0</v>
      </c>
      <c r="BJ168" s="9" t="s">
        <v>86</v>
      </c>
      <c r="BK168" s="100">
        <f>ROUND(I168*H168,2)</f>
        <v>0</v>
      </c>
      <c r="BL168" s="9" t="s">
        <v>85</v>
      </c>
      <c r="BM168" s="99" t="s">
        <v>200</v>
      </c>
    </row>
    <row r="169" spans="2:65" s="6" customFormat="1" ht="22.9" customHeight="1" x14ac:dyDescent="0.2">
      <c r="B169" s="76"/>
      <c r="D169" s="77" t="s">
        <v>41</v>
      </c>
      <c r="E169" s="86" t="s">
        <v>105</v>
      </c>
      <c r="F169" s="86" t="s">
        <v>201</v>
      </c>
      <c r="I169" s="79"/>
      <c r="J169" s="87">
        <f>BK169</f>
        <v>0</v>
      </c>
      <c r="L169" s="76"/>
      <c r="M169" s="81"/>
      <c r="P169" s="82">
        <f>SUM(P170:P179)</f>
        <v>0</v>
      </c>
      <c r="R169" s="82">
        <f>SUM(R170:R179)</f>
        <v>42.16419771999999</v>
      </c>
      <c r="T169" s="83">
        <f>SUM(T170:T179)</f>
        <v>0</v>
      </c>
      <c r="AR169" s="77" t="s">
        <v>43</v>
      </c>
      <c r="AT169" s="84" t="s">
        <v>41</v>
      </c>
      <c r="AU169" s="84" t="s">
        <v>43</v>
      </c>
      <c r="AY169" s="77" t="s">
        <v>79</v>
      </c>
      <c r="BK169" s="85">
        <f>SUM(BK170:BK179)</f>
        <v>0</v>
      </c>
    </row>
    <row r="170" spans="2:65" s="1" customFormat="1" ht="24.2" customHeight="1" x14ac:dyDescent="0.2">
      <c r="B170" s="18"/>
      <c r="C170" s="88" t="s">
        <v>202</v>
      </c>
      <c r="D170" s="88" t="s">
        <v>81</v>
      </c>
      <c r="E170" s="89" t="s">
        <v>203</v>
      </c>
      <c r="F170" s="90" t="s">
        <v>204</v>
      </c>
      <c r="G170" s="91" t="s">
        <v>131</v>
      </c>
      <c r="H170" s="92">
        <v>55.3</v>
      </c>
      <c r="I170" s="93"/>
      <c r="J170" s="92">
        <f>ROUND(I170*H170,2)</f>
        <v>0</v>
      </c>
      <c r="K170" s="94"/>
      <c r="L170" s="18"/>
      <c r="M170" s="95" t="s">
        <v>0</v>
      </c>
      <c r="N170" s="96" t="s">
        <v>25</v>
      </c>
      <c r="P170" s="97">
        <f>O170*H170</f>
        <v>0</v>
      </c>
      <c r="Q170" s="97">
        <v>0.34499999999999997</v>
      </c>
      <c r="R170" s="97">
        <f>Q170*H170</f>
        <v>19.078499999999998</v>
      </c>
      <c r="S170" s="97">
        <v>0</v>
      </c>
      <c r="T170" s="98">
        <f>S170*H170</f>
        <v>0</v>
      </c>
      <c r="AR170" s="99" t="s">
        <v>85</v>
      </c>
      <c r="AT170" s="99" t="s">
        <v>81</v>
      </c>
      <c r="AU170" s="99" t="s">
        <v>86</v>
      </c>
      <c r="AY170" s="9" t="s">
        <v>79</v>
      </c>
      <c r="BE170" s="100">
        <f>IF(N170="základná",J170,0)</f>
        <v>0</v>
      </c>
      <c r="BF170" s="100">
        <f>IF(N170="znížená",J170,0)</f>
        <v>0</v>
      </c>
      <c r="BG170" s="100">
        <f>IF(N170="zákl. prenesená",J170,0)</f>
        <v>0</v>
      </c>
      <c r="BH170" s="100">
        <f>IF(N170="zníž. prenesená",J170,0)</f>
        <v>0</v>
      </c>
      <c r="BI170" s="100">
        <f>IF(N170="nulová",J170,0)</f>
        <v>0</v>
      </c>
      <c r="BJ170" s="9" t="s">
        <v>86</v>
      </c>
      <c r="BK170" s="100">
        <f>ROUND(I170*H170,2)</f>
        <v>0</v>
      </c>
      <c r="BL170" s="9" t="s">
        <v>85</v>
      </c>
      <c r="BM170" s="99" t="s">
        <v>205</v>
      </c>
    </row>
    <row r="171" spans="2:65" s="1" customFormat="1" ht="37.9" customHeight="1" x14ac:dyDescent="0.2">
      <c r="B171" s="18"/>
      <c r="C171" s="88" t="s">
        <v>206</v>
      </c>
      <c r="D171" s="88" t="s">
        <v>81</v>
      </c>
      <c r="E171" s="89" t="s">
        <v>207</v>
      </c>
      <c r="F171" s="90" t="s">
        <v>208</v>
      </c>
      <c r="G171" s="91" t="s">
        <v>131</v>
      </c>
      <c r="H171" s="92">
        <v>42</v>
      </c>
      <c r="I171" s="93"/>
      <c r="J171" s="92">
        <f>ROUND(I171*H171,2)</f>
        <v>0</v>
      </c>
      <c r="K171" s="94"/>
      <c r="L171" s="18"/>
      <c r="M171" s="95" t="s">
        <v>0</v>
      </c>
      <c r="N171" s="96" t="s">
        <v>25</v>
      </c>
      <c r="P171" s="97">
        <f>O171*H171</f>
        <v>0</v>
      </c>
      <c r="Q171" s="97">
        <v>0.28731066</v>
      </c>
      <c r="R171" s="97">
        <f>Q171*H171</f>
        <v>12.06704772</v>
      </c>
      <c r="S171" s="97">
        <v>0</v>
      </c>
      <c r="T171" s="98">
        <f>S171*H171</f>
        <v>0</v>
      </c>
      <c r="AR171" s="99" t="s">
        <v>85</v>
      </c>
      <c r="AT171" s="99" t="s">
        <v>81</v>
      </c>
      <c r="AU171" s="99" t="s">
        <v>86</v>
      </c>
      <c r="AY171" s="9" t="s">
        <v>79</v>
      </c>
      <c r="BE171" s="100">
        <f>IF(N171="základná",J171,0)</f>
        <v>0</v>
      </c>
      <c r="BF171" s="100">
        <f>IF(N171="znížená",J171,0)</f>
        <v>0</v>
      </c>
      <c r="BG171" s="100">
        <f>IF(N171="zákl. prenesená",J171,0)</f>
        <v>0</v>
      </c>
      <c r="BH171" s="100">
        <f>IF(N171="zníž. prenesená",J171,0)</f>
        <v>0</v>
      </c>
      <c r="BI171" s="100">
        <f>IF(N171="nulová",J171,0)</f>
        <v>0</v>
      </c>
      <c r="BJ171" s="9" t="s">
        <v>86</v>
      </c>
      <c r="BK171" s="100">
        <f>ROUND(I171*H171,2)</f>
        <v>0</v>
      </c>
      <c r="BL171" s="9" t="s">
        <v>85</v>
      </c>
      <c r="BM171" s="99" t="s">
        <v>209</v>
      </c>
    </row>
    <row r="172" spans="2:65" s="1" customFormat="1" ht="37.9" customHeight="1" x14ac:dyDescent="0.2">
      <c r="B172" s="18"/>
      <c r="C172" s="88" t="s">
        <v>210</v>
      </c>
      <c r="D172" s="88" t="s">
        <v>81</v>
      </c>
      <c r="E172" s="89" t="s">
        <v>211</v>
      </c>
      <c r="F172" s="90" t="s">
        <v>212</v>
      </c>
      <c r="G172" s="91" t="s">
        <v>131</v>
      </c>
      <c r="H172" s="92">
        <v>42</v>
      </c>
      <c r="I172" s="93"/>
      <c r="J172" s="92">
        <f>ROUND(I172*H172,2)</f>
        <v>0</v>
      </c>
      <c r="K172" s="94"/>
      <c r="L172" s="18"/>
      <c r="M172" s="95" t="s">
        <v>0</v>
      </c>
      <c r="N172" s="96" t="s">
        <v>25</v>
      </c>
      <c r="P172" s="97">
        <f>O172*H172</f>
        <v>0</v>
      </c>
      <c r="Q172" s="97">
        <v>8.4000000000000005E-2</v>
      </c>
      <c r="R172" s="97">
        <f>Q172*H172</f>
        <v>3.528</v>
      </c>
      <c r="S172" s="97">
        <v>0</v>
      </c>
      <c r="T172" s="98">
        <f>S172*H172</f>
        <v>0</v>
      </c>
      <c r="AR172" s="99" t="s">
        <v>85</v>
      </c>
      <c r="AT172" s="99" t="s">
        <v>81</v>
      </c>
      <c r="AU172" s="99" t="s">
        <v>86</v>
      </c>
      <c r="AY172" s="9" t="s">
        <v>79</v>
      </c>
      <c r="BE172" s="100">
        <f>IF(N172="základná",J172,0)</f>
        <v>0</v>
      </c>
      <c r="BF172" s="100">
        <f>IF(N172="znížená",J172,0)</f>
        <v>0</v>
      </c>
      <c r="BG172" s="100">
        <f>IF(N172="zákl. prenesená",J172,0)</f>
        <v>0</v>
      </c>
      <c r="BH172" s="100">
        <f>IF(N172="zníž. prenesená",J172,0)</f>
        <v>0</v>
      </c>
      <c r="BI172" s="100">
        <f>IF(N172="nulová",J172,0)</f>
        <v>0</v>
      </c>
      <c r="BJ172" s="9" t="s">
        <v>86</v>
      </c>
      <c r="BK172" s="100">
        <f>ROUND(I172*H172,2)</f>
        <v>0</v>
      </c>
      <c r="BL172" s="9" t="s">
        <v>85</v>
      </c>
      <c r="BM172" s="99" t="s">
        <v>213</v>
      </c>
    </row>
    <row r="173" spans="2:65" s="7" customFormat="1" x14ac:dyDescent="0.2">
      <c r="B173" s="101"/>
      <c r="D173" s="102" t="s">
        <v>92</v>
      </c>
      <c r="E173" s="103" t="s">
        <v>0</v>
      </c>
      <c r="F173" s="104" t="s">
        <v>214</v>
      </c>
      <c r="H173" s="105">
        <v>42</v>
      </c>
      <c r="I173" s="106"/>
      <c r="L173" s="101"/>
      <c r="M173" s="107"/>
      <c r="T173" s="108"/>
      <c r="AT173" s="103" t="s">
        <v>92</v>
      </c>
      <c r="AU173" s="103" t="s">
        <v>86</v>
      </c>
      <c r="AV173" s="7" t="s">
        <v>86</v>
      </c>
      <c r="AW173" s="7" t="s">
        <v>16</v>
      </c>
      <c r="AX173" s="7" t="s">
        <v>43</v>
      </c>
      <c r="AY173" s="103" t="s">
        <v>79</v>
      </c>
    </row>
    <row r="174" spans="2:65" s="1" customFormat="1" ht="21.75" customHeight="1" x14ac:dyDescent="0.2">
      <c r="B174" s="18"/>
      <c r="C174" s="116" t="s">
        <v>215</v>
      </c>
      <c r="D174" s="116" t="s">
        <v>139</v>
      </c>
      <c r="E174" s="117" t="s">
        <v>216</v>
      </c>
      <c r="F174" s="118" t="s">
        <v>217</v>
      </c>
      <c r="G174" s="119" t="s">
        <v>218</v>
      </c>
      <c r="H174" s="120">
        <v>169.68</v>
      </c>
      <c r="I174" s="121"/>
      <c r="J174" s="120">
        <f>ROUND(I174*H174,2)</f>
        <v>0</v>
      </c>
      <c r="K174" s="122"/>
      <c r="L174" s="123"/>
      <c r="M174" s="124" t="s">
        <v>0</v>
      </c>
      <c r="N174" s="125" t="s">
        <v>25</v>
      </c>
      <c r="P174" s="97">
        <f>O174*H174</f>
        <v>0</v>
      </c>
      <c r="Q174" s="97">
        <v>2.2499999999999999E-2</v>
      </c>
      <c r="R174" s="97">
        <f>Q174*H174</f>
        <v>3.8178000000000001</v>
      </c>
      <c r="S174" s="97">
        <v>0</v>
      </c>
      <c r="T174" s="98">
        <f>S174*H174</f>
        <v>0</v>
      </c>
      <c r="AR174" s="99" t="s">
        <v>123</v>
      </c>
      <c r="AT174" s="99" t="s">
        <v>139</v>
      </c>
      <c r="AU174" s="99" t="s">
        <v>86</v>
      </c>
      <c r="AY174" s="9" t="s">
        <v>79</v>
      </c>
      <c r="BE174" s="100">
        <f>IF(N174="základná",J174,0)</f>
        <v>0</v>
      </c>
      <c r="BF174" s="100">
        <f>IF(N174="znížená",J174,0)</f>
        <v>0</v>
      </c>
      <c r="BG174" s="100">
        <f>IF(N174="zákl. prenesená",J174,0)</f>
        <v>0</v>
      </c>
      <c r="BH174" s="100">
        <f>IF(N174="zníž. prenesená",J174,0)</f>
        <v>0</v>
      </c>
      <c r="BI174" s="100">
        <f>IF(N174="nulová",J174,0)</f>
        <v>0</v>
      </c>
      <c r="BJ174" s="9" t="s">
        <v>86</v>
      </c>
      <c r="BK174" s="100">
        <f>ROUND(I174*H174,2)</f>
        <v>0</v>
      </c>
      <c r="BL174" s="9" t="s">
        <v>85</v>
      </c>
      <c r="BM174" s="99" t="s">
        <v>219</v>
      </c>
    </row>
    <row r="175" spans="2:65" s="7" customFormat="1" x14ac:dyDescent="0.2">
      <c r="B175" s="101"/>
      <c r="D175" s="102" t="s">
        <v>92</v>
      </c>
      <c r="F175" s="104" t="s">
        <v>220</v>
      </c>
      <c r="H175" s="105">
        <v>169.68</v>
      </c>
      <c r="I175" s="106"/>
      <c r="L175" s="101"/>
      <c r="M175" s="107"/>
      <c r="T175" s="108"/>
      <c r="AT175" s="103" t="s">
        <v>92</v>
      </c>
      <c r="AU175" s="103" t="s">
        <v>86</v>
      </c>
      <c r="AV175" s="7" t="s">
        <v>86</v>
      </c>
      <c r="AW175" s="7" t="s">
        <v>1</v>
      </c>
      <c r="AX175" s="7" t="s">
        <v>43</v>
      </c>
      <c r="AY175" s="103" t="s">
        <v>79</v>
      </c>
    </row>
    <row r="176" spans="2:65" s="1" customFormat="1" ht="37.9" customHeight="1" x14ac:dyDescent="0.2">
      <c r="B176" s="18"/>
      <c r="C176" s="88" t="s">
        <v>221</v>
      </c>
      <c r="D176" s="88" t="s">
        <v>81</v>
      </c>
      <c r="E176" s="89" t="s">
        <v>222</v>
      </c>
      <c r="F176" s="90" t="s">
        <v>223</v>
      </c>
      <c r="G176" s="91" t="s">
        <v>131</v>
      </c>
      <c r="H176" s="92">
        <v>13.3</v>
      </c>
      <c r="I176" s="93"/>
      <c r="J176" s="92">
        <f>ROUND(I176*H176,2)</f>
        <v>0</v>
      </c>
      <c r="K176" s="94"/>
      <c r="L176" s="18"/>
      <c r="M176" s="95" t="s">
        <v>0</v>
      </c>
      <c r="N176" s="96" t="s">
        <v>25</v>
      </c>
      <c r="P176" s="97">
        <f>O176*H176</f>
        <v>0</v>
      </c>
      <c r="Q176" s="97">
        <v>9.2499999999999999E-2</v>
      </c>
      <c r="R176" s="97">
        <f>Q176*H176</f>
        <v>1.2302500000000001</v>
      </c>
      <c r="S176" s="97">
        <v>0</v>
      </c>
      <c r="T176" s="98">
        <f>S176*H176</f>
        <v>0</v>
      </c>
      <c r="AR176" s="99" t="s">
        <v>85</v>
      </c>
      <c r="AT176" s="99" t="s">
        <v>81</v>
      </c>
      <c r="AU176" s="99" t="s">
        <v>86</v>
      </c>
      <c r="AY176" s="9" t="s">
        <v>79</v>
      </c>
      <c r="BE176" s="100">
        <f>IF(N176="základná",J176,0)</f>
        <v>0</v>
      </c>
      <c r="BF176" s="100">
        <f>IF(N176="znížená",J176,0)</f>
        <v>0</v>
      </c>
      <c r="BG176" s="100">
        <f>IF(N176="zákl. prenesená",J176,0)</f>
        <v>0</v>
      </c>
      <c r="BH176" s="100">
        <f>IF(N176="zníž. prenesená",J176,0)</f>
        <v>0</v>
      </c>
      <c r="BI176" s="100">
        <f>IF(N176="nulová",J176,0)</f>
        <v>0</v>
      </c>
      <c r="BJ176" s="9" t="s">
        <v>86</v>
      </c>
      <c r="BK176" s="100">
        <f>ROUND(I176*H176,2)</f>
        <v>0</v>
      </c>
      <c r="BL176" s="9" t="s">
        <v>85</v>
      </c>
      <c r="BM176" s="99" t="s">
        <v>224</v>
      </c>
    </row>
    <row r="177" spans="2:65" s="7" customFormat="1" ht="22.5" x14ac:dyDescent="0.2">
      <c r="B177" s="101"/>
      <c r="D177" s="102" t="s">
        <v>92</v>
      </c>
      <c r="E177" s="103" t="s">
        <v>0</v>
      </c>
      <c r="F177" s="104" t="s">
        <v>225</v>
      </c>
      <c r="H177" s="105">
        <v>13.3</v>
      </c>
      <c r="I177" s="106"/>
      <c r="L177" s="101"/>
      <c r="M177" s="107"/>
      <c r="T177" s="108"/>
      <c r="AT177" s="103" t="s">
        <v>92</v>
      </c>
      <c r="AU177" s="103" t="s">
        <v>86</v>
      </c>
      <c r="AV177" s="7" t="s">
        <v>86</v>
      </c>
      <c r="AW177" s="7" t="s">
        <v>16</v>
      </c>
      <c r="AX177" s="7" t="s">
        <v>43</v>
      </c>
      <c r="AY177" s="103" t="s">
        <v>79</v>
      </c>
    </row>
    <row r="178" spans="2:65" s="1" customFormat="1" ht="24.2" customHeight="1" x14ac:dyDescent="0.2">
      <c r="B178" s="18"/>
      <c r="C178" s="116" t="s">
        <v>226</v>
      </c>
      <c r="D178" s="116" t="s">
        <v>139</v>
      </c>
      <c r="E178" s="117" t="s">
        <v>227</v>
      </c>
      <c r="F178" s="118" t="s">
        <v>228</v>
      </c>
      <c r="G178" s="119" t="s">
        <v>131</v>
      </c>
      <c r="H178" s="120">
        <v>13.57</v>
      </c>
      <c r="I178" s="121"/>
      <c r="J178" s="120">
        <f>ROUND(I178*H178,2)</f>
        <v>0</v>
      </c>
      <c r="K178" s="122"/>
      <c r="L178" s="123"/>
      <c r="M178" s="124" t="s">
        <v>0</v>
      </c>
      <c r="N178" s="125" t="s">
        <v>25</v>
      </c>
      <c r="P178" s="97">
        <f>O178*H178</f>
        <v>0</v>
      </c>
      <c r="Q178" s="97">
        <v>0.18</v>
      </c>
      <c r="R178" s="97">
        <f>Q178*H178</f>
        <v>2.4426000000000001</v>
      </c>
      <c r="S178" s="97">
        <v>0</v>
      </c>
      <c r="T178" s="98">
        <f>S178*H178</f>
        <v>0</v>
      </c>
      <c r="AR178" s="99" t="s">
        <v>123</v>
      </c>
      <c r="AT178" s="99" t="s">
        <v>139</v>
      </c>
      <c r="AU178" s="99" t="s">
        <v>86</v>
      </c>
      <c r="AY178" s="9" t="s">
        <v>79</v>
      </c>
      <c r="BE178" s="100">
        <f>IF(N178="základná",J178,0)</f>
        <v>0</v>
      </c>
      <c r="BF178" s="100">
        <f>IF(N178="znížená",J178,0)</f>
        <v>0</v>
      </c>
      <c r="BG178" s="100">
        <f>IF(N178="zákl. prenesená",J178,0)</f>
        <v>0</v>
      </c>
      <c r="BH178" s="100">
        <f>IF(N178="zníž. prenesená",J178,0)</f>
        <v>0</v>
      </c>
      <c r="BI178" s="100">
        <f>IF(N178="nulová",J178,0)</f>
        <v>0</v>
      </c>
      <c r="BJ178" s="9" t="s">
        <v>86</v>
      </c>
      <c r="BK178" s="100">
        <f>ROUND(I178*H178,2)</f>
        <v>0</v>
      </c>
      <c r="BL178" s="9" t="s">
        <v>85</v>
      </c>
      <c r="BM178" s="99" t="s">
        <v>229</v>
      </c>
    </row>
    <row r="179" spans="2:65" s="7" customFormat="1" x14ac:dyDescent="0.2">
      <c r="B179" s="101"/>
      <c r="D179" s="102" t="s">
        <v>92</v>
      </c>
      <c r="F179" s="104" t="s">
        <v>230</v>
      </c>
      <c r="H179" s="105">
        <v>13.57</v>
      </c>
      <c r="I179" s="106"/>
      <c r="L179" s="101"/>
      <c r="M179" s="107"/>
      <c r="T179" s="108"/>
      <c r="AT179" s="103" t="s">
        <v>92</v>
      </c>
      <c r="AU179" s="103" t="s">
        <v>86</v>
      </c>
      <c r="AV179" s="7" t="s">
        <v>86</v>
      </c>
      <c r="AW179" s="7" t="s">
        <v>1</v>
      </c>
      <c r="AX179" s="7" t="s">
        <v>43</v>
      </c>
      <c r="AY179" s="103" t="s">
        <v>79</v>
      </c>
    </row>
    <row r="180" spans="2:65" s="6" customFormat="1" ht="22.9" customHeight="1" x14ac:dyDescent="0.2">
      <c r="B180" s="76"/>
      <c r="D180" s="77" t="s">
        <v>41</v>
      </c>
      <c r="E180" s="86" t="s">
        <v>128</v>
      </c>
      <c r="F180" s="86" t="s">
        <v>231</v>
      </c>
      <c r="I180" s="79"/>
      <c r="J180" s="87">
        <f>BK180</f>
        <v>0</v>
      </c>
      <c r="L180" s="76"/>
      <c r="M180" s="81"/>
      <c r="P180" s="82">
        <f>SUM(P181:P201)</f>
        <v>0</v>
      </c>
      <c r="R180" s="82">
        <f>SUM(R181:R201)</f>
        <v>12.314380499999999</v>
      </c>
      <c r="T180" s="83">
        <f>SUM(T181:T201)</f>
        <v>8.2000000000000003E-2</v>
      </c>
      <c r="AR180" s="77" t="s">
        <v>43</v>
      </c>
      <c r="AT180" s="84" t="s">
        <v>41</v>
      </c>
      <c r="AU180" s="84" t="s">
        <v>43</v>
      </c>
      <c r="AY180" s="77" t="s">
        <v>79</v>
      </c>
      <c r="BK180" s="85">
        <f>SUM(BK181:BK201)</f>
        <v>0</v>
      </c>
    </row>
    <row r="181" spans="2:65" s="1" customFormat="1" ht="24.2" customHeight="1" x14ac:dyDescent="0.2">
      <c r="B181" s="18"/>
      <c r="C181" s="88" t="s">
        <v>232</v>
      </c>
      <c r="D181" s="88" t="s">
        <v>81</v>
      </c>
      <c r="E181" s="89" t="s">
        <v>233</v>
      </c>
      <c r="F181" s="90" t="s">
        <v>234</v>
      </c>
      <c r="G181" s="91" t="s">
        <v>218</v>
      </c>
      <c r="H181" s="92">
        <v>1</v>
      </c>
      <c r="I181" s="93"/>
      <c r="J181" s="92">
        <f>ROUND(I181*H181,2)</f>
        <v>0</v>
      </c>
      <c r="K181" s="94"/>
      <c r="L181" s="18"/>
      <c r="M181" s="95" t="s">
        <v>0</v>
      </c>
      <c r="N181" s="96" t="s">
        <v>25</v>
      </c>
      <c r="P181" s="97">
        <f>O181*H181</f>
        <v>0</v>
      </c>
      <c r="Q181" s="97">
        <v>0.22133</v>
      </c>
      <c r="R181" s="97">
        <f>Q181*H181</f>
        <v>0.22133</v>
      </c>
      <c r="S181" s="97">
        <v>0</v>
      </c>
      <c r="T181" s="98">
        <f>S181*H181</f>
        <v>0</v>
      </c>
      <c r="AR181" s="99" t="s">
        <v>85</v>
      </c>
      <c r="AT181" s="99" t="s">
        <v>81</v>
      </c>
      <c r="AU181" s="99" t="s">
        <v>86</v>
      </c>
      <c r="AY181" s="9" t="s">
        <v>79</v>
      </c>
      <c r="BE181" s="100">
        <f>IF(N181="základná",J181,0)</f>
        <v>0</v>
      </c>
      <c r="BF181" s="100">
        <f>IF(N181="znížená",J181,0)</f>
        <v>0</v>
      </c>
      <c r="BG181" s="100">
        <f>IF(N181="zákl. prenesená",J181,0)</f>
        <v>0</v>
      </c>
      <c r="BH181" s="100">
        <f>IF(N181="zníž. prenesená",J181,0)</f>
        <v>0</v>
      </c>
      <c r="BI181" s="100">
        <f>IF(N181="nulová",J181,0)</f>
        <v>0</v>
      </c>
      <c r="BJ181" s="9" t="s">
        <v>86</v>
      </c>
      <c r="BK181" s="100">
        <f>ROUND(I181*H181,2)</f>
        <v>0</v>
      </c>
      <c r="BL181" s="9" t="s">
        <v>85</v>
      </c>
      <c r="BM181" s="99" t="s">
        <v>235</v>
      </c>
    </row>
    <row r="182" spans="2:65" s="7" customFormat="1" x14ac:dyDescent="0.2">
      <c r="B182" s="101"/>
      <c r="D182" s="102" t="s">
        <v>92</v>
      </c>
      <c r="E182" s="103" t="s">
        <v>0</v>
      </c>
      <c r="F182" s="104" t="s">
        <v>236</v>
      </c>
      <c r="H182" s="105">
        <v>1</v>
      </c>
      <c r="I182" s="106"/>
      <c r="L182" s="101"/>
      <c r="M182" s="107"/>
      <c r="T182" s="108"/>
      <c r="AT182" s="103" t="s">
        <v>92</v>
      </c>
      <c r="AU182" s="103" t="s">
        <v>86</v>
      </c>
      <c r="AV182" s="7" t="s">
        <v>86</v>
      </c>
      <c r="AW182" s="7" t="s">
        <v>16</v>
      </c>
      <c r="AX182" s="7" t="s">
        <v>43</v>
      </c>
      <c r="AY182" s="103" t="s">
        <v>79</v>
      </c>
    </row>
    <row r="183" spans="2:65" s="1" customFormat="1" ht="37.9" customHeight="1" x14ac:dyDescent="0.2">
      <c r="B183" s="18"/>
      <c r="C183" s="88" t="s">
        <v>237</v>
      </c>
      <c r="D183" s="88" t="s">
        <v>81</v>
      </c>
      <c r="E183" s="89" t="s">
        <v>238</v>
      </c>
      <c r="F183" s="90" t="s">
        <v>239</v>
      </c>
      <c r="G183" s="91" t="s">
        <v>84</v>
      </c>
      <c r="H183" s="92">
        <v>19.64</v>
      </c>
      <c r="I183" s="93"/>
      <c r="J183" s="92">
        <f>ROUND(I183*H183,2)</f>
        <v>0</v>
      </c>
      <c r="K183" s="94"/>
      <c r="L183" s="18"/>
      <c r="M183" s="95" t="s">
        <v>0</v>
      </c>
      <c r="N183" s="96" t="s">
        <v>25</v>
      </c>
      <c r="P183" s="97">
        <f>O183*H183</f>
        <v>0</v>
      </c>
      <c r="Q183" s="97">
        <v>9.8530000000000006E-2</v>
      </c>
      <c r="R183" s="97">
        <f>Q183*H183</f>
        <v>1.9351292000000002</v>
      </c>
      <c r="S183" s="97">
        <v>0</v>
      </c>
      <c r="T183" s="98">
        <f>S183*H183</f>
        <v>0</v>
      </c>
      <c r="AR183" s="99" t="s">
        <v>85</v>
      </c>
      <c r="AT183" s="99" t="s">
        <v>81</v>
      </c>
      <c r="AU183" s="99" t="s">
        <v>86</v>
      </c>
      <c r="AY183" s="9" t="s">
        <v>79</v>
      </c>
      <c r="BE183" s="100">
        <f>IF(N183="základná",J183,0)</f>
        <v>0</v>
      </c>
      <c r="BF183" s="100">
        <f>IF(N183="znížená",J183,0)</f>
        <v>0</v>
      </c>
      <c r="BG183" s="100">
        <f>IF(N183="zákl. prenesená",J183,0)</f>
        <v>0</v>
      </c>
      <c r="BH183" s="100">
        <f>IF(N183="zníž. prenesená",J183,0)</f>
        <v>0</v>
      </c>
      <c r="BI183" s="100">
        <f>IF(N183="nulová",J183,0)</f>
        <v>0</v>
      </c>
      <c r="BJ183" s="9" t="s">
        <v>86</v>
      </c>
      <c r="BK183" s="100">
        <f>ROUND(I183*H183,2)</f>
        <v>0</v>
      </c>
      <c r="BL183" s="9" t="s">
        <v>85</v>
      </c>
      <c r="BM183" s="99" t="s">
        <v>240</v>
      </c>
    </row>
    <row r="184" spans="2:65" s="7" customFormat="1" x14ac:dyDescent="0.2">
      <c r="B184" s="101"/>
      <c r="D184" s="102" t="s">
        <v>92</v>
      </c>
      <c r="E184" s="103" t="s">
        <v>0</v>
      </c>
      <c r="F184" s="104" t="s">
        <v>241</v>
      </c>
      <c r="H184" s="105">
        <v>0.53</v>
      </c>
      <c r="I184" s="106"/>
      <c r="L184" s="101"/>
      <c r="M184" s="107"/>
      <c r="T184" s="108"/>
      <c r="AT184" s="103" t="s">
        <v>92</v>
      </c>
      <c r="AU184" s="103" t="s">
        <v>86</v>
      </c>
      <c r="AV184" s="7" t="s">
        <v>86</v>
      </c>
      <c r="AW184" s="7" t="s">
        <v>16</v>
      </c>
      <c r="AX184" s="7" t="s">
        <v>42</v>
      </c>
      <c r="AY184" s="103" t="s">
        <v>79</v>
      </c>
    </row>
    <row r="185" spans="2:65" s="7" customFormat="1" x14ac:dyDescent="0.2">
      <c r="B185" s="101"/>
      <c r="D185" s="102" t="s">
        <v>92</v>
      </c>
      <c r="E185" s="103" t="s">
        <v>0</v>
      </c>
      <c r="F185" s="104" t="s">
        <v>242</v>
      </c>
      <c r="H185" s="105">
        <v>17.010000000000002</v>
      </c>
      <c r="I185" s="106"/>
      <c r="L185" s="101"/>
      <c r="M185" s="107"/>
      <c r="T185" s="108"/>
      <c r="AT185" s="103" t="s">
        <v>92</v>
      </c>
      <c r="AU185" s="103" t="s">
        <v>86</v>
      </c>
      <c r="AV185" s="7" t="s">
        <v>86</v>
      </c>
      <c r="AW185" s="7" t="s">
        <v>16</v>
      </c>
      <c r="AX185" s="7" t="s">
        <v>42</v>
      </c>
      <c r="AY185" s="103" t="s">
        <v>79</v>
      </c>
    </row>
    <row r="186" spans="2:65" s="7" customFormat="1" x14ac:dyDescent="0.2">
      <c r="B186" s="101"/>
      <c r="D186" s="102" t="s">
        <v>92</v>
      </c>
      <c r="E186" s="103" t="s">
        <v>0</v>
      </c>
      <c r="F186" s="104" t="s">
        <v>243</v>
      </c>
      <c r="H186" s="105">
        <v>2.1</v>
      </c>
      <c r="I186" s="106"/>
      <c r="L186" s="101"/>
      <c r="M186" s="107"/>
      <c r="T186" s="108"/>
      <c r="AT186" s="103" t="s">
        <v>92</v>
      </c>
      <c r="AU186" s="103" t="s">
        <v>86</v>
      </c>
      <c r="AV186" s="7" t="s">
        <v>86</v>
      </c>
      <c r="AW186" s="7" t="s">
        <v>16</v>
      </c>
      <c r="AX186" s="7" t="s">
        <v>42</v>
      </c>
      <c r="AY186" s="103" t="s">
        <v>79</v>
      </c>
    </row>
    <row r="187" spans="2:65" s="8" customFormat="1" x14ac:dyDescent="0.2">
      <c r="B187" s="109"/>
      <c r="D187" s="102" t="s">
        <v>92</v>
      </c>
      <c r="E187" s="110" t="s">
        <v>0</v>
      </c>
      <c r="F187" s="111" t="s">
        <v>104</v>
      </c>
      <c r="H187" s="112">
        <v>19.640000000000004</v>
      </c>
      <c r="I187" s="113"/>
      <c r="L187" s="109"/>
      <c r="M187" s="114"/>
      <c r="T187" s="115"/>
      <c r="AT187" s="110" t="s">
        <v>92</v>
      </c>
      <c r="AU187" s="110" t="s">
        <v>86</v>
      </c>
      <c r="AV187" s="8" t="s">
        <v>85</v>
      </c>
      <c r="AW187" s="8" t="s">
        <v>16</v>
      </c>
      <c r="AX187" s="8" t="s">
        <v>43</v>
      </c>
      <c r="AY187" s="110" t="s">
        <v>79</v>
      </c>
    </row>
    <row r="188" spans="2:65" s="1" customFormat="1" ht="16.5" customHeight="1" x14ac:dyDescent="0.2">
      <c r="B188" s="18"/>
      <c r="C188" s="116" t="s">
        <v>244</v>
      </c>
      <c r="D188" s="116" t="s">
        <v>139</v>
      </c>
      <c r="E188" s="117" t="s">
        <v>245</v>
      </c>
      <c r="F188" s="118" t="s">
        <v>246</v>
      </c>
      <c r="G188" s="119" t="s">
        <v>218</v>
      </c>
      <c r="H188" s="120">
        <v>39.67</v>
      </c>
      <c r="I188" s="121"/>
      <c r="J188" s="120">
        <f>ROUND(I188*H188,2)</f>
        <v>0</v>
      </c>
      <c r="K188" s="122"/>
      <c r="L188" s="123"/>
      <c r="M188" s="124" t="s">
        <v>0</v>
      </c>
      <c r="N188" s="125" t="s">
        <v>25</v>
      </c>
      <c r="P188" s="97">
        <f>O188*H188</f>
        <v>0</v>
      </c>
      <c r="Q188" s="97">
        <v>1.125E-2</v>
      </c>
      <c r="R188" s="97">
        <f>Q188*H188</f>
        <v>0.4462875</v>
      </c>
      <c r="S188" s="97">
        <v>0</v>
      </c>
      <c r="T188" s="98">
        <f>S188*H188</f>
        <v>0</v>
      </c>
      <c r="AR188" s="99" t="s">
        <v>123</v>
      </c>
      <c r="AT188" s="99" t="s">
        <v>139</v>
      </c>
      <c r="AU188" s="99" t="s">
        <v>86</v>
      </c>
      <c r="AY188" s="9" t="s">
        <v>79</v>
      </c>
      <c r="BE188" s="100">
        <f>IF(N188="základná",J188,0)</f>
        <v>0</v>
      </c>
      <c r="BF188" s="100">
        <f>IF(N188="znížená",J188,0)</f>
        <v>0</v>
      </c>
      <c r="BG188" s="100">
        <f>IF(N188="zákl. prenesená",J188,0)</f>
        <v>0</v>
      </c>
      <c r="BH188" s="100">
        <f>IF(N188="zníž. prenesená",J188,0)</f>
        <v>0</v>
      </c>
      <c r="BI188" s="100">
        <f>IF(N188="nulová",J188,0)</f>
        <v>0</v>
      </c>
      <c r="BJ188" s="9" t="s">
        <v>86</v>
      </c>
      <c r="BK188" s="100">
        <f>ROUND(I188*H188,2)</f>
        <v>0</v>
      </c>
      <c r="BL188" s="9" t="s">
        <v>85</v>
      </c>
      <c r="BM188" s="99" t="s">
        <v>247</v>
      </c>
    </row>
    <row r="189" spans="2:65" s="7" customFormat="1" x14ac:dyDescent="0.2">
      <c r="B189" s="101"/>
      <c r="D189" s="102" t="s">
        <v>92</v>
      </c>
      <c r="E189" s="103" t="s">
        <v>0</v>
      </c>
      <c r="F189" s="104" t="s">
        <v>248</v>
      </c>
      <c r="H189" s="105">
        <v>39.28</v>
      </c>
      <c r="I189" s="106"/>
      <c r="L189" s="101"/>
      <c r="M189" s="107"/>
      <c r="T189" s="108"/>
      <c r="AT189" s="103" t="s">
        <v>92</v>
      </c>
      <c r="AU189" s="103" t="s">
        <v>86</v>
      </c>
      <c r="AV189" s="7" t="s">
        <v>86</v>
      </c>
      <c r="AW189" s="7" t="s">
        <v>16</v>
      </c>
      <c r="AX189" s="7" t="s">
        <v>43</v>
      </c>
      <c r="AY189" s="103" t="s">
        <v>79</v>
      </c>
    </row>
    <row r="190" spans="2:65" s="7" customFormat="1" x14ac:dyDescent="0.2">
      <c r="B190" s="101"/>
      <c r="D190" s="102" t="s">
        <v>92</v>
      </c>
      <c r="F190" s="104" t="s">
        <v>249</v>
      </c>
      <c r="H190" s="105">
        <v>39.67</v>
      </c>
      <c r="I190" s="106"/>
      <c r="L190" s="101"/>
      <c r="M190" s="107"/>
      <c r="T190" s="108"/>
      <c r="AT190" s="103" t="s">
        <v>92</v>
      </c>
      <c r="AU190" s="103" t="s">
        <v>86</v>
      </c>
      <c r="AV190" s="7" t="s">
        <v>86</v>
      </c>
      <c r="AW190" s="7" t="s">
        <v>1</v>
      </c>
      <c r="AX190" s="7" t="s">
        <v>43</v>
      </c>
      <c r="AY190" s="103" t="s">
        <v>79</v>
      </c>
    </row>
    <row r="191" spans="2:65" s="1" customFormat="1" ht="33" customHeight="1" x14ac:dyDescent="0.2">
      <c r="B191" s="18"/>
      <c r="C191" s="88" t="s">
        <v>250</v>
      </c>
      <c r="D191" s="88" t="s">
        <v>81</v>
      </c>
      <c r="E191" s="89" t="s">
        <v>251</v>
      </c>
      <c r="F191" s="90" t="s">
        <v>252</v>
      </c>
      <c r="G191" s="91" t="s">
        <v>84</v>
      </c>
      <c r="H191" s="92">
        <v>2</v>
      </c>
      <c r="I191" s="93"/>
      <c r="J191" s="92">
        <f>ROUND(I191*H191,2)</f>
        <v>0</v>
      </c>
      <c r="K191" s="94"/>
      <c r="L191" s="18"/>
      <c r="M191" s="95" t="s">
        <v>0</v>
      </c>
      <c r="N191" s="96" t="s">
        <v>25</v>
      </c>
      <c r="P191" s="97">
        <f>O191*H191</f>
        <v>0</v>
      </c>
      <c r="Q191" s="97">
        <v>0.13758999999999999</v>
      </c>
      <c r="R191" s="97">
        <f>Q191*H191</f>
        <v>0.27517999999999998</v>
      </c>
      <c r="S191" s="97">
        <v>0</v>
      </c>
      <c r="T191" s="98">
        <f>S191*H191</f>
        <v>0</v>
      </c>
      <c r="AR191" s="99" t="s">
        <v>85</v>
      </c>
      <c r="AT191" s="99" t="s">
        <v>81</v>
      </c>
      <c r="AU191" s="99" t="s">
        <v>86</v>
      </c>
      <c r="AY191" s="9" t="s">
        <v>79</v>
      </c>
      <c r="BE191" s="100">
        <f>IF(N191="základná",J191,0)</f>
        <v>0</v>
      </c>
      <c r="BF191" s="100">
        <f>IF(N191="znížená",J191,0)</f>
        <v>0</v>
      </c>
      <c r="BG191" s="100">
        <f>IF(N191="zákl. prenesená",J191,0)</f>
        <v>0</v>
      </c>
      <c r="BH191" s="100">
        <f>IF(N191="zníž. prenesená",J191,0)</f>
        <v>0</v>
      </c>
      <c r="BI191" s="100">
        <f>IF(N191="nulová",J191,0)</f>
        <v>0</v>
      </c>
      <c r="BJ191" s="9" t="s">
        <v>86</v>
      </c>
      <c r="BK191" s="100">
        <f>ROUND(I191*H191,2)</f>
        <v>0</v>
      </c>
      <c r="BL191" s="9" t="s">
        <v>85</v>
      </c>
      <c r="BM191" s="99" t="s">
        <v>253</v>
      </c>
    </row>
    <row r="192" spans="2:65" s="7" customFormat="1" x14ac:dyDescent="0.2">
      <c r="B192" s="101"/>
      <c r="D192" s="102" t="s">
        <v>92</v>
      </c>
      <c r="E192" s="103" t="s">
        <v>0</v>
      </c>
      <c r="F192" s="104" t="s">
        <v>254</v>
      </c>
      <c r="H192" s="105">
        <v>2</v>
      </c>
      <c r="I192" s="106"/>
      <c r="L192" s="101"/>
      <c r="M192" s="107"/>
      <c r="T192" s="108"/>
      <c r="AT192" s="103" t="s">
        <v>92</v>
      </c>
      <c r="AU192" s="103" t="s">
        <v>86</v>
      </c>
      <c r="AV192" s="7" t="s">
        <v>86</v>
      </c>
      <c r="AW192" s="7" t="s">
        <v>16</v>
      </c>
      <c r="AX192" s="7" t="s">
        <v>43</v>
      </c>
      <c r="AY192" s="103" t="s">
        <v>79</v>
      </c>
    </row>
    <row r="193" spans="2:65" s="1" customFormat="1" ht="33" customHeight="1" x14ac:dyDescent="0.2">
      <c r="B193" s="18"/>
      <c r="C193" s="88" t="s">
        <v>255</v>
      </c>
      <c r="D193" s="88" t="s">
        <v>81</v>
      </c>
      <c r="E193" s="89" t="s">
        <v>256</v>
      </c>
      <c r="F193" s="90" t="s">
        <v>257</v>
      </c>
      <c r="G193" s="91" t="s">
        <v>90</v>
      </c>
      <c r="H193" s="92">
        <v>4.26</v>
      </c>
      <c r="I193" s="93"/>
      <c r="J193" s="92">
        <f>ROUND(I193*H193,2)</f>
        <v>0</v>
      </c>
      <c r="K193" s="94"/>
      <c r="L193" s="18"/>
      <c r="M193" s="95" t="s">
        <v>0</v>
      </c>
      <c r="N193" s="96" t="s">
        <v>25</v>
      </c>
      <c r="P193" s="97">
        <f>O193*H193</f>
        <v>0</v>
      </c>
      <c r="Q193" s="97">
        <v>2.2151299999999998</v>
      </c>
      <c r="R193" s="97">
        <f>Q193*H193</f>
        <v>9.4364537999999989</v>
      </c>
      <c r="S193" s="97">
        <v>0</v>
      </c>
      <c r="T193" s="98">
        <f>S193*H193</f>
        <v>0</v>
      </c>
      <c r="AR193" s="99" t="s">
        <v>85</v>
      </c>
      <c r="AT193" s="99" t="s">
        <v>81</v>
      </c>
      <c r="AU193" s="99" t="s">
        <v>86</v>
      </c>
      <c r="AY193" s="9" t="s">
        <v>79</v>
      </c>
      <c r="BE193" s="100">
        <f>IF(N193="základná",J193,0)</f>
        <v>0</v>
      </c>
      <c r="BF193" s="100">
        <f>IF(N193="znížená",J193,0)</f>
        <v>0</v>
      </c>
      <c r="BG193" s="100">
        <f>IF(N193="zákl. prenesená",J193,0)</f>
        <v>0</v>
      </c>
      <c r="BH193" s="100">
        <f>IF(N193="zníž. prenesená",J193,0)</f>
        <v>0</v>
      </c>
      <c r="BI193" s="100">
        <f>IF(N193="nulová",J193,0)</f>
        <v>0</v>
      </c>
      <c r="BJ193" s="9" t="s">
        <v>86</v>
      </c>
      <c r="BK193" s="100">
        <f>ROUND(I193*H193,2)</f>
        <v>0</v>
      </c>
      <c r="BL193" s="9" t="s">
        <v>85</v>
      </c>
      <c r="BM193" s="99" t="s">
        <v>258</v>
      </c>
    </row>
    <row r="194" spans="2:65" s="7" customFormat="1" x14ac:dyDescent="0.2">
      <c r="B194" s="101"/>
      <c r="D194" s="102" t="s">
        <v>92</v>
      </c>
      <c r="E194" s="103" t="s">
        <v>0</v>
      </c>
      <c r="F194" s="104" t="s">
        <v>259</v>
      </c>
      <c r="H194" s="105">
        <v>1.96</v>
      </c>
      <c r="I194" s="106"/>
      <c r="L194" s="101"/>
      <c r="M194" s="107"/>
      <c r="T194" s="108"/>
      <c r="AT194" s="103" t="s">
        <v>92</v>
      </c>
      <c r="AU194" s="103" t="s">
        <v>86</v>
      </c>
      <c r="AV194" s="7" t="s">
        <v>86</v>
      </c>
      <c r="AW194" s="7" t="s">
        <v>16</v>
      </c>
      <c r="AX194" s="7" t="s">
        <v>42</v>
      </c>
      <c r="AY194" s="103" t="s">
        <v>79</v>
      </c>
    </row>
    <row r="195" spans="2:65" s="7" customFormat="1" x14ac:dyDescent="0.2">
      <c r="B195" s="101"/>
      <c r="D195" s="102" t="s">
        <v>92</v>
      </c>
      <c r="E195" s="103" t="s">
        <v>0</v>
      </c>
      <c r="F195" s="104" t="s">
        <v>260</v>
      </c>
      <c r="H195" s="105">
        <v>2</v>
      </c>
      <c r="I195" s="106"/>
      <c r="L195" s="101"/>
      <c r="M195" s="107"/>
      <c r="T195" s="108"/>
      <c r="AT195" s="103" t="s">
        <v>92</v>
      </c>
      <c r="AU195" s="103" t="s">
        <v>86</v>
      </c>
      <c r="AV195" s="7" t="s">
        <v>86</v>
      </c>
      <c r="AW195" s="7" t="s">
        <v>16</v>
      </c>
      <c r="AX195" s="7" t="s">
        <v>42</v>
      </c>
      <c r="AY195" s="103" t="s">
        <v>79</v>
      </c>
    </row>
    <row r="196" spans="2:65" s="7" customFormat="1" x14ac:dyDescent="0.2">
      <c r="B196" s="101"/>
      <c r="D196" s="102" t="s">
        <v>92</v>
      </c>
      <c r="E196" s="103" t="s">
        <v>0</v>
      </c>
      <c r="F196" s="104" t="s">
        <v>261</v>
      </c>
      <c r="H196" s="105">
        <v>0.3</v>
      </c>
      <c r="I196" s="106"/>
      <c r="L196" s="101"/>
      <c r="M196" s="107"/>
      <c r="T196" s="108"/>
      <c r="AT196" s="103" t="s">
        <v>92</v>
      </c>
      <c r="AU196" s="103" t="s">
        <v>86</v>
      </c>
      <c r="AV196" s="7" t="s">
        <v>86</v>
      </c>
      <c r="AW196" s="7" t="s">
        <v>16</v>
      </c>
      <c r="AX196" s="7" t="s">
        <v>42</v>
      </c>
      <c r="AY196" s="103" t="s">
        <v>79</v>
      </c>
    </row>
    <row r="197" spans="2:65" s="8" customFormat="1" x14ac:dyDescent="0.2">
      <c r="B197" s="109"/>
      <c r="D197" s="102" t="s">
        <v>92</v>
      </c>
      <c r="E197" s="110" t="s">
        <v>0</v>
      </c>
      <c r="F197" s="111" t="s">
        <v>104</v>
      </c>
      <c r="H197" s="112">
        <v>4.26</v>
      </c>
      <c r="I197" s="113"/>
      <c r="L197" s="109"/>
      <c r="M197" s="114"/>
      <c r="T197" s="115"/>
      <c r="AT197" s="110" t="s">
        <v>92</v>
      </c>
      <c r="AU197" s="110" t="s">
        <v>86</v>
      </c>
      <c r="AV197" s="8" t="s">
        <v>85</v>
      </c>
      <c r="AW197" s="8" t="s">
        <v>16</v>
      </c>
      <c r="AX197" s="8" t="s">
        <v>43</v>
      </c>
      <c r="AY197" s="110" t="s">
        <v>79</v>
      </c>
    </row>
    <row r="198" spans="2:65" s="1" customFormat="1" ht="37.9" customHeight="1" x14ac:dyDescent="0.2">
      <c r="B198" s="18"/>
      <c r="C198" s="88" t="s">
        <v>262</v>
      </c>
      <c r="D198" s="88" t="s">
        <v>81</v>
      </c>
      <c r="E198" s="89" t="s">
        <v>263</v>
      </c>
      <c r="F198" s="90" t="s">
        <v>264</v>
      </c>
      <c r="G198" s="91" t="s">
        <v>218</v>
      </c>
      <c r="H198" s="92">
        <v>146</v>
      </c>
      <c r="I198" s="93"/>
      <c r="J198" s="92">
        <f>ROUND(I198*H198,2)</f>
        <v>0</v>
      </c>
      <c r="K198" s="94"/>
      <c r="L198" s="18"/>
      <c r="M198" s="95" t="s">
        <v>0</v>
      </c>
      <c r="N198" s="96" t="s">
        <v>25</v>
      </c>
      <c r="P198" s="97">
        <f>O198*H198</f>
        <v>0</v>
      </c>
      <c r="Q198" s="97">
        <v>0</v>
      </c>
      <c r="R198" s="97">
        <f>Q198*H198</f>
        <v>0</v>
      </c>
      <c r="S198" s="97">
        <v>0</v>
      </c>
      <c r="T198" s="98">
        <f>S198*H198</f>
        <v>0</v>
      </c>
      <c r="AR198" s="99" t="s">
        <v>85</v>
      </c>
      <c r="AT198" s="99" t="s">
        <v>81</v>
      </c>
      <c r="AU198" s="99" t="s">
        <v>86</v>
      </c>
      <c r="AY198" s="9" t="s">
        <v>79</v>
      </c>
      <c r="BE198" s="100">
        <f>IF(N198="základná",J198,0)</f>
        <v>0</v>
      </c>
      <c r="BF198" s="100">
        <f>IF(N198="znížená",J198,0)</f>
        <v>0</v>
      </c>
      <c r="BG198" s="100">
        <f>IF(N198="zákl. prenesená",J198,0)</f>
        <v>0</v>
      </c>
      <c r="BH198" s="100">
        <f>IF(N198="zníž. prenesená",J198,0)</f>
        <v>0</v>
      </c>
      <c r="BI198" s="100">
        <f>IF(N198="nulová",J198,0)</f>
        <v>0</v>
      </c>
      <c r="BJ198" s="9" t="s">
        <v>86</v>
      </c>
      <c r="BK198" s="100">
        <f>ROUND(I198*H198,2)</f>
        <v>0</v>
      </c>
      <c r="BL198" s="9" t="s">
        <v>85</v>
      </c>
      <c r="BM198" s="99" t="s">
        <v>265</v>
      </c>
    </row>
    <row r="199" spans="2:65" s="7" customFormat="1" x14ac:dyDescent="0.2">
      <c r="B199" s="101"/>
      <c r="D199" s="102" t="s">
        <v>92</v>
      </c>
      <c r="E199" s="103" t="s">
        <v>0</v>
      </c>
      <c r="F199" s="104" t="s">
        <v>266</v>
      </c>
      <c r="H199" s="105">
        <v>146</v>
      </c>
      <c r="I199" s="106"/>
      <c r="L199" s="101"/>
      <c r="M199" s="107"/>
      <c r="T199" s="108"/>
      <c r="AT199" s="103" t="s">
        <v>92</v>
      </c>
      <c r="AU199" s="103" t="s">
        <v>86</v>
      </c>
      <c r="AV199" s="7" t="s">
        <v>86</v>
      </c>
      <c r="AW199" s="7" t="s">
        <v>16</v>
      </c>
      <c r="AX199" s="7" t="s">
        <v>43</v>
      </c>
      <c r="AY199" s="103" t="s">
        <v>79</v>
      </c>
    </row>
    <row r="200" spans="2:65" s="1" customFormat="1" ht="24.2" customHeight="1" x14ac:dyDescent="0.2">
      <c r="B200" s="18"/>
      <c r="C200" s="88" t="s">
        <v>267</v>
      </c>
      <c r="D200" s="88" t="s">
        <v>81</v>
      </c>
      <c r="E200" s="89" t="s">
        <v>268</v>
      </c>
      <c r="F200" s="90" t="s">
        <v>269</v>
      </c>
      <c r="G200" s="91" t="s">
        <v>218</v>
      </c>
      <c r="H200" s="92">
        <v>1</v>
      </c>
      <c r="I200" s="93"/>
      <c r="J200" s="92">
        <f>ROUND(I200*H200,2)</f>
        <v>0</v>
      </c>
      <c r="K200" s="94"/>
      <c r="L200" s="18"/>
      <c r="M200" s="95" t="s">
        <v>0</v>
      </c>
      <c r="N200" s="96" t="s">
        <v>25</v>
      </c>
      <c r="P200" s="97">
        <f>O200*H200</f>
        <v>0</v>
      </c>
      <c r="Q200" s="97">
        <v>0</v>
      </c>
      <c r="R200" s="97">
        <f>Q200*H200</f>
        <v>0</v>
      </c>
      <c r="S200" s="97">
        <v>8.2000000000000003E-2</v>
      </c>
      <c r="T200" s="98">
        <f>S200*H200</f>
        <v>8.2000000000000003E-2</v>
      </c>
      <c r="AR200" s="99" t="s">
        <v>85</v>
      </c>
      <c r="AT200" s="99" t="s">
        <v>81</v>
      </c>
      <c r="AU200" s="99" t="s">
        <v>86</v>
      </c>
      <c r="AY200" s="9" t="s">
        <v>79</v>
      </c>
      <c r="BE200" s="100">
        <f>IF(N200="základná",J200,0)</f>
        <v>0</v>
      </c>
      <c r="BF200" s="100">
        <f>IF(N200="znížená",J200,0)</f>
        <v>0</v>
      </c>
      <c r="BG200" s="100">
        <f>IF(N200="zákl. prenesená",J200,0)</f>
        <v>0</v>
      </c>
      <c r="BH200" s="100">
        <f>IF(N200="zníž. prenesená",J200,0)</f>
        <v>0</v>
      </c>
      <c r="BI200" s="100">
        <f>IF(N200="nulová",J200,0)</f>
        <v>0</v>
      </c>
      <c r="BJ200" s="9" t="s">
        <v>86</v>
      </c>
      <c r="BK200" s="100">
        <f>ROUND(I200*H200,2)</f>
        <v>0</v>
      </c>
      <c r="BL200" s="9" t="s">
        <v>85</v>
      </c>
      <c r="BM200" s="99" t="s">
        <v>270</v>
      </c>
    </row>
    <row r="201" spans="2:65" s="1" customFormat="1" ht="24.2" customHeight="1" x14ac:dyDescent="0.2">
      <c r="B201" s="18"/>
      <c r="C201" s="88" t="s">
        <v>271</v>
      </c>
      <c r="D201" s="88" t="s">
        <v>81</v>
      </c>
      <c r="E201" s="89" t="s">
        <v>272</v>
      </c>
      <c r="F201" s="90" t="s">
        <v>273</v>
      </c>
      <c r="G201" s="91" t="s">
        <v>84</v>
      </c>
      <c r="H201" s="92">
        <v>2</v>
      </c>
      <c r="I201" s="93"/>
      <c r="J201" s="92">
        <f>ROUND(I201*H201,2)</f>
        <v>0</v>
      </c>
      <c r="K201" s="94"/>
      <c r="L201" s="18"/>
      <c r="M201" s="95" t="s">
        <v>0</v>
      </c>
      <c r="N201" s="96" t="s">
        <v>25</v>
      </c>
      <c r="P201" s="97">
        <f>O201*H201</f>
        <v>0</v>
      </c>
      <c r="Q201" s="97">
        <v>0</v>
      </c>
      <c r="R201" s="97">
        <f>Q201*H201</f>
        <v>0</v>
      </c>
      <c r="S201" s="97">
        <v>0</v>
      </c>
      <c r="T201" s="98">
        <f>S201*H201</f>
        <v>0</v>
      </c>
      <c r="AR201" s="99" t="s">
        <v>85</v>
      </c>
      <c r="AT201" s="99" t="s">
        <v>81</v>
      </c>
      <c r="AU201" s="99" t="s">
        <v>86</v>
      </c>
      <c r="AY201" s="9" t="s">
        <v>79</v>
      </c>
      <c r="BE201" s="100">
        <f>IF(N201="základná",J201,0)</f>
        <v>0</v>
      </c>
      <c r="BF201" s="100">
        <f>IF(N201="znížená",J201,0)</f>
        <v>0</v>
      </c>
      <c r="BG201" s="100">
        <f>IF(N201="zákl. prenesená",J201,0)</f>
        <v>0</v>
      </c>
      <c r="BH201" s="100">
        <f>IF(N201="zníž. prenesená",J201,0)</f>
        <v>0</v>
      </c>
      <c r="BI201" s="100">
        <f>IF(N201="nulová",J201,0)</f>
        <v>0</v>
      </c>
      <c r="BJ201" s="9" t="s">
        <v>86</v>
      </c>
      <c r="BK201" s="100">
        <f>ROUND(I201*H201,2)</f>
        <v>0</v>
      </c>
      <c r="BL201" s="9" t="s">
        <v>85</v>
      </c>
      <c r="BM201" s="99" t="s">
        <v>274</v>
      </c>
    </row>
    <row r="202" spans="2:65" s="6" customFormat="1" ht="22.9" customHeight="1" x14ac:dyDescent="0.2">
      <c r="B202" s="76"/>
      <c r="D202" s="77" t="s">
        <v>41</v>
      </c>
      <c r="E202" s="86" t="s">
        <v>275</v>
      </c>
      <c r="F202" s="86" t="s">
        <v>276</v>
      </c>
      <c r="I202" s="79"/>
      <c r="J202" s="87">
        <f>BK202</f>
        <v>0</v>
      </c>
      <c r="L202" s="76"/>
      <c r="M202" s="81"/>
      <c r="P202" s="82">
        <f>P203</f>
        <v>0</v>
      </c>
      <c r="R202" s="82">
        <f>R203</f>
        <v>0</v>
      </c>
      <c r="T202" s="83">
        <f>T203</f>
        <v>0</v>
      </c>
      <c r="AR202" s="77" t="s">
        <v>43</v>
      </c>
      <c r="AT202" s="84" t="s">
        <v>41</v>
      </c>
      <c r="AU202" s="84" t="s">
        <v>43</v>
      </c>
      <c r="AY202" s="77" t="s">
        <v>79</v>
      </c>
      <c r="BK202" s="85">
        <f>BK203</f>
        <v>0</v>
      </c>
    </row>
    <row r="203" spans="2:65" s="1" customFormat="1" ht="33" customHeight="1" x14ac:dyDescent="0.2">
      <c r="B203" s="18"/>
      <c r="C203" s="88" t="s">
        <v>277</v>
      </c>
      <c r="D203" s="88" t="s">
        <v>81</v>
      </c>
      <c r="E203" s="89" t="s">
        <v>278</v>
      </c>
      <c r="F203" s="90" t="s">
        <v>279</v>
      </c>
      <c r="G203" s="91" t="s">
        <v>120</v>
      </c>
      <c r="H203" s="92">
        <v>63.55</v>
      </c>
      <c r="I203" s="93"/>
      <c r="J203" s="92">
        <f>ROUND(I203*H203,2)</f>
        <v>0</v>
      </c>
      <c r="K203" s="94"/>
      <c r="L203" s="18"/>
      <c r="M203" s="95" t="s">
        <v>0</v>
      </c>
      <c r="N203" s="96" t="s">
        <v>25</v>
      </c>
      <c r="P203" s="97">
        <f>O203*H203</f>
        <v>0</v>
      </c>
      <c r="Q203" s="97">
        <v>0</v>
      </c>
      <c r="R203" s="97">
        <f>Q203*H203</f>
        <v>0</v>
      </c>
      <c r="S203" s="97">
        <v>0</v>
      </c>
      <c r="T203" s="98">
        <f>S203*H203</f>
        <v>0</v>
      </c>
      <c r="AR203" s="99" t="s">
        <v>85</v>
      </c>
      <c r="AT203" s="99" t="s">
        <v>81</v>
      </c>
      <c r="AU203" s="99" t="s">
        <v>86</v>
      </c>
      <c r="AY203" s="9" t="s">
        <v>79</v>
      </c>
      <c r="BE203" s="100">
        <f>IF(N203="základná",J203,0)</f>
        <v>0</v>
      </c>
      <c r="BF203" s="100">
        <f>IF(N203="znížená",J203,0)</f>
        <v>0</v>
      </c>
      <c r="BG203" s="100">
        <f>IF(N203="zákl. prenesená",J203,0)</f>
        <v>0</v>
      </c>
      <c r="BH203" s="100">
        <f>IF(N203="zníž. prenesená",J203,0)</f>
        <v>0</v>
      </c>
      <c r="BI203" s="100">
        <f>IF(N203="nulová",J203,0)</f>
        <v>0</v>
      </c>
      <c r="BJ203" s="9" t="s">
        <v>86</v>
      </c>
      <c r="BK203" s="100">
        <f>ROUND(I203*H203,2)</f>
        <v>0</v>
      </c>
      <c r="BL203" s="9" t="s">
        <v>85</v>
      </c>
      <c r="BM203" s="99" t="s">
        <v>280</v>
      </c>
    </row>
    <row r="204" spans="2:65" s="6" customFormat="1" ht="25.9" customHeight="1" x14ac:dyDescent="0.2">
      <c r="B204" s="76"/>
      <c r="D204" s="77" t="s">
        <v>41</v>
      </c>
      <c r="E204" s="78" t="s">
        <v>281</v>
      </c>
      <c r="F204" s="78" t="s">
        <v>282</v>
      </c>
      <c r="I204" s="79"/>
      <c r="J204" s="80">
        <f>BK204</f>
        <v>0</v>
      </c>
      <c r="L204" s="76"/>
      <c r="M204" s="81"/>
      <c r="P204" s="82">
        <f>P205</f>
        <v>0</v>
      </c>
      <c r="R204" s="82">
        <f>R205</f>
        <v>1.6000000000000001E-3</v>
      </c>
      <c r="T204" s="83">
        <f>T205</f>
        <v>0</v>
      </c>
      <c r="AR204" s="77" t="s">
        <v>86</v>
      </c>
      <c r="AT204" s="84" t="s">
        <v>41</v>
      </c>
      <c r="AU204" s="84" t="s">
        <v>42</v>
      </c>
      <c r="AY204" s="77" t="s">
        <v>79</v>
      </c>
      <c r="BK204" s="85">
        <f>BK205</f>
        <v>0</v>
      </c>
    </row>
    <row r="205" spans="2:65" s="6" customFormat="1" ht="22.9" customHeight="1" x14ac:dyDescent="0.2">
      <c r="B205" s="76"/>
      <c r="D205" s="77" t="s">
        <v>41</v>
      </c>
      <c r="E205" s="86" t="s">
        <v>283</v>
      </c>
      <c r="F205" s="86" t="s">
        <v>284</v>
      </c>
      <c r="I205" s="79"/>
      <c r="J205" s="87">
        <f>BK205</f>
        <v>0</v>
      </c>
      <c r="L205" s="76"/>
      <c r="M205" s="81"/>
      <c r="P205" s="82">
        <f>SUM(P206:P208)</f>
        <v>0</v>
      </c>
      <c r="R205" s="82">
        <f>SUM(R206:R208)</f>
        <v>1.6000000000000001E-3</v>
      </c>
      <c r="T205" s="83">
        <f>SUM(T206:T208)</f>
        <v>0</v>
      </c>
      <c r="AR205" s="77" t="s">
        <v>86</v>
      </c>
      <c r="AT205" s="84" t="s">
        <v>41</v>
      </c>
      <c r="AU205" s="84" t="s">
        <v>43</v>
      </c>
      <c r="AY205" s="77" t="s">
        <v>79</v>
      </c>
      <c r="BK205" s="85">
        <f>SUM(BK206:BK208)</f>
        <v>0</v>
      </c>
    </row>
    <row r="206" spans="2:65" s="1" customFormat="1" ht="24.2" customHeight="1" x14ac:dyDescent="0.2">
      <c r="B206" s="18"/>
      <c r="C206" s="88" t="s">
        <v>285</v>
      </c>
      <c r="D206" s="88" t="s">
        <v>81</v>
      </c>
      <c r="E206" s="89" t="s">
        <v>286</v>
      </c>
      <c r="F206" s="90" t="s">
        <v>287</v>
      </c>
      <c r="G206" s="91" t="s">
        <v>84</v>
      </c>
      <c r="H206" s="92">
        <v>32</v>
      </c>
      <c r="I206" s="93"/>
      <c r="J206" s="92">
        <f>ROUND(I206*H206,2)</f>
        <v>0</v>
      </c>
      <c r="K206" s="94"/>
      <c r="L206" s="18"/>
      <c r="M206" s="95" t="s">
        <v>0</v>
      </c>
      <c r="N206" s="96" t="s">
        <v>25</v>
      </c>
      <c r="P206" s="97">
        <f>O206*H206</f>
        <v>0</v>
      </c>
      <c r="Q206" s="97">
        <v>5.0000000000000002E-5</v>
      </c>
      <c r="R206" s="97">
        <f>Q206*H206</f>
        <v>1.6000000000000001E-3</v>
      </c>
      <c r="S206" s="97">
        <v>0</v>
      </c>
      <c r="T206" s="98">
        <f>S206*H206</f>
        <v>0</v>
      </c>
      <c r="AR206" s="99" t="s">
        <v>162</v>
      </c>
      <c r="AT206" s="99" t="s">
        <v>81</v>
      </c>
      <c r="AU206" s="99" t="s">
        <v>86</v>
      </c>
      <c r="AY206" s="9" t="s">
        <v>79</v>
      </c>
      <c r="BE206" s="100">
        <f>IF(N206="základná",J206,0)</f>
        <v>0</v>
      </c>
      <c r="BF206" s="100">
        <f>IF(N206="znížená",J206,0)</f>
        <v>0</v>
      </c>
      <c r="BG206" s="100">
        <f>IF(N206="zákl. prenesená",J206,0)</f>
        <v>0</v>
      </c>
      <c r="BH206" s="100">
        <f>IF(N206="zníž. prenesená",J206,0)</f>
        <v>0</v>
      </c>
      <c r="BI206" s="100">
        <f>IF(N206="nulová",J206,0)</f>
        <v>0</v>
      </c>
      <c r="BJ206" s="9" t="s">
        <v>86</v>
      </c>
      <c r="BK206" s="100">
        <f>ROUND(I206*H206,2)</f>
        <v>0</v>
      </c>
      <c r="BL206" s="9" t="s">
        <v>162</v>
      </c>
      <c r="BM206" s="99" t="s">
        <v>288</v>
      </c>
    </row>
    <row r="207" spans="2:65" s="1" customFormat="1" ht="24.2" customHeight="1" x14ac:dyDescent="0.2">
      <c r="B207" s="18"/>
      <c r="C207" s="116" t="s">
        <v>289</v>
      </c>
      <c r="D207" s="116" t="s">
        <v>139</v>
      </c>
      <c r="E207" s="117" t="s">
        <v>290</v>
      </c>
      <c r="F207" s="118" t="s">
        <v>291</v>
      </c>
      <c r="G207" s="119" t="s">
        <v>292</v>
      </c>
      <c r="H207" s="120">
        <v>560</v>
      </c>
      <c r="I207" s="121"/>
      <c r="J207" s="120">
        <f>ROUND(I207*H207,2)</f>
        <v>0</v>
      </c>
      <c r="K207" s="122"/>
      <c r="L207" s="123"/>
      <c r="M207" s="124" t="s">
        <v>0</v>
      </c>
      <c r="N207" s="125" t="s">
        <v>25</v>
      </c>
      <c r="P207" s="97">
        <f>O207*H207</f>
        <v>0</v>
      </c>
      <c r="Q207" s="97">
        <v>0</v>
      </c>
      <c r="R207" s="97">
        <f>Q207*H207</f>
        <v>0</v>
      </c>
      <c r="S207" s="97">
        <v>0</v>
      </c>
      <c r="T207" s="98">
        <f>S207*H207</f>
        <v>0</v>
      </c>
      <c r="AR207" s="99" t="s">
        <v>244</v>
      </c>
      <c r="AT207" s="99" t="s">
        <v>139</v>
      </c>
      <c r="AU207" s="99" t="s">
        <v>86</v>
      </c>
      <c r="AY207" s="9" t="s">
        <v>79</v>
      </c>
      <c r="BE207" s="100">
        <f>IF(N207="základná",J207,0)</f>
        <v>0</v>
      </c>
      <c r="BF207" s="100">
        <f>IF(N207="znížená",J207,0)</f>
        <v>0</v>
      </c>
      <c r="BG207" s="100">
        <f>IF(N207="zákl. prenesená",J207,0)</f>
        <v>0</v>
      </c>
      <c r="BH207" s="100">
        <f>IF(N207="zníž. prenesená",J207,0)</f>
        <v>0</v>
      </c>
      <c r="BI207" s="100">
        <f>IF(N207="nulová",J207,0)</f>
        <v>0</v>
      </c>
      <c r="BJ207" s="9" t="s">
        <v>86</v>
      </c>
      <c r="BK207" s="100">
        <f>ROUND(I207*H207,2)</f>
        <v>0</v>
      </c>
      <c r="BL207" s="9" t="s">
        <v>162</v>
      </c>
      <c r="BM207" s="99" t="s">
        <v>293</v>
      </c>
    </row>
    <row r="208" spans="2:65" s="1" customFormat="1" ht="24.2" customHeight="1" x14ac:dyDescent="0.2">
      <c r="B208" s="18"/>
      <c r="C208" s="88" t="s">
        <v>294</v>
      </c>
      <c r="D208" s="88" t="s">
        <v>81</v>
      </c>
      <c r="E208" s="89" t="s">
        <v>295</v>
      </c>
      <c r="F208" s="90" t="s">
        <v>296</v>
      </c>
      <c r="G208" s="91" t="s">
        <v>120</v>
      </c>
      <c r="H208" s="92">
        <v>0.94</v>
      </c>
      <c r="I208" s="93"/>
      <c r="J208" s="92">
        <f>ROUND(I208*H208,2)</f>
        <v>0</v>
      </c>
      <c r="K208" s="94"/>
      <c r="L208" s="18"/>
      <c r="M208" s="95" t="s">
        <v>0</v>
      </c>
      <c r="N208" s="96" t="s">
        <v>25</v>
      </c>
      <c r="P208" s="97">
        <f>O208*H208</f>
        <v>0</v>
      </c>
      <c r="Q208" s="97">
        <v>0</v>
      </c>
      <c r="R208" s="97">
        <f>Q208*H208</f>
        <v>0</v>
      </c>
      <c r="S208" s="97">
        <v>0</v>
      </c>
      <c r="T208" s="98">
        <f>S208*H208</f>
        <v>0</v>
      </c>
      <c r="AR208" s="99" t="s">
        <v>162</v>
      </c>
      <c r="AT208" s="99" t="s">
        <v>81</v>
      </c>
      <c r="AU208" s="99" t="s">
        <v>86</v>
      </c>
      <c r="AY208" s="9" t="s">
        <v>79</v>
      </c>
      <c r="BE208" s="100">
        <f>IF(N208="základná",J208,0)</f>
        <v>0</v>
      </c>
      <c r="BF208" s="100">
        <f>IF(N208="znížená",J208,0)</f>
        <v>0</v>
      </c>
      <c r="BG208" s="100">
        <f>IF(N208="zákl. prenesená",J208,0)</f>
        <v>0</v>
      </c>
      <c r="BH208" s="100">
        <f>IF(N208="zníž. prenesená",J208,0)</f>
        <v>0</v>
      </c>
      <c r="BI208" s="100">
        <f>IF(N208="nulová",J208,0)</f>
        <v>0</v>
      </c>
      <c r="BJ208" s="9" t="s">
        <v>86</v>
      </c>
      <c r="BK208" s="100">
        <f>ROUND(I208*H208,2)</f>
        <v>0</v>
      </c>
      <c r="BL208" s="9" t="s">
        <v>162</v>
      </c>
      <c r="BM208" s="99" t="s">
        <v>297</v>
      </c>
    </row>
    <row r="209" spans="2:65" s="6" customFormat="1" ht="25.9" customHeight="1" x14ac:dyDescent="0.2">
      <c r="B209" s="76"/>
      <c r="D209" s="77" t="s">
        <v>41</v>
      </c>
      <c r="E209" s="78" t="s">
        <v>139</v>
      </c>
      <c r="F209" s="78" t="s">
        <v>298</v>
      </c>
      <c r="I209" s="79"/>
      <c r="J209" s="80">
        <f>BK209</f>
        <v>0</v>
      </c>
      <c r="L209" s="76"/>
      <c r="M209" s="81"/>
      <c r="P209" s="82">
        <f>P210+P213</f>
        <v>0</v>
      </c>
      <c r="R209" s="82">
        <f>R210+R213</f>
        <v>0</v>
      </c>
      <c r="T209" s="83">
        <f>T210+T213</f>
        <v>0</v>
      </c>
      <c r="AR209" s="77" t="s">
        <v>94</v>
      </c>
      <c r="AT209" s="84" t="s">
        <v>41</v>
      </c>
      <c r="AU209" s="84" t="s">
        <v>42</v>
      </c>
      <c r="AY209" s="77" t="s">
        <v>79</v>
      </c>
      <c r="BK209" s="85">
        <f>BK210+BK213</f>
        <v>0</v>
      </c>
    </row>
    <row r="210" spans="2:65" s="6" customFormat="1" ht="22.9" customHeight="1" x14ac:dyDescent="0.2">
      <c r="B210" s="76"/>
      <c r="D210" s="77" t="s">
        <v>41</v>
      </c>
      <c r="E210" s="86" t="s">
        <v>299</v>
      </c>
      <c r="F210" s="86" t="s">
        <v>300</v>
      </c>
      <c r="I210" s="79"/>
      <c r="J210" s="87">
        <f>BK210</f>
        <v>0</v>
      </c>
      <c r="L210" s="76"/>
      <c r="M210" s="81"/>
      <c r="P210" s="82">
        <f>SUM(P211:P212)</f>
        <v>0</v>
      </c>
      <c r="R210" s="82">
        <f>SUM(R211:R212)</f>
        <v>0</v>
      </c>
      <c r="T210" s="83">
        <f>SUM(T211:T212)</f>
        <v>0</v>
      </c>
      <c r="AR210" s="77" t="s">
        <v>94</v>
      </c>
      <c r="AT210" s="84" t="s">
        <v>41</v>
      </c>
      <c r="AU210" s="84" t="s">
        <v>43</v>
      </c>
      <c r="AY210" s="77" t="s">
        <v>79</v>
      </c>
      <c r="BK210" s="85">
        <f>SUM(BK211:BK212)</f>
        <v>0</v>
      </c>
    </row>
    <row r="211" spans="2:65" s="1" customFormat="1" ht="21.75" customHeight="1" x14ac:dyDescent="0.2">
      <c r="B211" s="18"/>
      <c r="C211" s="88" t="s">
        <v>301</v>
      </c>
      <c r="D211" s="88" t="s">
        <v>81</v>
      </c>
      <c r="E211" s="89" t="s">
        <v>302</v>
      </c>
      <c r="F211" s="90" t="s">
        <v>303</v>
      </c>
      <c r="G211" s="91" t="s">
        <v>218</v>
      </c>
      <c r="H211" s="92">
        <v>1</v>
      </c>
      <c r="I211" s="93"/>
      <c r="J211" s="92">
        <f>ROUND(I211*H211,2)</f>
        <v>0</v>
      </c>
      <c r="K211" s="94"/>
      <c r="L211" s="18"/>
      <c r="M211" s="95" t="s">
        <v>0</v>
      </c>
      <c r="N211" s="96" t="s">
        <v>25</v>
      </c>
      <c r="P211" s="97">
        <f>O211*H211</f>
        <v>0</v>
      </c>
      <c r="Q211" s="97">
        <v>0</v>
      </c>
      <c r="R211" s="97">
        <f>Q211*H211</f>
        <v>0</v>
      </c>
      <c r="S211" s="97">
        <v>0</v>
      </c>
      <c r="T211" s="98">
        <f>S211*H211</f>
        <v>0</v>
      </c>
      <c r="AR211" s="99" t="s">
        <v>85</v>
      </c>
      <c r="AT211" s="99" t="s">
        <v>81</v>
      </c>
      <c r="AU211" s="99" t="s">
        <v>86</v>
      </c>
      <c r="AY211" s="9" t="s">
        <v>79</v>
      </c>
      <c r="BE211" s="100">
        <f>IF(N211="základná",J211,0)</f>
        <v>0</v>
      </c>
      <c r="BF211" s="100">
        <f>IF(N211="znížená",J211,0)</f>
        <v>0</v>
      </c>
      <c r="BG211" s="100">
        <f>IF(N211="zákl. prenesená",J211,0)</f>
        <v>0</v>
      </c>
      <c r="BH211" s="100">
        <f>IF(N211="zníž. prenesená",J211,0)</f>
        <v>0</v>
      </c>
      <c r="BI211" s="100">
        <f>IF(N211="nulová",J211,0)</f>
        <v>0</v>
      </c>
      <c r="BJ211" s="9" t="s">
        <v>86</v>
      </c>
      <c r="BK211" s="100">
        <f>ROUND(I211*H211,2)</f>
        <v>0</v>
      </c>
      <c r="BL211" s="9" t="s">
        <v>85</v>
      </c>
      <c r="BM211" s="99" t="s">
        <v>304</v>
      </c>
    </row>
    <row r="212" spans="2:65" s="7" customFormat="1" x14ac:dyDescent="0.2">
      <c r="B212" s="101"/>
      <c r="D212" s="102" t="s">
        <v>92</v>
      </c>
      <c r="E212" s="103" t="s">
        <v>0</v>
      </c>
      <c r="F212" s="104" t="s">
        <v>305</v>
      </c>
      <c r="H212" s="105">
        <v>1</v>
      </c>
      <c r="I212" s="106"/>
      <c r="L212" s="101"/>
      <c r="M212" s="107"/>
      <c r="T212" s="108"/>
      <c r="AT212" s="103" t="s">
        <v>92</v>
      </c>
      <c r="AU212" s="103" t="s">
        <v>86</v>
      </c>
      <c r="AV212" s="7" t="s">
        <v>86</v>
      </c>
      <c r="AW212" s="7" t="s">
        <v>16</v>
      </c>
      <c r="AX212" s="7" t="s">
        <v>43</v>
      </c>
      <c r="AY212" s="103" t="s">
        <v>79</v>
      </c>
    </row>
    <row r="213" spans="2:65" s="6" customFormat="1" ht="22.9" customHeight="1" x14ac:dyDescent="0.2">
      <c r="B213" s="76"/>
      <c r="D213" s="77" t="s">
        <v>41</v>
      </c>
      <c r="E213" s="86" t="s">
        <v>306</v>
      </c>
      <c r="F213" s="86" t="s">
        <v>307</v>
      </c>
      <c r="I213" s="79"/>
      <c r="J213" s="87">
        <f>BK213</f>
        <v>0</v>
      </c>
      <c r="L213" s="76"/>
      <c r="M213" s="81"/>
      <c r="P213" s="82">
        <f>SUM(P214:P215)</f>
        <v>0</v>
      </c>
      <c r="R213" s="82">
        <f>SUM(R214:R215)</f>
        <v>0</v>
      </c>
      <c r="T213" s="83">
        <f>SUM(T214:T215)</f>
        <v>0</v>
      </c>
      <c r="AR213" s="77" t="s">
        <v>94</v>
      </c>
      <c r="AT213" s="84" t="s">
        <v>41</v>
      </c>
      <c r="AU213" s="84" t="s">
        <v>43</v>
      </c>
      <c r="AY213" s="77" t="s">
        <v>79</v>
      </c>
      <c r="BK213" s="85">
        <f>SUM(BK214:BK215)</f>
        <v>0</v>
      </c>
    </row>
    <row r="214" spans="2:65" s="1" customFormat="1" ht="16.5" customHeight="1" x14ac:dyDescent="0.2">
      <c r="B214" s="18"/>
      <c r="C214" s="88" t="s">
        <v>308</v>
      </c>
      <c r="D214" s="88" t="s">
        <v>81</v>
      </c>
      <c r="E214" s="89" t="s">
        <v>309</v>
      </c>
      <c r="F214" s="90" t="s">
        <v>310</v>
      </c>
      <c r="G214" s="91" t="s">
        <v>218</v>
      </c>
      <c r="H214" s="92">
        <v>1</v>
      </c>
      <c r="I214" s="93"/>
      <c r="J214" s="92">
        <f>ROUND(I214*H214,2)</f>
        <v>0</v>
      </c>
      <c r="K214" s="94"/>
      <c r="L214" s="18"/>
      <c r="M214" s="95" t="s">
        <v>0</v>
      </c>
      <c r="N214" s="96" t="s">
        <v>25</v>
      </c>
      <c r="P214" s="97">
        <f>O214*H214</f>
        <v>0</v>
      </c>
      <c r="Q214" s="97">
        <v>0</v>
      </c>
      <c r="R214" s="97">
        <f>Q214*H214</f>
        <v>0</v>
      </c>
      <c r="S214" s="97">
        <v>0</v>
      </c>
      <c r="T214" s="98">
        <f>S214*H214</f>
        <v>0</v>
      </c>
      <c r="AR214" s="99" t="s">
        <v>311</v>
      </c>
      <c r="AT214" s="99" t="s">
        <v>81</v>
      </c>
      <c r="AU214" s="99" t="s">
        <v>86</v>
      </c>
      <c r="AY214" s="9" t="s">
        <v>79</v>
      </c>
      <c r="BE214" s="100">
        <f>IF(N214="základná",J214,0)</f>
        <v>0</v>
      </c>
      <c r="BF214" s="100">
        <f>IF(N214="znížená",J214,0)</f>
        <v>0</v>
      </c>
      <c r="BG214" s="100">
        <f>IF(N214="zákl. prenesená",J214,0)</f>
        <v>0</v>
      </c>
      <c r="BH214" s="100">
        <f>IF(N214="zníž. prenesená",J214,0)</f>
        <v>0</v>
      </c>
      <c r="BI214" s="100">
        <f>IF(N214="nulová",J214,0)</f>
        <v>0</v>
      </c>
      <c r="BJ214" s="9" t="s">
        <v>86</v>
      </c>
      <c r="BK214" s="100">
        <f>ROUND(I214*H214,2)</f>
        <v>0</v>
      </c>
      <c r="BL214" s="9" t="s">
        <v>311</v>
      </c>
      <c r="BM214" s="99" t="s">
        <v>312</v>
      </c>
    </row>
    <row r="215" spans="2:65" s="7" customFormat="1" x14ac:dyDescent="0.2">
      <c r="B215" s="101"/>
      <c r="D215" s="102" t="s">
        <v>92</v>
      </c>
      <c r="E215" s="103" t="s">
        <v>0</v>
      </c>
      <c r="F215" s="104" t="s">
        <v>305</v>
      </c>
      <c r="H215" s="105">
        <v>1</v>
      </c>
      <c r="I215" s="106"/>
      <c r="L215" s="101"/>
      <c r="M215" s="126"/>
      <c r="N215" s="127"/>
      <c r="O215" s="127"/>
      <c r="P215" s="127"/>
      <c r="Q215" s="127"/>
      <c r="R215" s="127"/>
      <c r="S215" s="127"/>
      <c r="T215" s="128"/>
      <c r="AT215" s="103" t="s">
        <v>92</v>
      </c>
      <c r="AU215" s="103" t="s">
        <v>86</v>
      </c>
      <c r="AV215" s="7" t="s">
        <v>86</v>
      </c>
      <c r="AW215" s="7" t="s">
        <v>16</v>
      </c>
      <c r="AX215" s="7" t="s">
        <v>43</v>
      </c>
      <c r="AY215" s="103" t="s">
        <v>79</v>
      </c>
    </row>
    <row r="216" spans="2:65" s="1" customFormat="1" ht="6.95" customHeight="1" x14ac:dyDescent="0.2">
      <c r="B216" s="25"/>
      <c r="C216" s="26"/>
      <c r="D216" s="26"/>
      <c r="E216" s="26"/>
      <c r="F216" s="26"/>
      <c r="G216" s="26"/>
      <c r="H216" s="26"/>
      <c r="I216" s="26"/>
      <c r="J216" s="26"/>
      <c r="K216" s="26"/>
      <c r="L216" s="18"/>
    </row>
  </sheetData>
  <sheetProtection formatColumns="0" formatRows="0" autoFilter="0"/>
  <autoFilter ref="C118:K215" xr:uid="{00000000-0009-0000-0000-000001000000}"/>
  <mergeCells count="8">
    <mergeCell ref="E85:H85"/>
    <mergeCell ref="E116:H116"/>
    <mergeCell ref="L2:V2"/>
    <mergeCell ref="E7:H7"/>
    <mergeCell ref="E9:H9"/>
    <mergeCell ref="E18:H18"/>
    <mergeCell ref="E27:H27"/>
    <mergeCell ref="F90:I9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748E-FCC6-4897-8142-7C5DB19D32E1}">
  <dimension ref="B1:B23"/>
  <sheetViews>
    <sheetView showGridLines="0" zoomScaleNormal="100" workbookViewId="0">
      <selection activeCell="I15" sqref="I15"/>
    </sheetView>
  </sheetViews>
  <sheetFormatPr defaultRowHeight="15" x14ac:dyDescent="0.25"/>
  <cols>
    <col min="1" max="1" width="3.6640625" style="167" customWidth="1"/>
    <col min="2" max="2" width="115" style="167" customWidth="1"/>
    <col min="3" max="16384" width="9.33203125" style="167"/>
  </cols>
  <sheetData>
    <row r="1" spans="2:2" ht="15.75" thickBot="1" x14ac:dyDescent="0.3"/>
    <row r="2" spans="2:2" ht="42.75" customHeight="1" x14ac:dyDescent="0.25">
      <c r="B2" s="168" t="s">
        <v>353</v>
      </c>
    </row>
    <row r="3" spans="2:2" x14ac:dyDescent="0.25">
      <c r="B3" s="169"/>
    </row>
    <row r="4" spans="2:2" x14ac:dyDescent="0.25">
      <c r="B4" s="170" t="s">
        <v>354</v>
      </c>
    </row>
    <row r="5" spans="2:2" x14ac:dyDescent="0.25">
      <c r="B5" s="171"/>
    </row>
    <row r="6" spans="2:2" x14ac:dyDescent="0.25">
      <c r="B6" s="172" t="s">
        <v>355</v>
      </c>
    </row>
    <row r="7" spans="2:2" x14ac:dyDescent="0.25">
      <c r="B7" s="170"/>
    </row>
    <row r="8" spans="2:2" ht="30" x14ac:dyDescent="0.25">
      <c r="B8" s="173" t="s">
        <v>356</v>
      </c>
    </row>
    <row r="9" spans="2:2" x14ac:dyDescent="0.25">
      <c r="B9" s="173"/>
    </row>
    <row r="10" spans="2:2" x14ac:dyDescent="0.25">
      <c r="B10" s="174" t="s">
        <v>357</v>
      </c>
    </row>
    <row r="11" spans="2:2" x14ac:dyDescent="0.25">
      <c r="B11" s="174" t="s">
        <v>358</v>
      </c>
    </row>
    <row r="12" spans="2:2" x14ac:dyDescent="0.25">
      <c r="B12" s="174" t="s">
        <v>359</v>
      </c>
    </row>
    <row r="13" spans="2:2" x14ac:dyDescent="0.25">
      <c r="B13" s="174" t="s">
        <v>360</v>
      </c>
    </row>
    <row r="14" spans="2:2" ht="16.5" customHeight="1" x14ac:dyDescent="0.25">
      <c r="B14" s="170"/>
    </row>
    <row r="15" spans="2:2" ht="30" x14ac:dyDescent="0.25">
      <c r="B15" s="173" t="s">
        <v>361</v>
      </c>
    </row>
    <row r="16" spans="2:2" x14ac:dyDescent="0.25">
      <c r="B16" s="175"/>
    </row>
    <row r="17" spans="2:2" ht="30" x14ac:dyDescent="0.25">
      <c r="B17" s="170" t="s">
        <v>362</v>
      </c>
    </row>
    <row r="18" spans="2:2" ht="15.75" thickBot="1" x14ac:dyDescent="0.3">
      <c r="B18" s="176"/>
    </row>
    <row r="19" spans="2:2" x14ac:dyDescent="0.25">
      <c r="B19" s="177"/>
    </row>
    <row r="20" spans="2:2" x14ac:dyDescent="0.25">
      <c r="B20" s="177"/>
    </row>
    <row r="21" spans="2:2" x14ac:dyDescent="0.25">
      <c r="B21" s="177"/>
    </row>
    <row r="22" spans="2:2" ht="13.5" customHeight="1" x14ac:dyDescent="0.25">
      <c r="B22" s="177"/>
    </row>
    <row r="23" spans="2:2" ht="15.75" x14ac:dyDescent="0.25">
      <c r="B23" s="178"/>
    </row>
  </sheetData>
  <hyperlinks>
    <hyperlink ref="B8" r:id="rId1" location="paragraf-32:~:text=Za%20osobu%20pod%C4%BEa,t%C3%A1to%20osoba%20riadi." display="že v spoločnosti uchádazača neexistuje iná osoba podľa § 32 osd. 8 ZVO." xr:uid="{55D9BE9F-1953-48E5-AE1F-3F3FCA7523F4}"/>
    <hyperlink ref="B15" r:id="rId2" location="paragraf-32.odsek-1.pismeno-a" xr:uid="{1E6C883E-8662-4F37-9865-39E91010D3F9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25D8-9D10-4018-92F5-1897A3111E88}">
  <dimension ref="B1:B27"/>
  <sheetViews>
    <sheetView showGridLines="0" zoomScaleNormal="100" workbookViewId="0">
      <selection activeCell="C28" sqref="C28"/>
    </sheetView>
  </sheetViews>
  <sheetFormatPr defaultRowHeight="15" x14ac:dyDescent="0.25"/>
  <cols>
    <col min="1" max="1" width="4.33203125" style="167" customWidth="1"/>
    <col min="2" max="2" width="115" style="167" customWidth="1"/>
    <col min="3" max="16384" width="9.33203125" style="167"/>
  </cols>
  <sheetData>
    <row r="1" spans="2:2" ht="15.75" thickBot="1" x14ac:dyDescent="0.3"/>
    <row r="2" spans="2:2" ht="42.75" customHeight="1" x14ac:dyDescent="0.25">
      <c r="B2" s="168" t="s">
        <v>363</v>
      </c>
    </row>
    <row r="3" spans="2:2" x14ac:dyDescent="0.25">
      <c r="B3" s="169"/>
    </row>
    <row r="4" spans="2:2" x14ac:dyDescent="0.25">
      <c r="B4" s="179" t="s">
        <v>354</v>
      </c>
    </row>
    <row r="5" spans="2:2" x14ac:dyDescent="0.25">
      <c r="B5" s="169"/>
    </row>
    <row r="6" spans="2:2" x14ac:dyDescent="0.25">
      <c r="B6" s="180" t="s">
        <v>355</v>
      </c>
    </row>
    <row r="7" spans="2:2" x14ac:dyDescent="0.25">
      <c r="B7" s="181"/>
    </row>
    <row r="8" spans="2:2" ht="60.75" customHeight="1" x14ac:dyDescent="0.25">
      <c r="B8" s="170" t="s">
        <v>364</v>
      </c>
    </row>
    <row r="9" spans="2:2" x14ac:dyDescent="0.25">
      <c r="B9" s="170"/>
    </row>
    <row r="10" spans="2:2" x14ac:dyDescent="0.25">
      <c r="B10" s="170" t="s">
        <v>365</v>
      </c>
    </row>
    <row r="11" spans="2:2" x14ac:dyDescent="0.25">
      <c r="B11" s="170" t="s">
        <v>366</v>
      </c>
    </row>
    <row r="12" spans="2:2" x14ac:dyDescent="0.25">
      <c r="B12" s="170" t="s">
        <v>367</v>
      </c>
    </row>
    <row r="13" spans="2:2" x14ac:dyDescent="0.25">
      <c r="B13" s="170" t="s">
        <v>368</v>
      </c>
    </row>
    <row r="14" spans="2:2" x14ac:dyDescent="0.25">
      <c r="B14" s="170" t="s">
        <v>369</v>
      </c>
    </row>
    <row r="15" spans="2:2" x14ac:dyDescent="0.25">
      <c r="B15" s="170" t="s">
        <v>370</v>
      </c>
    </row>
    <row r="16" spans="2:2" x14ac:dyDescent="0.25">
      <c r="B16" s="170" t="s">
        <v>371</v>
      </c>
    </row>
    <row r="17" spans="2:2" ht="26.25" x14ac:dyDescent="0.25">
      <c r="B17" s="170" t="s">
        <v>372</v>
      </c>
    </row>
    <row r="18" spans="2:2" x14ac:dyDescent="0.25">
      <c r="B18" s="170" t="s">
        <v>373</v>
      </c>
    </row>
    <row r="19" spans="2:2" x14ac:dyDescent="0.25">
      <c r="B19" s="170" t="s">
        <v>374</v>
      </c>
    </row>
    <row r="20" spans="2:2" x14ac:dyDescent="0.25">
      <c r="B20" s="170" t="s">
        <v>375</v>
      </c>
    </row>
    <row r="21" spans="2:2" x14ac:dyDescent="0.25">
      <c r="B21" s="170" t="s">
        <v>376</v>
      </c>
    </row>
    <row r="22" spans="2:2" x14ac:dyDescent="0.25">
      <c r="B22" s="170" t="s">
        <v>377</v>
      </c>
    </row>
    <row r="23" spans="2:2" x14ac:dyDescent="0.25">
      <c r="B23" s="171"/>
    </row>
    <row r="24" spans="2:2" ht="60" x14ac:dyDescent="0.25">
      <c r="B24" s="170" t="s">
        <v>378</v>
      </c>
    </row>
    <row r="25" spans="2:2" ht="13.5" customHeight="1" x14ac:dyDescent="0.25">
      <c r="B25" s="170"/>
    </row>
    <row r="26" spans="2:2" ht="30" x14ac:dyDescent="0.25">
      <c r="B26" s="170" t="s">
        <v>379</v>
      </c>
    </row>
    <row r="27" spans="2:2" ht="15.75" thickBot="1" x14ac:dyDescent="0.3">
      <c r="B27" s="18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8F5B-CAC6-44B0-8BD6-689E5725830B}">
  <dimension ref="B1:B26"/>
  <sheetViews>
    <sheetView showGridLines="0" zoomScaleNormal="100" workbookViewId="0">
      <selection activeCell="I18" sqref="I18"/>
    </sheetView>
  </sheetViews>
  <sheetFormatPr defaultRowHeight="15" x14ac:dyDescent="0.25"/>
  <cols>
    <col min="1" max="1" width="3.6640625" style="167" customWidth="1"/>
    <col min="2" max="2" width="115" style="167" customWidth="1"/>
    <col min="3" max="16384" width="9.33203125" style="167"/>
  </cols>
  <sheetData>
    <row r="1" spans="2:2" ht="15.75" thickBot="1" x14ac:dyDescent="0.3"/>
    <row r="2" spans="2:2" ht="42.75" customHeight="1" x14ac:dyDescent="0.25">
      <c r="B2" s="168" t="s">
        <v>380</v>
      </c>
    </row>
    <row r="3" spans="2:2" x14ac:dyDescent="0.25">
      <c r="B3" s="169"/>
    </row>
    <row r="4" spans="2:2" x14ac:dyDescent="0.25">
      <c r="B4" s="170" t="s">
        <v>354</v>
      </c>
    </row>
    <row r="5" spans="2:2" x14ac:dyDescent="0.25">
      <c r="B5" s="171"/>
    </row>
    <row r="6" spans="2:2" x14ac:dyDescent="0.25">
      <c r="B6" s="172" t="s">
        <v>355</v>
      </c>
    </row>
    <row r="7" spans="2:2" x14ac:dyDescent="0.25">
      <c r="B7" s="170"/>
    </row>
    <row r="8" spans="2:2" ht="60.75" customHeight="1" x14ac:dyDescent="0.25">
      <c r="B8" s="170" t="s">
        <v>381</v>
      </c>
    </row>
    <row r="9" spans="2:2" x14ac:dyDescent="0.25">
      <c r="B9" s="170" t="s">
        <v>382</v>
      </c>
    </row>
    <row r="10" spans="2:2" x14ac:dyDescent="0.25">
      <c r="B10" s="175"/>
    </row>
    <row r="11" spans="2:2" ht="26.25" x14ac:dyDescent="0.25">
      <c r="B11" s="170" t="s">
        <v>383</v>
      </c>
    </row>
    <row r="12" spans="2:2" x14ac:dyDescent="0.25">
      <c r="B12" s="170"/>
    </row>
    <row r="13" spans="2:2" ht="26.25" x14ac:dyDescent="0.25">
      <c r="B13" s="170" t="s">
        <v>384</v>
      </c>
    </row>
    <row r="14" spans="2:2" x14ac:dyDescent="0.25">
      <c r="B14" s="170"/>
    </row>
    <row r="15" spans="2:2" ht="26.25" x14ac:dyDescent="0.25">
      <c r="B15" s="170" t="s">
        <v>385</v>
      </c>
    </row>
    <row r="16" spans="2:2" x14ac:dyDescent="0.25">
      <c r="B16" s="170"/>
    </row>
    <row r="17" spans="2:2" ht="37.5" x14ac:dyDescent="0.25">
      <c r="B17" s="170" t="s">
        <v>386</v>
      </c>
    </row>
    <row r="18" spans="2:2" x14ac:dyDescent="0.25">
      <c r="B18" s="170"/>
    </row>
    <row r="19" spans="2:2" ht="75" x14ac:dyDescent="0.25">
      <c r="B19" s="170" t="s">
        <v>387</v>
      </c>
    </row>
    <row r="20" spans="2:2" ht="15.75" thickBot="1" x14ac:dyDescent="0.3">
      <c r="B20" s="176"/>
    </row>
    <row r="21" spans="2:2" x14ac:dyDescent="0.25">
      <c r="B21" s="177"/>
    </row>
    <row r="22" spans="2:2" x14ac:dyDescent="0.25">
      <c r="B22" s="177"/>
    </row>
    <row r="23" spans="2:2" x14ac:dyDescent="0.25">
      <c r="B23" s="177"/>
    </row>
    <row r="24" spans="2:2" x14ac:dyDescent="0.25">
      <c r="B24" s="177"/>
    </row>
    <row r="25" spans="2:2" ht="13.5" customHeight="1" x14ac:dyDescent="0.25">
      <c r="B25" s="177"/>
    </row>
    <row r="26" spans="2:2" ht="15.75" x14ac:dyDescent="0.25">
      <c r="B26" s="17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20" ma:contentTypeDescription="Create a new document." ma:contentTypeScope="" ma:versionID="5ec9f1e31edcc3b110406d598d6720a6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a11db5b45904ce857d86d2baba120f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1C24A-5B73-4615-A5D9-839162E3B669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2.xml><?xml version="1.0" encoding="utf-8"?>
<ds:datastoreItem xmlns:ds="http://schemas.openxmlformats.org/officeDocument/2006/customXml" ds:itemID="{A5D4354C-E485-4837-96FA-20B17478B4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F79B2-1820-4562-A169-F17613773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6</vt:i4>
      </vt:variant>
    </vt:vector>
  </HeadingPairs>
  <TitlesOfParts>
    <vt:vector size="11" baseType="lpstr">
      <vt:lpstr>Príloha č. 3 Ponuka v zákazke</vt:lpstr>
      <vt:lpstr>Rekapitul+výkaz výmer</vt:lpstr>
      <vt:lpstr>Osobné postavenie</vt:lpstr>
      <vt:lpstr>Koneční užívatelia výhod</vt:lpstr>
      <vt:lpstr>Medzinárodné sankcie</vt:lpstr>
      <vt:lpstr>'Rekapitul+výkaz výmer'!Názvy_tlače</vt:lpstr>
      <vt:lpstr>'Koneční užívatelia výhod'!Oblasť_tlače</vt:lpstr>
      <vt:lpstr>'Medzinárodné sankcie'!Oblasť_tlače</vt:lpstr>
      <vt:lpstr>'Osobné postavenie'!Oblasť_tlače</vt:lpstr>
      <vt:lpstr>'Príloha č. 3 Ponuka v zákazke'!Oblasť_tlače</vt:lpstr>
      <vt:lpstr>'Rekapitul+výkaz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Orbanova</dc:creator>
  <cp:keywords/>
  <dc:description/>
  <cp:lastModifiedBy>Šimo Juraj, Ing.</cp:lastModifiedBy>
  <cp:revision/>
  <dcterms:created xsi:type="dcterms:W3CDTF">2025-03-06T08:22:07Z</dcterms:created>
  <dcterms:modified xsi:type="dcterms:W3CDTF">2025-07-30T07:30:17Z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