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drejicka\Desktop\ZsNH 2020\Parkovisko ul. Štefánikova č. 116-118 odvodnenie  - VMČ 2\"/>
    </mc:Choice>
  </mc:AlternateContent>
  <bookViews>
    <workbookView xWindow="0" yWindow="0" windowWidth="19200" windowHeight="11595" activeTab="1"/>
  </bookViews>
  <sheets>
    <sheet name="Rekapitulácia stavby" sheetId="1" r:id="rId1"/>
    <sheet name="2e - Obnova parkoviska ul..." sheetId="2" r:id="rId2"/>
  </sheets>
  <definedNames>
    <definedName name="_xlnm._FilterDatabase" localSheetId="1" hidden="1">'2e - Obnova parkoviska ul...'!$C$132:$K$203</definedName>
    <definedName name="_xlnm.Print_Titles" localSheetId="1">'2e - Obnova parkoviska ul...'!$132:$132</definedName>
    <definedName name="_xlnm.Print_Titles" localSheetId="0">'Rekapitulácia stavby'!$92:$92</definedName>
    <definedName name="_xlnm.Print_Area" localSheetId="1">'2e - Obnova parkoviska ul...'!$C$4:$J$76,'2e - Obnova parkoviska ul...'!$C$82:$J$112,'2e - Obnova parkoviska ul...'!$C$118:$K$203</definedName>
    <definedName name="_xlnm.Print_Area" localSheetId="0">'Rekapitulácia stavby'!$D$4:$AO$76,'Rekapitulácia stavby'!$C$82:$AQ$97</definedName>
  </definedNames>
  <calcPr calcId="152511"/>
</workbook>
</file>

<file path=xl/calcChain.xml><?xml version="1.0" encoding="utf-8"?>
<calcChain xmlns="http://schemas.openxmlformats.org/spreadsheetml/2006/main">
  <c r="J39" i="2" l="1"/>
  <c r="J38" i="2"/>
  <c r="AY96" i="1" s="1"/>
  <c r="J37" i="2"/>
  <c r="AX96" i="1" s="1"/>
  <c r="BI203" i="2"/>
  <c r="BH203" i="2"/>
  <c r="BG203" i="2"/>
  <c r="BE203" i="2"/>
  <c r="T203" i="2"/>
  <c r="T202" i="2" s="1"/>
  <c r="R203" i="2"/>
  <c r="R202" i="2" s="1"/>
  <c r="P203" i="2"/>
  <c r="P202" i="2" s="1"/>
  <c r="BI201" i="2"/>
  <c r="BH201" i="2"/>
  <c r="BG201" i="2"/>
  <c r="BE201" i="2"/>
  <c r="T201" i="2"/>
  <c r="T200" i="2" s="1"/>
  <c r="R201" i="2"/>
  <c r="R200" i="2" s="1"/>
  <c r="P201" i="2"/>
  <c r="P200" i="2" s="1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T190" i="2"/>
  <c r="R191" i="2"/>
  <c r="R190" i="2"/>
  <c r="P191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F127" i="2"/>
  <c r="E125" i="2"/>
  <c r="F91" i="2"/>
  <c r="E89" i="2"/>
  <c r="J26" i="2"/>
  <c r="E26" i="2"/>
  <c r="J130" i="2"/>
  <c r="J25" i="2"/>
  <c r="J23" i="2"/>
  <c r="E23" i="2"/>
  <c r="J129" i="2"/>
  <c r="J22" i="2"/>
  <c r="J20" i="2"/>
  <c r="E20" i="2"/>
  <c r="F130" i="2"/>
  <c r="J19" i="2"/>
  <c r="J17" i="2"/>
  <c r="E17" i="2"/>
  <c r="F129" i="2"/>
  <c r="J16" i="2"/>
  <c r="J91" i="2"/>
  <c r="E7" i="2"/>
  <c r="E121" i="2" s="1"/>
  <c r="L90" i="1"/>
  <c r="AM90" i="1"/>
  <c r="AM89" i="1"/>
  <c r="L89" i="1"/>
  <c r="AM87" i="1"/>
  <c r="L87" i="1"/>
  <c r="L85" i="1"/>
  <c r="L84" i="1"/>
  <c r="J203" i="2"/>
  <c r="J199" i="2"/>
  <c r="BK198" i="2"/>
  <c r="BK197" i="2"/>
  <c r="J197" i="2"/>
  <c r="BK196" i="2"/>
  <c r="J196" i="2"/>
  <c r="BK195" i="2"/>
  <c r="J195" i="2"/>
  <c r="BK194" i="2"/>
  <c r="J194" i="2"/>
  <c r="BK193" i="2"/>
  <c r="J193" i="2"/>
  <c r="BK191" i="2"/>
  <c r="J191" i="2"/>
  <c r="BK189" i="2"/>
  <c r="J189" i="2"/>
  <c r="BK188" i="2"/>
  <c r="J188" i="2"/>
  <c r="BK187" i="2"/>
  <c r="J187" i="2"/>
  <c r="BK185" i="2"/>
  <c r="J185" i="2"/>
  <c r="BK184" i="2"/>
  <c r="J184" i="2"/>
  <c r="BK181" i="2"/>
  <c r="BK180" i="2"/>
  <c r="BK179" i="2"/>
  <c r="J179" i="2"/>
  <c r="BK178" i="2"/>
  <c r="J178" i="2"/>
  <c r="BK177" i="2"/>
  <c r="J177" i="2"/>
  <c r="BK176" i="2"/>
  <c r="J176" i="2"/>
  <c r="BK175" i="2"/>
  <c r="J175" i="2"/>
  <c r="BK174" i="2"/>
  <c r="J174" i="2"/>
  <c r="BK173" i="2"/>
  <c r="J173" i="2"/>
  <c r="BK172" i="2"/>
  <c r="J172" i="2"/>
  <c r="BK171" i="2"/>
  <c r="J171" i="2"/>
  <c r="BK170" i="2"/>
  <c r="J170" i="2"/>
  <c r="BK169" i="2"/>
  <c r="J169" i="2"/>
  <c r="BK168" i="2"/>
  <c r="J160" i="2"/>
  <c r="J158" i="2"/>
  <c r="J157" i="2"/>
  <c r="BK156" i="2"/>
  <c r="BK155" i="2"/>
  <c r="J154" i="2"/>
  <c r="J152" i="2"/>
  <c r="BK151" i="2"/>
  <c r="BK148" i="2"/>
  <c r="BK147" i="2"/>
  <c r="BK145" i="2"/>
  <c r="BK144" i="2"/>
  <c r="BK143" i="2"/>
  <c r="J142" i="2"/>
  <c r="BK141" i="2"/>
  <c r="J140" i="2"/>
  <c r="BK139" i="2"/>
  <c r="J139" i="2"/>
  <c r="BK137" i="2"/>
  <c r="BK136" i="2"/>
  <c r="J201" i="2"/>
  <c r="BK199" i="2"/>
  <c r="J181" i="2"/>
  <c r="J180" i="2"/>
  <c r="AS95" i="1"/>
  <c r="BK203" i="2"/>
  <c r="J168" i="2"/>
  <c r="BK167" i="2"/>
  <c r="J167" i="2"/>
  <c r="BK166" i="2"/>
  <c r="J166" i="2"/>
  <c r="BK164" i="2"/>
  <c r="J164" i="2"/>
  <c r="J163" i="2"/>
  <c r="BK162" i="2"/>
  <c r="BK161" i="2"/>
  <c r="BK157" i="2"/>
  <c r="J156" i="2"/>
  <c r="J153" i="2"/>
  <c r="J151" i="2"/>
  <c r="J149" i="2"/>
  <c r="J147" i="2"/>
  <c r="J145" i="2"/>
  <c r="J143" i="2"/>
  <c r="J141" i="2"/>
  <c r="BK140" i="2"/>
  <c r="J138" i="2"/>
  <c r="BK201" i="2"/>
  <c r="J198" i="2"/>
  <c r="BK163" i="2"/>
  <c r="J162" i="2"/>
  <c r="J161" i="2"/>
  <c r="BK160" i="2"/>
  <c r="BK158" i="2"/>
  <c r="J155" i="2"/>
  <c r="BK154" i="2"/>
  <c r="BK153" i="2"/>
  <c r="BK152" i="2"/>
  <c r="BK149" i="2"/>
  <c r="J148" i="2"/>
  <c r="J144" i="2"/>
  <c r="BK142" i="2"/>
  <c r="BK138" i="2"/>
  <c r="J137" i="2"/>
  <c r="J136" i="2"/>
  <c r="T135" i="2" l="1"/>
  <c r="BK146" i="2"/>
  <c r="J146" i="2" s="1"/>
  <c r="J101" i="2" s="1"/>
  <c r="P146" i="2"/>
  <c r="R146" i="2"/>
  <c r="T146" i="2"/>
  <c r="P150" i="2"/>
  <c r="T150" i="2"/>
  <c r="P159" i="2"/>
  <c r="R159" i="2"/>
  <c r="T165" i="2"/>
  <c r="P192" i="2"/>
  <c r="P165" i="2"/>
  <c r="BK192" i="2"/>
  <c r="J192" i="2" s="1"/>
  <c r="J109" i="2" s="1"/>
  <c r="P135" i="2"/>
  <c r="P134" i="2" s="1"/>
  <c r="BK165" i="2"/>
  <c r="J165" i="2" s="1"/>
  <c r="J104" i="2" s="1"/>
  <c r="R192" i="2"/>
  <c r="BK135" i="2"/>
  <c r="J135" i="2" s="1"/>
  <c r="J100" i="2" s="1"/>
  <c r="R135" i="2"/>
  <c r="BK150" i="2"/>
  <c r="J150" i="2" s="1"/>
  <c r="J102" i="2" s="1"/>
  <c r="R150" i="2"/>
  <c r="BK159" i="2"/>
  <c r="J159" i="2" s="1"/>
  <c r="J103" i="2" s="1"/>
  <c r="T159" i="2"/>
  <c r="R165" i="2"/>
  <c r="BK183" i="2"/>
  <c r="J183" i="2"/>
  <c r="J106" i="2" s="1"/>
  <c r="P183" i="2"/>
  <c r="R183" i="2"/>
  <c r="T183" i="2"/>
  <c r="BK186" i="2"/>
  <c r="J186" i="2" s="1"/>
  <c r="J107" i="2" s="1"/>
  <c r="P186" i="2"/>
  <c r="R186" i="2"/>
  <c r="T186" i="2"/>
  <c r="T192" i="2"/>
  <c r="F94" i="2"/>
  <c r="J127" i="2"/>
  <c r="BF140" i="2"/>
  <c r="BF143" i="2"/>
  <c r="BF145" i="2"/>
  <c r="BF161" i="2"/>
  <c r="BF162" i="2"/>
  <c r="BF201" i="2"/>
  <c r="J93" i="2"/>
  <c r="BF148" i="2"/>
  <c r="BF154" i="2"/>
  <c r="BF160" i="2"/>
  <c r="BF163" i="2"/>
  <c r="BF164" i="2"/>
  <c r="BF166" i="2"/>
  <c r="BF179" i="2"/>
  <c r="BF180" i="2"/>
  <c r="BF184" i="2"/>
  <c r="BF203" i="2"/>
  <c r="E85" i="2"/>
  <c r="F93" i="2"/>
  <c r="J94" i="2"/>
  <c r="BF136" i="2"/>
  <c r="BF137" i="2"/>
  <c r="BF138" i="2"/>
  <c r="BF139" i="2"/>
  <c r="BF141" i="2"/>
  <c r="BF142" i="2"/>
  <c r="BF144" i="2"/>
  <c r="BF147" i="2"/>
  <c r="BF149" i="2"/>
  <c r="BF151" i="2"/>
  <c r="BF152" i="2"/>
  <c r="BF153" i="2"/>
  <c r="BF155" i="2"/>
  <c r="BF156" i="2"/>
  <c r="BF157" i="2"/>
  <c r="BF158" i="2"/>
  <c r="BF167" i="2"/>
  <c r="BF168" i="2"/>
  <c r="BF169" i="2"/>
  <c r="BF170" i="2"/>
  <c r="BF171" i="2"/>
  <c r="BF172" i="2"/>
  <c r="BF173" i="2"/>
  <c r="BF174" i="2"/>
  <c r="BF175" i="2"/>
  <c r="BF176" i="2"/>
  <c r="BF177" i="2"/>
  <c r="BF178" i="2"/>
  <c r="BF181" i="2"/>
  <c r="BF185" i="2"/>
  <c r="BF187" i="2"/>
  <c r="BF188" i="2"/>
  <c r="BF189" i="2"/>
  <c r="BF191" i="2"/>
  <c r="BF193" i="2"/>
  <c r="BF194" i="2"/>
  <c r="BF195" i="2"/>
  <c r="BF196" i="2"/>
  <c r="BF197" i="2"/>
  <c r="BF198" i="2"/>
  <c r="BF199" i="2"/>
  <c r="BK190" i="2"/>
  <c r="J190" i="2" s="1"/>
  <c r="J108" i="2" s="1"/>
  <c r="BK200" i="2"/>
  <c r="J200" i="2" s="1"/>
  <c r="J110" i="2" s="1"/>
  <c r="BK202" i="2"/>
  <c r="J202" i="2"/>
  <c r="J111" i="2" s="1"/>
  <c r="F39" i="2"/>
  <c r="BD96" i="1" s="1"/>
  <c r="BD95" i="1" s="1"/>
  <c r="BD94" i="1" s="1"/>
  <c r="W33" i="1" s="1"/>
  <c r="J35" i="2"/>
  <c r="AV96" i="1" s="1"/>
  <c r="F35" i="2"/>
  <c r="AZ96" i="1" s="1"/>
  <c r="AZ95" i="1" s="1"/>
  <c r="AV95" i="1" s="1"/>
  <c r="F37" i="2"/>
  <c r="BB96" i="1" s="1"/>
  <c r="BB95" i="1" s="1"/>
  <c r="AX95" i="1" s="1"/>
  <c r="F38" i="2"/>
  <c r="BC96" i="1" s="1"/>
  <c r="BC95" i="1" s="1"/>
  <c r="AY95" i="1" s="1"/>
  <c r="AS94" i="1"/>
  <c r="T182" i="2" l="1"/>
  <c r="P182" i="2"/>
  <c r="R182" i="2"/>
  <c r="R134" i="2"/>
  <c r="R133" i="2" s="1"/>
  <c r="P133" i="2"/>
  <c r="AU96" i="1" s="1"/>
  <c r="AU95" i="1" s="1"/>
  <c r="AU94" i="1" s="1"/>
  <c r="T134" i="2"/>
  <c r="T133" i="2" s="1"/>
  <c r="BK134" i="2"/>
  <c r="J134" i="2" s="1"/>
  <c r="J99" i="2" s="1"/>
  <c r="BK182" i="2"/>
  <c r="J182" i="2" s="1"/>
  <c r="J105" i="2" s="1"/>
  <c r="AZ94" i="1"/>
  <c r="W29" i="1" s="1"/>
  <c r="BB94" i="1"/>
  <c r="W31" i="1" s="1"/>
  <c r="J36" i="2"/>
  <c r="AW96" i="1" s="1"/>
  <c r="AT96" i="1" s="1"/>
  <c r="BC94" i="1"/>
  <c r="W32" i="1" s="1"/>
  <c r="F36" i="2"/>
  <c r="BA96" i="1" s="1"/>
  <c r="BA95" i="1" s="1"/>
  <c r="AW95" i="1" s="1"/>
  <c r="AT95" i="1" s="1"/>
  <c r="BK133" i="2" l="1"/>
  <c r="J133" i="2" s="1"/>
  <c r="J98" i="2" s="1"/>
  <c r="AY94" i="1"/>
  <c r="AX94" i="1"/>
  <c r="BA94" i="1"/>
  <c r="W30" i="1" s="1"/>
  <c r="AV94" i="1"/>
  <c r="AK29" i="1" s="1"/>
  <c r="AW94" i="1" l="1"/>
  <c r="AK30" i="1" s="1"/>
  <c r="J32" i="2"/>
  <c r="AG96" i="1" s="1"/>
  <c r="AN96" i="1" s="1"/>
  <c r="J41" i="2" l="1"/>
  <c r="AT94" i="1"/>
  <c r="AG95" i="1"/>
  <c r="AG94" i="1" s="1"/>
  <c r="AK26" i="1" s="1"/>
  <c r="AK35" i="1" s="1"/>
  <c r="AN94" i="1" l="1"/>
  <c r="AN95" i="1"/>
</calcChain>
</file>

<file path=xl/sharedStrings.xml><?xml version="1.0" encoding="utf-8"?>
<sst xmlns="http://schemas.openxmlformats.org/spreadsheetml/2006/main" count="1153" uniqueCount="351">
  <si>
    <t>Export Komplet</t>
  </si>
  <si>
    <t/>
  </si>
  <si>
    <t>2.0</t>
  </si>
  <si>
    <t>False</t>
  </si>
  <si>
    <t>{3a575bab-694e-4036-b4b8-5b709f2255c6}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</si>
  <si>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</si>
  <si>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</si>
  <si>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</si>
  <si>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</si>
  <si>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</si>
  <si>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</si>
  <si>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</si>
  <si>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</si>
  <si>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</si>
  <si>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</si>
  <si>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</si>
  <si>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</si>
  <si>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</si>
  <si>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</si>
  <si>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</si>
  <si>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</si>
  <si>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</si>
  <si>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</si>
  <si>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</si>
  <si>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</si>
  <si>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</si>
  <si>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</si>
  <si>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</si>
  <si>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</si>
  <si>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</si>
  <si>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</si>
  <si>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</si>
  <si>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</si>
  <si>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</si>
  <si>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</si>
  <si>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</si>
  <si>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</si>
  <si>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</si>
  <si>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</si>
  <si>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</si>
  <si>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</si>
  <si>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</si>
  <si>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</si>
  <si>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</si>
  <si>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</si>
  <si>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</si>
  <si>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</si>
  <si>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</si>
  <si>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</si>
  <si>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</si>
  <si>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</si>
  <si>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</si>
  <si>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</si>
  <si>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</si>
  <si>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</si>
  <si>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</si>
  <si>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</si>
  <si>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</si>
  <si>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</si>
  <si>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</si>
  <si>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</si>
  <si>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</si>
  <si>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</si>
  <si>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</si>
  <si>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</si>
  <si>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</si>
  <si>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</si>
  <si>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</si>
  <si>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</si>
  <si>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</si>
  <si>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02</t>
  </si>
  <si>
    <t>VMČ č.2</t>
  </si>
  <si>
    <t>STA</t>
  </si>
  <si>
    <t>1</t>
  </si>
  <si>
    <t>{11a706ba-a24e-4299-9743-a3244b06f466}</t>
  </si>
  <si>
    <t>/</t>
  </si>
  <si>
    <t>2e</t>
  </si>
  <si>
    <t>Obnova parkoviska ul.Štefánikova č.116-118 odvodnenie - VMČ 2</t>
  </si>
  <si>
    <t>Časť</t>
  </si>
  <si>
    <t>2</t>
  </si>
  <si>
    <t>{18b1883e-f170-4fab-af6e-f07df2e6eeaa}</t>
  </si>
  <si>
    <t>KRYCÍ LIST ROZPOČTU</t>
  </si>
  <si>
    <t>Objekt:</t>
  </si>
  <si>
    <t>02 - VMČ č.2</t>
  </si>
  <si>
    <t>Časť:</t>
  </si>
  <si>
    <t>2e - Obnova parkoviska ul.Štefánikova č.116-118 odvodnenie - VMČ 2</t>
  </si>
  <si>
    <t>Štefánikova tr.</t>
  </si>
  <si>
    <t>REKAPITULÁCIA ROZPOČTU</t>
  </si>
  <si>
    <t>Kód dielu - Popis</t>
  </si>
  <si>
    <t>Cena celkom [EUR]</t>
  </si>
  <si>
    <t>Náklady z rozpočtu</t>
  </si>
  <si>
    <t>-1</t>
  </si>
  <si>
    <t>HSV0 - Práce a dodávky HSV - cesta</t>
  </si>
  <si>
    <t xml:space="preserve">    1 - Zemné práce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</si>
  <si>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</si>
  <si>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</si>
  <si>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</si>
  <si>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</si>
  <si>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>HSV1 - Práce a dodávky HSV - chodník</t>
  </si>
  <si>
    <t xml:space="preserve">    99 - Presun hmôt HSV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</si>
  <si>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</si>
  <si>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</si>
  <si>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</si>
  <si>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</si>
  <si>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</si>
  <si>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</si>
  <si>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</si>
  <si>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</si>
  <si>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</si>
  <si>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</si>
  <si>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</si>
  <si>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</si>
  <si>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</si>
  <si>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HSV0</t>
  </si>
  <si>
    <t>Práce a dodávky HSV - cesta</t>
  </si>
  <si>
    <t>ROZPOCET</t>
  </si>
  <si>
    <t>Zemné práce</t>
  </si>
  <si>
    <t>K</t>
  </si>
  <si>
    <t>113107122</t>
  </si>
  <si>
    <t>Odstránenie krytu v ploche do 200 m2 z kameniva hrubého drveného, hr.100 do 200 mm,  -0,23500t</t>
  </si>
  <si>
    <t>m2</t>
  </si>
  <si>
    <t>4</t>
  </si>
  <si>
    <t>274224553</t>
  </si>
  <si>
    <t>113107141</t>
  </si>
  <si>
    <t>Odstránenie krytuv ploche do 200 m2 asfaltového, hr. vrstvy do 50 mm,  -0,09800t</t>
  </si>
  <si>
    <t>-1321800760</t>
  </si>
  <si>
    <t>3</t>
  </si>
  <si>
    <t>113152120</t>
  </si>
  <si>
    <t>Frézovanie asf. podkladu alebo krytu bez prek., plochy do 500 m2, pruh š. do 0,5 m, hr. 40 mm  0,102 t</t>
  </si>
  <si>
    <t>2067911360</t>
  </si>
  <si>
    <t>113154120</t>
  </si>
  <si>
    <t>Frézovanie bet. podkladu alebo krytu bez prek., plochy do 500 m2, pruh š. do 0,5 m, hr. 40 mm  0,102 t</t>
  </si>
  <si>
    <t>709333310</t>
  </si>
  <si>
    <t>5</t>
  </si>
  <si>
    <t>113206111</t>
  </si>
  <si>
    <t>Vytrhanie obrúb betónových, s vybúraním lôžka, z krajníkov alebo obrubníkov stojatých,  -0,14500t</t>
  </si>
  <si>
    <t>m</t>
  </si>
  <si>
    <t>225636274</t>
  </si>
  <si>
    <t>6</t>
  </si>
  <si>
    <t>113307121</t>
  </si>
  <si>
    <t>Odstránenie podkladu v ploche do 200 m2 z kameniva hrubého drveného, hr. do 100 mm,  -0,13000t</t>
  </si>
  <si>
    <t>-394495733</t>
  </si>
  <si>
    <t>7</t>
  </si>
  <si>
    <t>113307131</t>
  </si>
  <si>
    <t>Odstránenie podkladu v ploche do 200 m2 z betónu prostého, hr. vrstvy do 150 mm,  -0,22500t</t>
  </si>
  <si>
    <t>611777303</t>
  </si>
  <si>
    <t>8</t>
  </si>
  <si>
    <t>132211101</t>
  </si>
  <si>
    <t>Hĺbenie rýh šírky do 600 mm v  hornine tr.3 súdržných - ručným náradím</t>
  </si>
  <si>
    <t>m3</t>
  </si>
  <si>
    <t>1042846294</t>
  </si>
  <si>
    <t>9</t>
  </si>
  <si>
    <t>132211119</t>
  </si>
  <si>
    <t>Príplatok za lepivosť pri hĺbení rýh š do 600 mm ručným náradím v hornine tr. 3</t>
  </si>
  <si>
    <t>-1263868253</t>
  </si>
  <si>
    <t>10</t>
  </si>
  <si>
    <t>171203111</t>
  </si>
  <si>
    <t>Uloženie a hrubé rozhrnutie výkopku bez zhutnenia v rovine alebo na svahu do 1:5</t>
  </si>
  <si>
    <t>1914761732</t>
  </si>
  <si>
    <t>Vodorovné konštrukcie</t>
  </si>
  <si>
    <t>11</t>
  </si>
  <si>
    <t>451317777</t>
  </si>
  <si>
    <t>Podklad pod dlažbu vodorovne alebo v sklone do 1:5 hr. 50-100mm z bet. tr. C 8/10</t>
  </si>
  <si>
    <t>1795976482</t>
  </si>
  <si>
    <t>12</t>
  </si>
  <si>
    <t>451573111</t>
  </si>
  <si>
    <t>Lôžko pod potrubie, stoky a drobné objekty, v otvorenom výkope z piesku a štrkopiesku do 63 mm</t>
  </si>
  <si>
    <t>2088109394</t>
  </si>
  <si>
    <t>13</t>
  </si>
  <si>
    <t>452311141</t>
  </si>
  <si>
    <t>Dosky, bloky, sedlá z betónu v otvorenom výkope tr. C 16/20</t>
  </si>
  <si>
    <t>2124036128</t>
  </si>
  <si>
    <t>Komunikácie</t>
  </si>
  <si>
    <t>14</t>
  </si>
  <si>
    <t>564251111</t>
  </si>
  <si>
    <t>Podklad alebo podsyp zo štrkopiesku s rozprestretím, vlhčením a zhutnením, po zhutnení hr. 150 mm</t>
  </si>
  <si>
    <t>1617926665</t>
  </si>
  <si>
    <t>15</t>
  </si>
  <si>
    <t>564251114</t>
  </si>
  <si>
    <t>Podklad alebo podsyp zo štrkopiesku s rozprestretím, vlhčením a zhutnením, po zhutnení hr. 180 mm</t>
  </si>
  <si>
    <t>-203718070</t>
  </si>
  <si>
    <t>16</t>
  </si>
  <si>
    <t>566902161R</t>
  </si>
  <si>
    <t>Vyspravenie podkladu plochy do 15 m2 podkladovým betónom PB I tr. C 20/25 hr. 100 mm</t>
  </si>
  <si>
    <t>462475368</t>
  </si>
  <si>
    <t>17</t>
  </si>
  <si>
    <t>573211111</t>
  </si>
  <si>
    <t>Postrek asfaltový spojovací bez posypu kamenivom z asfaltu cestného v množstve od 0,50 do 0,70 kg/m2</t>
  </si>
  <si>
    <t>-579389582</t>
  </si>
  <si>
    <t>18</t>
  </si>
  <si>
    <t>577134271</t>
  </si>
  <si>
    <t>Asfaltový betón vrstva obrusná AC 11 O v pruhu š. do 3 m z modifik. asfaltu tr. II, po zhutnení hr. 40 mm</t>
  </si>
  <si>
    <t>-1391486066</t>
  </si>
  <si>
    <t>19</t>
  </si>
  <si>
    <t>577154371</t>
  </si>
  <si>
    <t>Asfaltový betón vrstva obrusná alebo ložná AC 16 v pruhu š. do 3 m z modifik. asfaltu tr. II, po zhutnení hr. 60 mm</t>
  </si>
  <si>
    <t>1136520334</t>
  </si>
  <si>
    <t>596811340</t>
  </si>
  <si>
    <t>Kladenie betónovej dlažby komunikacií pre peších do lôžka z cementovej malty, veľ. do 0,25 m2 plochy do 50 m2</t>
  </si>
  <si>
    <t>-1829605439</t>
  </si>
  <si>
    <t>21</t>
  </si>
  <si>
    <t>M</t>
  </si>
  <si>
    <t>5924531000</t>
  </si>
  <si>
    <t>Dlaždice betónové 80x250x500 mm</t>
  </si>
  <si>
    <t>1510823518</t>
  </si>
  <si>
    <t>Rúrové vedenie</t>
  </si>
  <si>
    <t>22</t>
  </si>
  <si>
    <t>850265121R</t>
  </si>
  <si>
    <t xml:space="preserve">Napojenie žľabu do uličnej vpusti vrátane utesnenia </t>
  </si>
  <si>
    <t>ks</t>
  </si>
  <si>
    <t>1101577925</t>
  </si>
  <si>
    <t>23</t>
  </si>
  <si>
    <t>899102111</t>
  </si>
  <si>
    <t>Osadenie poklopu liatinového a oceľového vrátane rámu hmotn. nad 50 do 100 kg</t>
  </si>
  <si>
    <t>-1645458739</t>
  </si>
  <si>
    <t>24</t>
  </si>
  <si>
    <t>5524180001</t>
  </si>
  <si>
    <t xml:space="preserve">Liatinový poklop kruhový D400 - MultiTop Bituplan </t>
  </si>
  <si>
    <t>-616703447</t>
  </si>
  <si>
    <t>25</t>
  </si>
  <si>
    <t>899231111</t>
  </si>
  <si>
    <t>Výšková úprava uličného vstupu alebo vpuste do 200 mm zvýšením mreže</t>
  </si>
  <si>
    <t>569253146</t>
  </si>
  <si>
    <t>26</t>
  </si>
  <si>
    <t>89933211</t>
  </si>
  <si>
    <t>Výšková úprava kanalizačného poklopu</t>
  </si>
  <si>
    <t>-471990247</t>
  </si>
  <si>
    <t>Ostatné konštrukcie a práce-búranie</t>
  </si>
  <si>
    <t>27</t>
  </si>
  <si>
    <t>917862111</t>
  </si>
  <si>
    <t xml:space="preserve">Osadenie chodník. obrubníka betónového stojatého do lôžka z betónu prosteho tr. C 12/15 s bočnou oporou </t>
  </si>
  <si>
    <t>430732778</t>
  </si>
  <si>
    <t>28</t>
  </si>
  <si>
    <t>5921954540</t>
  </si>
  <si>
    <t>Obrubník cestný 100x26x15 cm</t>
  </si>
  <si>
    <t>1036251765</t>
  </si>
  <si>
    <t>29</t>
  </si>
  <si>
    <t>918101111</t>
  </si>
  <si>
    <t>Lôžko pod obrubníky, krajníky alebo obruby z dlažob. kociek z betónu prostého tr. C 12/15</t>
  </si>
  <si>
    <t>639805313</t>
  </si>
  <si>
    <t>30</t>
  </si>
  <si>
    <t>919735111</t>
  </si>
  <si>
    <t>Rezanie existujúceho asfaltového krytu alebo podkladu hĺbky do 50 mm</t>
  </si>
  <si>
    <t>2035706676</t>
  </si>
  <si>
    <t>31</t>
  </si>
  <si>
    <t>919735122</t>
  </si>
  <si>
    <t>Rezanie existujúceho betónového krytu alebo podkladu hĺbky nad 50 do 100 mm</t>
  </si>
  <si>
    <t>-1334977708</t>
  </si>
  <si>
    <t>32</t>
  </si>
  <si>
    <t>935114224</t>
  </si>
  <si>
    <t>Osadenie odvodňovacieho betónového žľabu plytkého BGF-Z s ochrannou hranou vnútornej šírky 150 mm a s roštom triedy D 400</t>
  </si>
  <si>
    <t>-1727345111</t>
  </si>
  <si>
    <t>33</t>
  </si>
  <si>
    <t>592270013100</t>
  </si>
  <si>
    <t>Čelná, koncová stena NW 150, výška 100 mm</t>
  </si>
  <si>
    <t>329867593</t>
  </si>
  <si>
    <t>34</t>
  </si>
  <si>
    <t>592270013700</t>
  </si>
  <si>
    <t>Odvodňovací žľab plytký BGF-Z SV G NW 150, dĺžky 1 m</t>
  </si>
  <si>
    <t>-1085615661</t>
  </si>
  <si>
    <t>35</t>
  </si>
  <si>
    <t>592270014300</t>
  </si>
  <si>
    <t>Mriežkový rošt NW 150, lxšxhr 1000x197x25 mm, triedy D 400, pozinkovaný s rychlouzáverom</t>
  </si>
  <si>
    <t>-458459621</t>
  </si>
  <si>
    <t>36</t>
  </si>
  <si>
    <t>938909311R</t>
  </si>
  <si>
    <t>Vyčistenie povrchu z povrchu podkladu alebo krytu bet. alebo asfalt.</t>
  </si>
  <si>
    <t>-488308161</t>
  </si>
  <si>
    <t>37</t>
  </si>
  <si>
    <t>969021121</t>
  </si>
  <si>
    <t>Vybúranie kanalizačného potrubia DN do 200 mm,  -0,06300t</t>
  </si>
  <si>
    <t>1319213010</t>
  </si>
  <si>
    <t>38</t>
  </si>
  <si>
    <t>976085311</t>
  </si>
  <si>
    <t>Vybúranie kanalizačného rámu liatinového vrátane poklopu alebo mreže,  -0,04400t</t>
  </si>
  <si>
    <t>-1591861696</t>
  </si>
  <si>
    <t>39</t>
  </si>
  <si>
    <t>979084216</t>
  </si>
  <si>
    <t>Vodorovná doprava vybúraných hmôt po suchu bez naloženia, ale so zložením na vzdialenosť do 5 km</t>
  </si>
  <si>
    <t>t</t>
  </si>
  <si>
    <t>854174450</t>
  </si>
  <si>
    <t>40</t>
  </si>
  <si>
    <t>979087213</t>
  </si>
  <si>
    <t>Nakladanie na dopravné prostriedky pre vodorovnú dopravu vybúraných hmôt</t>
  </si>
  <si>
    <t>-1051610006</t>
  </si>
  <si>
    <t>41</t>
  </si>
  <si>
    <t>979089012</t>
  </si>
  <si>
    <t>Poplatok za skladovanie - betón, tehly, dlaždice (17 01 ), ostatné</t>
  </si>
  <si>
    <t>653488881</t>
  </si>
  <si>
    <t>42</t>
  </si>
  <si>
    <t>979089212</t>
  </si>
  <si>
    <t>Poplatok za skladovanie - bitúmenové zmesi, uholný decht, dechtové výrobky (17 03 ), ostatné</t>
  </si>
  <si>
    <t>-2141626092</t>
  </si>
  <si>
    <t>HSV1</t>
  </si>
  <si>
    <t>Práce a dodávky HSV - chodník</t>
  </si>
  <si>
    <t>43</t>
  </si>
  <si>
    <t>113152210</t>
  </si>
  <si>
    <t>Frézovanie asf. podkladu alebo krytu bez prek., plochy do 500 m2, pruh š. cez 0,5 m do 1 m, hr. do 30 mm  0,076 t</t>
  </si>
  <si>
    <t>1605668997</t>
  </si>
  <si>
    <t>44</t>
  </si>
  <si>
    <t>113154210</t>
  </si>
  <si>
    <t>Frézovanie bet. podkladu alebo krytu bez prek., plochy do 500 m2, pruh š. cez 0,5 m do 1 m, hr. do 30 mm  0,076 t</t>
  </si>
  <si>
    <t>-1240958611</t>
  </si>
  <si>
    <t>45</t>
  </si>
  <si>
    <t>566902161R.1</t>
  </si>
  <si>
    <t>Vyspravenie podkladu plochy do 15 m2 podkladovým betónom PB I tr. C 20/25  do hr.100 mm</t>
  </si>
  <si>
    <t>1574884849</t>
  </si>
  <si>
    <t>46</t>
  </si>
  <si>
    <t>573231111</t>
  </si>
  <si>
    <t>Postrek asfaltový spojovací bez posypu kamenivom z cestnej emulzie v množstve od 0,50 do 0,80 kg/m2</t>
  </si>
  <si>
    <t>1230085917</t>
  </si>
  <si>
    <t>47</t>
  </si>
  <si>
    <t>577134131</t>
  </si>
  <si>
    <t>Asfaltový betón vrstva obrusná AC 8 O v pruhu š. do 3 m z modifik. asfaltu tr. II, po zhutnení hr. 40 mm</t>
  </si>
  <si>
    <t>137352492</t>
  </si>
  <si>
    <t>48</t>
  </si>
  <si>
    <t>-790938469</t>
  </si>
  <si>
    <t>49</t>
  </si>
  <si>
    <t>919794441</t>
  </si>
  <si>
    <t>Úprava plôch okolo hydrantov, šupátok, a pod. v asfaltových krytoch v pôdorysnej ploche do 2 m2</t>
  </si>
  <si>
    <t>-1378560423</t>
  </si>
  <si>
    <t>50</t>
  </si>
  <si>
    <t>1364350482</t>
  </si>
  <si>
    <t>51</t>
  </si>
  <si>
    <t>976083141R</t>
  </si>
  <si>
    <t xml:space="preserve">Vybúranie škrabáka na topánky </t>
  </si>
  <si>
    <t>23334171</t>
  </si>
  <si>
    <t>52</t>
  </si>
  <si>
    <t>979084216.1</t>
  </si>
  <si>
    <t>-439565748</t>
  </si>
  <si>
    <t>53</t>
  </si>
  <si>
    <t>979087213.1</t>
  </si>
  <si>
    <t>1716382179</t>
  </si>
  <si>
    <t>54</t>
  </si>
  <si>
    <t>1481182459</t>
  </si>
  <si>
    <t>55</t>
  </si>
  <si>
    <t>-939258500</t>
  </si>
  <si>
    <t>99</t>
  </si>
  <si>
    <t>Presun hmôt HSV</t>
  </si>
  <si>
    <t>56</t>
  </si>
  <si>
    <t>998225311</t>
  </si>
  <si>
    <t>Presun hmôt pre opravy a údržbu komunikácií a letísk s krytom asfaltovým alebo betónovým</t>
  </si>
  <si>
    <t>1029152603</t>
  </si>
  <si>
    <t>VRN</t>
  </si>
  <si>
    <t>Vedľajšie rozpočtové náklady</t>
  </si>
  <si>
    <t>57</t>
  </si>
  <si>
    <t>000600024</t>
  </si>
  <si>
    <t>Dočastné dopravné značenie</t>
  </si>
  <si>
    <t xml:space="preserve">kpl </t>
  </si>
  <si>
    <t>-1660476433</t>
  </si>
  <si>
    <t>Parkovisko ul. Štefánikova č.116-118 - VMČ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</si>
</sst>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124" workbookViewId="0">
      <selection activeCell="AG96" sqref="AG96:AM9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4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7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169" t="s">
        <v>350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S6" s="14" t="s">
        <v>6</v>
      </c>
    </row>
    <row r="7" spans="1:74" s="1" customFormat="1" ht="12" customHeight="1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15</v>
      </c>
      <c r="K8" s="21" t="s">
        <v>16</v>
      </c>
      <c r="AK8" s="23" t="s">
        <v>17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18</v>
      </c>
      <c r="AK10" s="23" t="s">
        <v>19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16</v>
      </c>
      <c r="AK11" s="23" t="s">
        <v>20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21</v>
      </c>
      <c r="AK13" s="23" t="s">
        <v>19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16</v>
      </c>
      <c r="AK14" s="23" t="s">
        <v>20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22</v>
      </c>
      <c r="AK16" s="23" t="s">
        <v>19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16</v>
      </c>
      <c r="AK17" s="23" t="s">
        <v>20</v>
      </c>
      <c r="AN17" s="21" t="s">
        <v>1</v>
      </c>
      <c r="AR17" s="17"/>
      <c r="BS17" s="14" t="s">
        <v>23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24</v>
      </c>
      <c r="AK19" s="23" t="s">
        <v>19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16</v>
      </c>
      <c r="AK20" s="23" t="s">
        <v>20</v>
      </c>
      <c r="AN20" s="21" t="s">
        <v>1</v>
      </c>
      <c r="AR20" s="17"/>
      <c r="BS20" s="14" t="s">
        <v>23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25</v>
      </c>
      <c r="AR22" s="17"/>
    </row>
    <row r="23" spans="1:71" s="1" customFormat="1" ht="16.5" customHeight="1">
      <c r="B23" s="17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1">
        <f>ROUND(AG94,2)</f>
        <v>0</v>
      </c>
      <c r="AL26" s="172"/>
      <c r="AM26" s="172"/>
      <c r="AN26" s="172"/>
      <c r="AO26" s="17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3" t="s">
        <v>27</v>
      </c>
      <c r="M28" s="173"/>
      <c r="N28" s="173"/>
      <c r="O28" s="173"/>
      <c r="P28" s="173"/>
      <c r="Q28" s="26"/>
      <c r="R28" s="26"/>
      <c r="S28" s="26"/>
      <c r="T28" s="26"/>
      <c r="U28" s="26"/>
      <c r="V28" s="26"/>
      <c r="W28" s="173" t="s">
        <v>28</v>
      </c>
      <c r="X28" s="173"/>
      <c r="Y28" s="173"/>
      <c r="Z28" s="173"/>
      <c r="AA28" s="173"/>
      <c r="AB28" s="173"/>
      <c r="AC28" s="173"/>
      <c r="AD28" s="173"/>
      <c r="AE28" s="173"/>
      <c r="AF28" s="26"/>
      <c r="AG28" s="26"/>
      <c r="AH28" s="26"/>
      <c r="AI28" s="26"/>
      <c r="AJ28" s="26"/>
      <c r="AK28" s="173" t="s">
        <v>29</v>
      </c>
      <c r="AL28" s="173"/>
      <c r="AM28" s="173"/>
      <c r="AN28" s="173"/>
      <c r="AO28" s="173"/>
      <c r="AP28" s="26"/>
      <c r="AQ28" s="26"/>
      <c r="AR28" s="27"/>
      <c r="BE28" s="26"/>
    </row>
    <row r="29" spans="1:71" s="3" customFormat="1" ht="14.45" customHeight="1">
      <c r="B29" s="31"/>
      <c r="D29" s="23" t="s">
        <v>30</v>
      </c>
      <c r="F29" s="23" t="s">
        <v>31</v>
      </c>
      <c r="L29" s="176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1"/>
    </row>
    <row r="30" spans="1:71" s="3" customFormat="1" ht="14.45" customHeight="1">
      <c r="B30" s="31"/>
      <c r="F30" s="23" t="s">
        <v>32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1"/>
    </row>
    <row r="31" spans="1:71" s="3" customFormat="1" ht="14.45" hidden="1" customHeight="1">
      <c r="B31" s="31"/>
      <c r="F31" s="23" t="s">
        <v>33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1"/>
    </row>
    <row r="32" spans="1:71" s="3" customFormat="1" ht="14.45" hidden="1" customHeight="1">
      <c r="B32" s="31"/>
      <c r="F32" s="23" t="s">
        <v>34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1"/>
    </row>
    <row r="33" spans="1:57" s="3" customFormat="1" ht="14.45" hidden="1" customHeight="1">
      <c r="B33" s="31"/>
      <c r="F33" s="23" t="s">
        <v>35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177" t="s">
        <v>38</v>
      </c>
      <c r="Y35" s="178"/>
      <c r="Z35" s="178"/>
      <c r="AA35" s="178"/>
      <c r="AB35" s="178"/>
      <c r="AC35" s="34"/>
      <c r="AD35" s="34"/>
      <c r="AE35" s="34"/>
      <c r="AF35" s="34"/>
      <c r="AG35" s="34"/>
      <c r="AH35" s="34"/>
      <c r="AI35" s="34"/>
      <c r="AJ35" s="34"/>
      <c r="AK35" s="179">
        <f>SUM(AK26:AK33)</f>
        <v>0</v>
      </c>
      <c r="AL35" s="178"/>
      <c r="AM35" s="178"/>
      <c r="AN35" s="178"/>
      <c r="AO35" s="180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 ht="11.25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>
        <f>K5</f>
        <v>0</v>
      </c>
      <c r="AR84" s="45"/>
    </row>
    <row r="85" spans="1:91" s="5" customFormat="1" ht="36.950000000000003" customHeight="1">
      <c r="B85" s="46"/>
      <c r="C85" s="47" t="s">
        <v>12</v>
      </c>
      <c r="L85" s="181" t="str">
        <f>K6</f>
        <v>Parkovisko ul. Štefánikova č.116-118 - VMČ 2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83" t="str">
        <f>IF(AN8= "","",AN8)</f>
        <v/>
      </c>
      <c r="AN87" s="183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18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22</v>
      </c>
      <c r="AJ89" s="26"/>
      <c r="AK89" s="26"/>
      <c r="AL89" s="26"/>
      <c r="AM89" s="184" t="str">
        <f>IF(E17="","",E17)</f>
        <v xml:space="preserve"> </v>
      </c>
      <c r="AN89" s="185"/>
      <c r="AO89" s="185"/>
      <c r="AP89" s="185"/>
      <c r="AQ89" s="26"/>
      <c r="AR89" s="27"/>
      <c r="AS89" s="186" t="s">
        <v>46</v>
      </c>
      <c r="AT89" s="18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21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184" t="str">
        <f>IF(E20="","",E20)</f>
        <v xml:space="preserve"> </v>
      </c>
      <c r="AN90" s="185"/>
      <c r="AO90" s="185"/>
      <c r="AP90" s="185"/>
      <c r="AQ90" s="26"/>
      <c r="AR90" s="27"/>
      <c r="AS90" s="188"/>
      <c r="AT90" s="18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90" t="s">
        <v>47</v>
      </c>
      <c r="D92" s="191"/>
      <c r="E92" s="191"/>
      <c r="F92" s="191"/>
      <c r="G92" s="191"/>
      <c r="H92" s="54"/>
      <c r="I92" s="192" t="s">
        <v>48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49</v>
      </c>
      <c r="AH92" s="191"/>
      <c r="AI92" s="191"/>
      <c r="AJ92" s="191"/>
      <c r="AK92" s="191"/>
      <c r="AL92" s="191"/>
      <c r="AM92" s="191"/>
      <c r="AN92" s="192" t="s">
        <v>50</v>
      </c>
      <c r="AO92" s="191"/>
      <c r="AP92" s="194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2">
        <f>ROUND(AG95,2)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291.26542999999998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 t="shared" ref="AZ94:BD95" si="0">ROUND(AZ95,2)</f>
        <v>0</v>
      </c>
      <c r="BA94" s="68">
        <f t="shared" si="0"/>
        <v>0</v>
      </c>
      <c r="BB94" s="68">
        <f t="shared" si="0"/>
        <v>0</v>
      </c>
      <c r="BC94" s="68">
        <f t="shared" si="0"/>
        <v>0</v>
      </c>
      <c r="BD94" s="70">
        <f t="shared" si="0"/>
        <v>0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16.5" customHeight="1">
      <c r="B95" s="73"/>
      <c r="C95" s="74"/>
      <c r="D95" s="198" t="s">
        <v>70</v>
      </c>
      <c r="E95" s="198"/>
      <c r="F95" s="198"/>
      <c r="G95" s="198"/>
      <c r="H95" s="198"/>
      <c r="I95" s="75"/>
      <c r="J95" s="198" t="s">
        <v>71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7">
        <f>ROUND(AG96,2)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6" t="s">
        <v>72</v>
      </c>
      <c r="AR95" s="73"/>
      <c r="AS95" s="77">
        <f>ROUND(AS96,2)</f>
        <v>0</v>
      </c>
      <c r="AT95" s="78">
        <f>ROUND(SUM(AV95:AW95),2)</f>
        <v>0</v>
      </c>
      <c r="AU95" s="79">
        <f>ROUND(AU96,5)</f>
        <v>291.26542999999998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 t="shared" si="0"/>
        <v>0</v>
      </c>
      <c r="BA95" s="78">
        <f t="shared" si="0"/>
        <v>0</v>
      </c>
      <c r="BB95" s="78">
        <f t="shared" si="0"/>
        <v>0</v>
      </c>
      <c r="BC95" s="78">
        <f t="shared" si="0"/>
        <v>0</v>
      </c>
      <c r="BD95" s="80">
        <f t="shared" si="0"/>
        <v>0</v>
      </c>
      <c r="BS95" s="81" t="s">
        <v>65</v>
      </c>
      <c r="BT95" s="81" t="s">
        <v>73</v>
      </c>
      <c r="BU95" s="81" t="s">
        <v>67</v>
      </c>
      <c r="BV95" s="81" t="s">
        <v>68</v>
      </c>
      <c r="BW95" s="81" t="s">
        <v>74</v>
      </c>
      <c r="BX95" s="81" t="s">
        <v>4</v>
      </c>
      <c r="CL95" s="81" t="s">
        <v>1</v>
      </c>
      <c r="CM95" s="81" t="s">
        <v>66</v>
      </c>
    </row>
    <row r="96" spans="1:91" s="4" customFormat="1" ht="23.25" customHeight="1">
      <c r="A96" s="82" t="s">
        <v>75</v>
      </c>
      <c r="B96" s="45"/>
      <c r="C96" s="10"/>
      <c r="D96" s="10"/>
      <c r="E96" s="201" t="s">
        <v>76</v>
      </c>
      <c r="F96" s="201"/>
      <c r="G96" s="201"/>
      <c r="H96" s="201"/>
      <c r="I96" s="201"/>
      <c r="J96" s="10"/>
      <c r="K96" s="201" t="s">
        <v>77</v>
      </c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199">
        <f>'2e - Obnova parkoviska ul...'!J32</f>
        <v>0</v>
      </c>
      <c r="AH96" s="200"/>
      <c r="AI96" s="200"/>
      <c r="AJ96" s="200"/>
      <c r="AK96" s="200"/>
      <c r="AL96" s="200"/>
      <c r="AM96" s="200"/>
      <c r="AN96" s="199">
        <f>SUM(AG96,AT96)</f>
        <v>0</v>
      </c>
      <c r="AO96" s="200"/>
      <c r="AP96" s="200"/>
      <c r="AQ96" s="83" t="s">
        <v>78</v>
      </c>
      <c r="AR96" s="45"/>
      <c r="AS96" s="84">
        <v>0</v>
      </c>
      <c r="AT96" s="85">
        <f>ROUND(SUM(AV96:AW96),2)</f>
        <v>0</v>
      </c>
      <c r="AU96" s="86">
        <f>'2e - Obnova parkoviska ul...'!P133</f>
        <v>291.26542975000001</v>
      </c>
      <c r="AV96" s="85">
        <f>'2e - Obnova parkoviska ul...'!J35</f>
        <v>0</v>
      </c>
      <c r="AW96" s="85">
        <f>'2e - Obnova parkoviska ul...'!J36</f>
        <v>0</v>
      </c>
      <c r="AX96" s="85">
        <f>'2e - Obnova parkoviska ul...'!J37</f>
        <v>0</v>
      </c>
      <c r="AY96" s="85">
        <f>'2e - Obnova parkoviska ul...'!J38</f>
        <v>0</v>
      </c>
      <c r="AZ96" s="85">
        <f>'2e - Obnova parkoviska ul...'!F35</f>
        <v>0</v>
      </c>
      <c r="BA96" s="85">
        <f>'2e - Obnova parkoviska ul...'!F36</f>
        <v>0</v>
      </c>
      <c r="BB96" s="85">
        <f>'2e - Obnova parkoviska ul...'!F37</f>
        <v>0</v>
      </c>
      <c r="BC96" s="85">
        <f>'2e - Obnova parkoviska ul...'!F38</f>
        <v>0</v>
      </c>
      <c r="BD96" s="87">
        <f>'2e - Obnova parkoviska ul...'!F39</f>
        <v>0</v>
      </c>
      <c r="BT96" s="21" t="s">
        <v>79</v>
      </c>
      <c r="BV96" s="21" t="s">
        <v>68</v>
      </c>
      <c r="BW96" s="21" t="s">
        <v>80</v>
      </c>
      <c r="BX96" s="21" t="s">
        <v>74</v>
      </c>
      <c r="CL96" s="21" t="s">
        <v>1</v>
      </c>
    </row>
    <row r="97" spans="1:57" s="2" customFormat="1" ht="30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s="2" customFormat="1" ht="6.95" customHeight="1">
      <c r="A98" s="26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</sheetData>
  <mergeCells count="44">
    <mergeCell ref="AR2:BE2"/>
    <mergeCell ref="AN96:AP96"/>
    <mergeCell ref="AG96:AM96"/>
    <mergeCell ref="E96:I96"/>
    <mergeCell ref="K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6" location="'2e - Obnova parkoviska ul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4"/>
  <sheetViews>
    <sheetView showGridLines="0" tabSelected="1" topLeftCell="A211" workbookViewId="0">
      <selection activeCell="I203" sqref="I203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8"/>
    </row>
    <row r="2" spans="1:46" s="1" customFormat="1" ht="36.950000000000003" customHeight="1">
      <c r="L2" s="204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81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5" t="str">
        <f>'Rekapitulácia stavby'!K6</f>
        <v>Parkovisko ul. Štefánikova č.116-118 - VMČ 2</v>
      </c>
      <c r="F7" s="206"/>
      <c r="G7" s="206"/>
      <c r="H7" s="206"/>
      <c r="L7" s="17"/>
    </row>
    <row r="8" spans="1:46" s="1" customFormat="1" ht="12" customHeight="1">
      <c r="B8" s="17"/>
      <c r="D8" s="23" t="s">
        <v>82</v>
      </c>
      <c r="L8" s="17"/>
    </row>
    <row r="9" spans="1:46" s="2" customFormat="1" ht="16.5" customHeight="1">
      <c r="A9" s="26"/>
      <c r="B9" s="27"/>
      <c r="C9" s="26"/>
      <c r="D9" s="26"/>
      <c r="E9" s="205" t="s">
        <v>83</v>
      </c>
      <c r="F9" s="207"/>
      <c r="G9" s="207"/>
      <c r="H9" s="207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84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24.75" customHeight="1">
      <c r="A11" s="26"/>
      <c r="B11" s="27"/>
      <c r="C11" s="26"/>
      <c r="D11" s="26"/>
      <c r="E11" s="181" t="s">
        <v>85</v>
      </c>
      <c r="F11" s="207"/>
      <c r="G11" s="207"/>
      <c r="H11" s="207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1.25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86</v>
      </c>
      <c r="G14" s="26"/>
      <c r="H14" s="26"/>
      <c r="I14" s="23" t="s">
        <v>17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tr">
        <f>IF('Rekapitulácia stavby'!AN10="","",'Rekapitulácia stavby'!AN10)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tr">
        <f>IF('Rekapitulácia stavby'!E11="","",'Rekapitulácia stavby'!E11)</f>
        <v xml:space="preserve"> </v>
      </c>
      <c r="F17" s="26"/>
      <c r="G17" s="26"/>
      <c r="H17" s="26"/>
      <c r="I17" s="23" t="s">
        <v>20</v>
      </c>
      <c r="J17" s="21" t="str">
        <f>IF('Rekapitulácia stavby'!AN11="","",'Rekapitulácia stavby'!AN11)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67" t="str">
        <f>'Rekapitulácia stavby'!E14</f>
        <v xml:space="preserve"> </v>
      </c>
      <c r="F20" s="167"/>
      <c r="G20" s="167"/>
      <c r="H20" s="167"/>
      <c r="I20" s="23" t="s">
        <v>20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22</v>
      </c>
      <c r="E22" s="26"/>
      <c r="F22" s="26"/>
      <c r="G22" s="26"/>
      <c r="H22" s="26"/>
      <c r="I22" s="23" t="s">
        <v>19</v>
      </c>
      <c r="J22" s="21" t="str">
        <f>IF('Rekapitulácia stavby'!AN16="","",'Rekapitulácia stavby'!AN16)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20</v>
      </c>
      <c r="J23" s="21" t="str">
        <f>IF('Rekapitulácia stavby'!AN17="","",'Rekapitulácia stavby'!AN17)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24</v>
      </c>
      <c r="E25" s="26"/>
      <c r="F25" s="26"/>
      <c r="G25" s="26"/>
      <c r="H25" s="26"/>
      <c r="I25" s="23" t="s">
        <v>19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20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25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0"/>
      <c r="B29" s="91"/>
      <c r="C29" s="90"/>
      <c r="D29" s="90"/>
      <c r="E29" s="170" t="s">
        <v>1</v>
      </c>
      <c r="F29" s="170"/>
      <c r="G29" s="170"/>
      <c r="H29" s="170"/>
      <c r="I29" s="90"/>
      <c r="J29" s="90"/>
      <c r="K29" s="90"/>
      <c r="L29" s="92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3" t="s">
        <v>26</v>
      </c>
      <c r="E32" s="26"/>
      <c r="F32" s="26"/>
      <c r="G32" s="26"/>
      <c r="H32" s="26"/>
      <c r="I32" s="26"/>
      <c r="J32" s="65">
        <f>ROUND(J133,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30</v>
      </c>
      <c r="E35" s="23" t="s">
        <v>31</v>
      </c>
      <c r="F35" s="95">
        <f>ROUND((SUM(BE133:BE203)),  2)</f>
        <v>0</v>
      </c>
      <c r="G35" s="26"/>
      <c r="H35" s="26"/>
      <c r="I35" s="96">
        <v>0.2</v>
      </c>
      <c r="J35" s="95">
        <f>ROUND(((SUM(BE133:BE203))*I35),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32</v>
      </c>
      <c r="F36" s="95">
        <f>ROUND((SUM(BF133:BF203)),  2)</f>
        <v>0</v>
      </c>
      <c r="G36" s="26"/>
      <c r="H36" s="26"/>
      <c r="I36" s="96">
        <v>0.2</v>
      </c>
      <c r="J36" s="95">
        <f>ROUND(((SUM(BF133:BF203))*I36),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33</v>
      </c>
      <c r="F37" s="95">
        <f>ROUND((SUM(BG133:BG203)),  2)</f>
        <v>0</v>
      </c>
      <c r="G37" s="26"/>
      <c r="H37" s="26"/>
      <c r="I37" s="96">
        <v>0.2</v>
      </c>
      <c r="J37" s="95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34</v>
      </c>
      <c r="F38" s="95">
        <f>ROUND((SUM(BH133:BH203)),  2)</f>
        <v>0</v>
      </c>
      <c r="G38" s="26"/>
      <c r="H38" s="26"/>
      <c r="I38" s="96">
        <v>0.2</v>
      </c>
      <c r="J38" s="95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35</v>
      </c>
      <c r="F39" s="95">
        <f>ROUND((SUM(BI133:BI203)),  2)</f>
        <v>0</v>
      </c>
      <c r="G39" s="26"/>
      <c r="H39" s="26"/>
      <c r="I39" s="96">
        <v>0</v>
      </c>
      <c r="J39" s="95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97"/>
      <c r="D41" s="98" t="s">
        <v>36</v>
      </c>
      <c r="E41" s="54"/>
      <c r="F41" s="54"/>
      <c r="G41" s="99" t="s">
        <v>37</v>
      </c>
      <c r="H41" s="100" t="s">
        <v>38</v>
      </c>
      <c r="I41" s="54"/>
      <c r="J41" s="101">
        <f>SUM(J32:J39)</f>
        <v>0</v>
      </c>
      <c r="K41" s="102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103" t="s">
        <v>42</v>
      </c>
      <c r="G61" s="39" t="s">
        <v>41</v>
      </c>
      <c r="H61" s="29"/>
      <c r="I61" s="29"/>
      <c r="J61" s="104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103" t="s">
        <v>42</v>
      </c>
      <c r="G76" s="39" t="s">
        <v>41</v>
      </c>
      <c r="H76" s="29"/>
      <c r="I76" s="29"/>
      <c r="J76" s="104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87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05" t="str">
        <f>E7</f>
        <v>Parkovisko ul. Štefánikova č.116-118 - VMČ 2</v>
      </c>
      <c r="F85" s="206"/>
      <c r="G85" s="206"/>
      <c r="H85" s="20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82</v>
      </c>
      <c r="L86" s="17"/>
    </row>
    <row r="87" spans="1:31" s="2" customFormat="1" ht="16.5" customHeight="1">
      <c r="A87" s="26"/>
      <c r="B87" s="27"/>
      <c r="C87" s="26"/>
      <c r="D87" s="26"/>
      <c r="E87" s="205" t="s">
        <v>83</v>
      </c>
      <c r="F87" s="207"/>
      <c r="G87" s="207"/>
      <c r="H87" s="207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84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24.75" customHeight="1">
      <c r="A89" s="26"/>
      <c r="B89" s="27"/>
      <c r="C89" s="26"/>
      <c r="D89" s="26"/>
      <c r="E89" s="181" t="str">
        <f>E11</f>
        <v>2e - Obnova parkoviska ul.Štefánikova č.116-118 odvodnenie - VMČ 2</v>
      </c>
      <c r="F89" s="207"/>
      <c r="G89" s="207"/>
      <c r="H89" s="207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>Štefánikova tr.</v>
      </c>
      <c r="G91" s="26"/>
      <c r="H91" s="26"/>
      <c r="I91" s="23" t="s">
        <v>17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customHeight="1">
      <c r="A93" s="26"/>
      <c r="B93" s="27"/>
      <c r="C93" s="23" t="s">
        <v>18</v>
      </c>
      <c r="D93" s="26"/>
      <c r="E93" s="26"/>
      <c r="F93" s="21" t="str">
        <f>E17</f>
        <v xml:space="preserve"> </v>
      </c>
      <c r="G93" s="26"/>
      <c r="H93" s="26"/>
      <c r="I93" s="23" t="s">
        <v>22</v>
      </c>
      <c r="J93" s="24" t="str">
        <f>E23</f>
        <v xml:space="preserve"> 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24</v>
      </c>
      <c r="J94" s="24" t="str">
        <f>E26</f>
        <v xml:space="preserve"> 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5" t="s">
        <v>88</v>
      </c>
      <c r="D96" s="97"/>
      <c r="E96" s="97"/>
      <c r="F96" s="97"/>
      <c r="G96" s="97"/>
      <c r="H96" s="97"/>
      <c r="I96" s="97"/>
      <c r="J96" s="106" t="s">
        <v>89</v>
      </c>
      <c r="K96" s="97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07" t="s">
        <v>90</v>
      </c>
      <c r="D98" s="26"/>
      <c r="E98" s="26"/>
      <c r="F98" s="26"/>
      <c r="G98" s="26"/>
      <c r="H98" s="26"/>
      <c r="I98" s="26"/>
      <c r="J98" s="65">
        <f>J133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91</v>
      </c>
    </row>
    <row r="99" spans="1:47" s="9" customFormat="1" ht="24.95" customHeight="1">
      <c r="B99" s="108"/>
      <c r="D99" s="109" t="s">
        <v>92</v>
      </c>
      <c r="E99" s="110"/>
      <c r="F99" s="110"/>
      <c r="G99" s="110"/>
      <c r="H99" s="110"/>
      <c r="I99" s="110"/>
      <c r="J99" s="111">
        <f>J134</f>
        <v>0</v>
      </c>
      <c r="L99" s="108"/>
    </row>
    <row r="100" spans="1:47" s="10" customFormat="1" ht="19.899999999999999" customHeight="1">
      <c r="B100" s="112"/>
      <c r="D100" s="113" t="s">
        <v>93</v>
      </c>
      <c r="E100" s="114"/>
      <c r="F100" s="114"/>
      <c r="G100" s="114"/>
      <c r="H100" s="114"/>
      <c r="I100" s="114"/>
      <c r="J100" s="115">
        <f>J135</f>
        <v>0</v>
      </c>
      <c r="L100" s="112"/>
    </row>
    <row r="101" spans="1:47" s="10" customFormat="1" ht="19.899999999999999" customHeight="1">
      <c r="B101" s="112"/>
      <c r="D101" s="113" t="s">
        <v>94</v>
      </c>
      <c r="E101" s="114"/>
      <c r="F101" s="114"/>
      <c r="G101" s="114"/>
      <c r="H101" s="114"/>
      <c r="I101" s="114"/>
      <c r="J101" s="115">
        <f>J146</f>
        <v>0</v>
      </c>
      <c r="L101" s="112"/>
    </row>
    <row r="102" spans="1:47" s="10" customFormat="1" ht="19.899999999999999" customHeight="1">
      <c r="B102" s="112"/>
      <c r="D102" s="113" t="s">
        <v>95</v>
      </c>
      <c r="E102" s="114"/>
      <c r="F102" s="114"/>
      <c r="G102" s="114"/>
      <c r="H102" s="114"/>
      <c r="I102" s="114"/>
      <c r="J102" s="115">
        <f>J150</f>
        <v>0</v>
      </c>
      <c r="L102" s="112"/>
    </row>
    <row r="103" spans="1:47" s="10" customFormat="1" ht="19.899999999999999" customHeight="1">
      <c r="B103" s="112"/>
      <c r="D103" s="113" t="s">
        <v>96</v>
      </c>
      <c r="E103" s="114"/>
      <c r="F103" s="114"/>
      <c r="G103" s="114"/>
      <c r="H103" s="114"/>
      <c r="I103" s="114"/>
      <c r="J103" s="115">
        <f>J159</f>
        <v>0</v>
      </c>
      <c r="L103" s="112"/>
    </row>
    <row r="104" spans="1:47" s="10" customFormat="1" ht="19.899999999999999" customHeight="1">
      <c r="B104" s="112"/>
      <c r="D104" s="113" t="s">
        <v>97</v>
      </c>
      <c r="E104" s="114"/>
      <c r="F104" s="114"/>
      <c r="G104" s="114"/>
      <c r="H104" s="114"/>
      <c r="I104" s="114"/>
      <c r="J104" s="115">
        <f>J165</f>
        <v>0</v>
      </c>
      <c r="L104" s="112"/>
    </row>
    <row r="105" spans="1:47" s="9" customFormat="1" ht="24.95" customHeight="1">
      <c r="B105" s="108"/>
      <c r="D105" s="109" t="s">
        <v>98</v>
      </c>
      <c r="E105" s="110"/>
      <c r="F105" s="110"/>
      <c r="G105" s="110"/>
      <c r="H105" s="110"/>
      <c r="I105" s="110"/>
      <c r="J105" s="111">
        <f>J182</f>
        <v>0</v>
      </c>
      <c r="L105" s="108"/>
    </row>
    <row r="106" spans="1:47" s="10" customFormat="1" ht="19.899999999999999" customHeight="1">
      <c r="B106" s="112"/>
      <c r="D106" s="113" t="s">
        <v>93</v>
      </c>
      <c r="E106" s="114"/>
      <c r="F106" s="114"/>
      <c r="G106" s="114"/>
      <c r="H106" s="114"/>
      <c r="I106" s="114"/>
      <c r="J106" s="115">
        <f>J183</f>
        <v>0</v>
      </c>
      <c r="L106" s="112"/>
    </row>
    <row r="107" spans="1:47" s="10" customFormat="1" ht="19.899999999999999" customHeight="1">
      <c r="B107" s="112"/>
      <c r="D107" s="113" t="s">
        <v>95</v>
      </c>
      <c r="E107" s="114"/>
      <c r="F107" s="114"/>
      <c r="G107" s="114"/>
      <c r="H107" s="114"/>
      <c r="I107" s="114"/>
      <c r="J107" s="115">
        <f>J186</f>
        <v>0</v>
      </c>
      <c r="L107" s="112"/>
    </row>
    <row r="108" spans="1:47" s="10" customFormat="1" ht="19.899999999999999" customHeight="1">
      <c r="B108" s="112"/>
      <c r="D108" s="113" t="s">
        <v>96</v>
      </c>
      <c r="E108" s="114"/>
      <c r="F108" s="114"/>
      <c r="G108" s="114"/>
      <c r="H108" s="114"/>
      <c r="I108" s="114"/>
      <c r="J108" s="115">
        <f>J190</f>
        <v>0</v>
      </c>
      <c r="L108" s="112"/>
    </row>
    <row r="109" spans="1:47" s="10" customFormat="1" ht="19.899999999999999" customHeight="1">
      <c r="B109" s="112"/>
      <c r="D109" s="113" t="s">
        <v>97</v>
      </c>
      <c r="E109" s="114"/>
      <c r="F109" s="114"/>
      <c r="G109" s="114"/>
      <c r="H109" s="114"/>
      <c r="I109" s="114"/>
      <c r="J109" s="115">
        <f>J192</f>
        <v>0</v>
      </c>
      <c r="L109" s="112"/>
    </row>
    <row r="110" spans="1:47" s="10" customFormat="1" ht="19.899999999999999" customHeight="1">
      <c r="B110" s="112"/>
      <c r="D110" s="113" t="s">
        <v>99</v>
      </c>
      <c r="E110" s="114"/>
      <c r="F110" s="114"/>
      <c r="G110" s="114"/>
      <c r="H110" s="114"/>
      <c r="I110" s="114"/>
      <c r="J110" s="115">
        <f>J200</f>
        <v>0</v>
      </c>
      <c r="L110" s="112"/>
    </row>
    <row r="111" spans="1:47" s="9" customFormat="1" ht="24.95" customHeight="1">
      <c r="B111" s="108"/>
      <c r="D111" s="109" t="s">
        <v>100</v>
      </c>
      <c r="E111" s="110"/>
      <c r="F111" s="110"/>
      <c r="G111" s="110"/>
      <c r="H111" s="110"/>
      <c r="I111" s="110"/>
      <c r="J111" s="111">
        <f>J202</f>
        <v>0</v>
      </c>
      <c r="L111" s="108"/>
    </row>
    <row r="112" spans="1:47" s="2" customFormat="1" ht="21.7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>
      <c r="A113" s="26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7" spans="1:31" s="2" customFormat="1" ht="6.95" customHeight="1">
      <c r="A117" s="26"/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24.95" customHeight="1">
      <c r="A118" s="26"/>
      <c r="B118" s="27"/>
      <c r="C118" s="18" t="s">
        <v>101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12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205" t="str">
        <f>E7</f>
        <v>Parkovisko ul. Štefánikova č.116-118 - VMČ 2</v>
      </c>
      <c r="F121" s="206"/>
      <c r="G121" s="206"/>
      <c r="H121" s="20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1" customFormat="1" ht="12" customHeight="1">
      <c r="B122" s="17"/>
      <c r="C122" s="23" t="s">
        <v>82</v>
      </c>
      <c r="L122" s="17"/>
    </row>
    <row r="123" spans="1:31" s="2" customFormat="1" ht="16.5" customHeight="1">
      <c r="A123" s="26"/>
      <c r="B123" s="27"/>
      <c r="C123" s="26"/>
      <c r="D123" s="26"/>
      <c r="E123" s="205" t="s">
        <v>83</v>
      </c>
      <c r="F123" s="207"/>
      <c r="G123" s="207"/>
      <c r="H123" s="207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84</v>
      </c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4.75" customHeight="1">
      <c r="A125" s="26"/>
      <c r="B125" s="27"/>
      <c r="C125" s="26"/>
      <c r="D125" s="26"/>
      <c r="E125" s="181" t="str">
        <f>E11</f>
        <v>2e - Obnova parkoviska ul.Štefánikova č.116-118 odvodnenie - VMČ 2</v>
      </c>
      <c r="F125" s="207"/>
      <c r="G125" s="207"/>
      <c r="H125" s="207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15</v>
      </c>
      <c r="D127" s="26"/>
      <c r="E127" s="26"/>
      <c r="F127" s="21" t="str">
        <f>F14</f>
        <v>Štefánikova tr.</v>
      </c>
      <c r="G127" s="26"/>
      <c r="H127" s="26"/>
      <c r="I127" s="23" t="s">
        <v>17</v>
      </c>
      <c r="J127" s="49" t="str">
        <f>IF(J14="","",J14)</f>
        <v/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>
      <c r="A129" s="26"/>
      <c r="B129" s="27"/>
      <c r="C129" s="23" t="s">
        <v>18</v>
      </c>
      <c r="D129" s="26"/>
      <c r="E129" s="26"/>
      <c r="F129" s="21" t="str">
        <f>E17</f>
        <v xml:space="preserve"> </v>
      </c>
      <c r="G129" s="26"/>
      <c r="H129" s="26"/>
      <c r="I129" s="23" t="s">
        <v>22</v>
      </c>
      <c r="J129" s="24" t="str">
        <f>E23</f>
        <v xml:space="preserve"> </v>
      </c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" customHeight="1">
      <c r="A130" s="26"/>
      <c r="B130" s="27"/>
      <c r="C130" s="23" t="s">
        <v>21</v>
      </c>
      <c r="D130" s="26"/>
      <c r="E130" s="26"/>
      <c r="F130" s="21" t="str">
        <f>IF(E20="","",E20)</f>
        <v xml:space="preserve"> </v>
      </c>
      <c r="G130" s="26"/>
      <c r="H130" s="26"/>
      <c r="I130" s="23" t="s">
        <v>24</v>
      </c>
      <c r="J130" s="24" t="str">
        <f>E26</f>
        <v xml:space="preserve"> </v>
      </c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0.3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11" customFormat="1" ht="29.25" customHeight="1">
      <c r="A132" s="116"/>
      <c r="B132" s="117"/>
      <c r="C132" s="118" t="s">
        <v>102</v>
      </c>
      <c r="D132" s="119" t="s">
        <v>51</v>
      </c>
      <c r="E132" s="119" t="s">
        <v>47</v>
      </c>
      <c r="F132" s="119" t="s">
        <v>48</v>
      </c>
      <c r="G132" s="119" t="s">
        <v>103</v>
      </c>
      <c r="H132" s="119" t="s">
        <v>104</v>
      </c>
      <c r="I132" s="119" t="s">
        <v>105</v>
      </c>
      <c r="J132" s="120" t="s">
        <v>89</v>
      </c>
      <c r="K132" s="121" t="s">
        <v>106</v>
      </c>
      <c r="L132" s="122"/>
      <c r="M132" s="56" t="s">
        <v>1</v>
      </c>
      <c r="N132" s="57" t="s">
        <v>30</v>
      </c>
      <c r="O132" s="57" t="s">
        <v>107</v>
      </c>
      <c r="P132" s="57" t="s">
        <v>108</v>
      </c>
      <c r="Q132" s="57" t="s">
        <v>109</v>
      </c>
      <c r="R132" s="57" t="s">
        <v>110</v>
      </c>
      <c r="S132" s="57" t="s">
        <v>111</v>
      </c>
      <c r="T132" s="58" t="s">
        <v>112</v>
      </c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</row>
    <row r="133" spans="1:65" s="2" customFormat="1" ht="22.9" customHeight="1">
      <c r="A133" s="26"/>
      <c r="B133" s="27"/>
      <c r="C133" s="63" t="s">
        <v>90</v>
      </c>
      <c r="D133" s="26"/>
      <c r="E133" s="26"/>
      <c r="F133" s="26"/>
      <c r="G133" s="26"/>
      <c r="H133" s="26"/>
      <c r="I133" s="26"/>
      <c r="J133" s="123">
        <f>BK133</f>
        <v>0</v>
      </c>
      <c r="K133" s="26"/>
      <c r="L133" s="27"/>
      <c r="M133" s="59"/>
      <c r="N133" s="50"/>
      <c r="O133" s="60"/>
      <c r="P133" s="124">
        <f>P134+P182+P202</f>
        <v>291.26542975000001</v>
      </c>
      <c r="Q133" s="60"/>
      <c r="R133" s="124">
        <f>R134+R182+R202</f>
        <v>129.46158113000001</v>
      </c>
      <c r="S133" s="60"/>
      <c r="T133" s="125">
        <f>T134+T182+T202</f>
        <v>49.246744999999997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 t="s">
        <v>65</v>
      </c>
      <c r="AU133" s="14" t="s">
        <v>91</v>
      </c>
      <c r="BK133" s="126">
        <f>BK134+BK182+BK202</f>
        <v>0</v>
      </c>
    </row>
    <row r="134" spans="1:65" s="12" customFormat="1" ht="25.9" customHeight="1">
      <c r="B134" s="127"/>
      <c r="D134" s="128" t="s">
        <v>65</v>
      </c>
      <c r="E134" s="129" t="s">
        <v>113</v>
      </c>
      <c r="F134" s="129" t="s">
        <v>114</v>
      </c>
      <c r="J134" s="130">
        <f>BK134</f>
        <v>0</v>
      </c>
      <c r="L134" s="127"/>
      <c r="M134" s="131"/>
      <c r="N134" s="132"/>
      <c r="O134" s="132"/>
      <c r="P134" s="133">
        <f>P135+P146+P150+P159+P165</f>
        <v>261.34573475000002</v>
      </c>
      <c r="Q134" s="132"/>
      <c r="R134" s="133">
        <f>R135+R146+R150+R159+R165</f>
        <v>116.53209613000001</v>
      </c>
      <c r="S134" s="132"/>
      <c r="T134" s="134">
        <f>T135+T146+T150+T159+T165</f>
        <v>43.327244999999998</v>
      </c>
      <c r="AR134" s="128" t="s">
        <v>73</v>
      </c>
      <c r="AT134" s="135" t="s">
        <v>65</v>
      </c>
      <c r="AU134" s="135" t="s">
        <v>66</v>
      </c>
      <c r="AY134" s="128" t="s">
        <v>115</v>
      </c>
      <c r="BK134" s="136">
        <f>BK135+BK146+BK150+BK159+BK165</f>
        <v>0</v>
      </c>
    </row>
    <row r="135" spans="1:65" s="12" customFormat="1" ht="22.9" customHeight="1">
      <c r="B135" s="127"/>
      <c r="D135" s="128" t="s">
        <v>65</v>
      </c>
      <c r="E135" s="137" t="s">
        <v>73</v>
      </c>
      <c r="F135" s="137" t="s">
        <v>116</v>
      </c>
      <c r="J135" s="138">
        <f>BK135</f>
        <v>0</v>
      </c>
      <c r="L135" s="127"/>
      <c r="M135" s="131"/>
      <c r="N135" s="132"/>
      <c r="O135" s="132"/>
      <c r="P135" s="133">
        <f>SUM(P136:P145)</f>
        <v>78.376436949999999</v>
      </c>
      <c r="Q135" s="132"/>
      <c r="R135" s="133">
        <f>SUM(R136:R145)</f>
        <v>1.8487879999999998E-2</v>
      </c>
      <c r="S135" s="132"/>
      <c r="T135" s="134">
        <f>SUM(T136:T145)</f>
        <v>42.930444999999999</v>
      </c>
      <c r="AR135" s="128" t="s">
        <v>73</v>
      </c>
      <c r="AT135" s="135" t="s">
        <v>65</v>
      </c>
      <c r="AU135" s="135" t="s">
        <v>73</v>
      </c>
      <c r="AY135" s="128" t="s">
        <v>115</v>
      </c>
      <c r="BK135" s="136">
        <f>SUM(BK136:BK145)</f>
        <v>0</v>
      </c>
    </row>
    <row r="136" spans="1:65" s="2" customFormat="1" ht="21.75" customHeight="1">
      <c r="A136" s="26"/>
      <c r="B136" s="139"/>
      <c r="C136" s="140" t="s">
        <v>73</v>
      </c>
      <c r="D136" s="140" t="s">
        <v>117</v>
      </c>
      <c r="E136" s="141" t="s">
        <v>118</v>
      </c>
      <c r="F136" s="142" t="s">
        <v>119</v>
      </c>
      <c r="G136" s="143" t="s">
        <v>120</v>
      </c>
      <c r="H136" s="144">
        <v>10.115</v>
      </c>
      <c r="I136" s="145"/>
      <c r="J136" s="145">
        <f t="shared" ref="J136:J145" si="0">ROUND(I136*H136,2)</f>
        <v>0</v>
      </c>
      <c r="K136" s="146"/>
      <c r="L136" s="27"/>
      <c r="M136" s="147" t="s">
        <v>1</v>
      </c>
      <c r="N136" s="148" t="s">
        <v>32</v>
      </c>
      <c r="O136" s="149">
        <v>0.60299999999999998</v>
      </c>
      <c r="P136" s="149">
        <f t="shared" ref="P136:P145" si="1">O136*H136</f>
        <v>6.0993449999999996</v>
      </c>
      <c r="Q136" s="149">
        <v>0</v>
      </c>
      <c r="R136" s="149">
        <f t="shared" ref="R136:R145" si="2">Q136*H136</f>
        <v>0</v>
      </c>
      <c r="S136" s="149">
        <v>0.23499999999999999</v>
      </c>
      <c r="T136" s="150">
        <f t="shared" ref="T136:T145" si="3">S136*H136</f>
        <v>2.3770249999999997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121</v>
      </c>
      <c r="AT136" s="151" t="s">
        <v>117</v>
      </c>
      <c r="AU136" s="151" t="s">
        <v>79</v>
      </c>
      <c r="AY136" s="14" t="s">
        <v>115</v>
      </c>
      <c r="BE136" s="152">
        <f t="shared" ref="BE136:BE145" si="4">IF(N136="základná",J136,0)</f>
        <v>0</v>
      </c>
      <c r="BF136" s="152">
        <f t="shared" ref="BF136:BF145" si="5">IF(N136="znížená",J136,0)</f>
        <v>0</v>
      </c>
      <c r="BG136" s="152">
        <f t="shared" ref="BG136:BG145" si="6">IF(N136="zákl. prenesená",J136,0)</f>
        <v>0</v>
      </c>
      <c r="BH136" s="152">
        <f t="shared" ref="BH136:BH145" si="7">IF(N136="zníž. prenesená",J136,0)</f>
        <v>0</v>
      </c>
      <c r="BI136" s="152">
        <f t="shared" ref="BI136:BI145" si="8">IF(N136="nulová",J136,0)</f>
        <v>0</v>
      </c>
      <c r="BJ136" s="14" t="s">
        <v>79</v>
      </c>
      <c r="BK136" s="152">
        <f t="shared" ref="BK136:BK145" si="9">ROUND(I136*H136,2)</f>
        <v>0</v>
      </c>
      <c r="BL136" s="14" t="s">
        <v>121</v>
      </c>
      <c r="BM136" s="151" t="s">
        <v>122</v>
      </c>
    </row>
    <row r="137" spans="1:65" s="2" customFormat="1" ht="21.75" customHeight="1">
      <c r="A137" s="26"/>
      <c r="B137" s="139"/>
      <c r="C137" s="140" t="s">
        <v>79</v>
      </c>
      <c r="D137" s="140" t="s">
        <v>117</v>
      </c>
      <c r="E137" s="141" t="s">
        <v>123</v>
      </c>
      <c r="F137" s="142" t="s">
        <v>124</v>
      </c>
      <c r="G137" s="143" t="s">
        <v>120</v>
      </c>
      <c r="H137" s="144">
        <v>0.9</v>
      </c>
      <c r="I137" s="145"/>
      <c r="J137" s="145">
        <f t="shared" si="0"/>
        <v>0</v>
      </c>
      <c r="K137" s="146"/>
      <c r="L137" s="27"/>
      <c r="M137" s="147" t="s">
        <v>1</v>
      </c>
      <c r="N137" s="148" t="s">
        <v>32</v>
      </c>
      <c r="O137" s="149">
        <v>0.19</v>
      </c>
      <c r="P137" s="149">
        <f t="shared" si="1"/>
        <v>0.17100000000000001</v>
      </c>
      <c r="Q137" s="149">
        <v>0</v>
      </c>
      <c r="R137" s="149">
        <f t="shared" si="2"/>
        <v>0</v>
      </c>
      <c r="S137" s="149">
        <v>9.8000000000000004E-2</v>
      </c>
      <c r="T137" s="150">
        <f t="shared" si="3"/>
        <v>8.8200000000000001E-2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121</v>
      </c>
      <c r="AT137" s="151" t="s">
        <v>117</v>
      </c>
      <c r="AU137" s="151" t="s">
        <v>79</v>
      </c>
      <c r="AY137" s="14" t="s">
        <v>115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4" t="s">
        <v>79</v>
      </c>
      <c r="BK137" s="152">
        <f t="shared" si="9"/>
        <v>0</v>
      </c>
      <c r="BL137" s="14" t="s">
        <v>121</v>
      </c>
      <c r="BM137" s="151" t="s">
        <v>125</v>
      </c>
    </row>
    <row r="138" spans="1:65" s="2" customFormat="1" ht="21.75" customHeight="1">
      <c r="A138" s="26"/>
      <c r="B138" s="139"/>
      <c r="C138" s="140" t="s">
        <v>126</v>
      </c>
      <c r="D138" s="140" t="s">
        <v>117</v>
      </c>
      <c r="E138" s="141" t="s">
        <v>127</v>
      </c>
      <c r="F138" s="142" t="s">
        <v>128</v>
      </c>
      <c r="G138" s="143" t="s">
        <v>120</v>
      </c>
      <c r="H138" s="144">
        <v>260.726</v>
      </c>
      <c r="I138" s="145"/>
      <c r="J138" s="145">
        <f t="shared" si="0"/>
        <v>0</v>
      </c>
      <c r="K138" s="146"/>
      <c r="L138" s="27"/>
      <c r="M138" s="147" t="s">
        <v>1</v>
      </c>
      <c r="N138" s="148" t="s">
        <v>32</v>
      </c>
      <c r="O138" s="149">
        <v>0.105</v>
      </c>
      <c r="P138" s="149">
        <f t="shared" si="1"/>
        <v>27.37623</v>
      </c>
      <c r="Q138" s="149">
        <v>6.9999999999999994E-5</v>
      </c>
      <c r="R138" s="149">
        <f t="shared" si="2"/>
        <v>1.8250819999999997E-2</v>
      </c>
      <c r="S138" s="149">
        <v>0.10199999999999999</v>
      </c>
      <c r="T138" s="150">
        <f t="shared" si="3"/>
        <v>26.594051999999998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121</v>
      </c>
      <c r="AT138" s="151" t="s">
        <v>117</v>
      </c>
      <c r="AU138" s="151" t="s">
        <v>79</v>
      </c>
      <c r="AY138" s="14" t="s">
        <v>115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4" t="s">
        <v>79</v>
      </c>
      <c r="BK138" s="152">
        <f t="shared" si="9"/>
        <v>0</v>
      </c>
      <c r="BL138" s="14" t="s">
        <v>121</v>
      </c>
      <c r="BM138" s="151" t="s">
        <v>129</v>
      </c>
    </row>
    <row r="139" spans="1:65" s="2" customFormat="1" ht="21.75" customHeight="1">
      <c r="A139" s="26"/>
      <c r="B139" s="139"/>
      <c r="C139" s="140" t="s">
        <v>121</v>
      </c>
      <c r="D139" s="140" t="s">
        <v>117</v>
      </c>
      <c r="E139" s="141" t="s">
        <v>130</v>
      </c>
      <c r="F139" s="142" t="s">
        <v>131</v>
      </c>
      <c r="G139" s="143" t="s">
        <v>120</v>
      </c>
      <c r="H139" s="144">
        <v>2.6339999999999999</v>
      </c>
      <c r="I139" s="145"/>
      <c r="J139" s="145">
        <f t="shared" si="0"/>
        <v>0</v>
      </c>
      <c r="K139" s="146"/>
      <c r="L139" s="27"/>
      <c r="M139" s="147" t="s">
        <v>1</v>
      </c>
      <c r="N139" s="148" t="s">
        <v>32</v>
      </c>
      <c r="O139" s="149">
        <v>0.183</v>
      </c>
      <c r="P139" s="149">
        <f t="shared" si="1"/>
        <v>0.48202199999999995</v>
      </c>
      <c r="Q139" s="149">
        <v>9.0000000000000006E-5</v>
      </c>
      <c r="R139" s="149">
        <f t="shared" si="2"/>
        <v>2.3706000000000001E-4</v>
      </c>
      <c r="S139" s="149">
        <v>0.10199999999999999</v>
      </c>
      <c r="T139" s="150">
        <f t="shared" si="3"/>
        <v>0.26866799999999996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121</v>
      </c>
      <c r="AT139" s="151" t="s">
        <v>117</v>
      </c>
      <c r="AU139" s="151" t="s">
        <v>79</v>
      </c>
      <c r="AY139" s="14" t="s">
        <v>115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4" t="s">
        <v>79</v>
      </c>
      <c r="BK139" s="152">
        <f t="shared" si="9"/>
        <v>0</v>
      </c>
      <c r="BL139" s="14" t="s">
        <v>121</v>
      </c>
      <c r="BM139" s="151" t="s">
        <v>132</v>
      </c>
    </row>
    <row r="140" spans="1:65" s="2" customFormat="1" ht="21.75" customHeight="1">
      <c r="A140" s="26"/>
      <c r="B140" s="139"/>
      <c r="C140" s="140" t="s">
        <v>133</v>
      </c>
      <c r="D140" s="140" t="s">
        <v>117</v>
      </c>
      <c r="E140" s="141" t="s">
        <v>134</v>
      </c>
      <c r="F140" s="142" t="s">
        <v>135</v>
      </c>
      <c r="G140" s="143" t="s">
        <v>136</v>
      </c>
      <c r="H140" s="144">
        <v>37.6</v>
      </c>
      <c r="I140" s="145"/>
      <c r="J140" s="145">
        <f t="shared" si="0"/>
        <v>0</v>
      </c>
      <c r="K140" s="146"/>
      <c r="L140" s="27"/>
      <c r="M140" s="147" t="s">
        <v>1</v>
      </c>
      <c r="N140" s="148" t="s">
        <v>32</v>
      </c>
      <c r="O140" s="149">
        <v>0.127</v>
      </c>
      <c r="P140" s="149">
        <f t="shared" si="1"/>
        <v>4.7751999999999999</v>
      </c>
      <c r="Q140" s="149">
        <v>0</v>
      </c>
      <c r="R140" s="149">
        <f t="shared" si="2"/>
        <v>0</v>
      </c>
      <c r="S140" s="149">
        <v>0.14499999999999999</v>
      </c>
      <c r="T140" s="150">
        <f t="shared" si="3"/>
        <v>5.452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121</v>
      </c>
      <c r="AT140" s="151" t="s">
        <v>117</v>
      </c>
      <c r="AU140" s="151" t="s">
        <v>79</v>
      </c>
      <c r="AY140" s="14" t="s">
        <v>115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4" t="s">
        <v>79</v>
      </c>
      <c r="BK140" s="152">
        <f t="shared" si="9"/>
        <v>0</v>
      </c>
      <c r="BL140" s="14" t="s">
        <v>121</v>
      </c>
      <c r="BM140" s="151" t="s">
        <v>137</v>
      </c>
    </row>
    <row r="141" spans="1:65" s="2" customFormat="1" ht="21.75" customHeight="1">
      <c r="A141" s="26"/>
      <c r="B141" s="139"/>
      <c r="C141" s="140" t="s">
        <v>138</v>
      </c>
      <c r="D141" s="140" t="s">
        <v>117</v>
      </c>
      <c r="E141" s="141" t="s">
        <v>139</v>
      </c>
      <c r="F141" s="142" t="s">
        <v>140</v>
      </c>
      <c r="G141" s="143" t="s">
        <v>120</v>
      </c>
      <c r="H141" s="144">
        <v>22.3</v>
      </c>
      <c r="I141" s="145"/>
      <c r="J141" s="145">
        <f t="shared" si="0"/>
        <v>0</v>
      </c>
      <c r="K141" s="146"/>
      <c r="L141" s="27"/>
      <c r="M141" s="147" t="s">
        <v>1</v>
      </c>
      <c r="N141" s="148" t="s">
        <v>32</v>
      </c>
      <c r="O141" s="149">
        <v>0.40200000000000002</v>
      </c>
      <c r="P141" s="149">
        <f t="shared" si="1"/>
        <v>8.9646000000000008</v>
      </c>
      <c r="Q141" s="149">
        <v>0</v>
      </c>
      <c r="R141" s="149">
        <f t="shared" si="2"/>
        <v>0</v>
      </c>
      <c r="S141" s="149">
        <v>0.13</v>
      </c>
      <c r="T141" s="150">
        <f t="shared" si="3"/>
        <v>2.899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121</v>
      </c>
      <c r="AT141" s="151" t="s">
        <v>117</v>
      </c>
      <c r="AU141" s="151" t="s">
        <v>79</v>
      </c>
      <c r="AY141" s="14" t="s">
        <v>115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4" t="s">
        <v>79</v>
      </c>
      <c r="BK141" s="152">
        <f t="shared" si="9"/>
        <v>0</v>
      </c>
      <c r="BL141" s="14" t="s">
        <v>121</v>
      </c>
      <c r="BM141" s="151" t="s">
        <v>141</v>
      </c>
    </row>
    <row r="142" spans="1:65" s="2" customFormat="1" ht="21.75" customHeight="1">
      <c r="A142" s="26"/>
      <c r="B142" s="139"/>
      <c r="C142" s="140" t="s">
        <v>142</v>
      </c>
      <c r="D142" s="140" t="s">
        <v>117</v>
      </c>
      <c r="E142" s="141" t="s">
        <v>143</v>
      </c>
      <c r="F142" s="142" t="s">
        <v>144</v>
      </c>
      <c r="G142" s="143" t="s">
        <v>120</v>
      </c>
      <c r="H142" s="144">
        <v>23.34</v>
      </c>
      <c r="I142" s="145"/>
      <c r="J142" s="145">
        <f t="shared" si="0"/>
        <v>0</v>
      </c>
      <c r="K142" s="146"/>
      <c r="L142" s="27"/>
      <c r="M142" s="147" t="s">
        <v>1</v>
      </c>
      <c r="N142" s="148" t="s">
        <v>32</v>
      </c>
      <c r="O142" s="149">
        <v>1.169</v>
      </c>
      <c r="P142" s="149">
        <f t="shared" si="1"/>
        <v>27.284459999999999</v>
      </c>
      <c r="Q142" s="149">
        <v>0</v>
      </c>
      <c r="R142" s="149">
        <f t="shared" si="2"/>
        <v>0</v>
      </c>
      <c r="S142" s="149">
        <v>0.22500000000000001</v>
      </c>
      <c r="T142" s="150">
        <f t="shared" si="3"/>
        <v>5.2515000000000001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121</v>
      </c>
      <c r="AT142" s="151" t="s">
        <v>117</v>
      </c>
      <c r="AU142" s="151" t="s">
        <v>79</v>
      </c>
      <c r="AY142" s="14" t="s">
        <v>115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4" t="s">
        <v>79</v>
      </c>
      <c r="BK142" s="152">
        <f t="shared" si="9"/>
        <v>0</v>
      </c>
      <c r="BL142" s="14" t="s">
        <v>121</v>
      </c>
      <c r="BM142" s="151" t="s">
        <v>145</v>
      </c>
    </row>
    <row r="143" spans="1:65" s="2" customFormat="1" ht="21.75" customHeight="1">
      <c r="A143" s="26"/>
      <c r="B143" s="139"/>
      <c r="C143" s="140" t="s">
        <v>146</v>
      </c>
      <c r="D143" s="140" t="s">
        <v>117</v>
      </c>
      <c r="E143" s="141" t="s">
        <v>147</v>
      </c>
      <c r="F143" s="142" t="s">
        <v>148</v>
      </c>
      <c r="G143" s="143" t="s">
        <v>149</v>
      </c>
      <c r="H143" s="144">
        <v>0.45900000000000002</v>
      </c>
      <c r="I143" s="145"/>
      <c r="J143" s="145">
        <f t="shared" si="0"/>
        <v>0</v>
      </c>
      <c r="K143" s="146"/>
      <c r="L143" s="27"/>
      <c r="M143" s="147" t="s">
        <v>1</v>
      </c>
      <c r="N143" s="148" t="s">
        <v>32</v>
      </c>
      <c r="O143" s="149">
        <v>4.9479499999999996</v>
      </c>
      <c r="P143" s="149">
        <f t="shared" si="1"/>
        <v>2.2711090499999997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121</v>
      </c>
      <c r="AT143" s="151" t="s">
        <v>117</v>
      </c>
      <c r="AU143" s="151" t="s">
        <v>79</v>
      </c>
      <c r="AY143" s="14" t="s">
        <v>115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4" t="s">
        <v>79</v>
      </c>
      <c r="BK143" s="152">
        <f t="shared" si="9"/>
        <v>0</v>
      </c>
      <c r="BL143" s="14" t="s">
        <v>121</v>
      </c>
      <c r="BM143" s="151" t="s">
        <v>150</v>
      </c>
    </row>
    <row r="144" spans="1:65" s="2" customFormat="1" ht="21.75" customHeight="1">
      <c r="A144" s="26"/>
      <c r="B144" s="139"/>
      <c r="C144" s="140" t="s">
        <v>151</v>
      </c>
      <c r="D144" s="140" t="s">
        <v>117</v>
      </c>
      <c r="E144" s="141" t="s">
        <v>152</v>
      </c>
      <c r="F144" s="142" t="s">
        <v>153</v>
      </c>
      <c r="G144" s="143" t="s">
        <v>149</v>
      </c>
      <c r="H144" s="144">
        <v>0.45900000000000002</v>
      </c>
      <c r="I144" s="145"/>
      <c r="J144" s="145">
        <f t="shared" si="0"/>
        <v>0</v>
      </c>
      <c r="K144" s="146"/>
      <c r="L144" s="27"/>
      <c r="M144" s="147" t="s">
        <v>1</v>
      </c>
      <c r="N144" s="148" t="s">
        <v>32</v>
      </c>
      <c r="O144" s="149">
        <v>0.98909999999999998</v>
      </c>
      <c r="P144" s="149">
        <f t="shared" si="1"/>
        <v>0.45399690000000004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121</v>
      </c>
      <c r="AT144" s="151" t="s">
        <v>117</v>
      </c>
      <c r="AU144" s="151" t="s">
        <v>79</v>
      </c>
      <c r="AY144" s="14" t="s">
        <v>115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4" t="s">
        <v>79</v>
      </c>
      <c r="BK144" s="152">
        <f t="shared" si="9"/>
        <v>0</v>
      </c>
      <c r="BL144" s="14" t="s">
        <v>121</v>
      </c>
      <c r="BM144" s="151" t="s">
        <v>154</v>
      </c>
    </row>
    <row r="145" spans="1:65" s="2" customFormat="1" ht="21.75" customHeight="1">
      <c r="A145" s="26"/>
      <c r="B145" s="139"/>
      <c r="C145" s="140" t="s">
        <v>155</v>
      </c>
      <c r="D145" s="140" t="s">
        <v>117</v>
      </c>
      <c r="E145" s="141" t="s">
        <v>156</v>
      </c>
      <c r="F145" s="142" t="s">
        <v>157</v>
      </c>
      <c r="G145" s="143" t="s">
        <v>149</v>
      </c>
      <c r="H145" s="144">
        <v>0.45900000000000002</v>
      </c>
      <c r="I145" s="145"/>
      <c r="J145" s="145">
        <f t="shared" si="0"/>
        <v>0</v>
      </c>
      <c r="K145" s="146"/>
      <c r="L145" s="27"/>
      <c r="M145" s="147" t="s">
        <v>1</v>
      </c>
      <c r="N145" s="148" t="s">
        <v>32</v>
      </c>
      <c r="O145" s="149">
        <v>1.0860000000000001</v>
      </c>
      <c r="P145" s="149">
        <f t="shared" si="1"/>
        <v>0.49847400000000003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1" t="s">
        <v>121</v>
      </c>
      <c r="AT145" s="151" t="s">
        <v>117</v>
      </c>
      <c r="AU145" s="151" t="s">
        <v>79</v>
      </c>
      <c r="AY145" s="14" t="s">
        <v>115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4" t="s">
        <v>79</v>
      </c>
      <c r="BK145" s="152">
        <f t="shared" si="9"/>
        <v>0</v>
      </c>
      <c r="BL145" s="14" t="s">
        <v>121</v>
      </c>
      <c r="BM145" s="151" t="s">
        <v>158</v>
      </c>
    </row>
    <row r="146" spans="1:65" s="12" customFormat="1" ht="22.9" customHeight="1">
      <c r="B146" s="127"/>
      <c r="D146" s="128" t="s">
        <v>65</v>
      </c>
      <c r="E146" s="137" t="s">
        <v>121</v>
      </c>
      <c r="F146" s="137" t="s">
        <v>159</v>
      </c>
      <c r="J146" s="138">
        <f>BK146</f>
        <v>0</v>
      </c>
      <c r="L146" s="127"/>
      <c r="M146" s="131"/>
      <c r="N146" s="132"/>
      <c r="O146" s="132"/>
      <c r="P146" s="133">
        <f>SUM(P147:P149)</f>
        <v>2.8695400000000002</v>
      </c>
      <c r="Q146" s="132"/>
      <c r="R146" s="133">
        <f>SUM(R147:R149)</f>
        <v>5.0714787999999995</v>
      </c>
      <c r="S146" s="132"/>
      <c r="T146" s="134">
        <f>SUM(T147:T149)</f>
        <v>0</v>
      </c>
      <c r="AR146" s="128" t="s">
        <v>73</v>
      </c>
      <c r="AT146" s="135" t="s">
        <v>65</v>
      </c>
      <c r="AU146" s="135" t="s">
        <v>73</v>
      </c>
      <c r="AY146" s="128" t="s">
        <v>115</v>
      </c>
      <c r="BK146" s="136">
        <f>SUM(BK147:BK149)</f>
        <v>0</v>
      </c>
    </row>
    <row r="147" spans="1:65" s="2" customFormat="1" ht="21.75" customHeight="1">
      <c r="A147" s="26"/>
      <c r="B147" s="139"/>
      <c r="C147" s="140" t="s">
        <v>160</v>
      </c>
      <c r="D147" s="140" t="s">
        <v>117</v>
      </c>
      <c r="E147" s="141" t="s">
        <v>161</v>
      </c>
      <c r="F147" s="142" t="s">
        <v>162</v>
      </c>
      <c r="G147" s="143" t="s">
        <v>120</v>
      </c>
      <c r="H147" s="144">
        <v>21.4</v>
      </c>
      <c r="I147" s="145"/>
      <c r="J147" s="145">
        <f>ROUND(I147*H147,2)</f>
        <v>0</v>
      </c>
      <c r="K147" s="146"/>
      <c r="L147" s="27"/>
      <c r="M147" s="147" t="s">
        <v>1</v>
      </c>
      <c r="N147" s="148" t="s">
        <v>32</v>
      </c>
      <c r="O147" s="149">
        <v>0.1</v>
      </c>
      <c r="P147" s="149">
        <f>O147*H147</f>
        <v>2.14</v>
      </c>
      <c r="Q147" s="149">
        <v>0.18547</v>
      </c>
      <c r="R147" s="149">
        <f>Q147*H147</f>
        <v>3.9690579999999995</v>
      </c>
      <c r="S147" s="149">
        <v>0</v>
      </c>
      <c r="T147" s="150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1" t="s">
        <v>121</v>
      </c>
      <c r="AT147" s="151" t="s">
        <v>117</v>
      </c>
      <c r="AU147" s="151" t="s">
        <v>79</v>
      </c>
      <c r="AY147" s="14" t="s">
        <v>115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4" t="s">
        <v>79</v>
      </c>
      <c r="BK147" s="152">
        <f>ROUND(I147*H147,2)</f>
        <v>0</v>
      </c>
      <c r="BL147" s="14" t="s">
        <v>121</v>
      </c>
      <c r="BM147" s="151" t="s">
        <v>163</v>
      </c>
    </row>
    <row r="148" spans="1:65" s="2" customFormat="1" ht="21.75" customHeight="1">
      <c r="A148" s="26"/>
      <c r="B148" s="139"/>
      <c r="C148" s="140" t="s">
        <v>164</v>
      </c>
      <c r="D148" s="140" t="s">
        <v>117</v>
      </c>
      <c r="E148" s="141" t="s">
        <v>165</v>
      </c>
      <c r="F148" s="142" t="s">
        <v>166</v>
      </c>
      <c r="G148" s="143" t="s">
        <v>149</v>
      </c>
      <c r="H148" s="144">
        <v>0.27</v>
      </c>
      <c r="I148" s="145"/>
      <c r="J148" s="145">
        <f>ROUND(I148*H148,2)</f>
        <v>0</v>
      </c>
      <c r="K148" s="146"/>
      <c r="L148" s="27"/>
      <c r="M148" s="147" t="s">
        <v>1</v>
      </c>
      <c r="N148" s="148" t="s">
        <v>32</v>
      </c>
      <c r="O148" s="149">
        <v>1.246</v>
      </c>
      <c r="P148" s="149">
        <f>O148*H148</f>
        <v>0.33642</v>
      </c>
      <c r="Q148" s="149">
        <v>1.89076</v>
      </c>
      <c r="R148" s="149">
        <f>Q148*H148</f>
        <v>0.51050519999999999</v>
      </c>
      <c r="S148" s="149">
        <v>0</v>
      </c>
      <c r="T148" s="150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1" t="s">
        <v>121</v>
      </c>
      <c r="AT148" s="151" t="s">
        <v>117</v>
      </c>
      <c r="AU148" s="151" t="s">
        <v>79</v>
      </c>
      <c r="AY148" s="14" t="s">
        <v>115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4" t="s">
        <v>79</v>
      </c>
      <c r="BK148" s="152">
        <f>ROUND(I148*H148,2)</f>
        <v>0</v>
      </c>
      <c r="BL148" s="14" t="s">
        <v>121</v>
      </c>
      <c r="BM148" s="151" t="s">
        <v>167</v>
      </c>
    </row>
    <row r="149" spans="1:65" s="2" customFormat="1" ht="21.75" customHeight="1">
      <c r="A149" s="26"/>
      <c r="B149" s="139"/>
      <c r="C149" s="140" t="s">
        <v>168</v>
      </c>
      <c r="D149" s="140" t="s">
        <v>117</v>
      </c>
      <c r="E149" s="141" t="s">
        <v>169</v>
      </c>
      <c r="F149" s="142" t="s">
        <v>170</v>
      </c>
      <c r="G149" s="143" t="s">
        <v>149</v>
      </c>
      <c r="H149" s="144">
        <v>0.27</v>
      </c>
      <c r="I149" s="145"/>
      <c r="J149" s="145">
        <f>ROUND(I149*H149,2)</f>
        <v>0</v>
      </c>
      <c r="K149" s="146"/>
      <c r="L149" s="27"/>
      <c r="M149" s="147" t="s">
        <v>1</v>
      </c>
      <c r="N149" s="148" t="s">
        <v>32</v>
      </c>
      <c r="O149" s="149">
        <v>1.456</v>
      </c>
      <c r="P149" s="149">
        <f>O149*H149</f>
        <v>0.39312000000000002</v>
      </c>
      <c r="Q149" s="149">
        <v>2.1922799999999998</v>
      </c>
      <c r="R149" s="149">
        <f>Q149*H149</f>
        <v>0.59191559999999999</v>
      </c>
      <c r="S149" s="149">
        <v>0</v>
      </c>
      <c r="T149" s="150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1" t="s">
        <v>121</v>
      </c>
      <c r="AT149" s="151" t="s">
        <v>117</v>
      </c>
      <c r="AU149" s="151" t="s">
        <v>79</v>
      </c>
      <c r="AY149" s="14" t="s">
        <v>115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4" t="s">
        <v>79</v>
      </c>
      <c r="BK149" s="152">
        <f>ROUND(I149*H149,2)</f>
        <v>0</v>
      </c>
      <c r="BL149" s="14" t="s">
        <v>121</v>
      </c>
      <c r="BM149" s="151" t="s">
        <v>171</v>
      </c>
    </row>
    <row r="150" spans="1:65" s="12" customFormat="1" ht="22.9" customHeight="1">
      <c r="B150" s="127"/>
      <c r="D150" s="128" t="s">
        <v>65</v>
      </c>
      <c r="E150" s="137" t="s">
        <v>133</v>
      </c>
      <c r="F150" s="137" t="s">
        <v>172</v>
      </c>
      <c r="J150" s="138">
        <f>BK150</f>
        <v>0</v>
      </c>
      <c r="L150" s="127"/>
      <c r="M150" s="131"/>
      <c r="N150" s="132"/>
      <c r="O150" s="132"/>
      <c r="P150" s="133">
        <f>SUM(P151:P158)</f>
        <v>68.5081378</v>
      </c>
      <c r="Q150" s="132"/>
      <c r="R150" s="133">
        <f>SUM(R151:R158)</f>
        <v>92.107893290000007</v>
      </c>
      <c r="S150" s="132"/>
      <c r="T150" s="134">
        <f>SUM(T151:T158)</f>
        <v>0</v>
      </c>
      <c r="AR150" s="128" t="s">
        <v>73</v>
      </c>
      <c r="AT150" s="135" t="s">
        <v>65</v>
      </c>
      <c r="AU150" s="135" t="s">
        <v>73</v>
      </c>
      <c r="AY150" s="128" t="s">
        <v>115</v>
      </c>
      <c r="BK150" s="136">
        <f>SUM(BK151:BK158)</f>
        <v>0</v>
      </c>
    </row>
    <row r="151" spans="1:65" s="2" customFormat="1" ht="21.75" customHeight="1">
      <c r="A151" s="26"/>
      <c r="B151" s="139"/>
      <c r="C151" s="140" t="s">
        <v>173</v>
      </c>
      <c r="D151" s="140" t="s">
        <v>117</v>
      </c>
      <c r="E151" s="141" t="s">
        <v>174</v>
      </c>
      <c r="F151" s="142" t="s">
        <v>175</v>
      </c>
      <c r="G151" s="143" t="s">
        <v>120</v>
      </c>
      <c r="H151" s="144">
        <v>21.4</v>
      </c>
      <c r="I151" s="145"/>
      <c r="J151" s="145">
        <f t="shared" ref="J151:J158" si="10">ROUND(I151*H151,2)</f>
        <v>0</v>
      </c>
      <c r="K151" s="146"/>
      <c r="L151" s="27"/>
      <c r="M151" s="147" t="s">
        <v>1</v>
      </c>
      <c r="N151" s="148" t="s">
        <v>32</v>
      </c>
      <c r="O151" s="149">
        <v>1.512E-2</v>
      </c>
      <c r="P151" s="149">
        <f t="shared" ref="P151:P158" si="11">O151*H151</f>
        <v>0.32356799999999997</v>
      </c>
      <c r="Q151" s="149">
        <v>0.30359999999999998</v>
      </c>
      <c r="R151" s="149">
        <f t="shared" ref="R151:R158" si="12">Q151*H151</f>
        <v>6.4970399999999993</v>
      </c>
      <c r="S151" s="149">
        <v>0</v>
      </c>
      <c r="T151" s="150">
        <f t="shared" ref="T151:T158" si="13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1" t="s">
        <v>121</v>
      </c>
      <c r="AT151" s="151" t="s">
        <v>117</v>
      </c>
      <c r="AU151" s="151" t="s">
        <v>79</v>
      </c>
      <c r="AY151" s="14" t="s">
        <v>115</v>
      </c>
      <c r="BE151" s="152">
        <f t="shared" ref="BE151:BE158" si="14">IF(N151="základná",J151,0)</f>
        <v>0</v>
      </c>
      <c r="BF151" s="152">
        <f t="shared" ref="BF151:BF158" si="15">IF(N151="znížená",J151,0)</f>
        <v>0</v>
      </c>
      <c r="BG151" s="152">
        <f t="shared" ref="BG151:BG158" si="16">IF(N151="zákl. prenesená",J151,0)</f>
        <v>0</v>
      </c>
      <c r="BH151" s="152">
        <f t="shared" ref="BH151:BH158" si="17">IF(N151="zníž. prenesená",J151,0)</f>
        <v>0</v>
      </c>
      <c r="BI151" s="152">
        <f t="shared" ref="BI151:BI158" si="18">IF(N151="nulová",J151,0)</f>
        <v>0</v>
      </c>
      <c r="BJ151" s="14" t="s">
        <v>79</v>
      </c>
      <c r="BK151" s="152">
        <f t="shared" ref="BK151:BK158" si="19">ROUND(I151*H151,2)</f>
        <v>0</v>
      </c>
      <c r="BL151" s="14" t="s">
        <v>121</v>
      </c>
      <c r="BM151" s="151" t="s">
        <v>176</v>
      </c>
    </row>
    <row r="152" spans="1:65" s="2" customFormat="1" ht="21.75" customHeight="1">
      <c r="A152" s="26"/>
      <c r="B152" s="139"/>
      <c r="C152" s="140" t="s">
        <v>177</v>
      </c>
      <c r="D152" s="140" t="s">
        <v>117</v>
      </c>
      <c r="E152" s="141" t="s">
        <v>178</v>
      </c>
      <c r="F152" s="142" t="s">
        <v>179</v>
      </c>
      <c r="G152" s="143" t="s">
        <v>120</v>
      </c>
      <c r="H152" s="144">
        <v>10.115</v>
      </c>
      <c r="I152" s="145"/>
      <c r="J152" s="145">
        <f t="shared" si="10"/>
        <v>0</v>
      </c>
      <c r="K152" s="146"/>
      <c r="L152" s="27"/>
      <c r="M152" s="147" t="s">
        <v>1</v>
      </c>
      <c r="N152" s="148" t="s">
        <v>32</v>
      </c>
      <c r="O152" s="149">
        <v>1.712E-2</v>
      </c>
      <c r="P152" s="149">
        <f t="shared" si="11"/>
        <v>0.17316880000000001</v>
      </c>
      <c r="Q152" s="149">
        <v>0.36431999999999998</v>
      </c>
      <c r="R152" s="149">
        <f t="shared" si="12"/>
        <v>3.6850967999999997</v>
      </c>
      <c r="S152" s="149">
        <v>0</v>
      </c>
      <c r="T152" s="150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1" t="s">
        <v>121</v>
      </c>
      <c r="AT152" s="151" t="s">
        <v>117</v>
      </c>
      <c r="AU152" s="151" t="s">
        <v>79</v>
      </c>
      <c r="AY152" s="14" t="s">
        <v>115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4" t="s">
        <v>79</v>
      </c>
      <c r="BK152" s="152">
        <f t="shared" si="19"/>
        <v>0</v>
      </c>
      <c r="BL152" s="14" t="s">
        <v>121</v>
      </c>
      <c r="BM152" s="151" t="s">
        <v>180</v>
      </c>
    </row>
    <row r="153" spans="1:65" s="2" customFormat="1" ht="21.75" customHeight="1">
      <c r="A153" s="26"/>
      <c r="B153" s="139"/>
      <c r="C153" s="140" t="s">
        <v>181</v>
      </c>
      <c r="D153" s="140" t="s">
        <v>117</v>
      </c>
      <c r="E153" s="141" t="s">
        <v>182</v>
      </c>
      <c r="F153" s="142" t="s">
        <v>183</v>
      </c>
      <c r="G153" s="143" t="s">
        <v>120</v>
      </c>
      <c r="H153" s="144">
        <v>26.073</v>
      </c>
      <c r="I153" s="145"/>
      <c r="J153" s="145">
        <f t="shared" si="10"/>
        <v>0</v>
      </c>
      <c r="K153" s="146"/>
      <c r="L153" s="27"/>
      <c r="M153" s="147" t="s">
        <v>1</v>
      </c>
      <c r="N153" s="148" t="s">
        <v>32</v>
      </c>
      <c r="O153" s="149">
        <v>0.46200000000000002</v>
      </c>
      <c r="P153" s="149">
        <f t="shared" si="11"/>
        <v>12.045726</v>
      </c>
      <c r="Q153" s="149">
        <v>0.22763</v>
      </c>
      <c r="R153" s="149">
        <f t="shared" si="12"/>
        <v>5.9349969900000001</v>
      </c>
      <c r="S153" s="149">
        <v>0</v>
      </c>
      <c r="T153" s="150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1" t="s">
        <v>121</v>
      </c>
      <c r="AT153" s="151" t="s">
        <v>117</v>
      </c>
      <c r="AU153" s="151" t="s">
        <v>79</v>
      </c>
      <c r="AY153" s="14" t="s">
        <v>115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4" t="s">
        <v>79</v>
      </c>
      <c r="BK153" s="152">
        <f t="shared" si="19"/>
        <v>0</v>
      </c>
      <c r="BL153" s="14" t="s">
        <v>121</v>
      </c>
      <c r="BM153" s="151" t="s">
        <v>184</v>
      </c>
    </row>
    <row r="154" spans="1:65" s="2" customFormat="1" ht="21.75" customHeight="1">
      <c r="A154" s="26"/>
      <c r="B154" s="139"/>
      <c r="C154" s="140" t="s">
        <v>185</v>
      </c>
      <c r="D154" s="140" t="s">
        <v>117</v>
      </c>
      <c r="E154" s="141" t="s">
        <v>186</v>
      </c>
      <c r="F154" s="142" t="s">
        <v>187</v>
      </c>
      <c r="G154" s="143" t="s">
        <v>120</v>
      </c>
      <c r="H154" s="144">
        <v>546.95000000000005</v>
      </c>
      <c r="I154" s="145"/>
      <c r="J154" s="145">
        <f t="shared" si="10"/>
        <v>0</v>
      </c>
      <c r="K154" s="146"/>
      <c r="L154" s="27"/>
      <c r="M154" s="147" t="s">
        <v>1</v>
      </c>
      <c r="N154" s="148" t="s">
        <v>32</v>
      </c>
      <c r="O154" s="149">
        <v>2E-3</v>
      </c>
      <c r="P154" s="149">
        <f t="shared" si="11"/>
        <v>1.0939000000000001</v>
      </c>
      <c r="Q154" s="149">
        <v>7.1000000000000002E-4</v>
      </c>
      <c r="R154" s="149">
        <f t="shared" si="12"/>
        <v>0.38833450000000003</v>
      </c>
      <c r="S154" s="149">
        <v>0</v>
      </c>
      <c r="T154" s="150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1" t="s">
        <v>121</v>
      </c>
      <c r="AT154" s="151" t="s">
        <v>117</v>
      </c>
      <c r="AU154" s="151" t="s">
        <v>79</v>
      </c>
      <c r="AY154" s="14" t="s">
        <v>115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4" t="s">
        <v>79</v>
      </c>
      <c r="BK154" s="152">
        <f t="shared" si="19"/>
        <v>0</v>
      </c>
      <c r="BL154" s="14" t="s">
        <v>121</v>
      </c>
      <c r="BM154" s="151" t="s">
        <v>188</v>
      </c>
    </row>
    <row r="155" spans="1:65" s="2" customFormat="1" ht="21.75" customHeight="1">
      <c r="A155" s="26"/>
      <c r="B155" s="139"/>
      <c r="C155" s="140" t="s">
        <v>189</v>
      </c>
      <c r="D155" s="140" t="s">
        <v>117</v>
      </c>
      <c r="E155" s="141" t="s">
        <v>190</v>
      </c>
      <c r="F155" s="142" t="s">
        <v>191</v>
      </c>
      <c r="G155" s="143" t="s">
        <v>120</v>
      </c>
      <c r="H155" s="144">
        <v>273.47500000000002</v>
      </c>
      <c r="I155" s="145"/>
      <c r="J155" s="145">
        <f t="shared" si="10"/>
        <v>0</v>
      </c>
      <c r="K155" s="146"/>
      <c r="L155" s="27"/>
      <c r="M155" s="147" t="s">
        <v>1</v>
      </c>
      <c r="N155" s="148" t="s">
        <v>32</v>
      </c>
      <c r="O155" s="149">
        <v>6.6000000000000003E-2</v>
      </c>
      <c r="P155" s="149">
        <f t="shared" si="11"/>
        <v>18.049350000000004</v>
      </c>
      <c r="Q155" s="149">
        <v>0.10373</v>
      </c>
      <c r="R155" s="149">
        <f t="shared" si="12"/>
        <v>28.367561750000004</v>
      </c>
      <c r="S155" s="149">
        <v>0</v>
      </c>
      <c r="T155" s="150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1" t="s">
        <v>121</v>
      </c>
      <c r="AT155" s="151" t="s">
        <v>117</v>
      </c>
      <c r="AU155" s="151" t="s">
        <v>79</v>
      </c>
      <c r="AY155" s="14" t="s">
        <v>115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4" t="s">
        <v>79</v>
      </c>
      <c r="BK155" s="152">
        <f t="shared" si="19"/>
        <v>0</v>
      </c>
      <c r="BL155" s="14" t="s">
        <v>121</v>
      </c>
      <c r="BM155" s="151" t="s">
        <v>192</v>
      </c>
    </row>
    <row r="156" spans="1:65" s="2" customFormat="1" ht="33" customHeight="1">
      <c r="A156" s="26"/>
      <c r="B156" s="139"/>
      <c r="C156" s="140" t="s">
        <v>193</v>
      </c>
      <c r="D156" s="140" t="s">
        <v>117</v>
      </c>
      <c r="E156" s="141" t="s">
        <v>194</v>
      </c>
      <c r="F156" s="142" t="s">
        <v>195</v>
      </c>
      <c r="G156" s="143" t="s">
        <v>120</v>
      </c>
      <c r="H156" s="144">
        <v>273.47500000000002</v>
      </c>
      <c r="I156" s="145"/>
      <c r="J156" s="145">
        <f t="shared" si="10"/>
        <v>0</v>
      </c>
      <c r="K156" s="146"/>
      <c r="L156" s="27"/>
      <c r="M156" s="147" t="s">
        <v>1</v>
      </c>
      <c r="N156" s="148" t="s">
        <v>32</v>
      </c>
      <c r="O156" s="149">
        <v>8.3000000000000004E-2</v>
      </c>
      <c r="P156" s="149">
        <f t="shared" si="11"/>
        <v>22.698425000000004</v>
      </c>
      <c r="Q156" s="149">
        <v>0.15559000000000001</v>
      </c>
      <c r="R156" s="149">
        <f t="shared" si="12"/>
        <v>42.549975250000003</v>
      </c>
      <c r="S156" s="149">
        <v>0</v>
      </c>
      <c r="T156" s="150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1" t="s">
        <v>121</v>
      </c>
      <c r="AT156" s="151" t="s">
        <v>117</v>
      </c>
      <c r="AU156" s="151" t="s">
        <v>79</v>
      </c>
      <c r="AY156" s="14" t="s">
        <v>115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4" t="s">
        <v>79</v>
      </c>
      <c r="BK156" s="152">
        <f t="shared" si="19"/>
        <v>0</v>
      </c>
      <c r="BL156" s="14" t="s">
        <v>121</v>
      </c>
      <c r="BM156" s="151" t="s">
        <v>196</v>
      </c>
    </row>
    <row r="157" spans="1:65" s="2" customFormat="1" ht="33" customHeight="1">
      <c r="A157" s="26"/>
      <c r="B157" s="139"/>
      <c r="C157" s="140" t="s">
        <v>7</v>
      </c>
      <c r="D157" s="140" t="s">
        <v>117</v>
      </c>
      <c r="E157" s="141" t="s">
        <v>197</v>
      </c>
      <c r="F157" s="142" t="s">
        <v>198</v>
      </c>
      <c r="G157" s="143" t="s">
        <v>120</v>
      </c>
      <c r="H157" s="144">
        <v>21.4</v>
      </c>
      <c r="I157" s="145"/>
      <c r="J157" s="145">
        <f t="shared" si="10"/>
        <v>0</v>
      </c>
      <c r="K157" s="146"/>
      <c r="L157" s="27"/>
      <c r="M157" s="147" t="s">
        <v>1</v>
      </c>
      <c r="N157" s="148" t="s">
        <v>32</v>
      </c>
      <c r="O157" s="149">
        <v>0.66</v>
      </c>
      <c r="P157" s="149">
        <f t="shared" si="11"/>
        <v>14.124000000000001</v>
      </c>
      <c r="Q157" s="149">
        <v>0.126</v>
      </c>
      <c r="R157" s="149">
        <f t="shared" si="12"/>
        <v>2.6963999999999997</v>
      </c>
      <c r="S157" s="149">
        <v>0</v>
      </c>
      <c r="T157" s="150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1" t="s">
        <v>121</v>
      </c>
      <c r="AT157" s="151" t="s">
        <v>117</v>
      </c>
      <c r="AU157" s="151" t="s">
        <v>79</v>
      </c>
      <c r="AY157" s="14" t="s">
        <v>115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4" t="s">
        <v>79</v>
      </c>
      <c r="BK157" s="152">
        <f t="shared" si="19"/>
        <v>0</v>
      </c>
      <c r="BL157" s="14" t="s">
        <v>121</v>
      </c>
      <c r="BM157" s="151" t="s">
        <v>199</v>
      </c>
    </row>
    <row r="158" spans="1:65" s="2" customFormat="1" ht="16.5" customHeight="1">
      <c r="A158" s="26"/>
      <c r="B158" s="139"/>
      <c r="C158" s="153" t="s">
        <v>200</v>
      </c>
      <c r="D158" s="153" t="s">
        <v>201</v>
      </c>
      <c r="E158" s="154" t="s">
        <v>202</v>
      </c>
      <c r="F158" s="155" t="s">
        <v>203</v>
      </c>
      <c r="G158" s="156" t="s">
        <v>120</v>
      </c>
      <c r="H158" s="157">
        <v>21.614000000000001</v>
      </c>
      <c r="I158" s="158"/>
      <c r="J158" s="158">
        <f t="shared" si="10"/>
        <v>0</v>
      </c>
      <c r="K158" s="159"/>
      <c r="L158" s="160"/>
      <c r="M158" s="161" t="s">
        <v>1</v>
      </c>
      <c r="N158" s="162" t="s">
        <v>32</v>
      </c>
      <c r="O158" s="149">
        <v>0</v>
      </c>
      <c r="P158" s="149">
        <f t="shared" si="11"/>
        <v>0</v>
      </c>
      <c r="Q158" s="149">
        <v>9.1999999999999998E-2</v>
      </c>
      <c r="R158" s="149">
        <f t="shared" si="12"/>
        <v>1.988488</v>
      </c>
      <c r="S158" s="149">
        <v>0</v>
      </c>
      <c r="T158" s="150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1" t="s">
        <v>146</v>
      </c>
      <c r="AT158" s="151" t="s">
        <v>201</v>
      </c>
      <c r="AU158" s="151" t="s">
        <v>79</v>
      </c>
      <c r="AY158" s="14" t="s">
        <v>115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4" t="s">
        <v>79</v>
      </c>
      <c r="BK158" s="152">
        <f t="shared" si="19"/>
        <v>0</v>
      </c>
      <c r="BL158" s="14" t="s">
        <v>121</v>
      </c>
      <c r="BM158" s="151" t="s">
        <v>204</v>
      </c>
    </row>
    <row r="159" spans="1:65" s="12" customFormat="1" ht="22.9" customHeight="1">
      <c r="B159" s="127"/>
      <c r="D159" s="128" t="s">
        <v>65</v>
      </c>
      <c r="E159" s="137" t="s">
        <v>146</v>
      </c>
      <c r="F159" s="137" t="s">
        <v>205</v>
      </c>
      <c r="J159" s="138">
        <f>BK159</f>
        <v>0</v>
      </c>
      <c r="L159" s="127"/>
      <c r="M159" s="131"/>
      <c r="N159" s="132"/>
      <c r="O159" s="132"/>
      <c r="P159" s="133">
        <f>SUM(P160:P164)</f>
        <v>15.930999999999999</v>
      </c>
      <c r="Q159" s="132"/>
      <c r="R159" s="133">
        <f>SUM(R160:R164)</f>
        <v>0.81027999999999989</v>
      </c>
      <c r="S159" s="132"/>
      <c r="T159" s="134">
        <f>SUM(T160:T164)</f>
        <v>0</v>
      </c>
      <c r="AR159" s="128" t="s">
        <v>73</v>
      </c>
      <c r="AT159" s="135" t="s">
        <v>65</v>
      </c>
      <c r="AU159" s="135" t="s">
        <v>73</v>
      </c>
      <c r="AY159" s="128" t="s">
        <v>115</v>
      </c>
      <c r="BK159" s="136">
        <f>SUM(BK160:BK164)</f>
        <v>0</v>
      </c>
    </row>
    <row r="160" spans="1:65" s="2" customFormat="1" ht="16.5" customHeight="1">
      <c r="A160" s="26"/>
      <c r="B160" s="139"/>
      <c r="C160" s="140" t="s">
        <v>206</v>
      </c>
      <c r="D160" s="140" t="s">
        <v>117</v>
      </c>
      <c r="E160" s="141" t="s">
        <v>207</v>
      </c>
      <c r="F160" s="142" t="s">
        <v>208</v>
      </c>
      <c r="G160" s="143" t="s">
        <v>209</v>
      </c>
      <c r="H160" s="144">
        <v>1</v>
      </c>
      <c r="I160" s="145"/>
      <c r="J160" s="145">
        <f>ROUND(I160*H160,2)</f>
        <v>0</v>
      </c>
      <c r="K160" s="146"/>
      <c r="L160" s="27"/>
      <c r="M160" s="147" t="s">
        <v>1</v>
      </c>
      <c r="N160" s="148" t="s">
        <v>32</v>
      </c>
      <c r="O160" s="149">
        <v>8.7799999999999994</v>
      </c>
      <c r="P160" s="149">
        <f>O160*H160</f>
        <v>8.7799999999999994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1" t="s">
        <v>121</v>
      </c>
      <c r="AT160" s="151" t="s">
        <v>117</v>
      </c>
      <c r="AU160" s="151" t="s">
        <v>79</v>
      </c>
      <c r="AY160" s="14" t="s">
        <v>115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4" t="s">
        <v>79</v>
      </c>
      <c r="BK160" s="152">
        <f>ROUND(I160*H160,2)</f>
        <v>0</v>
      </c>
      <c r="BL160" s="14" t="s">
        <v>121</v>
      </c>
      <c r="BM160" s="151" t="s">
        <v>210</v>
      </c>
    </row>
    <row r="161" spans="1:65" s="2" customFormat="1" ht="21.75" customHeight="1">
      <c r="A161" s="26"/>
      <c r="B161" s="139"/>
      <c r="C161" s="140" t="s">
        <v>211</v>
      </c>
      <c r="D161" s="140" t="s">
        <v>117</v>
      </c>
      <c r="E161" s="141" t="s">
        <v>212</v>
      </c>
      <c r="F161" s="142" t="s">
        <v>213</v>
      </c>
      <c r="G161" s="143" t="s">
        <v>209</v>
      </c>
      <c r="H161" s="144">
        <v>1</v>
      </c>
      <c r="I161" s="145"/>
      <c r="J161" s="145">
        <f>ROUND(I161*H161,2)</f>
        <v>0</v>
      </c>
      <c r="K161" s="146"/>
      <c r="L161" s="27"/>
      <c r="M161" s="147" t="s">
        <v>1</v>
      </c>
      <c r="N161" s="148" t="s">
        <v>32</v>
      </c>
      <c r="O161" s="149">
        <v>1.002</v>
      </c>
      <c r="P161" s="149">
        <f>O161*H161</f>
        <v>1.002</v>
      </c>
      <c r="Q161" s="149">
        <v>6.3E-3</v>
      </c>
      <c r="R161" s="149">
        <f>Q161*H161</f>
        <v>6.3E-3</v>
      </c>
      <c r="S161" s="149">
        <v>0</v>
      </c>
      <c r="T161" s="150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1" t="s">
        <v>121</v>
      </c>
      <c r="AT161" s="151" t="s">
        <v>117</v>
      </c>
      <c r="AU161" s="151" t="s">
        <v>79</v>
      </c>
      <c r="AY161" s="14" t="s">
        <v>115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4" t="s">
        <v>79</v>
      </c>
      <c r="BK161" s="152">
        <f>ROUND(I161*H161,2)</f>
        <v>0</v>
      </c>
      <c r="BL161" s="14" t="s">
        <v>121</v>
      </c>
      <c r="BM161" s="151" t="s">
        <v>214</v>
      </c>
    </row>
    <row r="162" spans="1:65" s="2" customFormat="1" ht="16.5" customHeight="1">
      <c r="A162" s="26"/>
      <c r="B162" s="139"/>
      <c r="C162" s="153" t="s">
        <v>215</v>
      </c>
      <c r="D162" s="153" t="s">
        <v>201</v>
      </c>
      <c r="E162" s="154" t="s">
        <v>216</v>
      </c>
      <c r="F162" s="155" t="s">
        <v>217</v>
      </c>
      <c r="G162" s="156" t="s">
        <v>209</v>
      </c>
      <c r="H162" s="157">
        <v>1</v>
      </c>
      <c r="I162" s="158"/>
      <c r="J162" s="158">
        <f>ROUND(I162*H162,2)</f>
        <v>0</v>
      </c>
      <c r="K162" s="159"/>
      <c r="L162" s="160"/>
      <c r="M162" s="161" t="s">
        <v>1</v>
      </c>
      <c r="N162" s="162" t="s">
        <v>32</v>
      </c>
      <c r="O162" s="149">
        <v>0</v>
      </c>
      <c r="P162" s="149">
        <f>O162*H162</f>
        <v>0</v>
      </c>
      <c r="Q162" s="149">
        <v>0.06</v>
      </c>
      <c r="R162" s="149">
        <f>Q162*H162</f>
        <v>0.06</v>
      </c>
      <c r="S162" s="149">
        <v>0</v>
      </c>
      <c r="T162" s="150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1" t="s">
        <v>146</v>
      </c>
      <c r="AT162" s="151" t="s">
        <v>201</v>
      </c>
      <c r="AU162" s="151" t="s">
        <v>79</v>
      </c>
      <c r="AY162" s="14" t="s">
        <v>115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4" t="s">
        <v>79</v>
      </c>
      <c r="BK162" s="152">
        <f>ROUND(I162*H162,2)</f>
        <v>0</v>
      </c>
      <c r="BL162" s="14" t="s">
        <v>121</v>
      </c>
      <c r="BM162" s="151" t="s">
        <v>218</v>
      </c>
    </row>
    <row r="163" spans="1:65" s="2" customFormat="1" ht="21.75" customHeight="1">
      <c r="A163" s="26"/>
      <c r="B163" s="139"/>
      <c r="C163" s="140" t="s">
        <v>219</v>
      </c>
      <c r="D163" s="140" t="s">
        <v>117</v>
      </c>
      <c r="E163" s="141" t="s">
        <v>220</v>
      </c>
      <c r="F163" s="142" t="s">
        <v>221</v>
      </c>
      <c r="G163" s="143" t="s">
        <v>209</v>
      </c>
      <c r="H163" s="144">
        <v>1</v>
      </c>
      <c r="I163" s="145"/>
      <c r="J163" s="145">
        <f>ROUND(I163*H163,2)</f>
        <v>0</v>
      </c>
      <c r="K163" s="146"/>
      <c r="L163" s="27"/>
      <c r="M163" s="147" t="s">
        <v>1</v>
      </c>
      <c r="N163" s="148" t="s">
        <v>32</v>
      </c>
      <c r="O163" s="149">
        <v>3.633</v>
      </c>
      <c r="P163" s="149">
        <f>O163*H163</f>
        <v>3.633</v>
      </c>
      <c r="Q163" s="149">
        <v>0.41424</v>
      </c>
      <c r="R163" s="149">
        <f>Q163*H163</f>
        <v>0.41424</v>
      </c>
      <c r="S163" s="149">
        <v>0</v>
      </c>
      <c r="T163" s="150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1" t="s">
        <v>121</v>
      </c>
      <c r="AT163" s="151" t="s">
        <v>117</v>
      </c>
      <c r="AU163" s="151" t="s">
        <v>79</v>
      </c>
      <c r="AY163" s="14" t="s">
        <v>115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4" t="s">
        <v>79</v>
      </c>
      <c r="BK163" s="152">
        <f>ROUND(I163*H163,2)</f>
        <v>0</v>
      </c>
      <c r="BL163" s="14" t="s">
        <v>121</v>
      </c>
      <c r="BM163" s="151" t="s">
        <v>222</v>
      </c>
    </row>
    <row r="164" spans="1:65" s="2" customFormat="1" ht="16.5" customHeight="1">
      <c r="A164" s="26"/>
      <c r="B164" s="139"/>
      <c r="C164" s="140" t="s">
        <v>223</v>
      </c>
      <c r="D164" s="140" t="s">
        <v>117</v>
      </c>
      <c r="E164" s="141" t="s">
        <v>224</v>
      </c>
      <c r="F164" s="142" t="s">
        <v>225</v>
      </c>
      <c r="G164" s="143" t="s">
        <v>209</v>
      </c>
      <c r="H164" s="144">
        <v>1</v>
      </c>
      <c r="I164" s="145"/>
      <c r="J164" s="145">
        <f>ROUND(I164*H164,2)</f>
        <v>0</v>
      </c>
      <c r="K164" s="146"/>
      <c r="L164" s="27"/>
      <c r="M164" s="147" t="s">
        <v>1</v>
      </c>
      <c r="N164" s="148" t="s">
        <v>32</v>
      </c>
      <c r="O164" s="149">
        <v>2.516</v>
      </c>
      <c r="P164" s="149">
        <f>O164*H164</f>
        <v>2.516</v>
      </c>
      <c r="Q164" s="149">
        <v>0.32973999999999998</v>
      </c>
      <c r="R164" s="149">
        <f>Q164*H164</f>
        <v>0.32973999999999998</v>
      </c>
      <c r="S164" s="149">
        <v>0</v>
      </c>
      <c r="T164" s="150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1" t="s">
        <v>121</v>
      </c>
      <c r="AT164" s="151" t="s">
        <v>117</v>
      </c>
      <c r="AU164" s="151" t="s">
        <v>79</v>
      </c>
      <c r="AY164" s="14" t="s">
        <v>115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4" t="s">
        <v>79</v>
      </c>
      <c r="BK164" s="152">
        <f>ROUND(I164*H164,2)</f>
        <v>0</v>
      </c>
      <c r="BL164" s="14" t="s">
        <v>121</v>
      </c>
      <c r="BM164" s="151" t="s">
        <v>226</v>
      </c>
    </row>
    <row r="165" spans="1:65" s="12" customFormat="1" ht="22.9" customHeight="1">
      <c r="B165" s="127"/>
      <c r="D165" s="128" t="s">
        <v>65</v>
      </c>
      <c r="E165" s="137" t="s">
        <v>151</v>
      </c>
      <c r="F165" s="137" t="s">
        <v>227</v>
      </c>
      <c r="J165" s="138">
        <f>BK165</f>
        <v>0</v>
      </c>
      <c r="L165" s="127"/>
      <c r="M165" s="131"/>
      <c r="N165" s="132"/>
      <c r="O165" s="132"/>
      <c r="P165" s="133">
        <f>SUM(P166:P181)</f>
        <v>95.660619999999994</v>
      </c>
      <c r="Q165" s="132"/>
      <c r="R165" s="133">
        <f>SUM(R166:R181)</f>
        <v>18.523956160000001</v>
      </c>
      <c r="S165" s="132"/>
      <c r="T165" s="134">
        <f>SUM(T166:T181)</f>
        <v>0.39679999999999999</v>
      </c>
      <c r="AR165" s="128" t="s">
        <v>73</v>
      </c>
      <c r="AT165" s="135" t="s">
        <v>65</v>
      </c>
      <c r="AU165" s="135" t="s">
        <v>73</v>
      </c>
      <c r="AY165" s="128" t="s">
        <v>115</v>
      </c>
      <c r="BK165" s="136">
        <f>SUM(BK166:BK181)</f>
        <v>0</v>
      </c>
    </row>
    <row r="166" spans="1:65" s="2" customFormat="1" ht="21.75" customHeight="1">
      <c r="A166" s="26"/>
      <c r="B166" s="139"/>
      <c r="C166" s="140" t="s">
        <v>228</v>
      </c>
      <c r="D166" s="140" t="s">
        <v>117</v>
      </c>
      <c r="E166" s="141" t="s">
        <v>229</v>
      </c>
      <c r="F166" s="142" t="s">
        <v>230</v>
      </c>
      <c r="G166" s="143" t="s">
        <v>136</v>
      </c>
      <c r="H166" s="144">
        <v>55.6</v>
      </c>
      <c r="I166" s="145"/>
      <c r="J166" s="145">
        <f t="shared" ref="J166:J181" si="20">ROUND(I166*H166,2)</f>
        <v>0</v>
      </c>
      <c r="K166" s="146"/>
      <c r="L166" s="27"/>
      <c r="M166" s="147" t="s">
        <v>1</v>
      </c>
      <c r="N166" s="148" t="s">
        <v>32</v>
      </c>
      <c r="O166" s="149">
        <v>0.20399999999999999</v>
      </c>
      <c r="P166" s="149">
        <f t="shared" ref="P166:P181" si="21">O166*H166</f>
        <v>11.3424</v>
      </c>
      <c r="Q166" s="149">
        <v>0.12584000000000001</v>
      </c>
      <c r="R166" s="149">
        <f t="shared" ref="R166:R181" si="22">Q166*H166</f>
        <v>6.9967040000000003</v>
      </c>
      <c r="S166" s="149">
        <v>0</v>
      </c>
      <c r="T166" s="150">
        <f t="shared" ref="T166:T181" si="23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1" t="s">
        <v>121</v>
      </c>
      <c r="AT166" s="151" t="s">
        <v>117</v>
      </c>
      <c r="AU166" s="151" t="s">
        <v>79</v>
      </c>
      <c r="AY166" s="14" t="s">
        <v>115</v>
      </c>
      <c r="BE166" s="152">
        <f t="shared" ref="BE166:BE181" si="24">IF(N166="základná",J166,0)</f>
        <v>0</v>
      </c>
      <c r="BF166" s="152">
        <f t="shared" ref="BF166:BF181" si="25">IF(N166="znížená",J166,0)</f>
        <v>0</v>
      </c>
      <c r="BG166" s="152">
        <f t="shared" ref="BG166:BG181" si="26">IF(N166="zákl. prenesená",J166,0)</f>
        <v>0</v>
      </c>
      <c r="BH166" s="152">
        <f t="shared" ref="BH166:BH181" si="27">IF(N166="zníž. prenesená",J166,0)</f>
        <v>0</v>
      </c>
      <c r="BI166" s="152">
        <f t="shared" ref="BI166:BI181" si="28">IF(N166="nulová",J166,0)</f>
        <v>0</v>
      </c>
      <c r="BJ166" s="14" t="s">
        <v>79</v>
      </c>
      <c r="BK166" s="152">
        <f t="shared" ref="BK166:BK181" si="29">ROUND(I166*H166,2)</f>
        <v>0</v>
      </c>
      <c r="BL166" s="14" t="s">
        <v>121</v>
      </c>
      <c r="BM166" s="151" t="s">
        <v>231</v>
      </c>
    </row>
    <row r="167" spans="1:65" s="2" customFormat="1" ht="16.5" customHeight="1">
      <c r="A167" s="26"/>
      <c r="B167" s="139"/>
      <c r="C167" s="153" t="s">
        <v>232</v>
      </c>
      <c r="D167" s="153" t="s">
        <v>201</v>
      </c>
      <c r="E167" s="154" t="s">
        <v>233</v>
      </c>
      <c r="F167" s="155" t="s">
        <v>234</v>
      </c>
      <c r="G167" s="156" t="s">
        <v>209</v>
      </c>
      <c r="H167" s="157">
        <v>56.155999999999999</v>
      </c>
      <c r="I167" s="158"/>
      <c r="J167" s="158">
        <f t="shared" si="20"/>
        <v>0</v>
      </c>
      <c r="K167" s="159"/>
      <c r="L167" s="160"/>
      <c r="M167" s="161" t="s">
        <v>1</v>
      </c>
      <c r="N167" s="162" t="s">
        <v>32</v>
      </c>
      <c r="O167" s="149">
        <v>0</v>
      </c>
      <c r="P167" s="149">
        <f t="shared" si="21"/>
        <v>0</v>
      </c>
      <c r="Q167" s="149">
        <v>8.5000000000000006E-2</v>
      </c>
      <c r="R167" s="149">
        <f t="shared" si="22"/>
        <v>4.7732600000000005</v>
      </c>
      <c r="S167" s="149">
        <v>0</v>
      </c>
      <c r="T167" s="150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1" t="s">
        <v>146</v>
      </c>
      <c r="AT167" s="151" t="s">
        <v>201</v>
      </c>
      <c r="AU167" s="151" t="s">
        <v>79</v>
      </c>
      <c r="AY167" s="14" t="s">
        <v>115</v>
      </c>
      <c r="BE167" s="152">
        <f t="shared" si="24"/>
        <v>0</v>
      </c>
      <c r="BF167" s="152">
        <f t="shared" si="25"/>
        <v>0</v>
      </c>
      <c r="BG167" s="152">
        <f t="shared" si="26"/>
        <v>0</v>
      </c>
      <c r="BH167" s="152">
        <f t="shared" si="27"/>
        <v>0</v>
      </c>
      <c r="BI167" s="152">
        <f t="shared" si="28"/>
        <v>0</v>
      </c>
      <c r="BJ167" s="14" t="s">
        <v>79</v>
      </c>
      <c r="BK167" s="152">
        <f t="shared" si="29"/>
        <v>0</v>
      </c>
      <c r="BL167" s="14" t="s">
        <v>121</v>
      </c>
      <c r="BM167" s="151" t="s">
        <v>235</v>
      </c>
    </row>
    <row r="168" spans="1:65" s="2" customFormat="1" ht="21.75" customHeight="1">
      <c r="A168" s="26"/>
      <c r="B168" s="139"/>
      <c r="C168" s="140" t="s">
        <v>236</v>
      </c>
      <c r="D168" s="140" t="s">
        <v>117</v>
      </c>
      <c r="E168" s="141" t="s">
        <v>237</v>
      </c>
      <c r="F168" s="142" t="s">
        <v>238</v>
      </c>
      <c r="G168" s="143" t="s">
        <v>149</v>
      </c>
      <c r="H168" s="144">
        <v>2.2240000000000002</v>
      </c>
      <c r="I168" s="145"/>
      <c r="J168" s="145">
        <f t="shared" si="20"/>
        <v>0</v>
      </c>
      <c r="K168" s="146"/>
      <c r="L168" s="27"/>
      <c r="M168" s="147" t="s">
        <v>1</v>
      </c>
      <c r="N168" s="148" t="s">
        <v>32</v>
      </c>
      <c r="O168" s="149">
        <v>1.363</v>
      </c>
      <c r="P168" s="149">
        <f t="shared" si="21"/>
        <v>3.0313120000000002</v>
      </c>
      <c r="Q168" s="149">
        <v>2.2010900000000002</v>
      </c>
      <c r="R168" s="149">
        <f t="shared" si="22"/>
        <v>4.8952241600000006</v>
      </c>
      <c r="S168" s="149">
        <v>0</v>
      </c>
      <c r="T168" s="150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1" t="s">
        <v>121</v>
      </c>
      <c r="AT168" s="151" t="s">
        <v>117</v>
      </c>
      <c r="AU168" s="151" t="s">
        <v>79</v>
      </c>
      <c r="AY168" s="14" t="s">
        <v>115</v>
      </c>
      <c r="BE168" s="152">
        <f t="shared" si="24"/>
        <v>0</v>
      </c>
      <c r="BF168" s="152">
        <f t="shared" si="25"/>
        <v>0</v>
      </c>
      <c r="BG168" s="152">
        <f t="shared" si="26"/>
        <v>0</v>
      </c>
      <c r="BH168" s="152">
        <f t="shared" si="27"/>
        <v>0</v>
      </c>
      <c r="BI168" s="152">
        <f t="shared" si="28"/>
        <v>0</v>
      </c>
      <c r="BJ168" s="14" t="s">
        <v>79</v>
      </c>
      <c r="BK168" s="152">
        <f t="shared" si="29"/>
        <v>0</v>
      </c>
      <c r="BL168" s="14" t="s">
        <v>121</v>
      </c>
      <c r="BM168" s="151" t="s">
        <v>239</v>
      </c>
    </row>
    <row r="169" spans="1:65" s="2" customFormat="1" ht="21.75" customHeight="1">
      <c r="A169" s="26"/>
      <c r="B169" s="139"/>
      <c r="C169" s="140" t="s">
        <v>240</v>
      </c>
      <c r="D169" s="140" t="s">
        <v>117</v>
      </c>
      <c r="E169" s="141" t="s">
        <v>241</v>
      </c>
      <c r="F169" s="142" t="s">
        <v>242</v>
      </c>
      <c r="G169" s="143" t="s">
        <v>136</v>
      </c>
      <c r="H169" s="144">
        <v>59.5</v>
      </c>
      <c r="I169" s="145"/>
      <c r="J169" s="145">
        <f t="shared" si="20"/>
        <v>0</v>
      </c>
      <c r="K169" s="146"/>
      <c r="L169" s="27"/>
      <c r="M169" s="147" t="s">
        <v>1</v>
      </c>
      <c r="N169" s="148" t="s">
        <v>32</v>
      </c>
      <c r="O169" s="149">
        <v>0.14499999999999999</v>
      </c>
      <c r="P169" s="149">
        <f t="shared" si="21"/>
        <v>8.6274999999999995</v>
      </c>
      <c r="Q169" s="149">
        <v>0</v>
      </c>
      <c r="R169" s="149">
        <f t="shared" si="22"/>
        <v>0</v>
      </c>
      <c r="S169" s="149">
        <v>0</v>
      </c>
      <c r="T169" s="150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1" t="s">
        <v>121</v>
      </c>
      <c r="AT169" s="151" t="s">
        <v>117</v>
      </c>
      <c r="AU169" s="151" t="s">
        <v>79</v>
      </c>
      <c r="AY169" s="14" t="s">
        <v>115</v>
      </c>
      <c r="BE169" s="152">
        <f t="shared" si="24"/>
        <v>0</v>
      </c>
      <c r="BF169" s="152">
        <f t="shared" si="25"/>
        <v>0</v>
      </c>
      <c r="BG169" s="152">
        <f t="shared" si="26"/>
        <v>0</v>
      </c>
      <c r="BH169" s="152">
        <f t="shared" si="27"/>
        <v>0</v>
      </c>
      <c r="BI169" s="152">
        <f t="shared" si="28"/>
        <v>0</v>
      </c>
      <c r="BJ169" s="14" t="s">
        <v>79</v>
      </c>
      <c r="BK169" s="152">
        <f t="shared" si="29"/>
        <v>0</v>
      </c>
      <c r="BL169" s="14" t="s">
        <v>121</v>
      </c>
      <c r="BM169" s="151" t="s">
        <v>243</v>
      </c>
    </row>
    <row r="170" spans="1:65" s="2" customFormat="1" ht="21.75" customHeight="1">
      <c r="A170" s="26"/>
      <c r="B170" s="139"/>
      <c r="C170" s="140" t="s">
        <v>244</v>
      </c>
      <c r="D170" s="140" t="s">
        <v>117</v>
      </c>
      <c r="E170" s="141" t="s">
        <v>245</v>
      </c>
      <c r="F170" s="142" t="s">
        <v>246</v>
      </c>
      <c r="G170" s="143" t="s">
        <v>136</v>
      </c>
      <c r="H170" s="144">
        <v>0.7</v>
      </c>
      <c r="I170" s="145"/>
      <c r="J170" s="145">
        <f t="shared" si="20"/>
        <v>0</v>
      </c>
      <c r="K170" s="146"/>
      <c r="L170" s="27"/>
      <c r="M170" s="147" t="s">
        <v>1</v>
      </c>
      <c r="N170" s="148" t="s">
        <v>32</v>
      </c>
      <c r="O170" s="149">
        <v>0.30399999999999999</v>
      </c>
      <c r="P170" s="149">
        <f t="shared" si="21"/>
        <v>0.21279999999999999</v>
      </c>
      <c r="Q170" s="149">
        <v>4.0000000000000003E-5</v>
      </c>
      <c r="R170" s="149">
        <f t="shared" si="22"/>
        <v>2.8E-5</v>
      </c>
      <c r="S170" s="149">
        <v>0</v>
      </c>
      <c r="T170" s="150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1" t="s">
        <v>121</v>
      </c>
      <c r="AT170" s="151" t="s">
        <v>117</v>
      </c>
      <c r="AU170" s="151" t="s">
        <v>79</v>
      </c>
      <c r="AY170" s="14" t="s">
        <v>115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4" t="s">
        <v>79</v>
      </c>
      <c r="BK170" s="152">
        <f t="shared" si="29"/>
        <v>0</v>
      </c>
      <c r="BL170" s="14" t="s">
        <v>121</v>
      </c>
      <c r="BM170" s="151" t="s">
        <v>247</v>
      </c>
    </row>
    <row r="171" spans="1:65" s="2" customFormat="1" ht="33" customHeight="1">
      <c r="A171" s="26"/>
      <c r="B171" s="139"/>
      <c r="C171" s="140" t="s">
        <v>248</v>
      </c>
      <c r="D171" s="140" t="s">
        <v>117</v>
      </c>
      <c r="E171" s="141" t="s">
        <v>249</v>
      </c>
      <c r="F171" s="142" t="s">
        <v>250</v>
      </c>
      <c r="G171" s="143" t="s">
        <v>136</v>
      </c>
      <c r="H171" s="144">
        <v>6</v>
      </c>
      <c r="I171" s="145"/>
      <c r="J171" s="145">
        <f t="shared" si="20"/>
        <v>0</v>
      </c>
      <c r="K171" s="146"/>
      <c r="L171" s="27"/>
      <c r="M171" s="147" t="s">
        <v>1</v>
      </c>
      <c r="N171" s="148" t="s">
        <v>32</v>
      </c>
      <c r="O171" s="149">
        <v>0.29699999999999999</v>
      </c>
      <c r="P171" s="149">
        <f t="shared" si="21"/>
        <v>1.782</v>
      </c>
      <c r="Q171" s="149">
        <v>0.27050999999999997</v>
      </c>
      <c r="R171" s="149">
        <f t="shared" si="22"/>
        <v>1.6230599999999997</v>
      </c>
      <c r="S171" s="149">
        <v>0</v>
      </c>
      <c r="T171" s="150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1" t="s">
        <v>121</v>
      </c>
      <c r="AT171" s="151" t="s">
        <v>117</v>
      </c>
      <c r="AU171" s="151" t="s">
        <v>79</v>
      </c>
      <c r="AY171" s="14" t="s">
        <v>115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4" t="s">
        <v>79</v>
      </c>
      <c r="BK171" s="152">
        <f t="shared" si="29"/>
        <v>0</v>
      </c>
      <c r="BL171" s="14" t="s">
        <v>121</v>
      </c>
      <c r="BM171" s="151" t="s">
        <v>251</v>
      </c>
    </row>
    <row r="172" spans="1:65" s="2" customFormat="1" ht="16.5" customHeight="1">
      <c r="A172" s="26"/>
      <c r="B172" s="139"/>
      <c r="C172" s="153" t="s">
        <v>252</v>
      </c>
      <c r="D172" s="153" t="s">
        <v>201</v>
      </c>
      <c r="E172" s="154" t="s">
        <v>253</v>
      </c>
      <c r="F172" s="155" t="s">
        <v>254</v>
      </c>
      <c r="G172" s="156" t="s">
        <v>209</v>
      </c>
      <c r="H172" s="157">
        <v>2</v>
      </c>
      <c r="I172" s="158"/>
      <c r="J172" s="158">
        <f t="shared" si="20"/>
        <v>0</v>
      </c>
      <c r="K172" s="159"/>
      <c r="L172" s="160"/>
      <c r="M172" s="161" t="s">
        <v>1</v>
      </c>
      <c r="N172" s="162" t="s">
        <v>32</v>
      </c>
      <c r="O172" s="149">
        <v>0</v>
      </c>
      <c r="P172" s="149">
        <f t="shared" si="21"/>
        <v>0</v>
      </c>
      <c r="Q172" s="149">
        <v>2.4000000000000001E-4</v>
      </c>
      <c r="R172" s="149">
        <f t="shared" si="22"/>
        <v>4.8000000000000001E-4</v>
      </c>
      <c r="S172" s="149">
        <v>0</v>
      </c>
      <c r="T172" s="150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1" t="s">
        <v>146</v>
      </c>
      <c r="AT172" s="151" t="s">
        <v>201</v>
      </c>
      <c r="AU172" s="151" t="s">
        <v>79</v>
      </c>
      <c r="AY172" s="14" t="s">
        <v>115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4" t="s">
        <v>79</v>
      </c>
      <c r="BK172" s="152">
        <f t="shared" si="29"/>
        <v>0</v>
      </c>
      <c r="BL172" s="14" t="s">
        <v>121</v>
      </c>
      <c r="BM172" s="151" t="s">
        <v>255</v>
      </c>
    </row>
    <row r="173" spans="1:65" s="2" customFormat="1" ht="16.5" customHeight="1">
      <c r="A173" s="26"/>
      <c r="B173" s="139"/>
      <c r="C173" s="153" t="s">
        <v>256</v>
      </c>
      <c r="D173" s="153" t="s">
        <v>201</v>
      </c>
      <c r="E173" s="154" t="s">
        <v>257</v>
      </c>
      <c r="F173" s="155" t="s">
        <v>258</v>
      </c>
      <c r="G173" s="156" t="s">
        <v>209</v>
      </c>
      <c r="H173" s="157">
        <v>6</v>
      </c>
      <c r="I173" s="158"/>
      <c r="J173" s="158">
        <f t="shared" si="20"/>
        <v>0</v>
      </c>
      <c r="K173" s="159"/>
      <c r="L173" s="160"/>
      <c r="M173" s="161" t="s">
        <v>1</v>
      </c>
      <c r="N173" s="162" t="s">
        <v>32</v>
      </c>
      <c r="O173" s="149">
        <v>0</v>
      </c>
      <c r="P173" s="149">
        <f t="shared" si="21"/>
        <v>0</v>
      </c>
      <c r="Q173" s="149">
        <v>2.9000000000000001E-2</v>
      </c>
      <c r="R173" s="149">
        <f t="shared" si="22"/>
        <v>0.17400000000000002</v>
      </c>
      <c r="S173" s="149">
        <v>0</v>
      </c>
      <c r="T173" s="150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1" t="s">
        <v>146</v>
      </c>
      <c r="AT173" s="151" t="s">
        <v>201</v>
      </c>
      <c r="AU173" s="151" t="s">
        <v>79</v>
      </c>
      <c r="AY173" s="14" t="s">
        <v>115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4" t="s">
        <v>79</v>
      </c>
      <c r="BK173" s="152">
        <f t="shared" si="29"/>
        <v>0</v>
      </c>
      <c r="BL173" s="14" t="s">
        <v>121</v>
      </c>
      <c r="BM173" s="151" t="s">
        <v>259</v>
      </c>
    </row>
    <row r="174" spans="1:65" s="2" customFormat="1" ht="21.75" customHeight="1">
      <c r="A174" s="26"/>
      <c r="B174" s="139"/>
      <c r="C174" s="153" t="s">
        <v>260</v>
      </c>
      <c r="D174" s="153" t="s">
        <v>201</v>
      </c>
      <c r="E174" s="154" t="s">
        <v>261</v>
      </c>
      <c r="F174" s="155" t="s">
        <v>262</v>
      </c>
      <c r="G174" s="156" t="s">
        <v>209</v>
      </c>
      <c r="H174" s="157">
        <v>6</v>
      </c>
      <c r="I174" s="158"/>
      <c r="J174" s="158">
        <f t="shared" si="20"/>
        <v>0</v>
      </c>
      <c r="K174" s="159"/>
      <c r="L174" s="160"/>
      <c r="M174" s="161" t="s">
        <v>1</v>
      </c>
      <c r="N174" s="162" t="s">
        <v>32</v>
      </c>
      <c r="O174" s="149">
        <v>0</v>
      </c>
      <c r="P174" s="149">
        <f t="shared" si="21"/>
        <v>0</v>
      </c>
      <c r="Q174" s="149">
        <v>1.0200000000000001E-2</v>
      </c>
      <c r="R174" s="149">
        <f t="shared" si="22"/>
        <v>6.1200000000000004E-2</v>
      </c>
      <c r="S174" s="149">
        <v>0</v>
      </c>
      <c r="T174" s="150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1" t="s">
        <v>146</v>
      </c>
      <c r="AT174" s="151" t="s">
        <v>201</v>
      </c>
      <c r="AU174" s="151" t="s">
        <v>79</v>
      </c>
      <c r="AY174" s="14" t="s">
        <v>115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4" t="s">
        <v>79</v>
      </c>
      <c r="BK174" s="152">
        <f t="shared" si="29"/>
        <v>0</v>
      </c>
      <c r="BL174" s="14" t="s">
        <v>121</v>
      </c>
      <c r="BM174" s="151" t="s">
        <v>263</v>
      </c>
    </row>
    <row r="175" spans="1:65" s="2" customFormat="1" ht="21.75" customHeight="1">
      <c r="A175" s="26"/>
      <c r="B175" s="139"/>
      <c r="C175" s="140" t="s">
        <v>264</v>
      </c>
      <c r="D175" s="140" t="s">
        <v>117</v>
      </c>
      <c r="E175" s="141" t="s">
        <v>265</v>
      </c>
      <c r="F175" s="142" t="s">
        <v>266</v>
      </c>
      <c r="G175" s="143" t="s">
        <v>120</v>
      </c>
      <c r="H175" s="144">
        <v>273.971</v>
      </c>
      <c r="I175" s="145"/>
      <c r="J175" s="145">
        <f t="shared" si="20"/>
        <v>0</v>
      </c>
      <c r="K175" s="146"/>
      <c r="L175" s="27"/>
      <c r="M175" s="147" t="s">
        <v>1</v>
      </c>
      <c r="N175" s="148" t="s">
        <v>32</v>
      </c>
      <c r="O175" s="149">
        <v>2E-3</v>
      </c>
      <c r="P175" s="149">
        <f t="shared" si="21"/>
        <v>0.54794200000000004</v>
      </c>
      <c r="Q175" s="149">
        <v>0</v>
      </c>
      <c r="R175" s="149">
        <f t="shared" si="22"/>
        <v>0</v>
      </c>
      <c r="S175" s="149">
        <v>0</v>
      </c>
      <c r="T175" s="150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1" t="s">
        <v>121</v>
      </c>
      <c r="AT175" s="151" t="s">
        <v>117</v>
      </c>
      <c r="AU175" s="151" t="s">
        <v>79</v>
      </c>
      <c r="AY175" s="14" t="s">
        <v>115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4" t="s">
        <v>79</v>
      </c>
      <c r="BK175" s="152">
        <f t="shared" si="29"/>
        <v>0</v>
      </c>
      <c r="BL175" s="14" t="s">
        <v>121</v>
      </c>
      <c r="BM175" s="151" t="s">
        <v>267</v>
      </c>
    </row>
    <row r="176" spans="1:65" s="2" customFormat="1" ht="21.75" customHeight="1">
      <c r="A176" s="26"/>
      <c r="B176" s="139"/>
      <c r="C176" s="140" t="s">
        <v>268</v>
      </c>
      <c r="D176" s="140" t="s">
        <v>117</v>
      </c>
      <c r="E176" s="141" t="s">
        <v>269</v>
      </c>
      <c r="F176" s="142" t="s">
        <v>270</v>
      </c>
      <c r="G176" s="143" t="s">
        <v>136</v>
      </c>
      <c r="H176" s="144">
        <v>5.6</v>
      </c>
      <c r="I176" s="145"/>
      <c r="J176" s="145">
        <f t="shared" si="20"/>
        <v>0</v>
      </c>
      <c r="K176" s="146"/>
      <c r="L176" s="27"/>
      <c r="M176" s="147" t="s">
        <v>1</v>
      </c>
      <c r="N176" s="148" t="s">
        <v>32</v>
      </c>
      <c r="O176" s="149">
        <v>0.42199999999999999</v>
      </c>
      <c r="P176" s="149">
        <f t="shared" si="21"/>
        <v>2.3632</v>
      </c>
      <c r="Q176" s="149">
        <v>0</v>
      </c>
      <c r="R176" s="149">
        <f t="shared" si="22"/>
        <v>0</v>
      </c>
      <c r="S176" s="149">
        <v>6.3E-2</v>
      </c>
      <c r="T176" s="150">
        <f t="shared" si="23"/>
        <v>0.3528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1" t="s">
        <v>121</v>
      </c>
      <c r="AT176" s="151" t="s">
        <v>117</v>
      </c>
      <c r="AU176" s="151" t="s">
        <v>79</v>
      </c>
      <c r="AY176" s="14" t="s">
        <v>115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4" t="s">
        <v>79</v>
      </c>
      <c r="BK176" s="152">
        <f t="shared" si="29"/>
        <v>0</v>
      </c>
      <c r="BL176" s="14" t="s">
        <v>121</v>
      </c>
      <c r="BM176" s="151" t="s">
        <v>271</v>
      </c>
    </row>
    <row r="177" spans="1:65" s="2" customFormat="1" ht="21.75" customHeight="1">
      <c r="A177" s="26"/>
      <c r="B177" s="139"/>
      <c r="C177" s="140" t="s">
        <v>272</v>
      </c>
      <c r="D177" s="140" t="s">
        <v>117</v>
      </c>
      <c r="E177" s="141" t="s">
        <v>273</v>
      </c>
      <c r="F177" s="142" t="s">
        <v>274</v>
      </c>
      <c r="G177" s="143" t="s">
        <v>209</v>
      </c>
      <c r="H177" s="144">
        <v>1</v>
      </c>
      <c r="I177" s="145"/>
      <c r="J177" s="145">
        <f t="shared" si="20"/>
        <v>0</v>
      </c>
      <c r="K177" s="146"/>
      <c r="L177" s="27"/>
      <c r="M177" s="147" t="s">
        <v>1</v>
      </c>
      <c r="N177" s="148" t="s">
        <v>32</v>
      </c>
      <c r="O177" s="149">
        <v>0.25</v>
      </c>
      <c r="P177" s="149">
        <f t="shared" si="21"/>
        <v>0.25</v>
      </c>
      <c r="Q177" s="149">
        <v>0</v>
      </c>
      <c r="R177" s="149">
        <f t="shared" si="22"/>
        <v>0</v>
      </c>
      <c r="S177" s="149">
        <v>4.3999999999999997E-2</v>
      </c>
      <c r="T177" s="150">
        <f t="shared" si="23"/>
        <v>4.3999999999999997E-2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1" t="s">
        <v>121</v>
      </c>
      <c r="AT177" s="151" t="s">
        <v>117</v>
      </c>
      <c r="AU177" s="151" t="s">
        <v>79</v>
      </c>
      <c r="AY177" s="14" t="s">
        <v>115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4" t="s">
        <v>79</v>
      </c>
      <c r="BK177" s="152">
        <f t="shared" si="29"/>
        <v>0</v>
      </c>
      <c r="BL177" s="14" t="s">
        <v>121</v>
      </c>
      <c r="BM177" s="151" t="s">
        <v>275</v>
      </c>
    </row>
    <row r="178" spans="1:65" s="2" customFormat="1" ht="21.75" customHeight="1">
      <c r="A178" s="26"/>
      <c r="B178" s="139"/>
      <c r="C178" s="140" t="s">
        <v>276</v>
      </c>
      <c r="D178" s="140" t="s">
        <v>117</v>
      </c>
      <c r="E178" s="141" t="s">
        <v>277</v>
      </c>
      <c r="F178" s="142" t="s">
        <v>278</v>
      </c>
      <c r="G178" s="143" t="s">
        <v>279</v>
      </c>
      <c r="H178" s="144">
        <v>43.326999999999998</v>
      </c>
      <c r="I178" s="145"/>
      <c r="J178" s="145">
        <f t="shared" si="20"/>
        <v>0</v>
      </c>
      <c r="K178" s="146"/>
      <c r="L178" s="27"/>
      <c r="M178" s="147" t="s">
        <v>1</v>
      </c>
      <c r="N178" s="148" t="s">
        <v>32</v>
      </c>
      <c r="O178" s="149">
        <v>0.80900000000000005</v>
      </c>
      <c r="P178" s="149">
        <f t="shared" si="21"/>
        <v>35.051543000000002</v>
      </c>
      <c r="Q178" s="149">
        <v>0</v>
      </c>
      <c r="R178" s="149">
        <f t="shared" si="22"/>
        <v>0</v>
      </c>
      <c r="S178" s="149">
        <v>0</v>
      </c>
      <c r="T178" s="150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1" t="s">
        <v>121</v>
      </c>
      <c r="AT178" s="151" t="s">
        <v>117</v>
      </c>
      <c r="AU178" s="151" t="s">
        <v>79</v>
      </c>
      <c r="AY178" s="14" t="s">
        <v>115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4" t="s">
        <v>79</v>
      </c>
      <c r="BK178" s="152">
        <f t="shared" si="29"/>
        <v>0</v>
      </c>
      <c r="BL178" s="14" t="s">
        <v>121</v>
      </c>
      <c r="BM178" s="151" t="s">
        <v>280</v>
      </c>
    </row>
    <row r="179" spans="1:65" s="2" customFormat="1" ht="21.75" customHeight="1">
      <c r="A179" s="26"/>
      <c r="B179" s="139"/>
      <c r="C179" s="140" t="s">
        <v>281</v>
      </c>
      <c r="D179" s="140" t="s">
        <v>117</v>
      </c>
      <c r="E179" s="141" t="s">
        <v>282</v>
      </c>
      <c r="F179" s="142" t="s">
        <v>283</v>
      </c>
      <c r="G179" s="143" t="s">
        <v>279</v>
      </c>
      <c r="H179" s="144">
        <v>43.326999999999998</v>
      </c>
      <c r="I179" s="145"/>
      <c r="J179" s="145">
        <f t="shared" si="20"/>
        <v>0</v>
      </c>
      <c r="K179" s="146"/>
      <c r="L179" s="27"/>
      <c r="M179" s="147" t="s">
        <v>1</v>
      </c>
      <c r="N179" s="148" t="s">
        <v>32</v>
      </c>
      <c r="O179" s="149">
        <v>0.749</v>
      </c>
      <c r="P179" s="149">
        <f t="shared" si="21"/>
        <v>32.451923000000001</v>
      </c>
      <c r="Q179" s="149">
        <v>0</v>
      </c>
      <c r="R179" s="149">
        <f t="shared" si="22"/>
        <v>0</v>
      </c>
      <c r="S179" s="149">
        <v>0</v>
      </c>
      <c r="T179" s="150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1" t="s">
        <v>121</v>
      </c>
      <c r="AT179" s="151" t="s">
        <v>117</v>
      </c>
      <c r="AU179" s="151" t="s">
        <v>79</v>
      </c>
      <c r="AY179" s="14" t="s">
        <v>115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4" t="s">
        <v>79</v>
      </c>
      <c r="BK179" s="152">
        <f t="shared" si="29"/>
        <v>0</v>
      </c>
      <c r="BL179" s="14" t="s">
        <v>121</v>
      </c>
      <c r="BM179" s="151" t="s">
        <v>284</v>
      </c>
    </row>
    <row r="180" spans="1:65" s="2" customFormat="1" ht="21.75" customHeight="1">
      <c r="A180" s="26"/>
      <c r="B180" s="139"/>
      <c r="C180" s="140" t="s">
        <v>285</v>
      </c>
      <c r="D180" s="140" t="s">
        <v>117</v>
      </c>
      <c r="E180" s="141" t="s">
        <v>286</v>
      </c>
      <c r="F180" s="142" t="s">
        <v>287</v>
      </c>
      <c r="G180" s="143" t="s">
        <v>279</v>
      </c>
      <c r="H180" s="144">
        <v>16.645</v>
      </c>
      <c r="I180" s="145"/>
      <c r="J180" s="145">
        <f t="shared" si="20"/>
        <v>0</v>
      </c>
      <c r="K180" s="146"/>
      <c r="L180" s="27"/>
      <c r="M180" s="147" t="s">
        <v>1</v>
      </c>
      <c r="N180" s="148" t="s">
        <v>32</v>
      </c>
      <c r="O180" s="149">
        <v>0</v>
      </c>
      <c r="P180" s="149">
        <f t="shared" si="21"/>
        <v>0</v>
      </c>
      <c r="Q180" s="149">
        <v>0</v>
      </c>
      <c r="R180" s="149">
        <f t="shared" si="22"/>
        <v>0</v>
      </c>
      <c r="S180" s="149">
        <v>0</v>
      </c>
      <c r="T180" s="150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1" t="s">
        <v>121</v>
      </c>
      <c r="AT180" s="151" t="s">
        <v>117</v>
      </c>
      <c r="AU180" s="151" t="s">
        <v>79</v>
      </c>
      <c r="AY180" s="14" t="s">
        <v>115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4" t="s">
        <v>79</v>
      </c>
      <c r="BK180" s="152">
        <f t="shared" si="29"/>
        <v>0</v>
      </c>
      <c r="BL180" s="14" t="s">
        <v>121</v>
      </c>
      <c r="BM180" s="151" t="s">
        <v>288</v>
      </c>
    </row>
    <row r="181" spans="1:65" s="2" customFormat="1" ht="21.75" customHeight="1">
      <c r="A181" s="26"/>
      <c r="B181" s="139"/>
      <c r="C181" s="140" t="s">
        <v>289</v>
      </c>
      <c r="D181" s="140" t="s">
        <v>117</v>
      </c>
      <c r="E181" s="141" t="s">
        <v>290</v>
      </c>
      <c r="F181" s="142" t="s">
        <v>291</v>
      </c>
      <c r="G181" s="143" t="s">
        <v>279</v>
      </c>
      <c r="H181" s="144">
        <v>26.681999999999999</v>
      </c>
      <c r="I181" s="145"/>
      <c r="J181" s="145">
        <f t="shared" si="20"/>
        <v>0</v>
      </c>
      <c r="K181" s="146"/>
      <c r="L181" s="27"/>
      <c r="M181" s="147" t="s">
        <v>1</v>
      </c>
      <c r="N181" s="148" t="s">
        <v>32</v>
      </c>
      <c r="O181" s="149">
        <v>0</v>
      </c>
      <c r="P181" s="149">
        <f t="shared" si="21"/>
        <v>0</v>
      </c>
      <c r="Q181" s="149">
        <v>0</v>
      </c>
      <c r="R181" s="149">
        <f t="shared" si="22"/>
        <v>0</v>
      </c>
      <c r="S181" s="149">
        <v>0</v>
      </c>
      <c r="T181" s="150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1" t="s">
        <v>121</v>
      </c>
      <c r="AT181" s="151" t="s">
        <v>117</v>
      </c>
      <c r="AU181" s="151" t="s">
        <v>79</v>
      </c>
      <c r="AY181" s="14" t="s">
        <v>115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4" t="s">
        <v>79</v>
      </c>
      <c r="BK181" s="152">
        <f t="shared" si="29"/>
        <v>0</v>
      </c>
      <c r="BL181" s="14" t="s">
        <v>121</v>
      </c>
      <c r="BM181" s="151" t="s">
        <v>292</v>
      </c>
    </row>
    <row r="182" spans="1:65" s="12" customFormat="1" ht="25.9" customHeight="1">
      <c r="B182" s="127"/>
      <c r="D182" s="128" t="s">
        <v>65</v>
      </c>
      <c r="E182" s="129" t="s">
        <v>293</v>
      </c>
      <c r="F182" s="129" t="s">
        <v>294</v>
      </c>
      <c r="J182" s="130">
        <f>BK182</f>
        <v>0</v>
      </c>
      <c r="L182" s="127"/>
      <c r="M182" s="131"/>
      <c r="N182" s="132"/>
      <c r="O182" s="132"/>
      <c r="P182" s="133">
        <f>P183+P186+P190+P192+P200</f>
        <v>29.919695000000001</v>
      </c>
      <c r="Q182" s="132"/>
      <c r="R182" s="133">
        <f>R183+R186+R190+R192+R200</f>
        <v>12.929485</v>
      </c>
      <c r="S182" s="132"/>
      <c r="T182" s="134">
        <f>T183+T186+T190+T192+T200</f>
        <v>5.9194999999999993</v>
      </c>
      <c r="AR182" s="128" t="s">
        <v>73</v>
      </c>
      <c r="AT182" s="135" t="s">
        <v>65</v>
      </c>
      <c r="AU182" s="135" t="s">
        <v>66</v>
      </c>
      <c r="AY182" s="128" t="s">
        <v>115</v>
      </c>
      <c r="BK182" s="136">
        <f>BK183+BK186+BK190+BK192+BK200</f>
        <v>0</v>
      </c>
    </row>
    <row r="183" spans="1:65" s="12" customFormat="1" ht="22.9" customHeight="1">
      <c r="B183" s="127"/>
      <c r="D183" s="128" t="s">
        <v>65</v>
      </c>
      <c r="E183" s="137" t="s">
        <v>73</v>
      </c>
      <c r="F183" s="137" t="s">
        <v>116</v>
      </c>
      <c r="J183" s="138">
        <f>BK183</f>
        <v>0</v>
      </c>
      <c r="L183" s="127"/>
      <c r="M183" s="131"/>
      <c r="N183" s="132"/>
      <c r="O183" s="132"/>
      <c r="P183" s="133">
        <f>SUM(P184:P185)</f>
        <v>3.2703749999999996</v>
      </c>
      <c r="Q183" s="132"/>
      <c r="R183" s="133">
        <f>SUM(R184:R185)</f>
        <v>4.9612499999999995E-3</v>
      </c>
      <c r="S183" s="132"/>
      <c r="T183" s="134">
        <f>SUM(T184:T185)</f>
        <v>5.8994999999999997</v>
      </c>
      <c r="AR183" s="128" t="s">
        <v>73</v>
      </c>
      <c r="AT183" s="135" t="s">
        <v>65</v>
      </c>
      <c r="AU183" s="135" t="s">
        <v>73</v>
      </c>
      <c r="AY183" s="128" t="s">
        <v>115</v>
      </c>
      <c r="BK183" s="136">
        <f>SUM(BK184:BK185)</f>
        <v>0</v>
      </c>
    </row>
    <row r="184" spans="1:65" s="2" customFormat="1" ht="33" customHeight="1">
      <c r="A184" s="26"/>
      <c r="B184" s="139"/>
      <c r="C184" s="140" t="s">
        <v>295</v>
      </c>
      <c r="D184" s="140" t="s">
        <v>117</v>
      </c>
      <c r="E184" s="141" t="s">
        <v>296</v>
      </c>
      <c r="F184" s="142" t="s">
        <v>297</v>
      </c>
      <c r="G184" s="143" t="s">
        <v>120</v>
      </c>
      <c r="H184" s="144">
        <v>67.5</v>
      </c>
      <c r="I184" s="145"/>
      <c r="J184" s="145">
        <f>ROUND(I184*H184,2)</f>
        <v>0</v>
      </c>
      <c r="K184" s="146"/>
      <c r="L184" s="27"/>
      <c r="M184" s="147" t="s">
        <v>1</v>
      </c>
      <c r="N184" s="148" t="s">
        <v>32</v>
      </c>
      <c r="O184" s="149">
        <v>3.9E-2</v>
      </c>
      <c r="P184" s="149">
        <f>O184*H184</f>
        <v>2.6324999999999998</v>
      </c>
      <c r="Q184" s="149">
        <v>6.0000000000000002E-5</v>
      </c>
      <c r="R184" s="149">
        <f>Q184*H184</f>
        <v>4.0499999999999998E-3</v>
      </c>
      <c r="S184" s="149">
        <v>7.5999999999999998E-2</v>
      </c>
      <c r="T184" s="150">
        <f>S184*H184</f>
        <v>5.13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1" t="s">
        <v>121</v>
      </c>
      <c r="AT184" s="151" t="s">
        <v>117</v>
      </c>
      <c r="AU184" s="151" t="s">
        <v>79</v>
      </c>
      <c r="AY184" s="14" t="s">
        <v>115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4" t="s">
        <v>79</v>
      </c>
      <c r="BK184" s="152">
        <f>ROUND(I184*H184,2)</f>
        <v>0</v>
      </c>
      <c r="BL184" s="14" t="s">
        <v>121</v>
      </c>
      <c r="BM184" s="151" t="s">
        <v>298</v>
      </c>
    </row>
    <row r="185" spans="1:65" s="2" customFormat="1" ht="33" customHeight="1">
      <c r="A185" s="26"/>
      <c r="B185" s="139"/>
      <c r="C185" s="140" t="s">
        <v>299</v>
      </c>
      <c r="D185" s="140" t="s">
        <v>117</v>
      </c>
      <c r="E185" s="141" t="s">
        <v>300</v>
      </c>
      <c r="F185" s="142" t="s">
        <v>301</v>
      </c>
      <c r="G185" s="143" t="s">
        <v>120</v>
      </c>
      <c r="H185" s="144">
        <v>10.125</v>
      </c>
      <c r="I185" s="145"/>
      <c r="J185" s="145">
        <f>ROUND(I185*H185,2)</f>
        <v>0</v>
      </c>
      <c r="K185" s="146"/>
      <c r="L185" s="27"/>
      <c r="M185" s="147" t="s">
        <v>1</v>
      </c>
      <c r="N185" s="148" t="s">
        <v>32</v>
      </c>
      <c r="O185" s="149">
        <v>6.3E-2</v>
      </c>
      <c r="P185" s="149">
        <f>O185*H185</f>
        <v>0.63787499999999997</v>
      </c>
      <c r="Q185" s="149">
        <v>9.0000000000000006E-5</v>
      </c>
      <c r="R185" s="149">
        <f>Q185*H185</f>
        <v>9.1125000000000006E-4</v>
      </c>
      <c r="S185" s="149">
        <v>7.5999999999999998E-2</v>
      </c>
      <c r="T185" s="150">
        <f>S185*H185</f>
        <v>0.76949999999999996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1" t="s">
        <v>121</v>
      </c>
      <c r="AT185" s="151" t="s">
        <v>117</v>
      </c>
      <c r="AU185" s="151" t="s">
        <v>79</v>
      </c>
      <c r="AY185" s="14" t="s">
        <v>115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4" t="s">
        <v>79</v>
      </c>
      <c r="BK185" s="152">
        <f>ROUND(I185*H185,2)</f>
        <v>0</v>
      </c>
      <c r="BL185" s="14" t="s">
        <v>121</v>
      </c>
      <c r="BM185" s="151" t="s">
        <v>302</v>
      </c>
    </row>
    <row r="186" spans="1:65" s="12" customFormat="1" ht="22.9" customHeight="1">
      <c r="B186" s="127"/>
      <c r="D186" s="128" t="s">
        <v>65</v>
      </c>
      <c r="E186" s="137" t="s">
        <v>133</v>
      </c>
      <c r="F186" s="137" t="s">
        <v>172</v>
      </c>
      <c r="J186" s="138">
        <f>BK186</f>
        <v>0</v>
      </c>
      <c r="L186" s="127"/>
      <c r="M186" s="131"/>
      <c r="N186" s="132"/>
      <c r="O186" s="132"/>
      <c r="P186" s="133">
        <f>SUM(P187:P189)</f>
        <v>9.2691000000000017</v>
      </c>
      <c r="Q186" s="132"/>
      <c r="R186" s="133">
        <f>SUM(R187:R189)</f>
        <v>9.3612037500000014</v>
      </c>
      <c r="S186" s="132"/>
      <c r="T186" s="134">
        <f>SUM(T187:T189)</f>
        <v>0</v>
      </c>
      <c r="AR186" s="128" t="s">
        <v>73</v>
      </c>
      <c r="AT186" s="135" t="s">
        <v>65</v>
      </c>
      <c r="AU186" s="135" t="s">
        <v>73</v>
      </c>
      <c r="AY186" s="128" t="s">
        <v>115</v>
      </c>
      <c r="BK186" s="136">
        <f>SUM(BK187:BK189)</f>
        <v>0</v>
      </c>
    </row>
    <row r="187" spans="1:65" s="2" customFormat="1" ht="21.75" customHeight="1">
      <c r="A187" s="26"/>
      <c r="B187" s="139"/>
      <c r="C187" s="140" t="s">
        <v>303</v>
      </c>
      <c r="D187" s="140" t="s">
        <v>117</v>
      </c>
      <c r="E187" s="141" t="s">
        <v>304</v>
      </c>
      <c r="F187" s="142" t="s">
        <v>305</v>
      </c>
      <c r="G187" s="143" t="s">
        <v>120</v>
      </c>
      <c r="H187" s="144">
        <v>10.125</v>
      </c>
      <c r="I187" s="145"/>
      <c r="J187" s="145">
        <f>ROUND(I187*H187,2)</f>
        <v>0</v>
      </c>
      <c r="K187" s="146"/>
      <c r="L187" s="27"/>
      <c r="M187" s="147" t="s">
        <v>1</v>
      </c>
      <c r="N187" s="148" t="s">
        <v>32</v>
      </c>
      <c r="O187" s="149">
        <v>0.46200000000000002</v>
      </c>
      <c r="P187" s="149">
        <f>O187*H187</f>
        <v>4.6777500000000005</v>
      </c>
      <c r="Q187" s="149">
        <v>0.22763</v>
      </c>
      <c r="R187" s="149">
        <f>Q187*H187</f>
        <v>2.3047537500000002</v>
      </c>
      <c r="S187" s="149">
        <v>0</v>
      </c>
      <c r="T187" s="150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1" t="s">
        <v>121</v>
      </c>
      <c r="AT187" s="151" t="s">
        <v>117</v>
      </c>
      <c r="AU187" s="151" t="s">
        <v>79</v>
      </c>
      <c r="AY187" s="14" t="s">
        <v>115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4" t="s">
        <v>79</v>
      </c>
      <c r="BK187" s="152">
        <f>ROUND(I187*H187,2)</f>
        <v>0</v>
      </c>
      <c r="BL187" s="14" t="s">
        <v>121</v>
      </c>
      <c r="BM187" s="151" t="s">
        <v>306</v>
      </c>
    </row>
    <row r="188" spans="1:65" s="2" customFormat="1" ht="21.75" customHeight="1">
      <c r="A188" s="26"/>
      <c r="B188" s="139"/>
      <c r="C188" s="140" t="s">
        <v>307</v>
      </c>
      <c r="D188" s="140" t="s">
        <v>117</v>
      </c>
      <c r="E188" s="141" t="s">
        <v>308</v>
      </c>
      <c r="F188" s="142" t="s">
        <v>309</v>
      </c>
      <c r="G188" s="143" t="s">
        <v>120</v>
      </c>
      <c r="H188" s="144">
        <v>67.5</v>
      </c>
      <c r="I188" s="145"/>
      <c r="J188" s="145">
        <f>ROUND(I188*H188,2)</f>
        <v>0</v>
      </c>
      <c r="K188" s="146"/>
      <c r="L188" s="27"/>
      <c r="M188" s="147" t="s">
        <v>1</v>
      </c>
      <c r="N188" s="148" t="s">
        <v>32</v>
      </c>
      <c r="O188" s="149">
        <v>2.0200000000000001E-3</v>
      </c>
      <c r="P188" s="149">
        <f>O188*H188</f>
        <v>0.13635</v>
      </c>
      <c r="Q188" s="149">
        <v>8.0999999999999996E-4</v>
      </c>
      <c r="R188" s="149">
        <f>Q188*H188</f>
        <v>5.4674999999999994E-2</v>
      </c>
      <c r="S188" s="149">
        <v>0</v>
      </c>
      <c r="T188" s="150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1" t="s">
        <v>121</v>
      </c>
      <c r="AT188" s="151" t="s">
        <v>117</v>
      </c>
      <c r="AU188" s="151" t="s">
        <v>79</v>
      </c>
      <c r="AY188" s="14" t="s">
        <v>115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4" t="s">
        <v>79</v>
      </c>
      <c r="BK188" s="152">
        <f>ROUND(I188*H188,2)</f>
        <v>0</v>
      </c>
      <c r="BL188" s="14" t="s">
        <v>121</v>
      </c>
      <c r="BM188" s="151" t="s">
        <v>310</v>
      </c>
    </row>
    <row r="189" spans="1:65" s="2" customFormat="1" ht="21.75" customHeight="1">
      <c r="A189" s="26"/>
      <c r="B189" s="139"/>
      <c r="C189" s="140" t="s">
        <v>311</v>
      </c>
      <c r="D189" s="140" t="s">
        <v>117</v>
      </c>
      <c r="E189" s="141" t="s">
        <v>312</v>
      </c>
      <c r="F189" s="142" t="s">
        <v>313</v>
      </c>
      <c r="G189" s="143" t="s">
        <v>120</v>
      </c>
      <c r="H189" s="144">
        <v>67.5</v>
      </c>
      <c r="I189" s="145"/>
      <c r="J189" s="145">
        <f>ROUND(I189*H189,2)</f>
        <v>0</v>
      </c>
      <c r="K189" s="146"/>
      <c r="L189" s="27"/>
      <c r="M189" s="147" t="s">
        <v>1</v>
      </c>
      <c r="N189" s="148" t="s">
        <v>32</v>
      </c>
      <c r="O189" s="149">
        <v>6.6000000000000003E-2</v>
      </c>
      <c r="P189" s="149">
        <f>O189*H189</f>
        <v>4.4550000000000001</v>
      </c>
      <c r="Q189" s="149">
        <v>0.10373</v>
      </c>
      <c r="R189" s="149">
        <f>Q189*H189</f>
        <v>7.0017750000000003</v>
      </c>
      <c r="S189" s="149">
        <v>0</v>
      </c>
      <c r="T189" s="150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1" t="s">
        <v>121</v>
      </c>
      <c r="AT189" s="151" t="s">
        <v>117</v>
      </c>
      <c r="AU189" s="151" t="s">
        <v>79</v>
      </c>
      <c r="AY189" s="14" t="s">
        <v>115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4" t="s">
        <v>79</v>
      </c>
      <c r="BK189" s="152">
        <f>ROUND(I189*H189,2)</f>
        <v>0</v>
      </c>
      <c r="BL189" s="14" t="s">
        <v>121</v>
      </c>
      <c r="BM189" s="151" t="s">
        <v>314</v>
      </c>
    </row>
    <row r="190" spans="1:65" s="12" customFormat="1" ht="22.9" customHeight="1">
      <c r="B190" s="127"/>
      <c r="D190" s="128" t="s">
        <v>65</v>
      </c>
      <c r="E190" s="137" t="s">
        <v>146</v>
      </c>
      <c r="F190" s="137" t="s">
        <v>205</v>
      </c>
      <c r="J190" s="138">
        <f>BK190</f>
        <v>0</v>
      </c>
      <c r="L190" s="127"/>
      <c r="M190" s="131"/>
      <c r="N190" s="132"/>
      <c r="O190" s="132"/>
      <c r="P190" s="133">
        <f>P191</f>
        <v>2.516</v>
      </c>
      <c r="Q190" s="132"/>
      <c r="R190" s="133">
        <f>R191</f>
        <v>0.32973999999999998</v>
      </c>
      <c r="S190" s="132"/>
      <c r="T190" s="134">
        <f>T191</f>
        <v>0</v>
      </c>
      <c r="AR190" s="128" t="s">
        <v>73</v>
      </c>
      <c r="AT190" s="135" t="s">
        <v>65</v>
      </c>
      <c r="AU190" s="135" t="s">
        <v>73</v>
      </c>
      <c r="AY190" s="128" t="s">
        <v>115</v>
      </c>
      <c r="BK190" s="136">
        <f>BK191</f>
        <v>0</v>
      </c>
    </row>
    <row r="191" spans="1:65" s="2" customFormat="1" ht="16.5" customHeight="1">
      <c r="A191" s="26"/>
      <c r="B191" s="139"/>
      <c r="C191" s="140" t="s">
        <v>315</v>
      </c>
      <c r="D191" s="140" t="s">
        <v>117</v>
      </c>
      <c r="E191" s="141" t="s">
        <v>224</v>
      </c>
      <c r="F191" s="142" t="s">
        <v>225</v>
      </c>
      <c r="G191" s="143" t="s">
        <v>209</v>
      </c>
      <c r="H191" s="144">
        <v>1</v>
      </c>
      <c r="I191" s="145"/>
      <c r="J191" s="145">
        <f>ROUND(I191*H191,2)</f>
        <v>0</v>
      </c>
      <c r="K191" s="146"/>
      <c r="L191" s="27"/>
      <c r="M191" s="147" t="s">
        <v>1</v>
      </c>
      <c r="N191" s="148" t="s">
        <v>32</v>
      </c>
      <c r="O191" s="149">
        <v>2.516</v>
      </c>
      <c r="P191" s="149">
        <f>O191*H191</f>
        <v>2.516</v>
      </c>
      <c r="Q191" s="149">
        <v>0.32973999999999998</v>
      </c>
      <c r="R191" s="149">
        <f>Q191*H191</f>
        <v>0.32973999999999998</v>
      </c>
      <c r="S191" s="149">
        <v>0</v>
      </c>
      <c r="T191" s="150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1" t="s">
        <v>121</v>
      </c>
      <c r="AT191" s="151" t="s">
        <v>117</v>
      </c>
      <c r="AU191" s="151" t="s">
        <v>79</v>
      </c>
      <c r="AY191" s="14" t="s">
        <v>115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4" t="s">
        <v>79</v>
      </c>
      <c r="BK191" s="152">
        <f>ROUND(I191*H191,2)</f>
        <v>0</v>
      </c>
      <c r="BL191" s="14" t="s">
        <v>121</v>
      </c>
      <c r="BM191" s="151" t="s">
        <v>316</v>
      </c>
    </row>
    <row r="192" spans="1:65" s="12" customFormat="1" ht="22.9" customHeight="1">
      <c r="B192" s="127"/>
      <c r="D192" s="128" t="s">
        <v>65</v>
      </c>
      <c r="E192" s="137" t="s">
        <v>151</v>
      </c>
      <c r="F192" s="137" t="s">
        <v>227</v>
      </c>
      <c r="J192" s="138">
        <f>BK192</f>
        <v>0</v>
      </c>
      <c r="L192" s="127"/>
      <c r="M192" s="131"/>
      <c r="N192" s="132"/>
      <c r="O192" s="132"/>
      <c r="P192" s="133">
        <f>SUM(P193:P199)</f>
        <v>10.980360000000001</v>
      </c>
      <c r="Q192" s="132"/>
      <c r="R192" s="133">
        <f>SUM(R193:R199)</f>
        <v>3.2335799999999999</v>
      </c>
      <c r="S192" s="132"/>
      <c r="T192" s="134">
        <f>SUM(T193:T199)</f>
        <v>0.02</v>
      </c>
      <c r="AR192" s="128" t="s">
        <v>73</v>
      </c>
      <c r="AT192" s="135" t="s">
        <v>65</v>
      </c>
      <c r="AU192" s="135" t="s">
        <v>73</v>
      </c>
      <c r="AY192" s="128" t="s">
        <v>115</v>
      </c>
      <c r="BK192" s="136">
        <f>SUM(BK193:BK199)</f>
        <v>0</v>
      </c>
    </row>
    <row r="193" spans="1:65" s="2" customFormat="1" ht="21.75" customHeight="1">
      <c r="A193" s="26"/>
      <c r="B193" s="139"/>
      <c r="C193" s="140" t="s">
        <v>317</v>
      </c>
      <c r="D193" s="140" t="s">
        <v>117</v>
      </c>
      <c r="E193" s="141" t="s">
        <v>318</v>
      </c>
      <c r="F193" s="142" t="s">
        <v>319</v>
      </c>
      <c r="G193" s="143" t="s">
        <v>209</v>
      </c>
      <c r="H193" s="144">
        <v>2</v>
      </c>
      <c r="I193" s="145"/>
      <c r="J193" s="145">
        <f t="shared" ref="J193:J199" si="30">ROUND(I193*H193,2)</f>
        <v>0</v>
      </c>
      <c r="K193" s="146"/>
      <c r="L193" s="27"/>
      <c r="M193" s="147" t="s">
        <v>1</v>
      </c>
      <c r="N193" s="148" t="s">
        <v>32</v>
      </c>
      <c r="O193" s="149">
        <v>0.54900000000000004</v>
      </c>
      <c r="P193" s="149">
        <f t="shared" ref="P193:P199" si="31">O193*H193</f>
        <v>1.0980000000000001</v>
      </c>
      <c r="Q193" s="149">
        <v>1.6167899999999999</v>
      </c>
      <c r="R193" s="149">
        <f t="shared" ref="R193:R199" si="32">Q193*H193</f>
        <v>3.2335799999999999</v>
      </c>
      <c r="S193" s="149">
        <v>0</v>
      </c>
      <c r="T193" s="150">
        <f t="shared" ref="T193:T199" si="33"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1" t="s">
        <v>121</v>
      </c>
      <c r="AT193" s="151" t="s">
        <v>117</v>
      </c>
      <c r="AU193" s="151" t="s">
        <v>79</v>
      </c>
      <c r="AY193" s="14" t="s">
        <v>115</v>
      </c>
      <c r="BE193" s="152">
        <f t="shared" ref="BE193:BE199" si="34">IF(N193="základná",J193,0)</f>
        <v>0</v>
      </c>
      <c r="BF193" s="152">
        <f t="shared" ref="BF193:BF199" si="35">IF(N193="znížená",J193,0)</f>
        <v>0</v>
      </c>
      <c r="BG193" s="152">
        <f t="shared" ref="BG193:BG199" si="36">IF(N193="zákl. prenesená",J193,0)</f>
        <v>0</v>
      </c>
      <c r="BH193" s="152">
        <f t="shared" ref="BH193:BH199" si="37">IF(N193="zníž. prenesená",J193,0)</f>
        <v>0</v>
      </c>
      <c r="BI193" s="152">
        <f t="shared" ref="BI193:BI199" si="38">IF(N193="nulová",J193,0)</f>
        <v>0</v>
      </c>
      <c r="BJ193" s="14" t="s">
        <v>79</v>
      </c>
      <c r="BK193" s="152">
        <f t="shared" ref="BK193:BK199" si="39">ROUND(I193*H193,2)</f>
        <v>0</v>
      </c>
      <c r="BL193" s="14" t="s">
        <v>121</v>
      </c>
      <c r="BM193" s="151" t="s">
        <v>320</v>
      </c>
    </row>
    <row r="194" spans="1:65" s="2" customFormat="1" ht="21.75" customHeight="1">
      <c r="A194" s="26"/>
      <c r="B194" s="139"/>
      <c r="C194" s="140" t="s">
        <v>321</v>
      </c>
      <c r="D194" s="140" t="s">
        <v>117</v>
      </c>
      <c r="E194" s="141" t="s">
        <v>265</v>
      </c>
      <c r="F194" s="142" t="s">
        <v>266</v>
      </c>
      <c r="G194" s="143" t="s">
        <v>120</v>
      </c>
      <c r="H194" s="144">
        <v>67.5</v>
      </c>
      <c r="I194" s="145"/>
      <c r="J194" s="145">
        <f t="shared" si="30"/>
        <v>0</v>
      </c>
      <c r="K194" s="146"/>
      <c r="L194" s="27"/>
      <c r="M194" s="147" t="s">
        <v>1</v>
      </c>
      <c r="N194" s="148" t="s">
        <v>32</v>
      </c>
      <c r="O194" s="149">
        <v>2E-3</v>
      </c>
      <c r="P194" s="149">
        <f t="shared" si="31"/>
        <v>0.13500000000000001</v>
      </c>
      <c r="Q194" s="149">
        <v>0</v>
      </c>
      <c r="R194" s="149">
        <f t="shared" si="32"/>
        <v>0</v>
      </c>
      <c r="S194" s="149">
        <v>0</v>
      </c>
      <c r="T194" s="150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1" t="s">
        <v>121</v>
      </c>
      <c r="AT194" s="151" t="s">
        <v>117</v>
      </c>
      <c r="AU194" s="151" t="s">
        <v>79</v>
      </c>
      <c r="AY194" s="14" t="s">
        <v>115</v>
      </c>
      <c r="BE194" s="152">
        <f t="shared" si="34"/>
        <v>0</v>
      </c>
      <c r="BF194" s="152">
        <f t="shared" si="35"/>
        <v>0</v>
      </c>
      <c r="BG194" s="152">
        <f t="shared" si="36"/>
        <v>0</v>
      </c>
      <c r="BH194" s="152">
        <f t="shared" si="37"/>
        <v>0</v>
      </c>
      <c r="BI194" s="152">
        <f t="shared" si="38"/>
        <v>0</v>
      </c>
      <c r="BJ194" s="14" t="s">
        <v>79</v>
      </c>
      <c r="BK194" s="152">
        <f t="shared" si="39"/>
        <v>0</v>
      </c>
      <c r="BL194" s="14" t="s">
        <v>121</v>
      </c>
      <c r="BM194" s="151" t="s">
        <v>322</v>
      </c>
    </row>
    <row r="195" spans="1:65" s="2" customFormat="1" ht="16.5" customHeight="1">
      <c r="A195" s="26"/>
      <c r="B195" s="139"/>
      <c r="C195" s="140" t="s">
        <v>323</v>
      </c>
      <c r="D195" s="140" t="s">
        <v>117</v>
      </c>
      <c r="E195" s="141" t="s">
        <v>324</v>
      </c>
      <c r="F195" s="142" t="s">
        <v>325</v>
      </c>
      <c r="G195" s="143" t="s">
        <v>209</v>
      </c>
      <c r="H195" s="144">
        <v>2</v>
      </c>
      <c r="I195" s="145"/>
      <c r="J195" s="145">
        <f t="shared" si="30"/>
        <v>0</v>
      </c>
      <c r="K195" s="146"/>
      <c r="L195" s="27"/>
      <c r="M195" s="147" t="s">
        <v>1</v>
      </c>
      <c r="N195" s="148" t="s">
        <v>32</v>
      </c>
      <c r="O195" s="149">
        <v>0.26200000000000001</v>
      </c>
      <c r="P195" s="149">
        <f t="shared" si="31"/>
        <v>0.52400000000000002</v>
      </c>
      <c r="Q195" s="149">
        <v>0</v>
      </c>
      <c r="R195" s="149">
        <f t="shared" si="32"/>
        <v>0</v>
      </c>
      <c r="S195" s="149">
        <v>0.01</v>
      </c>
      <c r="T195" s="150">
        <f t="shared" si="33"/>
        <v>0.02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1" t="s">
        <v>121</v>
      </c>
      <c r="AT195" s="151" t="s">
        <v>117</v>
      </c>
      <c r="AU195" s="151" t="s">
        <v>79</v>
      </c>
      <c r="AY195" s="14" t="s">
        <v>115</v>
      </c>
      <c r="BE195" s="152">
        <f t="shared" si="34"/>
        <v>0</v>
      </c>
      <c r="BF195" s="152">
        <f t="shared" si="35"/>
        <v>0</v>
      </c>
      <c r="BG195" s="152">
        <f t="shared" si="36"/>
        <v>0</v>
      </c>
      <c r="BH195" s="152">
        <f t="shared" si="37"/>
        <v>0</v>
      </c>
      <c r="BI195" s="152">
        <f t="shared" si="38"/>
        <v>0</v>
      </c>
      <c r="BJ195" s="14" t="s">
        <v>79</v>
      </c>
      <c r="BK195" s="152">
        <f t="shared" si="39"/>
        <v>0</v>
      </c>
      <c r="BL195" s="14" t="s">
        <v>121</v>
      </c>
      <c r="BM195" s="151" t="s">
        <v>326</v>
      </c>
    </row>
    <row r="196" spans="1:65" s="2" customFormat="1" ht="21.75" customHeight="1">
      <c r="A196" s="26"/>
      <c r="B196" s="139"/>
      <c r="C196" s="140" t="s">
        <v>327</v>
      </c>
      <c r="D196" s="140" t="s">
        <v>117</v>
      </c>
      <c r="E196" s="141" t="s">
        <v>328</v>
      </c>
      <c r="F196" s="142" t="s">
        <v>278</v>
      </c>
      <c r="G196" s="143" t="s">
        <v>279</v>
      </c>
      <c r="H196" s="144">
        <v>5.92</v>
      </c>
      <c r="I196" s="145"/>
      <c r="J196" s="145">
        <f t="shared" si="30"/>
        <v>0</v>
      </c>
      <c r="K196" s="146"/>
      <c r="L196" s="27"/>
      <c r="M196" s="147" t="s">
        <v>1</v>
      </c>
      <c r="N196" s="148" t="s">
        <v>32</v>
      </c>
      <c r="O196" s="149">
        <v>0.80900000000000005</v>
      </c>
      <c r="P196" s="149">
        <f t="shared" si="31"/>
        <v>4.7892800000000006</v>
      </c>
      <c r="Q196" s="149">
        <v>0</v>
      </c>
      <c r="R196" s="149">
        <f t="shared" si="32"/>
        <v>0</v>
      </c>
      <c r="S196" s="149">
        <v>0</v>
      </c>
      <c r="T196" s="150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1" t="s">
        <v>121</v>
      </c>
      <c r="AT196" s="151" t="s">
        <v>117</v>
      </c>
      <c r="AU196" s="151" t="s">
        <v>79</v>
      </c>
      <c r="AY196" s="14" t="s">
        <v>115</v>
      </c>
      <c r="BE196" s="152">
        <f t="shared" si="34"/>
        <v>0</v>
      </c>
      <c r="BF196" s="152">
        <f t="shared" si="35"/>
        <v>0</v>
      </c>
      <c r="BG196" s="152">
        <f t="shared" si="36"/>
        <v>0</v>
      </c>
      <c r="BH196" s="152">
        <f t="shared" si="37"/>
        <v>0</v>
      </c>
      <c r="BI196" s="152">
        <f t="shared" si="38"/>
        <v>0</v>
      </c>
      <c r="BJ196" s="14" t="s">
        <v>79</v>
      </c>
      <c r="BK196" s="152">
        <f t="shared" si="39"/>
        <v>0</v>
      </c>
      <c r="BL196" s="14" t="s">
        <v>121</v>
      </c>
      <c r="BM196" s="151" t="s">
        <v>329</v>
      </c>
    </row>
    <row r="197" spans="1:65" s="2" customFormat="1" ht="21.75" customHeight="1">
      <c r="A197" s="26"/>
      <c r="B197" s="139"/>
      <c r="C197" s="140" t="s">
        <v>330</v>
      </c>
      <c r="D197" s="140" t="s">
        <v>117</v>
      </c>
      <c r="E197" s="141" t="s">
        <v>331</v>
      </c>
      <c r="F197" s="142" t="s">
        <v>283</v>
      </c>
      <c r="G197" s="143" t="s">
        <v>279</v>
      </c>
      <c r="H197" s="144">
        <v>5.92</v>
      </c>
      <c r="I197" s="145"/>
      <c r="J197" s="145">
        <f t="shared" si="30"/>
        <v>0</v>
      </c>
      <c r="K197" s="146"/>
      <c r="L197" s="27"/>
      <c r="M197" s="147" t="s">
        <v>1</v>
      </c>
      <c r="N197" s="148" t="s">
        <v>32</v>
      </c>
      <c r="O197" s="149">
        <v>0.749</v>
      </c>
      <c r="P197" s="149">
        <f t="shared" si="31"/>
        <v>4.4340799999999998</v>
      </c>
      <c r="Q197" s="149">
        <v>0</v>
      </c>
      <c r="R197" s="149">
        <f t="shared" si="32"/>
        <v>0</v>
      </c>
      <c r="S197" s="149">
        <v>0</v>
      </c>
      <c r="T197" s="150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1" t="s">
        <v>121</v>
      </c>
      <c r="AT197" s="151" t="s">
        <v>117</v>
      </c>
      <c r="AU197" s="151" t="s">
        <v>79</v>
      </c>
      <c r="AY197" s="14" t="s">
        <v>115</v>
      </c>
      <c r="BE197" s="152">
        <f t="shared" si="34"/>
        <v>0</v>
      </c>
      <c r="BF197" s="152">
        <f t="shared" si="35"/>
        <v>0</v>
      </c>
      <c r="BG197" s="152">
        <f t="shared" si="36"/>
        <v>0</v>
      </c>
      <c r="BH197" s="152">
        <f t="shared" si="37"/>
        <v>0</v>
      </c>
      <c r="BI197" s="152">
        <f t="shared" si="38"/>
        <v>0</v>
      </c>
      <c r="BJ197" s="14" t="s">
        <v>79</v>
      </c>
      <c r="BK197" s="152">
        <f t="shared" si="39"/>
        <v>0</v>
      </c>
      <c r="BL197" s="14" t="s">
        <v>121</v>
      </c>
      <c r="BM197" s="151" t="s">
        <v>332</v>
      </c>
    </row>
    <row r="198" spans="1:65" s="2" customFormat="1" ht="21.75" customHeight="1">
      <c r="A198" s="26"/>
      <c r="B198" s="139"/>
      <c r="C198" s="140" t="s">
        <v>333</v>
      </c>
      <c r="D198" s="140" t="s">
        <v>117</v>
      </c>
      <c r="E198" s="141" t="s">
        <v>286</v>
      </c>
      <c r="F198" s="142" t="s">
        <v>287</v>
      </c>
      <c r="G198" s="143" t="s">
        <v>279</v>
      </c>
      <c r="H198" s="144">
        <v>0.79</v>
      </c>
      <c r="I198" s="145"/>
      <c r="J198" s="145">
        <f t="shared" si="30"/>
        <v>0</v>
      </c>
      <c r="K198" s="146"/>
      <c r="L198" s="27"/>
      <c r="M198" s="147" t="s">
        <v>1</v>
      </c>
      <c r="N198" s="148" t="s">
        <v>32</v>
      </c>
      <c r="O198" s="149">
        <v>0</v>
      </c>
      <c r="P198" s="149">
        <f t="shared" si="31"/>
        <v>0</v>
      </c>
      <c r="Q198" s="149">
        <v>0</v>
      </c>
      <c r="R198" s="149">
        <f t="shared" si="32"/>
        <v>0</v>
      </c>
      <c r="S198" s="149">
        <v>0</v>
      </c>
      <c r="T198" s="150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1" t="s">
        <v>121</v>
      </c>
      <c r="AT198" s="151" t="s">
        <v>117</v>
      </c>
      <c r="AU198" s="151" t="s">
        <v>79</v>
      </c>
      <c r="AY198" s="14" t="s">
        <v>115</v>
      </c>
      <c r="BE198" s="152">
        <f t="shared" si="34"/>
        <v>0</v>
      </c>
      <c r="BF198" s="152">
        <f t="shared" si="35"/>
        <v>0</v>
      </c>
      <c r="BG198" s="152">
        <f t="shared" si="36"/>
        <v>0</v>
      </c>
      <c r="BH198" s="152">
        <f t="shared" si="37"/>
        <v>0</v>
      </c>
      <c r="BI198" s="152">
        <f t="shared" si="38"/>
        <v>0</v>
      </c>
      <c r="BJ198" s="14" t="s">
        <v>79</v>
      </c>
      <c r="BK198" s="152">
        <f t="shared" si="39"/>
        <v>0</v>
      </c>
      <c r="BL198" s="14" t="s">
        <v>121</v>
      </c>
      <c r="BM198" s="151" t="s">
        <v>334</v>
      </c>
    </row>
    <row r="199" spans="1:65" s="2" customFormat="1" ht="21.75" customHeight="1">
      <c r="A199" s="26"/>
      <c r="B199" s="139"/>
      <c r="C199" s="140" t="s">
        <v>335</v>
      </c>
      <c r="D199" s="140" t="s">
        <v>117</v>
      </c>
      <c r="E199" s="141" t="s">
        <v>290</v>
      </c>
      <c r="F199" s="142" t="s">
        <v>291</v>
      </c>
      <c r="G199" s="143" t="s">
        <v>279</v>
      </c>
      <c r="H199" s="144">
        <v>5.13</v>
      </c>
      <c r="I199" s="145"/>
      <c r="J199" s="145">
        <f t="shared" si="30"/>
        <v>0</v>
      </c>
      <c r="K199" s="146"/>
      <c r="L199" s="27"/>
      <c r="M199" s="147" t="s">
        <v>1</v>
      </c>
      <c r="N199" s="148" t="s">
        <v>32</v>
      </c>
      <c r="O199" s="149">
        <v>0</v>
      </c>
      <c r="P199" s="149">
        <f t="shared" si="31"/>
        <v>0</v>
      </c>
      <c r="Q199" s="149">
        <v>0</v>
      </c>
      <c r="R199" s="149">
        <f t="shared" si="32"/>
        <v>0</v>
      </c>
      <c r="S199" s="149">
        <v>0</v>
      </c>
      <c r="T199" s="150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1" t="s">
        <v>121</v>
      </c>
      <c r="AT199" s="151" t="s">
        <v>117</v>
      </c>
      <c r="AU199" s="151" t="s">
        <v>79</v>
      </c>
      <c r="AY199" s="14" t="s">
        <v>115</v>
      </c>
      <c r="BE199" s="152">
        <f t="shared" si="34"/>
        <v>0</v>
      </c>
      <c r="BF199" s="152">
        <f t="shared" si="35"/>
        <v>0</v>
      </c>
      <c r="BG199" s="152">
        <f t="shared" si="36"/>
        <v>0</v>
      </c>
      <c r="BH199" s="152">
        <f t="shared" si="37"/>
        <v>0</v>
      </c>
      <c r="BI199" s="152">
        <f t="shared" si="38"/>
        <v>0</v>
      </c>
      <c r="BJ199" s="14" t="s">
        <v>79</v>
      </c>
      <c r="BK199" s="152">
        <f t="shared" si="39"/>
        <v>0</v>
      </c>
      <c r="BL199" s="14" t="s">
        <v>121</v>
      </c>
      <c r="BM199" s="151" t="s">
        <v>336</v>
      </c>
    </row>
    <row r="200" spans="1:65" s="12" customFormat="1" ht="22.9" customHeight="1">
      <c r="B200" s="127"/>
      <c r="D200" s="128" t="s">
        <v>65</v>
      </c>
      <c r="E200" s="137" t="s">
        <v>337</v>
      </c>
      <c r="F200" s="137" t="s">
        <v>338</v>
      </c>
      <c r="J200" s="138">
        <f>BK200</f>
        <v>0</v>
      </c>
      <c r="L200" s="127"/>
      <c r="M200" s="131"/>
      <c r="N200" s="132"/>
      <c r="O200" s="132"/>
      <c r="P200" s="133">
        <f>P201</f>
        <v>3.8838599999999994</v>
      </c>
      <c r="Q200" s="132"/>
      <c r="R200" s="133">
        <f>R201</f>
        <v>0</v>
      </c>
      <c r="S200" s="132"/>
      <c r="T200" s="134">
        <f>T201</f>
        <v>0</v>
      </c>
      <c r="AR200" s="128" t="s">
        <v>73</v>
      </c>
      <c r="AT200" s="135" t="s">
        <v>65</v>
      </c>
      <c r="AU200" s="135" t="s">
        <v>73</v>
      </c>
      <c r="AY200" s="128" t="s">
        <v>115</v>
      </c>
      <c r="BK200" s="136">
        <f>BK201</f>
        <v>0</v>
      </c>
    </row>
    <row r="201" spans="1:65" s="2" customFormat="1" ht="21.75" customHeight="1">
      <c r="A201" s="26"/>
      <c r="B201" s="139"/>
      <c r="C201" s="140" t="s">
        <v>339</v>
      </c>
      <c r="D201" s="140" t="s">
        <v>117</v>
      </c>
      <c r="E201" s="141" t="s">
        <v>340</v>
      </c>
      <c r="F201" s="142" t="s">
        <v>341</v>
      </c>
      <c r="G201" s="143" t="s">
        <v>279</v>
      </c>
      <c r="H201" s="144">
        <v>129.46199999999999</v>
      </c>
      <c r="I201" s="145"/>
      <c r="J201" s="145">
        <f>ROUND(I201*H201,2)</f>
        <v>0</v>
      </c>
      <c r="K201" s="146"/>
      <c r="L201" s="27"/>
      <c r="M201" s="147" t="s">
        <v>1</v>
      </c>
      <c r="N201" s="148" t="s">
        <v>32</v>
      </c>
      <c r="O201" s="149">
        <v>0.03</v>
      </c>
      <c r="P201" s="149">
        <f>O201*H201</f>
        <v>3.8838599999999994</v>
      </c>
      <c r="Q201" s="149">
        <v>0</v>
      </c>
      <c r="R201" s="149">
        <f>Q201*H201</f>
        <v>0</v>
      </c>
      <c r="S201" s="149">
        <v>0</v>
      </c>
      <c r="T201" s="150">
        <f>S201*H201</f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1" t="s">
        <v>121</v>
      </c>
      <c r="AT201" s="151" t="s">
        <v>117</v>
      </c>
      <c r="AU201" s="151" t="s">
        <v>79</v>
      </c>
      <c r="AY201" s="14" t="s">
        <v>115</v>
      </c>
      <c r="BE201" s="152">
        <f>IF(N201="základná",J201,0)</f>
        <v>0</v>
      </c>
      <c r="BF201" s="152">
        <f>IF(N201="znížená",J201,0)</f>
        <v>0</v>
      </c>
      <c r="BG201" s="152">
        <f>IF(N201="zákl. prenesená",J201,0)</f>
        <v>0</v>
      </c>
      <c r="BH201" s="152">
        <f>IF(N201="zníž. prenesená",J201,0)</f>
        <v>0</v>
      </c>
      <c r="BI201" s="152">
        <f>IF(N201="nulová",J201,0)</f>
        <v>0</v>
      </c>
      <c r="BJ201" s="14" t="s">
        <v>79</v>
      </c>
      <c r="BK201" s="152">
        <f>ROUND(I201*H201,2)</f>
        <v>0</v>
      </c>
      <c r="BL201" s="14" t="s">
        <v>121</v>
      </c>
      <c r="BM201" s="151" t="s">
        <v>342</v>
      </c>
    </row>
    <row r="202" spans="1:65" s="12" customFormat="1" ht="25.9" customHeight="1">
      <c r="B202" s="127"/>
      <c r="D202" s="128" t="s">
        <v>65</v>
      </c>
      <c r="E202" s="129" t="s">
        <v>343</v>
      </c>
      <c r="F202" s="129" t="s">
        <v>344</v>
      </c>
      <c r="J202" s="130">
        <f>BK202</f>
        <v>0</v>
      </c>
      <c r="L202" s="127"/>
      <c r="M202" s="131"/>
      <c r="N202" s="132"/>
      <c r="O202" s="132"/>
      <c r="P202" s="133">
        <f>P203</f>
        <v>0</v>
      </c>
      <c r="Q202" s="132"/>
      <c r="R202" s="133">
        <f>R203</f>
        <v>0</v>
      </c>
      <c r="S202" s="132"/>
      <c r="T202" s="134">
        <f>T203</f>
        <v>0</v>
      </c>
      <c r="AR202" s="128" t="s">
        <v>133</v>
      </c>
      <c r="AT202" s="135" t="s">
        <v>65</v>
      </c>
      <c r="AU202" s="135" t="s">
        <v>66</v>
      </c>
      <c r="AY202" s="128" t="s">
        <v>115</v>
      </c>
      <c r="BK202" s="136">
        <f>BK203</f>
        <v>0</v>
      </c>
    </row>
    <row r="203" spans="1:65" s="2" customFormat="1" ht="16.5" customHeight="1">
      <c r="A203" s="26"/>
      <c r="B203" s="139"/>
      <c r="C203" s="140" t="s">
        <v>345</v>
      </c>
      <c r="D203" s="140" t="s">
        <v>117</v>
      </c>
      <c r="E203" s="141" t="s">
        <v>346</v>
      </c>
      <c r="F203" s="142" t="s">
        <v>347</v>
      </c>
      <c r="G203" s="143" t="s">
        <v>348</v>
      </c>
      <c r="H203" s="144">
        <v>1</v>
      </c>
      <c r="I203" s="145"/>
      <c r="J203" s="145">
        <f>ROUND(I203*H203,2)</f>
        <v>0</v>
      </c>
      <c r="K203" s="146"/>
      <c r="L203" s="27"/>
      <c r="M203" s="163" t="s">
        <v>1</v>
      </c>
      <c r="N203" s="164" t="s">
        <v>32</v>
      </c>
      <c r="O203" s="165">
        <v>0</v>
      </c>
      <c r="P203" s="165">
        <f>O203*H203</f>
        <v>0</v>
      </c>
      <c r="Q203" s="165">
        <v>0</v>
      </c>
      <c r="R203" s="165">
        <f>Q203*H203</f>
        <v>0</v>
      </c>
      <c r="S203" s="165">
        <v>0</v>
      </c>
      <c r="T203" s="166">
        <f>S203*H203</f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1" t="s">
        <v>121</v>
      </c>
      <c r="AT203" s="151" t="s">
        <v>117</v>
      </c>
      <c r="AU203" s="151" t="s">
        <v>73</v>
      </c>
      <c r="AY203" s="14" t="s">
        <v>115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4" t="s">
        <v>79</v>
      </c>
      <c r="BK203" s="152">
        <f>ROUND(I203*H203,2)</f>
        <v>0</v>
      </c>
      <c r="BL203" s="14" t="s">
        <v>121</v>
      </c>
      <c r="BM203" s="151" t="s">
        <v>349</v>
      </c>
    </row>
    <row r="204" spans="1:65" s="2" customFormat="1" ht="6.95" customHeight="1">
      <c r="A204" s="26"/>
      <c r="B204" s="41"/>
      <c r="C204" s="42"/>
      <c r="D204" s="42"/>
      <c r="E204" s="42"/>
      <c r="F204" s="42"/>
      <c r="G204" s="42"/>
      <c r="H204" s="42"/>
      <c r="I204" s="42"/>
      <c r="J204" s="42"/>
      <c r="K204" s="42"/>
      <c r="L204" s="27"/>
      <c r="M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</row>
  </sheetData>
  <autoFilter ref="C132:K203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2e - Obnova parkoviska ul...</vt:lpstr>
      <vt:lpstr>'2e - Obnova parkoviska ul...'!Názvy_tlače</vt:lpstr>
      <vt:lpstr>'Rekapitulácia stavby'!Názvy_tlače</vt:lpstr>
      <vt:lpstr>'2e - Obnova parkoviska ul...'!Oblasť_tlače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Ondrejička Miroslav, Ing.</cp:lastModifiedBy>
  <dcterms:created xsi:type="dcterms:W3CDTF">2020-03-11T07:21:32Z</dcterms:created>
  <dcterms:modified xsi:type="dcterms:W3CDTF">2020-03-18T13:56:18Z</dcterms:modified>
</cp:coreProperties>
</file>