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drejicka\Desktop\ZsNH 2020\Cyklochodník ul. Dlhá\"/>
    </mc:Choice>
  </mc:AlternateContent>
  <bookViews>
    <workbookView xWindow="0" yWindow="0" windowWidth="19200" windowHeight="11595" activeTab="1"/>
  </bookViews>
  <sheets>
    <sheet name="Rekapitulácia stavby" sheetId="1" r:id="rId1"/>
    <sheet name="7h - Obnova cyklochodníka..." sheetId="2" r:id="rId2"/>
  </sheets>
  <definedNames>
    <definedName name="_xlnm._FilterDatabase" localSheetId="1" hidden="1">'7h - Obnova cyklochodníka...'!$C$124:$K$164</definedName>
    <definedName name="_xlnm.Print_Titles" localSheetId="1">'7h - Obnova cyklochodníka...'!$124:$124</definedName>
    <definedName name="_xlnm.Print_Titles" localSheetId="0">'Rekapitulácia stavby'!$92:$92</definedName>
    <definedName name="_xlnm.Print_Area" localSheetId="1">'7h - Obnova cyklochodníka...'!$C$4:$J$76,'7h - Obnova cyklochodníka...'!$C$82:$J$104,'7h - Obnova cyklochodníka...'!$C$110:$K$164</definedName>
    <definedName name="_xlnm.Print_Area" localSheetId="0">'Rekapitulácia stavby'!$D$4:$AO$76,'Rekapitulácia stavby'!$C$82:$AQ$97</definedName>
  </definedNames>
  <calcPr calcId="152511"/>
</workbook>
</file>

<file path=xl/calcChain.xml><?xml version="1.0" encoding="utf-8"?>
<calcChain xmlns="http://schemas.openxmlformats.org/spreadsheetml/2006/main">
  <c r="J39" i="2" l="1"/>
  <c r="J38" i="2"/>
  <c r="AY96" i="1" s="1"/>
  <c r="J37" i="2"/>
  <c r="AX96" i="1" s="1"/>
  <c r="BI164" i="2"/>
  <c r="BH164" i="2"/>
  <c r="BG164" i="2"/>
  <c r="BE164" i="2"/>
  <c r="T164" i="2"/>
  <c r="T163" i="2" s="1"/>
  <c r="R164" i="2"/>
  <c r="R163" i="2" s="1"/>
  <c r="P164" i="2"/>
  <c r="P163" i="2" s="1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F119" i="2"/>
  <c r="E117" i="2"/>
  <c r="F91" i="2"/>
  <c r="E89" i="2"/>
  <c r="J26" i="2"/>
  <c r="E26" i="2"/>
  <c r="J94" i="2" s="1"/>
  <c r="J25" i="2"/>
  <c r="J23" i="2"/>
  <c r="E23" i="2"/>
  <c r="J121" i="2" s="1"/>
  <c r="J22" i="2"/>
  <c r="J20" i="2"/>
  <c r="E20" i="2"/>
  <c r="F122" i="2" s="1"/>
  <c r="J19" i="2"/>
  <c r="J17" i="2"/>
  <c r="E17" i="2"/>
  <c r="F121" i="2" s="1"/>
  <c r="J16" i="2"/>
  <c r="J119" i="2"/>
  <c r="E7" i="2"/>
  <c r="E85" i="2" s="1"/>
  <c r="L90" i="1"/>
  <c r="AM90" i="1"/>
  <c r="AM89" i="1"/>
  <c r="L89" i="1"/>
  <c r="AM87" i="1"/>
  <c r="L87" i="1"/>
  <c r="L85" i="1"/>
  <c r="BK164" i="2"/>
  <c r="J164" i="2"/>
  <c r="BK162" i="2"/>
  <c r="J162" i="2"/>
  <c r="BK161" i="2"/>
  <c r="J161" i="2"/>
  <c r="BK160" i="2"/>
  <c r="J160" i="2"/>
  <c r="BK159" i="2"/>
  <c r="J159" i="2"/>
  <c r="BK158" i="2"/>
  <c r="J158" i="2"/>
  <c r="BK157" i="2"/>
  <c r="J157" i="2"/>
  <c r="BK156" i="2"/>
  <c r="J156" i="2"/>
  <c r="BK155" i="2"/>
  <c r="J155" i="2"/>
  <c r="BK154" i="2"/>
  <c r="J154" i="2"/>
  <c r="BK153" i="2"/>
  <c r="J153" i="2"/>
  <c r="BK152" i="2"/>
  <c r="J152" i="2"/>
  <c r="BK151" i="2"/>
  <c r="J151" i="2"/>
  <c r="BK150" i="2"/>
  <c r="J150" i="2"/>
  <c r="BK148" i="2"/>
  <c r="J148" i="2"/>
  <c r="BK147" i="2"/>
  <c r="J147" i="2"/>
  <c r="BK146" i="2"/>
  <c r="J146" i="2"/>
  <c r="BK145" i="2"/>
  <c r="J145" i="2"/>
  <c r="BK144" i="2"/>
  <c r="J144" i="2"/>
  <c r="BK142" i="2"/>
  <c r="J142" i="2"/>
  <c r="BK141" i="2"/>
  <c r="J141" i="2"/>
  <c r="BK140" i="2"/>
  <c r="J140" i="2"/>
  <c r="BK139" i="2"/>
  <c r="J139" i="2"/>
  <c r="BK138" i="2"/>
  <c r="J138" i="2"/>
  <c r="BK137" i="2"/>
  <c r="J137" i="2"/>
  <c r="BK136" i="2"/>
  <c r="J136" i="2"/>
  <c r="BK135" i="2"/>
  <c r="J135" i="2"/>
  <c r="BK134" i="2"/>
  <c r="BK133" i="2"/>
  <c r="J132" i="2"/>
  <c r="BK131" i="2"/>
  <c r="J130" i="2"/>
  <c r="BK129" i="2"/>
  <c r="BK128" i="2"/>
  <c r="J128" i="2"/>
  <c r="AS95" i="1"/>
  <c r="J134" i="2"/>
  <c r="J133" i="2"/>
  <c r="BK132" i="2"/>
  <c r="J131" i="2"/>
  <c r="BK130" i="2"/>
  <c r="J129" i="2"/>
  <c r="BK127" i="2" l="1"/>
  <c r="J127" i="2" s="1"/>
  <c r="J100" i="2" s="1"/>
  <c r="P127" i="2"/>
  <c r="R127" i="2"/>
  <c r="T127" i="2"/>
  <c r="BK143" i="2"/>
  <c r="J143" i="2" s="1"/>
  <c r="J101" i="2" s="1"/>
  <c r="P143" i="2"/>
  <c r="R143" i="2"/>
  <c r="T143" i="2"/>
  <c r="BK149" i="2"/>
  <c r="J149" i="2" s="1"/>
  <c r="J102" i="2" s="1"/>
  <c r="P149" i="2"/>
  <c r="R149" i="2"/>
  <c r="T149" i="2"/>
  <c r="F93" i="2"/>
  <c r="F94" i="2"/>
  <c r="E113" i="2"/>
  <c r="J122" i="2"/>
  <c r="BF128" i="2"/>
  <c r="BF130" i="2"/>
  <c r="BF132" i="2"/>
  <c r="J91" i="2"/>
  <c r="J93" i="2"/>
  <c r="BF129" i="2"/>
  <c r="BF131" i="2"/>
  <c r="BF133" i="2"/>
  <c r="BF134" i="2"/>
  <c r="BF135" i="2"/>
  <c r="BF136" i="2"/>
  <c r="BF137" i="2"/>
  <c r="BF138" i="2"/>
  <c r="BF139" i="2"/>
  <c r="BF140" i="2"/>
  <c r="BF141" i="2"/>
  <c r="BF142" i="2"/>
  <c r="BF144" i="2"/>
  <c r="BF145" i="2"/>
  <c r="BF146" i="2"/>
  <c r="BF147" i="2"/>
  <c r="BF148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4" i="2"/>
  <c r="BK163" i="2"/>
  <c r="J163" i="2" s="1"/>
  <c r="J103" i="2" s="1"/>
  <c r="F35" i="2"/>
  <c r="AZ96" i="1" s="1"/>
  <c r="AZ95" i="1" s="1"/>
  <c r="AV95" i="1" s="1"/>
  <c r="J35" i="2"/>
  <c r="AV96" i="1" s="1"/>
  <c r="F37" i="2"/>
  <c r="BB96" i="1" s="1"/>
  <c r="BB95" i="1" s="1"/>
  <c r="BB94" i="1" s="1"/>
  <c r="W31" i="1" s="1"/>
  <c r="F38" i="2"/>
  <c r="BC96" i="1" s="1"/>
  <c r="BC95" i="1" s="1"/>
  <c r="AY95" i="1" s="1"/>
  <c r="F39" i="2"/>
  <c r="BD96" i="1" s="1"/>
  <c r="BD95" i="1" s="1"/>
  <c r="BD94" i="1" s="1"/>
  <c r="W33" i="1" s="1"/>
  <c r="AS94" i="1"/>
  <c r="T126" i="2" l="1"/>
  <c r="T125" i="2" s="1"/>
  <c r="R126" i="2"/>
  <c r="R125" i="2" s="1"/>
  <c r="P126" i="2"/>
  <c r="P125" i="2" s="1"/>
  <c r="AU96" i="1" s="1"/>
  <c r="AU95" i="1" s="1"/>
  <c r="AU94" i="1" s="1"/>
  <c r="BK126" i="2"/>
  <c r="J126" i="2" s="1"/>
  <c r="J99" i="2" s="1"/>
  <c r="AX94" i="1"/>
  <c r="J36" i="2"/>
  <c r="AW96" i="1" s="1"/>
  <c r="AT96" i="1" s="1"/>
  <c r="AZ94" i="1"/>
  <c r="W29" i="1" s="1"/>
  <c r="AX95" i="1"/>
  <c r="BC94" i="1"/>
  <c r="AY94" i="1" s="1"/>
  <c r="F36" i="2"/>
  <c r="BA96" i="1" s="1"/>
  <c r="BA95" i="1" s="1"/>
  <c r="AW95" i="1" s="1"/>
  <c r="AT95" i="1" s="1"/>
  <c r="BK125" i="2" l="1"/>
  <c r="J125" i="2" s="1"/>
  <c r="J98" i="2" s="1"/>
  <c r="W32" i="1"/>
  <c r="AV94" i="1"/>
  <c r="AK29" i="1" s="1"/>
  <c r="BA94" i="1"/>
  <c r="W30" i="1" s="1"/>
  <c r="AW94" i="1" l="1"/>
  <c r="AK30" i="1" s="1"/>
  <c r="J32" i="2"/>
  <c r="AG96" i="1" s="1"/>
  <c r="AG95" i="1" s="1"/>
  <c r="AG94" i="1" s="1"/>
  <c r="AN95" i="1" l="1"/>
  <c r="AN96" i="1"/>
  <c r="J41" i="2"/>
  <c r="AT94" i="1"/>
  <c r="AK26" i="1"/>
  <c r="AK35" i="1" s="1"/>
  <c r="AN94" i="1" l="1"/>
</calcChain>
</file>

<file path=xl/sharedStrings.xml><?xml version="1.0" encoding="utf-8"?>
<sst xmlns="http://schemas.openxmlformats.org/spreadsheetml/2006/main" count="767" uniqueCount="258">
  <si>
    <t>Export Komplet</t>
  </si>
  <si>
    <t/>
  </si>
  <si>
    <t>2.0</t>
  </si>
  <si>
    <t>False</t>
  </si>
  <si>
    <t>{3a575bab-694e-4036-b4b8-5b709f2255c6}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</si>
  <si>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</si>
  <si>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</si>
  <si>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</si>
  <si>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</si>
  <si>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</si>
  <si>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</si>
  <si>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</si>
  <si>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</si>
  <si>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</si>
  <si>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</si>
  <si>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</si>
  <si>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</si>
  <si>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</si>
  <si>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</si>
  <si>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</si>
  <si>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</si>
  <si>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</si>
  <si>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</si>
  <si>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</si>
  <si>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</si>
  <si>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</si>
  <si>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</si>
  <si>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</si>
  <si>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</si>
  <si>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</si>
  <si>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</si>
  <si>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</si>
  <si>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</si>
  <si>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</si>
  <si>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</si>
  <si>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</si>
  <si>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</si>
  <si>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</si>
  <si>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</si>
  <si>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</si>
  <si>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</si>
  <si>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</si>
  <si>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</si>
  <si>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</si>
  <si>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</si>
  <si>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</si>
  <si>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</si>
  <si>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</si>
  <si>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</si>
  <si>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</si>
  <si>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</si>
  <si>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</si>
  <si>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</si>
  <si>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</si>
  <si>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</si>
  <si>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</si>
  <si>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</si>
  <si>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</si>
  <si>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</si>
  <si>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</si>
  <si>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</si>
  <si>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</si>
  <si>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</si>
  <si>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</si>
  <si>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</si>
  <si>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</si>
  <si>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</si>
  <si>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</si>
  <si>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</si>
  <si>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</si>
  <si>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07</t>
  </si>
  <si>
    <t>VMČ č.7</t>
  </si>
  <si>
    <t>STA</t>
  </si>
  <si>
    <t>1</t>
  </si>
  <si>
    <t>{9a80d212-044a-498e-a59f-ece06f4c4e1e}</t>
  </si>
  <si>
    <t>/</t>
  </si>
  <si>
    <t>7h</t>
  </si>
  <si>
    <t>Obnova cyklochodníka ul. Dlhá - VMČ 7</t>
  </si>
  <si>
    <t>Časť</t>
  </si>
  <si>
    <t>2</t>
  </si>
  <si>
    <t>{8f656d2e-2e44-4269-a29d-2ab6914f8ae6}</t>
  </si>
  <si>
    <t>KRYCÍ LIST ROZPOČTU</t>
  </si>
  <si>
    <t>Objekt:</t>
  </si>
  <si>
    <t>07 - VMČ č.7</t>
  </si>
  <si>
    <t>Časť:</t>
  </si>
  <si>
    <t>7h - Obnova cyklochodníka ul. Dlhá - VMČ 7</t>
  </si>
  <si>
    <t>Dlhá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</si>
  <si>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</si>
  <si>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</si>
  <si>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</si>
  <si>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</si>
  <si>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</si>
  <si>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</si>
  <si>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</si>
  <si>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</si>
  <si>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</si>
  <si>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</si>
  <si>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</si>
  <si>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</si>
  <si>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</si>
  <si>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</si>
  <si>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</si>
  <si>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</si>
  <si>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</si>
  <si>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</si>
  <si>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</si>
  <si>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</si>
  <si>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</si>
  <si>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</si>
  <si>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</si>
  <si>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</si>
  <si>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</si>
  <si>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</si>
  <si>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</si>
  <si>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</t>
  </si>
  <si>
    <t>Odstránenie krytuv ploche do 200 m2 asfaltového, hr. vrstvy do 50 mm,  -0,09800t</t>
  </si>
  <si>
    <t>m2</t>
  </si>
  <si>
    <t>4</t>
  </si>
  <si>
    <t>2001505473</t>
  </si>
  <si>
    <t>113152210</t>
  </si>
  <si>
    <t>Frézovanie asf. podkladu alebo krytu bez prek., plochy do 500 m2, pruh š. cez 0,5 m do 1 m, hr. do 30 mm  0,076 t</t>
  </si>
  <si>
    <t>1222813032</t>
  </si>
  <si>
    <t>3</t>
  </si>
  <si>
    <t>113154210</t>
  </si>
  <si>
    <t>Frézovanie bet. podkladu alebo krytu bez prek., plochy do 500 m2, pruh š. cez 0,5 m do 1 m, hr. do 30 mm  0,076 t</t>
  </si>
  <si>
    <t>-1362886118</t>
  </si>
  <si>
    <t>113206111</t>
  </si>
  <si>
    <t>Vytrhanie obrúb betónových, s vybúraním lôžka, z krajníkov alebo obrubníkov stojatých,  -0,14500t</t>
  </si>
  <si>
    <t>m</t>
  </si>
  <si>
    <t>-996714966</t>
  </si>
  <si>
    <t>5</t>
  </si>
  <si>
    <t>113208111</t>
  </si>
  <si>
    <t>Vytrhanie obrúb betonových, s vybúraním lôžka, záhonových,  -0,04000t</t>
  </si>
  <si>
    <t>2047583701</t>
  </si>
  <si>
    <t>6</t>
  </si>
  <si>
    <t>113307121</t>
  </si>
  <si>
    <t>Odstránenie podkladu v ploche do 200 m2 z kameniva hrubého drveného, hr. do 100 mm,  -0,13000t</t>
  </si>
  <si>
    <t>-698615646</t>
  </si>
  <si>
    <t>7</t>
  </si>
  <si>
    <t>113307131</t>
  </si>
  <si>
    <t>Odstránenie podkladu v ploche do 200 m2 z betónu prostého, hr. vrstvy do 150 mm,  -0,22500t</t>
  </si>
  <si>
    <t>-525781404</t>
  </si>
  <si>
    <t>8</t>
  </si>
  <si>
    <t>130201001</t>
  </si>
  <si>
    <t>Výkop jamy a ryhy v obmedzenom priestore horn. tr.3 ručne</t>
  </si>
  <si>
    <t>m3</t>
  </si>
  <si>
    <t>1666287522</t>
  </si>
  <si>
    <t>9</t>
  </si>
  <si>
    <t>162201101</t>
  </si>
  <si>
    <t>Vodorovné premiestnenie výkopku z horniny 1-4 do 20m</t>
  </si>
  <si>
    <t>-149348443</t>
  </si>
  <si>
    <t>10</t>
  </si>
  <si>
    <t>162501102</t>
  </si>
  <si>
    <t xml:space="preserve">Vodorovné premiestnenie výkopku  po spevnenej ceste z  horniny tr.1-4, do 100 m3 na vzdialenosť do 3000 m </t>
  </si>
  <si>
    <t>720570501</t>
  </si>
  <si>
    <t>11</t>
  </si>
  <si>
    <t>162501105</t>
  </si>
  <si>
    <t>Vodorovné premiestnenie výkopku  po spevnenej ceste z  horniny tr.1-4, do 100 m3, príplatok k cene za každých ďalšich a začatých 1000 m</t>
  </si>
  <si>
    <t>-1547404215</t>
  </si>
  <si>
    <t>12</t>
  </si>
  <si>
    <t>167101100</t>
  </si>
  <si>
    <t>Nakladanie výkopku tr.1-4 ručne</t>
  </si>
  <si>
    <t>-1525731356</t>
  </si>
  <si>
    <t>13</t>
  </si>
  <si>
    <t>171201201</t>
  </si>
  <si>
    <t>Uloženie sypaniny na skládky do 100 m3</t>
  </si>
  <si>
    <t>-1732595940</t>
  </si>
  <si>
    <t>14</t>
  </si>
  <si>
    <t>171203111</t>
  </si>
  <si>
    <t>Uloženie a hrubé rozhrnutie výkopku bez zhutnenia v rovine alebo na svahu do 1:5</t>
  </si>
  <si>
    <t>635819642</t>
  </si>
  <si>
    <t>15</t>
  </si>
  <si>
    <t>171209002</t>
  </si>
  <si>
    <t>Poplatok za skladovanie - zemina a kamenivo (17 05) ostatné</t>
  </si>
  <si>
    <t>t</t>
  </si>
  <si>
    <t>-696625298</t>
  </si>
  <si>
    <t>Komunikácie</t>
  </si>
  <si>
    <t>16</t>
  </si>
  <si>
    <t>566902261R</t>
  </si>
  <si>
    <t>Vyspravenie podkladu plochy nad 15 m2 podkladovým betónom PB I tr. C 20/25 hr. 80 mm</t>
  </si>
  <si>
    <t>-1929842169</t>
  </si>
  <si>
    <t>17</t>
  </si>
  <si>
    <t>573231111</t>
  </si>
  <si>
    <t>Postrek asfaltový spojovací bez posypu kamenivom z cestnej emulzie v množstve od 0,50 do 0,80 kg/m2</t>
  </si>
  <si>
    <t>-1924343566</t>
  </si>
  <si>
    <t>18</t>
  </si>
  <si>
    <t>577134131</t>
  </si>
  <si>
    <t>Asfaltový betón vrstva obrusná AC 8 O v pruhu š. do 3 m z modifik. asfaltu tr. II, po zhutnení hr. 40 mm</t>
  </si>
  <si>
    <t>2100818535</t>
  </si>
  <si>
    <t>19</t>
  </si>
  <si>
    <t>577144271</t>
  </si>
  <si>
    <t>Asfaltový betón vrstva obrusná AC 11 O v pruhu š. do 3 m z modifik. asfaltu tr. II, po zhutnení hr. 50 mm</t>
  </si>
  <si>
    <t>1427808386</t>
  </si>
  <si>
    <t>599142111R</t>
  </si>
  <si>
    <t xml:space="preserve">Zalievka medzi cestným obrubníkom a cestou </t>
  </si>
  <si>
    <t>973915927</t>
  </si>
  <si>
    <t>Ostatné konštrukcie a práce-búranie</t>
  </si>
  <si>
    <t>21</t>
  </si>
  <si>
    <t>916561111</t>
  </si>
  <si>
    <t xml:space="preserve">Osadenie záhonového alebo parkového obrubníka betón., do lôžka z bet. pros. tr. C 12/15 s bočnou oporou </t>
  </si>
  <si>
    <t>-1228589777</t>
  </si>
  <si>
    <t>22</t>
  </si>
  <si>
    <t>M</t>
  </si>
  <si>
    <t>5921954590</t>
  </si>
  <si>
    <t>Obrubník parkový 50x20x5 cm sivý</t>
  </si>
  <si>
    <t>ks</t>
  </si>
  <si>
    <t>425901107</t>
  </si>
  <si>
    <t>23</t>
  </si>
  <si>
    <t>917862111</t>
  </si>
  <si>
    <t xml:space="preserve">Osadenie chodník. obrubníka betónového stojatého do lôžka z betónu prosteho tr. C 12/15 s bočnou oporou </t>
  </si>
  <si>
    <t>1588102819</t>
  </si>
  <si>
    <t>24</t>
  </si>
  <si>
    <t>5921954540</t>
  </si>
  <si>
    <t>Obrubník cestný 100x26x15 cm</t>
  </si>
  <si>
    <t>1181466182</t>
  </si>
  <si>
    <t>25</t>
  </si>
  <si>
    <t>918101111</t>
  </si>
  <si>
    <t>Lôžko pod obrubníky, krajníky alebo obruby z dlažob. kociek z betónu prostého tr. C 12/15</t>
  </si>
  <si>
    <t>-1001562543</t>
  </si>
  <si>
    <t>26</t>
  </si>
  <si>
    <t>919735111</t>
  </si>
  <si>
    <t>Rezanie existujúceho asfaltového krytu alebo podkladu hĺbky do 50 mm</t>
  </si>
  <si>
    <t>-2036192427</t>
  </si>
  <si>
    <t>27</t>
  </si>
  <si>
    <t>919794441</t>
  </si>
  <si>
    <t>Úprava plôch okolo hydrantov, šupátok, a pod. v asfaltových krytoch v pôdorysnej ploche do 2 m2</t>
  </si>
  <si>
    <t>-1960705754</t>
  </si>
  <si>
    <t>28</t>
  </si>
  <si>
    <t>938909311R</t>
  </si>
  <si>
    <t>Vyčistenie povrchu z povrchu podkladu alebo krytu bet. alebo asfalt.</t>
  </si>
  <si>
    <t>-516095237</t>
  </si>
  <si>
    <t>29</t>
  </si>
  <si>
    <t>979084216</t>
  </si>
  <si>
    <t>Vodorovná doprava vybúraných hmôt po suchu bez naloženia, ale so zložením na vzdialenosť do 5 km</t>
  </si>
  <si>
    <t>-2106242037</t>
  </si>
  <si>
    <t>30</t>
  </si>
  <si>
    <t>979084219</t>
  </si>
  <si>
    <t>Príplatok k cene za každých ďalších aj začatých 5 km nad 5 km</t>
  </si>
  <si>
    <t>-20005534</t>
  </si>
  <si>
    <t>31</t>
  </si>
  <si>
    <t>979087213</t>
  </si>
  <si>
    <t>Nakladanie na dopravné prostriedky pre vodorovnú dopravu vybúraných hmôt</t>
  </si>
  <si>
    <t>1035153572</t>
  </si>
  <si>
    <t>32</t>
  </si>
  <si>
    <t>979089012</t>
  </si>
  <si>
    <t>Poplatok za skladovanie - betón, tehly, dlaždice (17 01 ), ostatné</t>
  </si>
  <si>
    <t>-162509986</t>
  </si>
  <si>
    <t>33</t>
  </si>
  <si>
    <t>979089212</t>
  </si>
  <si>
    <t>Poplatok za skladovanie - bitúmenové zmesi, uholný decht, dechtové výrobky (17 03 ), ostatné</t>
  </si>
  <si>
    <t>663447609</t>
  </si>
  <si>
    <t>99</t>
  </si>
  <si>
    <t>Presun hmôt HSV</t>
  </si>
  <si>
    <t>34</t>
  </si>
  <si>
    <t>998225111</t>
  </si>
  <si>
    <t>Presun hmôt pre pozemnú komunikáciu a letisko s krytom asfaltovým akejkoľvek dĺžky objektu</t>
  </si>
  <si>
    <t>-507856552</t>
  </si>
  <si>
    <t>Cyklochodník ul. Dlhá - VMČ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</si>
</sst>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workbookViewId="0">
      <selection activeCell="R42" sqref="R4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4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7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69" t="s">
        <v>257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24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1">
        <f>ROUND(AG94,2)</f>
        <v>0</v>
      </c>
      <c r="AL26" s="172"/>
      <c r="AM26" s="172"/>
      <c r="AN26" s="172"/>
      <c r="AO26" s="172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3" t="s">
        <v>27</v>
      </c>
      <c r="M28" s="173"/>
      <c r="N28" s="173"/>
      <c r="O28" s="173"/>
      <c r="P28" s="173"/>
      <c r="Q28" s="26"/>
      <c r="R28" s="26"/>
      <c r="S28" s="26"/>
      <c r="T28" s="26"/>
      <c r="U28" s="26"/>
      <c r="V28" s="26"/>
      <c r="W28" s="173" t="s">
        <v>28</v>
      </c>
      <c r="X28" s="173"/>
      <c r="Y28" s="173"/>
      <c r="Z28" s="173"/>
      <c r="AA28" s="173"/>
      <c r="AB28" s="173"/>
      <c r="AC28" s="173"/>
      <c r="AD28" s="173"/>
      <c r="AE28" s="173"/>
      <c r="AF28" s="26"/>
      <c r="AG28" s="26"/>
      <c r="AH28" s="26"/>
      <c r="AI28" s="26"/>
      <c r="AJ28" s="26"/>
      <c r="AK28" s="173" t="s">
        <v>29</v>
      </c>
      <c r="AL28" s="173"/>
      <c r="AM28" s="173"/>
      <c r="AN28" s="173"/>
      <c r="AO28" s="173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31"/>
    </row>
    <row r="30" spans="1:71" s="3" customFormat="1" ht="14.45" customHeight="1">
      <c r="B30" s="31"/>
      <c r="F30" s="23" t="s">
        <v>32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31"/>
    </row>
    <row r="31" spans="1:71" s="3" customFormat="1" ht="14.45" hidden="1" customHeight="1">
      <c r="B31" s="31"/>
      <c r="F31" s="23" t="s">
        <v>33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31"/>
    </row>
    <row r="32" spans="1:71" s="3" customFormat="1" ht="14.45" hidden="1" customHeight="1">
      <c r="B32" s="31"/>
      <c r="F32" s="23" t="s">
        <v>34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31"/>
    </row>
    <row r="33" spans="1:57" s="3" customFormat="1" ht="14.45" hidden="1" customHeight="1">
      <c r="B33" s="31"/>
      <c r="F33" s="23" t="s">
        <v>35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77" t="s">
        <v>38</v>
      </c>
      <c r="Y35" s="178"/>
      <c r="Z35" s="178"/>
      <c r="AA35" s="178"/>
      <c r="AB35" s="178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78"/>
      <c r="AM35" s="178"/>
      <c r="AN35" s="178"/>
      <c r="AO35" s="180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 ht="11.25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11</v>
      </c>
      <c r="AR84" s="45"/>
    </row>
    <row r="85" spans="1:91" s="5" customFormat="1" ht="36.950000000000003" customHeight="1">
      <c r="B85" s="46"/>
      <c r="C85" s="47" t="s">
        <v>12</v>
      </c>
      <c r="L85" s="181" t="str">
        <f>K6</f>
        <v>Cyklochodník ul. Dlhá - VMČ 7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83" t="str">
        <f>IF(AN8= "","",AN8)</f>
        <v/>
      </c>
      <c r="AN87" s="18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46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84" t="str">
        <f>IF(E20="","",E20)</f>
        <v xml:space="preserve"> 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0" t="s">
        <v>47</v>
      </c>
      <c r="D92" s="191"/>
      <c r="E92" s="191"/>
      <c r="F92" s="191"/>
      <c r="G92" s="191"/>
      <c r="H92" s="54"/>
      <c r="I92" s="192" t="s">
        <v>48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3" t="s">
        <v>49</v>
      </c>
      <c r="AH92" s="191"/>
      <c r="AI92" s="191"/>
      <c r="AJ92" s="191"/>
      <c r="AK92" s="191"/>
      <c r="AL92" s="191"/>
      <c r="AM92" s="191"/>
      <c r="AN92" s="192" t="s">
        <v>50</v>
      </c>
      <c r="AO92" s="191"/>
      <c r="AP92" s="194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ROUND(AG95,2)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391.61387999999999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 t="shared" ref="AZ94:BD95" si="0">ROUND(AZ95,2)</f>
        <v>0</v>
      </c>
      <c r="BA94" s="68">
        <f t="shared" si="0"/>
        <v>0</v>
      </c>
      <c r="BB94" s="68">
        <f t="shared" si="0"/>
        <v>0</v>
      </c>
      <c r="BC94" s="68">
        <f t="shared" si="0"/>
        <v>0</v>
      </c>
      <c r="BD94" s="70">
        <f t="shared" si="0"/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B95" s="73"/>
      <c r="C95" s="74"/>
      <c r="D95" s="198" t="s">
        <v>70</v>
      </c>
      <c r="E95" s="198"/>
      <c r="F95" s="198"/>
      <c r="G95" s="198"/>
      <c r="H95" s="198"/>
      <c r="I95" s="75"/>
      <c r="J95" s="198" t="s">
        <v>71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7">
        <f>ROUND(AG96,2)</f>
        <v>0</v>
      </c>
      <c r="AH95" s="196"/>
      <c r="AI95" s="196"/>
      <c r="AJ95" s="196"/>
      <c r="AK95" s="196"/>
      <c r="AL95" s="196"/>
      <c r="AM95" s="196"/>
      <c r="AN95" s="195">
        <f>SUM(AG95,AT95)</f>
        <v>0</v>
      </c>
      <c r="AO95" s="196"/>
      <c r="AP95" s="196"/>
      <c r="AQ95" s="76" t="s">
        <v>72</v>
      </c>
      <c r="AR95" s="73"/>
      <c r="AS95" s="77">
        <f>ROUND(AS96,2)</f>
        <v>0</v>
      </c>
      <c r="AT95" s="78">
        <f>ROUND(SUM(AV95:AW95),2)</f>
        <v>0</v>
      </c>
      <c r="AU95" s="79">
        <f>ROUND(AU96,5)</f>
        <v>391.61387999999999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 t="shared" si="0"/>
        <v>0</v>
      </c>
      <c r="BA95" s="78">
        <f t="shared" si="0"/>
        <v>0</v>
      </c>
      <c r="BB95" s="78">
        <f t="shared" si="0"/>
        <v>0</v>
      </c>
      <c r="BC95" s="78">
        <f t="shared" si="0"/>
        <v>0</v>
      </c>
      <c r="BD95" s="80">
        <f t="shared" si="0"/>
        <v>0</v>
      </c>
      <c r="BS95" s="81" t="s">
        <v>65</v>
      </c>
      <c r="BT95" s="81" t="s">
        <v>73</v>
      </c>
      <c r="BU95" s="81" t="s">
        <v>67</v>
      </c>
      <c r="BV95" s="81" t="s">
        <v>68</v>
      </c>
      <c r="BW95" s="81" t="s">
        <v>74</v>
      </c>
      <c r="BX95" s="81" t="s">
        <v>4</v>
      </c>
      <c r="CL95" s="81" t="s">
        <v>1</v>
      </c>
      <c r="CM95" s="81" t="s">
        <v>66</v>
      </c>
    </row>
    <row r="96" spans="1:91" s="4" customFormat="1" ht="16.5" customHeight="1">
      <c r="A96" s="82" t="s">
        <v>75</v>
      </c>
      <c r="B96" s="45"/>
      <c r="C96" s="10"/>
      <c r="D96" s="10"/>
      <c r="E96" s="201" t="s">
        <v>76</v>
      </c>
      <c r="F96" s="201"/>
      <c r="G96" s="201"/>
      <c r="H96" s="201"/>
      <c r="I96" s="201"/>
      <c r="J96" s="10"/>
      <c r="K96" s="201" t="s">
        <v>77</v>
      </c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199">
        <f>'7h - Obnova cyklochodníka...'!J32</f>
        <v>0</v>
      </c>
      <c r="AH96" s="200"/>
      <c r="AI96" s="200"/>
      <c r="AJ96" s="200"/>
      <c r="AK96" s="200"/>
      <c r="AL96" s="200"/>
      <c r="AM96" s="200"/>
      <c r="AN96" s="199">
        <f>SUM(AG96,AT96)</f>
        <v>0</v>
      </c>
      <c r="AO96" s="200"/>
      <c r="AP96" s="200"/>
      <c r="AQ96" s="83" t="s">
        <v>78</v>
      </c>
      <c r="AR96" s="45"/>
      <c r="AS96" s="84">
        <v>0</v>
      </c>
      <c r="AT96" s="85">
        <f>ROUND(SUM(AV96:AW96),2)</f>
        <v>0</v>
      </c>
      <c r="AU96" s="86">
        <f>'7h - Obnova cyklochodníka...'!P125</f>
        <v>391.61387999999999</v>
      </c>
      <c r="AV96" s="85">
        <f>'7h - Obnova cyklochodníka...'!J35</f>
        <v>0</v>
      </c>
      <c r="AW96" s="85">
        <f>'7h - Obnova cyklochodníka...'!J36</f>
        <v>0</v>
      </c>
      <c r="AX96" s="85">
        <f>'7h - Obnova cyklochodníka...'!J37</f>
        <v>0</v>
      </c>
      <c r="AY96" s="85">
        <f>'7h - Obnova cyklochodníka...'!J38</f>
        <v>0</v>
      </c>
      <c r="AZ96" s="85">
        <f>'7h - Obnova cyklochodníka...'!F35</f>
        <v>0</v>
      </c>
      <c r="BA96" s="85">
        <f>'7h - Obnova cyklochodníka...'!F36</f>
        <v>0</v>
      </c>
      <c r="BB96" s="85">
        <f>'7h - Obnova cyklochodníka...'!F37</f>
        <v>0</v>
      </c>
      <c r="BC96" s="85">
        <f>'7h - Obnova cyklochodníka...'!F38</f>
        <v>0</v>
      </c>
      <c r="BD96" s="87">
        <f>'7h - Obnova cyklochodníka...'!F39</f>
        <v>0</v>
      </c>
      <c r="BT96" s="21" t="s">
        <v>79</v>
      </c>
      <c r="BV96" s="21" t="s">
        <v>68</v>
      </c>
      <c r="BW96" s="21" t="s">
        <v>80</v>
      </c>
      <c r="BX96" s="21" t="s">
        <v>74</v>
      </c>
      <c r="CL96" s="21" t="s">
        <v>1</v>
      </c>
    </row>
    <row r="97" spans="1:57" s="2" customFormat="1" ht="30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s="2" customFormat="1" ht="6.95" customHeight="1">
      <c r="A98" s="26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4">
    <mergeCell ref="AR2:BE2"/>
    <mergeCell ref="AN96:AP96"/>
    <mergeCell ref="AG96:AM96"/>
    <mergeCell ref="E96:I96"/>
    <mergeCell ref="K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6" location="'7h - Obnova cyklochodník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5"/>
  <sheetViews>
    <sheetView showGridLines="0" tabSelected="1" workbookViewId="0">
      <selection activeCell="I164" sqref="I16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88"/>
    </row>
    <row r="2" spans="1:46" s="1" customFormat="1" ht="36.950000000000003" customHeight="1">
      <c r="L2" s="204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81</v>
      </c>
      <c r="L4" s="17"/>
      <c r="M4" s="89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05" t="str">
        <f>'Rekapitulácia stavby'!K6</f>
        <v>Cyklochodník ul. Dlhá - VMČ 7</v>
      </c>
      <c r="F7" s="206"/>
      <c r="G7" s="206"/>
      <c r="H7" s="206"/>
      <c r="L7" s="17"/>
    </row>
    <row r="8" spans="1:46" s="1" customFormat="1" ht="12" customHeight="1">
      <c r="B8" s="17"/>
      <c r="D8" s="23" t="s">
        <v>82</v>
      </c>
      <c r="L8" s="17"/>
    </row>
    <row r="9" spans="1:46" s="2" customFormat="1" ht="16.5" customHeight="1">
      <c r="A9" s="26"/>
      <c r="B9" s="27"/>
      <c r="C9" s="26"/>
      <c r="D9" s="26"/>
      <c r="E9" s="205" t="s">
        <v>83</v>
      </c>
      <c r="F9" s="207"/>
      <c r="G9" s="207"/>
      <c r="H9" s="207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84</v>
      </c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181" t="s">
        <v>85</v>
      </c>
      <c r="F11" s="207"/>
      <c r="G11" s="207"/>
      <c r="H11" s="207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1.25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13</v>
      </c>
      <c r="E13" s="26"/>
      <c r="F13" s="21" t="s">
        <v>1</v>
      </c>
      <c r="G13" s="26"/>
      <c r="H13" s="26"/>
      <c r="I13" s="23" t="s">
        <v>14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15</v>
      </c>
      <c r="E14" s="26"/>
      <c r="F14" s="21" t="s">
        <v>86</v>
      </c>
      <c r="G14" s="26"/>
      <c r="H14" s="26"/>
      <c r="I14" s="23" t="s">
        <v>17</v>
      </c>
      <c r="J14" s="49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18</v>
      </c>
      <c r="E16" s="26"/>
      <c r="F16" s="26"/>
      <c r="G16" s="26"/>
      <c r="H16" s="26"/>
      <c r="I16" s="23" t="s">
        <v>19</v>
      </c>
      <c r="J16" s="21" t="str">
        <f>IF('Rekapitulácia stavby'!AN10="","",'Rekapitulácia stavby'!AN10)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tr">
        <f>IF('Rekapitulácia stavby'!E11="","",'Rekapitulácia stavby'!E11)</f>
        <v xml:space="preserve"> </v>
      </c>
      <c r="F17" s="26"/>
      <c r="G17" s="26"/>
      <c r="H17" s="26"/>
      <c r="I17" s="23" t="s">
        <v>20</v>
      </c>
      <c r="J17" s="21" t="str">
        <f>IF('Rekapitulácia stavby'!AN11="","",'Rekapitulácia stavby'!AN11)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21</v>
      </c>
      <c r="E19" s="26"/>
      <c r="F19" s="26"/>
      <c r="G19" s="26"/>
      <c r="H19" s="26"/>
      <c r="I19" s="23" t="s">
        <v>19</v>
      </c>
      <c r="J19" s="21" t="str">
        <f>'Rekapitulácia stavby'!AN13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167" t="str">
        <f>'Rekapitulácia stavby'!E14</f>
        <v xml:space="preserve"> </v>
      </c>
      <c r="F20" s="167"/>
      <c r="G20" s="167"/>
      <c r="H20" s="167"/>
      <c r="I20" s="23" t="s">
        <v>20</v>
      </c>
      <c r="J20" s="21" t="str">
        <f>'Rekapitulácia stavby'!AN14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22</v>
      </c>
      <c r="E22" s="26"/>
      <c r="F22" s="26"/>
      <c r="G22" s="26"/>
      <c r="H22" s="26"/>
      <c r="I22" s="23" t="s">
        <v>19</v>
      </c>
      <c r="J22" s="21" t="str">
        <f>IF('Rekapitulácia stavby'!AN16="","",'Rekapitulácia stavby'!AN16)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tr">
        <f>IF('Rekapitulácia stavby'!E17="","",'Rekapitulácia stavby'!E17)</f>
        <v xml:space="preserve"> </v>
      </c>
      <c r="F23" s="26"/>
      <c r="G23" s="26"/>
      <c r="H23" s="26"/>
      <c r="I23" s="23" t="s">
        <v>20</v>
      </c>
      <c r="J23" s="21" t="str">
        <f>IF('Rekapitulácia stavby'!AN17="","",'Rekapitulácia stavby'!AN17)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24</v>
      </c>
      <c r="E25" s="26"/>
      <c r="F25" s="26"/>
      <c r="G25" s="26"/>
      <c r="H25" s="26"/>
      <c r="I25" s="23" t="s">
        <v>19</v>
      </c>
      <c r="J25" s="21" t="str">
        <f>IF('Rekapitulácia stavby'!AN19="","",'Rekapitulácia stavby'!AN19)</f>
        <v/>
      </c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stavby'!E20="","",'Rekapitulácia stavby'!E20)</f>
        <v xml:space="preserve"> </v>
      </c>
      <c r="F26" s="26"/>
      <c r="G26" s="26"/>
      <c r="H26" s="26"/>
      <c r="I26" s="23" t="s">
        <v>20</v>
      </c>
      <c r="J26" s="21" t="str">
        <f>IF('Rekapitulácia stavby'!AN20="","",'Rekapitulácia stavby'!AN20)</f>
        <v/>
      </c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25</v>
      </c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0"/>
      <c r="B29" s="91"/>
      <c r="C29" s="90"/>
      <c r="D29" s="90"/>
      <c r="E29" s="170" t="s">
        <v>1</v>
      </c>
      <c r="F29" s="170"/>
      <c r="G29" s="170"/>
      <c r="H29" s="170"/>
      <c r="I29" s="90"/>
      <c r="J29" s="90"/>
      <c r="K29" s="90"/>
      <c r="L29" s="92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26</v>
      </c>
      <c r="E32" s="26"/>
      <c r="F32" s="26"/>
      <c r="G32" s="26"/>
      <c r="H32" s="26"/>
      <c r="I32" s="26"/>
      <c r="J32" s="65">
        <f>ROUND(J125,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0"/>
      <c r="E33" s="60"/>
      <c r="F33" s="60"/>
      <c r="G33" s="60"/>
      <c r="H33" s="60"/>
      <c r="I33" s="60"/>
      <c r="J33" s="60"/>
      <c r="K33" s="60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28</v>
      </c>
      <c r="G34" s="26"/>
      <c r="H34" s="26"/>
      <c r="I34" s="30" t="s">
        <v>27</v>
      </c>
      <c r="J34" s="30" t="s">
        <v>29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30</v>
      </c>
      <c r="E35" s="23" t="s">
        <v>31</v>
      </c>
      <c r="F35" s="95">
        <f>ROUND((SUM(BE125:BE164)),  2)</f>
        <v>0</v>
      </c>
      <c r="G35" s="26"/>
      <c r="H35" s="26"/>
      <c r="I35" s="96">
        <v>0.2</v>
      </c>
      <c r="J35" s="95">
        <f>ROUND(((SUM(BE125:BE164))*I35),  2)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23" t="s">
        <v>32</v>
      </c>
      <c r="F36" s="95">
        <f>ROUND((SUM(BF125:BF164)),  2)</f>
        <v>0</v>
      </c>
      <c r="G36" s="26"/>
      <c r="H36" s="26"/>
      <c r="I36" s="96">
        <v>0.2</v>
      </c>
      <c r="J36" s="95">
        <f>ROUND(((SUM(BF125:BF164))*I36),  2)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33</v>
      </c>
      <c r="F37" s="95">
        <f>ROUND((SUM(BG125:BG164)),  2)</f>
        <v>0</v>
      </c>
      <c r="G37" s="26"/>
      <c r="H37" s="26"/>
      <c r="I37" s="96">
        <v>0.2</v>
      </c>
      <c r="J37" s="95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34</v>
      </c>
      <c r="F38" s="95">
        <f>ROUND((SUM(BH125:BH164)),  2)</f>
        <v>0</v>
      </c>
      <c r="G38" s="26"/>
      <c r="H38" s="26"/>
      <c r="I38" s="96">
        <v>0.2</v>
      </c>
      <c r="J38" s="95">
        <f>0</f>
        <v>0</v>
      </c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23" t="s">
        <v>35</v>
      </c>
      <c r="F39" s="95">
        <f>ROUND((SUM(BI125:BI164)),  2)</f>
        <v>0</v>
      </c>
      <c r="G39" s="26"/>
      <c r="H39" s="26"/>
      <c r="I39" s="96">
        <v>0</v>
      </c>
      <c r="J39" s="95">
        <f>0</f>
        <v>0</v>
      </c>
      <c r="K39" s="26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7"/>
      <c r="D41" s="98" t="s">
        <v>36</v>
      </c>
      <c r="E41" s="54"/>
      <c r="F41" s="54"/>
      <c r="G41" s="99" t="s">
        <v>37</v>
      </c>
      <c r="H41" s="100" t="s">
        <v>38</v>
      </c>
      <c r="I41" s="54"/>
      <c r="J41" s="101">
        <f>SUM(J32:J39)</f>
        <v>0</v>
      </c>
      <c r="K41" s="102"/>
      <c r="L41" s="3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103" t="s">
        <v>42</v>
      </c>
      <c r="G61" s="39" t="s">
        <v>41</v>
      </c>
      <c r="H61" s="29"/>
      <c r="I61" s="29"/>
      <c r="J61" s="104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103" t="s">
        <v>42</v>
      </c>
      <c r="G76" s="39" t="s">
        <v>41</v>
      </c>
      <c r="H76" s="29"/>
      <c r="I76" s="29"/>
      <c r="J76" s="104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87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205" t="str">
        <f>E7</f>
        <v>Cyklochodník ul. Dlhá - VMČ 7</v>
      </c>
      <c r="F85" s="206"/>
      <c r="G85" s="206"/>
      <c r="H85" s="206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82</v>
      </c>
      <c r="L86" s="17"/>
    </row>
    <row r="87" spans="1:31" s="2" customFormat="1" ht="16.5" customHeight="1">
      <c r="A87" s="26"/>
      <c r="B87" s="27"/>
      <c r="C87" s="26"/>
      <c r="D87" s="26"/>
      <c r="E87" s="205" t="s">
        <v>83</v>
      </c>
      <c r="F87" s="207"/>
      <c r="G87" s="207"/>
      <c r="H87" s="207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84</v>
      </c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181" t="str">
        <f>E11</f>
        <v>7h - Obnova cyklochodníka ul. Dlhá - VMČ 7</v>
      </c>
      <c r="F89" s="207"/>
      <c r="G89" s="207"/>
      <c r="H89" s="207"/>
      <c r="I89" s="26"/>
      <c r="J89" s="26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15</v>
      </c>
      <c r="D91" s="26"/>
      <c r="E91" s="26"/>
      <c r="F91" s="21" t="str">
        <f>F14</f>
        <v>Dlhá</v>
      </c>
      <c r="G91" s="26"/>
      <c r="H91" s="26"/>
      <c r="I91" s="23" t="s">
        <v>17</v>
      </c>
      <c r="J91" s="49" t="str">
        <f>IF(J14="","",J14)</f>
        <v/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5.2" customHeight="1">
      <c r="A93" s="26"/>
      <c r="B93" s="27"/>
      <c r="C93" s="23" t="s">
        <v>18</v>
      </c>
      <c r="D93" s="26"/>
      <c r="E93" s="26"/>
      <c r="F93" s="21" t="str">
        <f>E17</f>
        <v xml:space="preserve"> </v>
      </c>
      <c r="G93" s="26"/>
      <c r="H93" s="26"/>
      <c r="I93" s="23" t="s">
        <v>22</v>
      </c>
      <c r="J93" s="24" t="str">
        <f>E23</f>
        <v xml:space="preserve"> </v>
      </c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21</v>
      </c>
      <c r="D94" s="26"/>
      <c r="E94" s="26"/>
      <c r="F94" s="21" t="str">
        <f>IF(E20="","",E20)</f>
        <v xml:space="preserve"> </v>
      </c>
      <c r="G94" s="26"/>
      <c r="H94" s="26"/>
      <c r="I94" s="23" t="s">
        <v>24</v>
      </c>
      <c r="J94" s="24" t="str">
        <f>E26</f>
        <v xml:space="preserve"> 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05" t="s">
        <v>88</v>
      </c>
      <c r="D96" s="97"/>
      <c r="E96" s="97"/>
      <c r="F96" s="97"/>
      <c r="G96" s="97"/>
      <c r="H96" s="97"/>
      <c r="I96" s="97"/>
      <c r="J96" s="106" t="s">
        <v>89</v>
      </c>
      <c r="K96" s="97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07" t="s">
        <v>90</v>
      </c>
      <c r="D98" s="26"/>
      <c r="E98" s="26"/>
      <c r="F98" s="26"/>
      <c r="G98" s="26"/>
      <c r="H98" s="26"/>
      <c r="I98" s="26"/>
      <c r="J98" s="65">
        <f>J125</f>
        <v>0</v>
      </c>
      <c r="K98" s="26"/>
      <c r="L98" s="3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91</v>
      </c>
    </row>
    <row r="99" spans="1:47" s="9" customFormat="1" ht="24.95" customHeight="1">
      <c r="B99" s="108"/>
      <c r="D99" s="109" t="s">
        <v>92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1:47" s="10" customFormat="1" ht="19.899999999999999" customHeight="1">
      <c r="B100" s="112"/>
      <c r="D100" s="113" t="s">
        <v>93</v>
      </c>
      <c r="E100" s="114"/>
      <c r="F100" s="114"/>
      <c r="G100" s="114"/>
      <c r="H100" s="114"/>
      <c r="I100" s="114"/>
      <c r="J100" s="115">
        <f>J127</f>
        <v>0</v>
      </c>
      <c r="L100" s="112"/>
    </row>
    <row r="101" spans="1:47" s="10" customFormat="1" ht="19.899999999999999" customHeight="1">
      <c r="B101" s="112"/>
      <c r="D101" s="113" t="s">
        <v>94</v>
      </c>
      <c r="E101" s="114"/>
      <c r="F101" s="114"/>
      <c r="G101" s="114"/>
      <c r="H101" s="114"/>
      <c r="I101" s="114"/>
      <c r="J101" s="115">
        <f>J143</f>
        <v>0</v>
      </c>
      <c r="L101" s="112"/>
    </row>
    <row r="102" spans="1:47" s="10" customFormat="1" ht="19.899999999999999" customHeight="1">
      <c r="B102" s="112"/>
      <c r="D102" s="113" t="s">
        <v>95</v>
      </c>
      <c r="E102" s="114"/>
      <c r="F102" s="114"/>
      <c r="G102" s="114"/>
      <c r="H102" s="114"/>
      <c r="I102" s="114"/>
      <c r="J102" s="115">
        <f>J149</f>
        <v>0</v>
      </c>
      <c r="L102" s="112"/>
    </row>
    <row r="103" spans="1:47" s="10" customFormat="1" ht="19.899999999999999" customHeight="1">
      <c r="B103" s="112"/>
      <c r="D103" s="113" t="s">
        <v>96</v>
      </c>
      <c r="E103" s="114"/>
      <c r="F103" s="114"/>
      <c r="G103" s="114"/>
      <c r="H103" s="114"/>
      <c r="I103" s="114"/>
      <c r="J103" s="115">
        <f>J163</f>
        <v>0</v>
      </c>
      <c r="L103" s="112"/>
    </row>
    <row r="104" spans="1:47" s="2" customFormat="1" ht="21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47" s="2" customFormat="1" ht="6.95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47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4.95" customHeight="1">
      <c r="A110" s="26"/>
      <c r="B110" s="27"/>
      <c r="C110" s="18" t="s">
        <v>97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>
      <c r="A112" s="26"/>
      <c r="B112" s="27"/>
      <c r="C112" s="23" t="s">
        <v>12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05" t="str">
        <f>E7</f>
        <v>Cyklochodník ul. Dlhá - VMČ 7</v>
      </c>
      <c r="F113" s="206"/>
      <c r="G113" s="206"/>
      <c r="H113" s="20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1" customFormat="1" ht="12" customHeight="1">
      <c r="B114" s="17"/>
      <c r="C114" s="23" t="s">
        <v>82</v>
      </c>
      <c r="L114" s="17"/>
    </row>
    <row r="115" spans="1:65" s="2" customFormat="1" ht="16.5" customHeight="1">
      <c r="A115" s="26"/>
      <c r="B115" s="27"/>
      <c r="C115" s="26"/>
      <c r="D115" s="26"/>
      <c r="E115" s="205" t="s">
        <v>83</v>
      </c>
      <c r="F115" s="207"/>
      <c r="G115" s="207"/>
      <c r="H115" s="207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84</v>
      </c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81" t="str">
        <f>E11</f>
        <v>7h - Obnova cyklochodníka ul. Dlhá - VMČ 7</v>
      </c>
      <c r="F117" s="207"/>
      <c r="G117" s="207"/>
      <c r="H117" s="207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15</v>
      </c>
      <c r="D119" s="26"/>
      <c r="E119" s="26"/>
      <c r="F119" s="21" t="str">
        <f>F14</f>
        <v>Dlhá</v>
      </c>
      <c r="G119" s="26"/>
      <c r="H119" s="26"/>
      <c r="I119" s="23" t="s">
        <v>17</v>
      </c>
      <c r="J119" s="49" t="str">
        <f>IF(J14="","",J14)</f>
        <v/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18</v>
      </c>
      <c r="D121" s="26"/>
      <c r="E121" s="26"/>
      <c r="F121" s="21" t="str">
        <f>E17</f>
        <v xml:space="preserve"> </v>
      </c>
      <c r="G121" s="26"/>
      <c r="H121" s="26"/>
      <c r="I121" s="23" t="s">
        <v>22</v>
      </c>
      <c r="J121" s="24" t="str">
        <f>E23</f>
        <v xml:space="preserve"> </v>
      </c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21</v>
      </c>
      <c r="D122" s="26"/>
      <c r="E122" s="26"/>
      <c r="F122" s="21" t="str">
        <f>IF(E20="","",E20)</f>
        <v xml:space="preserve"> </v>
      </c>
      <c r="G122" s="26"/>
      <c r="H122" s="26"/>
      <c r="I122" s="23" t="s">
        <v>24</v>
      </c>
      <c r="J122" s="24" t="str">
        <f>E26</f>
        <v xml:space="preserve"> </v>
      </c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16"/>
      <c r="B124" s="117"/>
      <c r="C124" s="118" t="s">
        <v>98</v>
      </c>
      <c r="D124" s="119" t="s">
        <v>51</v>
      </c>
      <c r="E124" s="119" t="s">
        <v>47</v>
      </c>
      <c r="F124" s="119" t="s">
        <v>48</v>
      </c>
      <c r="G124" s="119" t="s">
        <v>99</v>
      </c>
      <c r="H124" s="119" t="s">
        <v>100</v>
      </c>
      <c r="I124" s="119" t="s">
        <v>101</v>
      </c>
      <c r="J124" s="120" t="s">
        <v>89</v>
      </c>
      <c r="K124" s="121" t="s">
        <v>102</v>
      </c>
      <c r="L124" s="122"/>
      <c r="M124" s="56" t="s">
        <v>1</v>
      </c>
      <c r="N124" s="57" t="s">
        <v>30</v>
      </c>
      <c r="O124" s="57" t="s">
        <v>103</v>
      </c>
      <c r="P124" s="57" t="s">
        <v>104</v>
      </c>
      <c r="Q124" s="57" t="s">
        <v>105</v>
      </c>
      <c r="R124" s="57" t="s">
        <v>106</v>
      </c>
      <c r="S124" s="57" t="s">
        <v>107</v>
      </c>
      <c r="T124" s="58" t="s">
        <v>108</v>
      </c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</row>
    <row r="125" spans="1:65" s="2" customFormat="1" ht="22.9" customHeight="1">
      <c r="A125" s="26"/>
      <c r="B125" s="27"/>
      <c r="C125" s="63" t="s">
        <v>90</v>
      </c>
      <c r="D125" s="26"/>
      <c r="E125" s="26"/>
      <c r="F125" s="26"/>
      <c r="G125" s="26"/>
      <c r="H125" s="26"/>
      <c r="I125" s="26"/>
      <c r="J125" s="123">
        <f>BK125</f>
        <v>0</v>
      </c>
      <c r="K125" s="26"/>
      <c r="L125" s="27"/>
      <c r="M125" s="59"/>
      <c r="N125" s="50"/>
      <c r="O125" s="60"/>
      <c r="P125" s="124">
        <f>P126</f>
        <v>391.61387999999999</v>
      </c>
      <c r="Q125" s="60"/>
      <c r="R125" s="124">
        <f>R126</f>
        <v>152.79903583999999</v>
      </c>
      <c r="S125" s="60"/>
      <c r="T125" s="125">
        <f>T126</f>
        <v>76.759079999999983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T125" s="14" t="s">
        <v>65</v>
      </c>
      <c r="AU125" s="14" t="s">
        <v>91</v>
      </c>
      <c r="BK125" s="126">
        <f>BK126</f>
        <v>0</v>
      </c>
    </row>
    <row r="126" spans="1:65" s="12" customFormat="1" ht="25.9" customHeight="1">
      <c r="B126" s="127"/>
      <c r="D126" s="128" t="s">
        <v>65</v>
      </c>
      <c r="E126" s="129" t="s">
        <v>109</v>
      </c>
      <c r="F126" s="129" t="s">
        <v>110</v>
      </c>
      <c r="J126" s="130">
        <f>BK126</f>
        <v>0</v>
      </c>
      <c r="L126" s="127"/>
      <c r="M126" s="131"/>
      <c r="N126" s="132"/>
      <c r="O126" s="132"/>
      <c r="P126" s="133">
        <f>P127+P143+P149+P163</f>
        <v>391.61387999999999</v>
      </c>
      <c r="Q126" s="132"/>
      <c r="R126" s="133">
        <f>R127+R143+R149+R163</f>
        <v>152.79903583999999</v>
      </c>
      <c r="S126" s="132"/>
      <c r="T126" s="134">
        <f>T127+T143+T149+T163</f>
        <v>76.759079999999983</v>
      </c>
      <c r="AR126" s="128" t="s">
        <v>73</v>
      </c>
      <c r="AT126" s="135" t="s">
        <v>65</v>
      </c>
      <c r="AU126" s="135" t="s">
        <v>66</v>
      </c>
      <c r="AY126" s="128" t="s">
        <v>111</v>
      </c>
      <c r="BK126" s="136">
        <f>BK127+BK143+BK149+BK163</f>
        <v>0</v>
      </c>
    </row>
    <row r="127" spans="1:65" s="12" customFormat="1" ht="22.9" customHeight="1">
      <c r="B127" s="127"/>
      <c r="D127" s="128" t="s">
        <v>65</v>
      </c>
      <c r="E127" s="137" t="s">
        <v>73</v>
      </c>
      <c r="F127" s="137" t="s">
        <v>112</v>
      </c>
      <c r="J127" s="138">
        <f>BK127</f>
        <v>0</v>
      </c>
      <c r="L127" s="127"/>
      <c r="M127" s="131"/>
      <c r="N127" s="132"/>
      <c r="O127" s="132"/>
      <c r="P127" s="133">
        <f>SUM(P128:P142)</f>
        <v>123.245627</v>
      </c>
      <c r="Q127" s="132"/>
      <c r="R127" s="133">
        <f>SUM(R128:R142)</f>
        <v>4.2041700000000001E-2</v>
      </c>
      <c r="S127" s="132"/>
      <c r="T127" s="134">
        <f>SUM(T128:T142)</f>
        <v>76.759079999999983</v>
      </c>
      <c r="AR127" s="128" t="s">
        <v>73</v>
      </c>
      <c r="AT127" s="135" t="s">
        <v>65</v>
      </c>
      <c r="AU127" s="135" t="s">
        <v>73</v>
      </c>
      <c r="AY127" s="128" t="s">
        <v>111</v>
      </c>
      <c r="BK127" s="136">
        <f>SUM(BK128:BK142)</f>
        <v>0</v>
      </c>
    </row>
    <row r="128" spans="1:65" s="2" customFormat="1" ht="21.75" customHeight="1">
      <c r="A128" s="26"/>
      <c r="B128" s="139"/>
      <c r="C128" s="140" t="s">
        <v>73</v>
      </c>
      <c r="D128" s="140" t="s">
        <v>113</v>
      </c>
      <c r="E128" s="141" t="s">
        <v>114</v>
      </c>
      <c r="F128" s="142" t="s">
        <v>115</v>
      </c>
      <c r="G128" s="143" t="s">
        <v>116</v>
      </c>
      <c r="H128" s="144">
        <v>25.7</v>
      </c>
      <c r="I128" s="145"/>
      <c r="J128" s="145">
        <f t="shared" ref="J128:J142" si="0">ROUND(I128*H128,2)</f>
        <v>0</v>
      </c>
      <c r="K128" s="146"/>
      <c r="L128" s="27"/>
      <c r="M128" s="147" t="s">
        <v>1</v>
      </c>
      <c r="N128" s="148" t="s">
        <v>32</v>
      </c>
      <c r="O128" s="149">
        <v>0.19</v>
      </c>
      <c r="P128" s="149">
        <f t="shared" ref="P128:P142" si="1">O128*H128</f>
        <v>4.883</v>
      </c>
      <c r="Q128" s="149">
        <v>0</v>
      </c>
      <c r="R128" s="149">
        <f t="shared" ref="R128:R142" si="2">Q128*H128</f>
        <v>0</v>
      </c>
      <c r="S128" s="149">
        <v>9.8000000000000004E-2</v>
      </c>
      <c r="T128" s="150">
        <f t="shared" ref="T128:T142" si="3">S128*H128</f>
        <v>2.5186000000000002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117</v>
      </c>
      <c r="AT128" s="151" t="s">
        <v>113</v>
      </c>
      <c r="AU128" s="151" t="s">
        <v>79</v>
      </c>
      <c r="AY128" s="14" t="s">
        <v>111</v>
      </c>
      <c r="BE128" s="152">
        <f t="shared" ref="BE128:BE142" si="4">IF(N128="základná",J128,0)</f>
        <v>0</v>
      </c>
      <c r="BF128" s="152">
        <f t="shared" ref="BF128:BF142" si="5">IF(N128="znížená",J128,0)</f>
        <v>0</v>
      </c>
      <c r="BG128" s="152">
        <f t="shared" ref="BG128:BG142" si="6">IF(N128="zákl. prenesená",J128,0)</f>
        <v>0</v>
      </c>
      <c r="BH128" s="152">
        <f t="shared" ref="BH128:BH142" si="7">IF(N128="zníž. prenesená",J128,0)</f>
        <v>0</v>
      </c>
      <c r="BI128" s="152">
        <f t="shared" ref="BI128:BI142" si="8">IF(N128="nulová",J128,0)</f>
        <v>0</v>
      </c>
      <c r="BJ128" s="14" t="s">
        <v>79</v>
      </c>
      <c r="BK128" s="152">
        <f t="shared" ref="BK128:BK142" si="9">ROUND(I128*H128,2)</f>
        <v>0</v>
      </c>
      <c r="BL128" s="14" t="s">
        <v>117</v>
      </c>
      <c r="BM128" s="151" t="s">
        <v>118</v>
      </c>
    </row>
    <row r="129" spans="1:65" s="2" customFormat="1" ht="33" customHeight="1">
      <c r="A129" s="26"/>
      <c r="B129" s="139"/>
      <c r="C129" s="140" t="s">
        <v>79</v>
      </c>
      <c r="D129" s="140" t="s">
        <v>113</v>
      </c>
      <c r="E129" s="141" t="s">
        <v>119</v>
      </c>
      <c r="F129" s="142" t="s">
        <v>120</v>
      </c>
      <c r="G129" s="143" t="s">
        <v>116</v>
      </c>
      <c r="H129" s="144">
        <v>609.29999999999995</v>
      </c>
      <c r="I129" s="145"/>
      <c r="J129" s="145">
        <f t="shared" si="0"/>
        <v>0</v>
      </c>
      <c r="K129" s="146"/>
      <c r="L129" s="27"/>
      <c r="M129" s="147" t="s">
        <v>1</v>
      </c>
      <c r="N129" s="148" t="s">
        <v>32</v>
      </c>
      <c r="O129" s="149">
        <v>3.9E-2</v>
      </c>
      <c r="P129" s="149">
        <f t="shared" si="1"/>
        <v>23.762699999999999</v>
      </c>
      <c r="Q129" s="149">
        <v>6.0000000000000002E-5</v>
      </c>
      <c r="R129" s="149">
        <f t="shared" si="2"/>
        <v>3.6558E-2</v>
      </c>
      <c r="S129" s="149">
        <v>7.5999999999999998E-2</v>
      </c>
      <c r="T129" s="150">
        <f t="shared" si="3"/>
        <v>46.306799999999996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117</v>
      </c>
      <c r="AT129" s="151" t="s">
        <v>113</v>
      </c>
      <c r="AU129" s="151" t="s">
        <v>79</v>
      </c>
      <c r="AY129" s="14" t="s">
        <v>111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4" t="s">
        <v>79</v>
      </c>
      <c r="BK129" s="152">
        <f t="shared" si="9"/>
        <v>0</v>
      </c>
      <c r="BL129" s="14" t="s">
        <v>117</v>
      </c>
      <c r="BM129" s="151" t="s">
        <v>121</v>
      </c>
    </row>
    <row r="130" spans="1:65" s="2" customFormat="1" ht="33" customHeight="1">
      <c r="A130" s="26"/>
      <c r="B130" s="139"/>
      <c r="C130" s="140" t="s">
        <v>122</v>
      </c>
      <c r="D130" s="140" t="s">
        <v>113</v>
      </c>
      <c r="E130" s="141" t="s">
        <v>123</v>
      </c>
      <c r="F130" s="142" t="s">
        <v>124</v>
      </c>
      <c r="G130" s="143" t="s">
        <v>116</v>
      </c>
      <c r="H130" s="144">
        <v>60.93</v>
      </c>
      <c r="I130" s="145"/>
      <c r="J130" s="145">
        <f t="shared" si="0"/>
        <v>0</v>
      </c>
      <c r="K130" s="146"/>
      <c r="L130" s="27"/>
      <c r="M130" s="147" t="s">
        <v>1</v>
      </c>
      <c r="N130" s="148" t="s">
        <v>32</v>
      </c>
      <c r="O130" s="149">
        <v>6.3E-2</v>
      </c>
      <c r="P130" s="149">
        <f t="shared" si="1"/>
        <v>3.8385899999999999</v>
      </c>
      <c r="Q130" s="149">
        <v>9.0000000000000006E-5</v>
      </c>
      <c r="R130" s="149">
        <f t="shared" si="2"/>
        <v>5.4837000000000002E-3</v>
      </c>
      <c r="S130" s="149">
        <v>7.5999999999999998E-2</v>
      </c>
      <c r="T130" s="150">
        <f t="shared" si="3"/>
        <v>4.6306799999999999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1" t="s">
        <v>117</v>
      </c>
      <c r="AT130" s="151" t="s">
        <v>113</v>
      </c>
      <c r="AU130" s="151" t="s">
        <v>79</v>
      </c>
      <c r="AY130" s="14" t="s">
        <v>111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4" t="s">
        <v>79</v>
      </c>
      <c r="BK130" s="152">
        <f t="shared" si="9"/>
        <v>0</v>
      </c>
      <c r="BL130" s="14" t="s">
        <v>117</v>
      </c>
      <c r="BM130" s="151" t="s">
        <v>125</v>
      </c>
    </row>
    <row r="131" spans="1:65" s="2" customFormat="1" ht="21.75" customHeight="1">
      <c r="A131" s="26"/>
      <c r="B131" s="139"/>
      <c r="C131" s="140" t="s">
        <v>117</v>
      </c>
      <c r="D131" s="140" t="s">
        <v>113</v>
      </c>
      <c r="E131" s="141" t="s">
        <v>126</v>
      </c>
      <c r="F131" s="142" t="s">
        <v>127</v>
      </c>
      <c r="G131" s="143" t="s">
        <v>128</v>
      </c>
      <c r="H131" s="144">
        <v>27</v>
      </c>
      <c r="I131" s="145"/>
      <c r="J131" s="145">
        <f t="shared" si="0"/>
        <v>0</v>
      </c>
      <c r="K131" s="146"/>
      <c r="L131" s="27"/>
      <c r="M131" s="147" t="s">
        <v>1</v>
      </c>
      <c r="N131" s="148" t="s">
        <v>32</v>
      </c>
      <c r="O131" s="149">
        <v>0.127</v>
      </c>
      <c r="P131" s="149">
        <f t="shared" si="1"/>
        <v>3.4290000000000003</v>
      </c>
      <c r="Q131" s="149">
        <v>0</v>
      </c>
      <c r="R131" s="149">
        <f t="shared" si="2"/>
        <v>0</v>
      </c>
      <c r="S131" s="149">
        <v>0.14499999999999999</v>
      </c>
      <c r="T131" s="150">
        <f t="shared" si="3"/>
        <v>3.9149999999999996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117</v>
      </c>
      <c r="AT131" s="151" t="s">
        <v>113</v>
      </c>
      <c r="AU131" s="151" t="s">
        <v>79</v>
      </c>
      <c r="AY131" s="14" t="s">
        <v>111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4" t="s">
        <v>79</v>
      </c>
      <c r="BK131" s="152">
        <f t="shared" si="9"/>
        <v>0</v>
      </c>
      <c r="BL131" s="14" t="s">
        <v>117</v>
      </c>
      <c r="BM131" s="151" t="s">
        <v>129</v>
      </c>
    </row>
    <row r="132" spans="1:65" s="2" customFormat="1" ht="21.75" customHeight="1">
      <c r="A132" s="26"/>
      <c r="B132" s="139"/>
      <c r="C132" s="140" t="s">
        <v>130</v>
      </c>
      <c r="D132" s="140" t="s">
        <v>113</v>
      </c>
      <c r="E132" s="141" t="s">
        <v>131</v>
      </c>
      <c r="F132" s="142" t="s">
        <v>132</v>
      </c>
      <c r="G132" s="143" t="s">
        <v>128</v>
      </c>
      <c r="H132" s="144">
        <v>328.5</v>
      </c>
      <c r="I132" s="145"/>
      <c r="J132" s="145">
        <f t="shared" si="0"/>
        <v>0</v>
      </c>
      <c r="K132" s="146"/>
      <c r="L132" s="27"/>
      <c r="M132" s="147" t="s">
        <v>1</v>
      </c>
      <c r="N132" s="148" t="s">
        <v>32</v>
      </c>
      <c r="O132" s="149">
        <v>7.4999999999999997E-2</v>
      </c>
      <c r="P132" s="149">
        <f t="shared" si="1"/>
        <v>24.637499999999999</v>
      </c>
      <c r="Q132" s="149">
        <v>0</v>
      </c>
      <c r="R132" s="149">
        <f t="shared" si="2"/>
        <v>0</v>
      </c>
      <c r="S132" s="149">
        <v>0.04</v>
      </c>
      <c r="T132" s="150">
        <f t="shared" si="3"/>
        <v>13.14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117</v>
      </c>
      <c r="AT132" s="151" t="s">
        <v>113</v>
      </c>
      <c r="AU132" s="151" t="s">
        <v>79</v>
      </c>
      <c r="AY132" s="14" t="s">
        <v>111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4" t="s">
        <v>79</v>
      </c>
      <c r="BK132" s="152">
        <f t="shared" si="9"/>
        <v>0</v>
      </c>
      <c r="BL132" s="14" t="s">
        <v>117</v>
      </c>
      <c r="BM132" s="151" t="s">
        <v>133</v>
      </c>
    </row>
    <row r="133" spans="1:65" s="2" customFormat="1" ht="21.75" customHeight="1">
      <c r="A133" s="26"/>
      <c r="B133" s="139"/>
      <c r="C133" s="140" t="s">
        <v>134</v>
      </c>
      <c r="D133" s="140" t="s">
        <v>113</v>
      </c>
      <c r="E133" s="141" t="s">
        <v>135</v>
      </c>
      <c r="F133" s="142" t="s">
        <v>136</v>
      </c>
      <c r="G133" s="143" t="s">
        <v>116</v>
      </c>
      <c r="H133" s="144">
        <v>17.600000000000001</v>
      </c>
      <c r="I133" s="145"/>
      <c r="J133" s="145">
        <f t="shared" si="0"/>
        <v>0</v>
      </c>
      <c r="K133" s="146"/>
      <c r="L133" s="27"/>
      <c r="M133" s="147" t="s">
        <v>1</v>
      </c>
      <c r="N133" s="148" t="s">
        <v>32</v>
      </c>
      <c r="O133" s="149">
        <v>0.40200000000000002</v>
      </c>
      <c r="P133" s="149">
        <f t="shared" si="1"/>
        <v>7.0752000000000006</v>
      </c>
      <c r="Q133" s="149">
        <v>0</v>
      </c>
      <c r="R133" s="149">
        <f t="shared" si="2"/>
        <v>0</v>
      </c>
      <c r="S133" s="149">
        <v>0.13</v>
      </c>
      <c r="T133" s="150">
        <f t="shared" si="3"/>
        <v>2.2880000000000003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117</v>
      </c>
      <c r="AT133" s="151" t="s">
        <v>113</v>
      </c>
      <c r="AU133" s="151" t="s">
        <v>79</v>
      </c>
      <c r="AY133" s="14" t="s">
        <v>111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4" t="s">
        <v>79</v>
      </c>
      <c r="BK133" s="152">
        <f t="shared" si="9"/>
        <v>0</v>
      </c>
      <c r="BL133" s="14" t="s">
        <v>117</v>
      </c>
      <c r="BM133" s="151" t="s">
        <v>137</v>
      </c>
    </row>
    <row r="134" spans="1:65" s="2" customFormat="1" ht="21.75" customHeight="1">
      <c r="A134" s="26"/>
      <c r="B134" s="139"/>
      <c r="C134" s="140" t="s">
        <v>138</v>
      </c>
      <c r="D134" s="140" t="s">
        <v>113</v>
      </c>
      <c r="E134" s="141" t="s">
        <v>139</v>
      </c>
      <c r="F134" s="142" t="s">
        <v>140</v>
      </c>
      <c r="G134" s="143" t="s">
        <v>116</v>
      </c>
      <c r="H134" s="144">
        <v>17.600000000000001</v>
      </c>
      <c r="I134" s="145"/>
      <c r="J134" s="145">
        <f t="shared" si="0"/>
        <v>0</v>
      </c>
      <c r="K134" s="146"/>
      <c r="L134" s="27"/>
      <c r="M134" s="147" t="s">
        <v>1</v>
      </c>
      <c r="N134" s="148" t="s">
        <v>32</v>
      </c>
      <c r="O134" s="149">
        <v>1.169</v>
      </c>
      <c r="P134" s="149">
        <f t="shared" si="1"/>
        <v>20.574400000000001</v>
      </c>
      <c r="Q134" s="149">
        <v>0</v>
      </c>
      <c r="R134" s="149">
        <f t="shared" si="2"/>
        <v>0</v>
      </c>
      <c r="S134" s="149">
        <v>0.22500000000000001</v>
      </c>
      <c r="T134" s="150">
        <f t="shared" si="3"/>
        <v>3.9600000000000004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117</v>
      </c>
      <c r="AT134" s="151" t="s">
        <v>113</v>
      </c>
      <c r="AU134" s="151" t="s">
        <v>79</v>
      </c>
      <c r="AY134" s="14" t="s">
        <v>111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4" t="s">
        <v>79</v>
      </c>
      <c r="BK134" s="152">
        <f t="shared" si="9"/>
        <v>0</v>
      </c>
      <c r="BL134" s="14" t="s">
        <v>117</v>
      </c>
      <c r="BM134" s="151" t="s">
        <v>141</v>
      </c>
    </row>
    <row r="135" spans="1:65" s="2" customFormat="1" ht="21.75" customHeight="1">
      <c r="A135" s="26"/>
      <c r="B135" s="139"/>
      <c r="C135" s="140" t="s">
        <v>142</v>
      </c>
      <c r="D135" s="140" t="s">
        <v>113</v>
      </c>
      <c r="E135" s="141" t="s">
        <v>143</v>
      </c>
      <c r="F135" s="142" t="s">
        <v>144</v>
      </c>
      <c r="G135" s="143" t="s">
        <v>145</v>
      </c>
      <c r="H135" s="144">
        <v>7.391</v>
      </c>
      <c r="I135" s="145"/>
      <c r="J135" s="145">
        <f t="shared" si="0"/>
        <v>0</v>
      </c>
      <c r="K135" s="146"/>
      <c r="L135" s="27"/>
      <c r="M135" s="147" t="s">
        <v>1</v>
      </c>
      <c r="N135" s="148" t="s">
        <v>32</v>
      </c>
      <c r="O135" s="149">
        <v>3.1739999999999999</v>
      </c>
      <c r="P135" s="149">
        <f t="shared" si="1"/>
        <v>23.459033999999999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117</v>
      </c>
      <c r="AT135" s="151" t="s">
        <v>113</v>
      </c>
      <c r="AU135" s="151" t="s">
        <v>79</v>
      </c>
      <c r="AY135" s="14" t="s">
        <v>111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4" t="s">
        <v>79</v>
      </c>
      <c r="BK135" s="152">
        <f t="shared" si="9"/>
        <v>0</v>
      </c>
      <c r="BL135" s="14" t="s">
        <v>117</v>
      </c>
      <c r="BM135" s="151" t="s">
        <v>146</v>
      </c>
    </row>
    <row r="136" spans="1:65" s="2" customFormat="1" ht="21.75" customHeight="1">
      <c r="A136" s="26"/>
      <c r="B136" s="139"/>
      <c r="C136" s="140" t="s">
        <v>147</v>
      </c>
      <c r="D136" s="140" t="s">
        <v>113</v>
      </c>
      <c r="E136" s="141" t="s">
        <v>148</v>
      </c>
      <c r="F136" s="142" t="s">
        <v>149</v>
      </c>
      <c r="G136" s="143" t="s">
        <v>145</v>
      </c>
      <c r="H136" s="144">
        <v>4.4000000000000004</v>
      </c>
      <c r="I136" s="145"/>
      <c r="J136" s="145">
        <f t="shared" si="0"/>
        <v>0</v>
      </c>
      <c r="K136" s="146"/>
      <c r="L136" s="27"/>
      <c r="M136" s="147" t="s">
        <v>1</v>
      </c>
      <c r="N136" s="148" t="s">
        <v>32</v>
      </c>
      <c r="O136" s="149">
        <v>8.1000000000000003E-2</v>
      </c>
      <c r="P136" s="149">
        <f t="shared" si="1"/>
        <v>0.35640000000000005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117</v>
      </c>
      <c r="AT136" s="151" t="s">
        <v>113</v>
      </c>
      <c r="AU136" s="151" t="s">
        <v>79</v>
      </c>
      <c r="AY136" s="14" t="s">
        <v>111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4" t="s">
        <v>79</v>
      </c>
      <c r="BK136" s="152">
        <f t="shared" si="9"/>
        <v>0</v>
      </c>
      <c r="BL136" s="14" t="s">
        <v>117</v>
      </c>
      <c r="BM136" s="151" t="s">
        <v>150</v>
      </c>
    </row>
    <row r="137" spans="1:65" s="2" customFormat="1" ht="21.75" customHeight="1">
      <c r="A137" s="26"/>
      <c r="B137" s="139"/>
      <c r="C137" s="140" t="s">
        <v>151</v>
      </c>
      <c r="D137" s="140" t="s">
        <v>113</v>
      </c>
      <c r="E137" s="141" t="s">
        <v>152</v>
      </c>
      <c r="F137" s="142" t="s">
        <v>153</v>
      </c>
      <c r="G137" s="143" t="s">
        <v>145</v>
      </c>
      <c r="H137" s="144">
        <v>2.9910000000000001</v>
      </c>
      <c r="I137" s="145"/>
      <c r="J137" s="145">
        <f t="shared" si="0"/>
        <v>0</v>
      </c>
      <c r="K137" s="146"/>
      <c r="L137" s="27"/>
      <c r="M137" s="147" t="s">
        <v>1</v>
      </c>
      <c r="N137" s="148" t="s">
        <v>32</v>
      </c>
      <c r="O137" s="149">
        <v>7.0999999999999994E-2</v>
      </c>
      <c r="P137" s="149">
        <f t="shared" si="1"/>
        <v>0.21236099999999999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117</v>
      </c>
      <c r="AT137" s="151" t="s">
        <v>113</v>
      </c>
      <c r="AU137" s="151" t="s">
        <v>79</v>
      </c>
      <c r="AY137" s="14" t="s">
        <v>111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4" t="s">
        <v>79</v>
      </c>
      <c r="BK137" s="152">
        <f t="shared" si="9"/>
        <v>0</v>
      </c>
      <c r="BL137" s="14" t="s">
        <v>117</v>
      </c>
      <c r="BM137" s="151" t="s">
        <v>154</v>
      </c>
    </row>
    <row r="138" spans="1:65" s="2" customFormat="1" ht="33" customHeight="1">
      <c r="A138" s="26"/>
      <c r="B138" s="139"/>
      <c r="C138" s="140" t="s">
        <v>155</v>
      </c>
      <c r="D138" s="140" t="s">
        <v>113</v>
      </c>
      <c r="E138" s="141" t="s">
        <v>156</v>
      </c>
      <c r="F138" s="142" t="s">
        <v>157</v>
      </c>
      <c r="G138" s="143" t="s">
        <v>145</v>
      </c>
      <c r="H138" s="144">
        <v>8.9730000000000008</v>
      </c>
      <c r="I138" s="145"/>
      <c r="J138" s="145">
        <f t="shared" si="0"/>
        <v>0</v>
      </c>
      <c r="K138" s="146"/>
      <c r="L138" s="27"/>
      <c r="M138" s="147" t="s">
        <v>1</v>
      </c>
      <c r="N138" s="148" t="s">
        <v>32</v>
      </c>
      <c r="O138" s="149">
        <v>7.0000000000000001E-3</v>
      </c>
      <c r="P138" s="149">
        <f t="shared" si="1"/>
        <v>6.2811000000000006E-2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117</v>
      </c>
      <c r="AT138" s="151" t="s">
        <v>113</v>
      </c>
      <c r="AU138" s="151" t="s">
        <v>79</v>
      </c>
      <c r="AY138" s="14" t="s">
        <v>111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4" t="s">
        <v>79</v>
      </c>
      <c r="BK138" s="152">
        <f t="shared" si="9"/>
        <v>0</v>
      </c>
      <c r="BL138" s="14" t="s">
        <v>117</v>
      </c>
      <c r="BM138" s="151" t="s">
        <v>158</v>
      </c>
    </row>
    <row r="139" spans="1:65" s="2" customFormat="1" ht="16.5" customHeight="1">
      <c r="A139" s="26"/>
      <c r="B139" s="139"/>
      <c r="C139" s="140" t="s">
        <v>159</v>
      </c>
      <c r="D139" s="140" t="s">
        <v>113</v>
      </c>
      <c r="E139" s="141" t="s">
        <v>160</v>
      </c>
      <c r="F139" s="142" t="s">
        <v>161</v>
      </c>
      <c r="G139" s="143" t="s">
        <v>145</v>
      </c>
      <c r="H139" s="144">
        <v>7.391</v>
      </c>
      <c r="I139" s="145"/>
      <c r="J139" s="145">
        <f t="shared" si="0"/>
        <v>0</v>
      </c>
      <c r="K139" s="146"/>
      <c r="L139" s="27"/>
      <c r="M139" s="147" t="s">
        <v>1</v>
      </c>
      <c r="N139" s="148" t="s">
        <v>32</v>
      </c>
      <c r="O139" s="149">
        <v>0.83199999999999996</v>
      </c>
      <c r="P139" s="149">
        <f t="shared" si="1"/>
        <v>6.1493120000000001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117</v>
      </c>
      <c r="AT139" s="151" t="s">
        <v>113</v>
      </c>
      <c r="AU139" s="151" t="s">
        <v>79</v>
      </c>
      <c r="AY139" s="14" t="s">
        <v>111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4" t="s">
        <v>79</v>
      </c>
      <c r="BK139" s="152">
        <f t="shared" si="9"/>
        <v>0</v>
      </c>
      <c r="BL139" s="14" t="s">
        <v>117</v>
      </c>
      <c r="BM139" s="151" t="s">
        <v>162</v>
      </c>
    </row>
    <row r="140" spans="1:65" s="2" customFormat="1" ht="16.5" customHeight="1">
      <c r="A140" s="26"/>
      <c r="B140" s="139"/>
      <c r="C140" s="140" t="s">
        <v>163</v>
      </c>
      <c r="D140" s="140" t="s">
        <v>113</v>
      </c>
      <c r="E140" s="141" t="s">
        <v>164</v>
      </c>
      <c r="F140" s="142" t="s">
        <v>165</v>
      </c>
      <c r="G140" s="143" t="s">
        <v>145</v>
      </c>
      <c r="H140" s="144">
        <v>2.9910000000000001</v>
      </c>
      <c r="I140" s="145"/>
      <c r="J140" s="145">
        <f t="shared" si="0"/>
        <v>0</v>
      </c>
      <c r="K140" s="146"/>
      <c r="L140" s="27"/>
      <c r="M140" s="147" t="s">
        <v>1</v>
      </c>
      <c r="N140" s="148" t="s">
        <v>32</v>
      </c>
      <c r="O140" s="149">
        <v>8.9999999999999993E-3</v>
      </c>
      <c r="P140" s="149">
        <f t="shared" si="1"/>
        <v>2.6918999999999998E-2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117</v>
      </c>
      <c r="AT140" s="151" t="s">
        <v>113</v>
      </c>
      <c r="AU140" s="151" t="s">
        <v>79</v>
      </c>
      <c r="AY140" s="14" t="s">
        <v>111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4" t="s">
        <v>79</v>
      </c>
      <c r="BK140" s="152">
        <f t="shared" si="9"/>
        <v>0</v>
      </c>
      <c r="BL140" s="14" t="s">
        <v>117</v>
      </c>
      <c r="BM140" s="151" t="s">
        <v>166</v>
      </c>
    </row>
    <row r="141" spans="1:65" s="2" customFormat="1" ht="21.75" customHeight="1">
      <c r="A141" s="26"/>
      <c r="B141" s="139"/>
      <c r="C141" s="140" t="s">
        <v>167</v>
      </c>
      <c r="D141" s="140" t="s">
        <v>113</v>
      </c>
      <c r="E141" s="141" t="s">
        <v>168</v>
      </c>
      <c r="F141" s="142" t="s">
        <v>169</v>
      </c>
      <c r="G141" s="143" t="s">
        <v>145</v>
      </c>
      <c r="H141" s="144">
        <v>4.4000000000000004</v>
      </c>
      <c r="I141" s="145"/>
      <c r="J141" s="145">
        <f t="shared" si="0"/>
        <v>0</v>
      </c>
      <c r="K141" s="146"/>
      <c r="L141" s="27"/>
      <c r="M141" s="147" t="s">
        <v>1</v>
      </c>
      <c r="N141" s="148" t="s">
        <v>32</v>
      </c>
      <c r="O141" s="149">
        <v>1.0860000000000001</v>
      </c>
      <c r="P141" s="149">
        <f t="shared" si="1"/>
        <v>4.7784000000000004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117</v>
      </c>
      <c r="AT141" s="151" t="s">
        <v>113</v>
      </c>
      <c r="AU141" s="151" t="s">
        <v>79</v>
      </c>
      <c r="AY141" s="14" t="s">
        <v>111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4" t="s">
        <v>79</v>
      </c>
      <c r="BK141" s="152">
        <f t="shared" si="9"/>
        <v>0</v>
      </c>
      <c r="BL141" s="14" t="s">
        <v>117</v>
      </c>
      <c r="BM141" s="151" t="s">
        <v>170</v>
      </c>
    </row>
    <row r="142" spans="1:65" s="2" customFormat="1" ht="21.75" customHeight="1">
      <c r="A142" s="26"/>
      <c r="B142" s="139"/>
      <c r="C142" s="140" t="s">
        <v>171</v>
      </c>
      <c r="D142" s="140" t="s">
        <v>113</v>
      </c>
      <c r="E142" s="141" t="s">
        <v>172</v>
      </c>
      <c r="F142" s="142" t="s">
        <v>173</v>
      </c>
      <c r="G142" s="143" t="s">
        <v>174</v>
      </c>
      <c r="H142" s="144">
        <v>5.085</v>
      </c>
      <c r="I142" s="145"/>
      <c r="J142" s="145">
        <f t="shared" si="0"/>
        <v>0</v>
      </c>
      <c r="K142" s="146"/>
      <c r="L142" s="27"/>
      <c r="M142" s="147" t="s">
        <v>1</v>
      </c>
      <c r="N142" s="148" t="s">
        <v>32</v>
      </c>
      <c r="O142" s="149">
        <v>0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117</v>
      </c>
      <c r="AT142" s="151" t="s">
        <v>113</v>
      </c>
      <c r="AU142" s="151" t="s">
        <v>79</v>
      </c>
      <c r="AY142" s="14" t="s">
        <v>111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4" t="s">
        <v>79</v>
      </c>
      <c r="BK142" s="152">
        <f t="shared" si="9"/>
        <v>0</v>
      </c>
      <c r="BL142" s="14" t="s">
        <v>117</v>
      </c>
      <c r="BM142" s="151" t="s">
        <v>175</v>
      </c>
    </row>
    <row r="143" spans="1:65" s="12" customFormat="1" ht="22.9" customHeight="1">
      <c r="B143" s="127"/>
      <c r="D143" s="128" t="s">
        <v>65</v>
      </c>
      <c r="E143" s="137" t="s">
        <v>130</v>
      </c>
      <c r="F143" s="137" t="s">
        <v>176</v>
      </c>
      <c r="J143" s="138">
        <f>BK143</f>
        <v>0</v>
      </c>
      <c r="L143" s="127"/>
      <c r="M143" s="131"/>
      <c r="N143" s="132"/>
      <c r="O143" s="132"/>
      <c r="P143" s="133">
        <f>SUM(P144:P148)</f>
        <v>67.333499999999987</v>
      </c>
      <c r="Q143" s="132"/>
      <c r="R143" s="133">
        <f>SUM(R144:R148)</f>
        <v>78.6830049</v>
      </c>
      <c r="S143" s="132"/>
      <c r="T143" s="134">
        <f>SUM(T144:T148)</f>
        <v>0</v>
      </c>
      <c r="AR143" s="128" t="s">
        <v>73</v>
      </c>
      <c r="AT143" s="135" t="s">
        <v>65</v>
      </c>
      <c r="AU143" s="135" t="s">
        <v>73</v>
      </c>
      <c r="AY143" s="128" t="s">
        <v>111</v>
      </c>
      <c r="BK143" s="136">
        <f>SUM(BK144:BK148)</f>
        <v>0</v>
      </c>
    </row>
    <row r="144" spans="1:65" s="2" customFormat="1" ht="21.75" customHeight="1">
      <c r="A144" s="26"/>
      <c r="B144" s="139"/>
      <c r="C144" s="140" t="s">
        <v>177</v>
      </c>
      <c r="D144" s="140" t="s">
        <v>113</v>
      </c>
      <c r="E144" s="141" t="s">
        <v>178</v>
      </c>
      <c r="F144" s="142" t="s">
        <v>179</v>
      </c>
      <c r="G144" s="143" t="s">
        <v>116</v>
      </c>
      <c r="H144" s="144">
        <v>60.93</v>
      </c>
      <c r="I144" s="145"/>
      <c r="J144" s="145">
        <f>ROUND(I144*H144,2)</f>
        <v>0</v>
      </c>
      <c r="K144" s="146"/>
      <c r="L144" s="27"/>
      <c r="M144" s="147" t="s">
        <v>1</v>
      </c>
      <c r="N144" s="148" t="s">
        <v>32</v>
      </c>
      <c r="O144" s="149">
        <v>0.36</v>
      </c>
      <c r="P144" s="149">
        <f>O144*H144</f>
        <v>21.934799999999999</v>
      </c>
      <c r="Q144" s="149">
        <v>0.22763</v>
      </c>
      <c r="R144" s="149">
        <f>Q144*H144</f>
        <v>13.8694959</v>
      </c>
      <c r="S144" s="149">
        <v>0</v>
      </c>
      <c r="T144" s="150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117</v>
      </c>
      <c r="AT144" s="151" t="s">
        <v>113</v>
      </c>
      <c r="AU144" s="151" t="s">
        <v>79</v>
      </c>
      <c r="AY144" s="14" t="s">
        <v>111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4" t="s">
        <v>79</v>
      </c>
      <c r="BK144" s="152">
        <f>ROUND(I144*H144,2)</f>
        <v>0</v>
      </c>
      <c r="BL144" s="14" t="s">
        <v>117</v>
      </c>
      <c r="BM144" s="151" t="s">
        <v>180</v>
      </c>
    </row>
    <row r="145" spans="1:65" s="2" customFormat="1" ht="21.75" customHeight="1">
      <c r="A145" s="26"/>
      <c r="B145" s="139"/>
      <c r="C145" s="140" t="s">
        <v>181</v>
      </c>
      <c r="D145" s="140" t="s">
        <v>113</v>
      </c>
      <c r="E145" s="141" t="s">
        <v>182</v>
      </c>
      <c r="F145" s="142" t="s">
        <v>183</v>
      </c>
      <c r="G145" s="143" t="s">
        <v>116</v>
      </c>
      <c r="H145" s="144">
        <v>617.4</v>
      </c>
      <c r="I145" s="145"/>
      <c r="J145" s="145">
        <f>ROUND(I145*H145,2)</f>
        <v>0</v>
      </c>
      <c r="K145" s="146"/>
      <c r="L145" s="27"/>
      <c r="M145" s="147" t="s">
        <v>1</v>
      </c>
      <c r="N145" s="148" t="s">
        <v>32</v>
      </c>
      <c r="O145" s="149">
        <v>2E-3</v>
      </c>
      <c r="P145" s="149">
        <f>O145*H145</f>
        <v>1.2347999999999999</v>
      </c>
      <c r="Q145" s="149">
        <v>8.0999999999999996E-4</v>
      </c>
      <c r="R145" s="149">
        <f>Q145*H145</f>
        <v>0.50009399999999993</v>
      </c>
      <c r="S145" s="149">
        <v>0</v>
      </c>
      <c r="T145" s="150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117</v>
      </c>
      <c r="AT145" s="151" t="s">
        <v>113</v>
      </c>
      <c r="AU145" s="151" t="s">
        <v>79</v>
      </c>
      <c r="AY145" s="14" t="s">
        <v>111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4" t="s">
        <v>79</v>
      </c>
      <c r="BK145" s="152">
        <f>ROUND(I145*H145,2)</f>
        <v>0</v>
      </c>
      <c r="BL145" s="14" t="s">
        <v>117</v>
      </c>
      <c r="BM145" s="151" t="s">
        <v>184</v>
      </c>
    </row>
    <row r="146" spans="1:65" s="2" customFormat="1" ht="21.75" customHeight="1">
      <c r="A146" s="26"/>
      <c r="B146" s="139"/>
      <c r="C146" s="140" t="s">
        <v>185</v>
      </c>
      <c r="D146" s="140" t="s">
        <v>113</v>
      </c>
      <c r="E146" s="141" t="s">
        <v>186</v>
      </c>
      <c r="F146" s="142" t="s">
        <v>187</v>
      </c>
      <c r="G146" s="143" t="s">
        <v>116</v>
      </c>
      <c r="H146" s="144">
        <v>609.29999999999995</v>
      </c>
      <c r="I146" s="145"/>
      <c r="J146" s="145">
        <f>ROUND(I146*H146,2)</f>
        <v>0</v>
      </c>
      <c r="K146" s="146"/>
      <c r="L146" s="27"/>
      <c r="M146" s="147" t="s">
        <v>1</v>
      </c>
      <c r="N146" s="148" t="s">
        <v>32</v>
      </c>
      <c r="O146" s="149">
        <v>6.6000000000000003E-2</v>
      </c>
      <c r="P146" s="149">
        <f>O146*H146</f>
        <v>40.213799999999999</v>
      </c>
      <c r="Q146" s="149">
        <v>0.10373</v>
      </c>
      <c r="R146" s="149">
        <f>Q146*H146</f>
        <v>63.202688999999999</v>
      </c>
      <c r="S146" s="149">
        <v>0</v>
      </c>
      <c r="T146" s="150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117</v>
      </c>
      <c r="AT146" s="151" t="s">
        <v>113</v>
      </c>
      <c r="AU146" s="151" t="s">
        <v>79</v>
      </c>
      <c r="AY146" s="14" t="s">
        <v>111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4" t="s">
        <v>79</v>
      </c>
      <c r="BK146" s="152">
        <f>ROUND(I146*H146,2)</f>
        <v>0</v>
      </c>
      <c r="BL146" s="14" t="s">
        <v>117</v>
      </c>
      <c r="BM146" s="151" t="s">
        <v>188</v>
      </c>
    </row>
    <row r="147" spans="1:65" s="2" customFormat="1" ht="21.75" customHeight="1">
      <c r="A147" s="26"/>
      <c r="B147" s="139"/>
      <c r="C147" s="140" t="s">
        <v>189</v>
      </c>
      <c r="D147" s="140" t="s">
        <v>113</v>
      </c>
      <c r="E147" s="141" t="s">
        <v>190</v>
      </c>
      <c r="F147" s="142" t="s">
        <v>191</v>
      </c>
      <c r="G147" s="143" t="s">
        <v>116</v>
      </c>
      <c r="H147" s="144">
        <v>8.1</v>
      </c>
      <c r="I147" s="145"/>
      <c r="J147" s="145">
        <f>ROUND(I147*H147,2)</f>
        <v>0</v>
      </c>
      <c r="K147" s="146"/>
      <c r="L147" s="27"/>
      <c r="M147" s="147" t="s">
        <v>1</v>
      </c>
      <c r="N147" s="148" t="s">
        <v>32</v>
      </c>
      <c r="O147" s="149">
        <v>7.0999999999999994E-2</v>
      </c>
      <c r="P147" s="149">
        <f>O147*H147</f>
        <v>0.57509999999999994</v>
      </c>
      <c r="Q147" s="149">
        <v>0.12966</v>
      </c>
      <c r="R147" s="149">
        <f>Q147*H147</f>
        <v>1.050246</v>
      </c>
      <c r="S147" s="149">
        <v>0</v>
      </c>
      <c r="T147" s="150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117</v>
      </c>
      <c r="AT147" s="151" t="s">
        <v>113</v>
      </c>
      <c r="AU147" s="151" t="s">
        <v>79</v>
      </c>
      <c r="AY147" s="14" t="s">
        <v>111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4" t="s">
        <v>79</v>
      </c>
      <c r="BK147" s="152">
        <f>ROUND(I147*H147,2)</f>
        <v>0</v>
      </c>
      <c r="BL147" s="14" t="s">
        <v>117</v>
      </c>
      <c r="BM147" s="151" t="s">
        <v>192</v>
      </c>
    </row>
    <row r="148" spans="1:65" s="2" customFormat="1" ht="16.5" customHeight="1">
      <c r="A148" s="26"/>
      <c r="B148" s="139"/>
      <c r="C148" s="140" t="s">
        <v>7</v>
      </c>
      <c r="D148" s="140" t="s">
        <v>113</v>
      </c>
      <c r="E148" s="141" t="s">
        <v>193</v>
      </c>
      <c r="F148" s="142" t="s">
        <v>194</v>
      </c>
      <c r="G148" s="143" t="s">
        <v>128</v>
      </c>
      <c r="H148" s="144">
        <v>27</v>
      </c>
      <c r="I148" s="145"/>
      <c r="J148" s="145">
        <f>ROUND(I148*H148,2)</f>
        <v>0</v>
      </c>
      <c r="K148" s="146"/>
      <c r="L148" s="27"/>
      <c r="M148" s="147" t="s">
        <v>1</v>
      </c>
      <c r="N148" s="148" t="s">
        <v>32</v>
      </c>
      <c r="O148" s="149">
        <v>0.125</v>
      </c>
      <c r="P148" s="149">
        <f>O148*H148</f>
        <v>3.375</v>
      </c>
      <c r="Q148" s="149">
        <v>2.2399999999999998E-3</v>
      </c>
      <c r="R148" s="149">
        <f>Q148*H148</f>
        <v>6.0479999999999992E-2</v>
      </c>
      <c r="S148" s="149">
        <v>0</v>
      </c>
      <c r="T148" s="150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117</v>
      </c>
      <c r="AT148" s="151" t="s">
        <v>113</v>
      </c>
      <c r="AU148" s="151" t="s">
        <v>79</v>
      </c>
      <c r="AY148" s="14" t="s">
        <v>111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4" t="s">
        <v>79</v>
      </c>
      <c r="BK148" s="152">
        <f>ROUND(I148*H148,2)</f>
        <v>0</v>
      </c>
      <c r="BL148" s="14" t="s">
        <v>117</v>
      </c>
      <c r="BM148" s="151" t="s">
        <v>195</v>
      </c>
    </row>
    <row r="149" spans="1:65" s="12" customFormat="1" ht="22.9" customHeight="1">
      <c r="B149" s="127"/>
      <c r="D149" s="128" t="s">
        <v>65</v>
      </c>
      <c r="E149" s="137" t="s">
        <v>147</v>
      </c>
      <c r="F149" s="137" t="s">
        <v>196</v>
      </c>
      <c r="J149" s="138">
        <f>BK149</f>
        <v>0</v>
      </c>
      <c r="L149" s="127"/>
      <c r="M149" s="131"/>
      <c r="N149" s="132"/>
      <c r="O149" s="132"/>
      <c r="P149" s="133">
        <f>SUM(P150:P162)</f>
        <v>194.92279300000001</v>
      </c>
      <c r="Q149" s="132"/>
      <c r="R149" s="133">
        <f>SUM(R150:R162)</f>
        <v>74.073989240000003</v>
      </c>
      <c r="S149" s="132"/>
      <c r="T149" s="134">
        <f>SUM(T150:T162)</f>
        <v>0</v>
      </c>
      <c r="AR149" s="128" t="s">
        <v>73</v>
      </c>
      <c r="AT149" s="135" t="s">
        <v>65</v>
      </c>
      <c r="AU149" s="135" t="s">
        <v>73</v>
      </c>
      <c r="AY149" s="128" t="s">
        <v>111</v>
      </c>
      <c r="BK149" s="136">
        <f>SUM(BK150:BK162)</f>
        <v>0</v>
      </c>
    </row>
    <row r="150" spans="1:65" s="2" customFormat="1" ht="33" customHeight="1">
      <c r="A150" s="26"/>
      <c r="B150" s="139"/>
      <c r="C150" s="140" t="s">
        <v>197</v>
      </c>
      <c r="D150" s="140" t="s">
        <v>113</v>
      </c>
      <c r="E150" s="141" t="s">
        <v>198</v>
      </c>
      <c r="F150" s="142" t="s">
        <v>199</v>
      </c>
      <c r="G150" s="143" t="s">
        <v>128</v>
      </c>
      <c r="H150" s="144">
        <v>328.5</v>
      </c>
      <c r="I150" s="145"/>
      <c r="J150" s="145">
        <f t="shared" ref="J150:J162" si="10">ROUND(I150*H150,2)</f>
        <v>0</v>
      </c>
      <c r="K150" s="146"/>
      <c r="L150" s="27"/>
      <c r="M150" s="147" t="s">
        <v>1</v>
      </c>
      <c r="N150" s="148" t="s">
        <v>32</v>
      </c>
      <c r="O150" s="149">
        <v>0.13200000000000001</v>
      </c>
      <c r="P150" s="149">
        <f t="shared" ref="P150:P162" si="11">O150*H150</f>
        <v>43.362000000000002</v>
      </c>
      <c r="Q150" s="149">
        <v>9.7930000000000003E-2</v>
      </c>
      <c r="R150" s="149">
        <f t="shared" ref="R150:R162" si="12">Q150*H150</f>
        <v>32.170005000000003</v>
      </c>
      <c r="S150" s="149">
        <v>0</v>
      </c>
      <c r="T150" s="150">
        <f t="shared" ref="T150:T162" si="13"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1" t="s">
        <v>117</v>
      </c>
      <c r="AT150" s="151" t="s">
        <v>113</v>
      </c>
      <c r="AU150" s="151" t="s">
        <v>79</v>
      </c>
      <c r="AY150" s="14" t="s">
        <v>111</v>
      </c>
      <c r="BE150" s="152">
        <f t="shared" ref="BE150:BE162" si="14">IF(N150="základná",J150,0)</f>
        <v>0</v>
      </c>
      <c r="BF150" s="152">
        <f t="shared" ref="BF150:BF162" si="15">IF(N150="znížená",J150,0)</f>
        <v>0</v>
      </c>
      <c r="BG150" s="152">
        <f t="shared" ref="BG150:BG162" si="16">IF(N150="zákl. prenesená",J150,0)</f>
        <v>0</v>
      </c>
      <c r="BH150" s="152">
        <f t="shared" ref="BH150:BH162" si="17">IF(N150="zníž. prenesená",J150,0)</f>
        <v>0</v>
      </c>
      <c r="BI150" s="152">
        <f t="shared" ref="BI150:BI162" si="18">IF(N150="nulová",J150,0)</f>
        <v>0</v>
      </c>
      <c r="BJ150" s="14" t="s">
        <v>79</v>
      </c>
      <c r="BK150" s="152">
        <f t="shared" ref="BK150:BK162" si="19">ROUND(I150*H150,2)</f>
        <v>0</v>
      </c>
      <c r="BL150" s="14" t="s">
        <v>117</v>
      </c>
      <c r="BM150" s="151" t="s">
        <v>200</v>
      </c>
    </row>
    <row r="151" spans="1:65" s="2" customFormat="1" ht="16.5" customHeight="1">
      <c r="A151" s="26"/>
      <c r="B151" s="139"/>
      <c r="C151" s="153" t="s">
        <v>201</v>
      </c>
      <c r="D151" s="153" t="s">
        <v>202</v>
      </c>
      <c r="E151" s="154" t="s">
        <v>203</v>
      </c>
      <c r="F151" s="155" t="s">
        <v>204</v>
      </c>
      <c r="G151" s="156" t="s">
        <v>205</v>
      </c>
      <c r="H151" s="157">
        <v>663.57</v>
      </c>
      <c r="I151" s="158"/>
      <c r="J151" s="158">
        <f t="shared" si="10"/>
        <v>0</v>
      </c>
      <c r="K151" s="159"/>
      <c r="L151" s="160"/>
      <c r="M151" s="161" t="s">
        <v>1</v>
      </c>
      <c r="N151" s="162" t="s">
        <v>32</v>
      </c>
      <c r="O151" s="149">
        <v>0</v>
      </c>
      <c r="P151" s="149">
        <f t="shared" si="11"/>
        <v>0</v>
      </c>
      <c r="Q151" s="149">
        <v>1.15E-2</v>
      </c>
      <c r="R151" s="149">
        <f t="shared" si="12"/>
        <v>7.6310550000000008</v>
      </c>
      <c r="S151" s="149">
        <v>0</v>
      </c>
      <c r="T151" s="150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142</v>
      </c>
      <c r="AT151" s="151" t="s">
        <v>202</v>
      </c>
      <c r="AU151" s="151" t="s">
        <v>79</v>
      </c>
      <c r="AY151" s="14" t="s">
        <v>111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4" t="s">
        <v>79</v>
      </c>
      <c r="BK151" s="152">
        <f t="shared" si="19"/>
        <v>0</v>
      </c>
      <c r="BL151" s="14" t="s">
        <v>117</v>
      </c>
      <c r="BM151" s="151" t="s">
        <v>206</v>
      </c>
    </row>
    <row r="152" spans="1:65" s="2" customFormat="1" ht="21.75" customHeight="1">
      <c r="A152" s="26"/>
      <c r="B152" s="139"/>
      <c r="C152" s="140" t="s">
        <v>207</v>
      </c>
      <c r="D152" s="140" t="s">
        <v>113</v>
      </c>
      <c r="E152" s="141" t="s">
        <v>208</v>
      </c>
      <c r="F152" s="142" t="s">
        <v>209</v>
      </c>
      <c r="G152" s="143" t="s">
        <v>128</v>
      </c>
      <c r="H152" s="144">
        <v>27</v>
      </c>
      <c r="I152" s="145"/>
      <c r="J152" s="145">
        <f t="shared" si="10"/>
        <v>0</v>
      </c>
      <c r="K152" s="146"/>
      <c r="L152" s="27"/>
      <c r="M152" s="147" t="s">
        <v>1</v>
      </c>
      <c r="N152" s="148" t="s">
        <v>32</v>
      </c>
      <c r="O152" s="149">
        <v>0.20399999999999999</v>
      </c>
      <c r="P152" s="149">
        <f t="shared" si="11"/>
        <v>5.508</v>
      </c>
      <c r="Q152" s="149">
        <v>0.12584000000000001</v>
      </c>
      <c r="R152" s="149">
        <f t="shared" si="12"/>
        <v>3.3976800000000003</v>
      </c>
      <c r="S152" s="149">
        <v>0</v>
      </c>
      <c r="T152" s="150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1" t="s">
        <v>117</v>
      </c>
      <c r="AT152" s="151" t="s">
        <v>113</v>
      </c>
      <c r="AU152" s="151" t="s">
        <v>79</v>
      </c>
      <c r="AY152" s="14" t="s">
        <v>111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4" t="s">
        <v>79</v>
      </c>
      <c r="BK152" s="152">
        <f t="shared" si="19"/>
        <v>0</v>
      </c>
      <c r="BL152" s="14" t="s">
        <v>117</v>
      </c>
      <c r="BM152" s="151" t="s">
        <v>210</v>
      </c>
    </row>
    <row r="153" spans="1:65" s="2" customFormat="1" ht="16.5" customHeight="1">
      <c r="A153" s="26"/>
      <c r="B153" s="139"/>
      <c r="C153" s="153" t="s">
        <v>211</v>
      </c>
      <c r="D153" s="153" t="s">
        <v>202</v>
      </c>
      <c r="E153" s="154" t="s">
        <v>212</v>
      </c>
      <c r="F153" s="155" t="s">
        <v>213</v>
      </c>
      <c r="G153" s="156" t="s">
        <v>205</v>
      </c>
      <c r="H153" s="157">
        <v>27.27</v>
      </c>
      <c r="I153" s="158"/>
      <c r="J153" s="158">
        <f t="shared" si="10"/>
        <v>0</v>
      </c>
      <c r="K153" s="159"/>
      <c r="L153" s="160"/>
      <c r="M153" s="161" t="s">
        <v>1</v>
      </c>
      <c r="N153" s="162" t="s">
        <v>32</v>
      </c>
      <c r="O153" s="149">
        <v>0</v>
      </c>
      <c r="P153" s="149">
        <f t="shared" si="11"/>
        <v>0</v>
      </c>
      <c r="Q153" s="149">
        <v>8.5000000000000006E-2</v>
      </c>
      <c r="R153" s="149">
        <f t="shared" si="12"/>
        <v>2.3179500000000002</v>
      </c>
      <c r="S153" s="149">
        <v>0</v>
      </c>
      <c r="T153" s="150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1" t="s">
        <v>142</v>
      </c>
      <c r="AT153" s="151" t="s">
        <v>202</v>
      </c>
      <c r="AU153" s="151" t="s">
        <v>79</v>
      </c>
      <c r="AY153" s="14" t="s">
        <v>111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4" t="s">
        <v>79</v>
      </c>
      <c r="BK153" s="152">
        <f t="shared" si="19"/>
        <v>0</v>
      </c>
      <c r="BL153" s="14" t="s">
        <v>117</v>
      </c>
      <c r="BM153" s="151" t="s">
        <v>214</v>
      </c>
    </row>
    <row r="154" spans="1:65" s="2" customFormat="1" ht="21.75" customHeight="1">
      <c r="A154" s="26"/>
      <c r="B154" s="139"/>
      <c r="C154" s="140" t="s">
        <v>215</v>
      </c>
      <c r="D154" s="140" t="s">
        <v>113</v>
      </c>
      <c r="E154" s="141" t="s">
        <v>216</v>
      </c>
      <c r="F154" s="142" t="s">
        <v>217</v>
      </c>
      <c r="G154" s="143" t="s">
        <v>145</v>
      </c>
      <c r="H154" s="144">
        <v>10.036</v>
      </c>
      <c r="I154" s="145"/>
      <c r="J154" s="145">
        <f t="shared" si="10"/>
        <v>0</v>
      </c>
      <c r="K154" s="146"/>
      <c r="L154" s="27"/>
      <c r="M154" s="147" t="s">
        <v>1</v>
      </c>
      <c r="N154" s="148" t="s">
        <v>32</v>
      </c>
      <c r="O154" s="149">
        <v>1.363</v>
      </c>
      <c r="P154" s="149">
        <f t="shared" si="11"/>
        <v>13.679067999999999</v>
      </c>
      <c r="Q154" s="149">
        <v>2.2010900000000002</v>
      </c>
      <c r="R154" s="149">
        <f t="shared" si="12"/>
        <v>22.090139240000003</v>
      </c>
      <c r="S154" s="149">
        <v>0</v>
      </c>
      <c r="T154" s="150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51" t="s">
        <v>117</v>
      </c>
      <c r="AT154" s="151" t="s">
        <v>113</v>
      </c>
      <c r="AU154" s="151" t="s">
        <v>79</v>
      </c>
      <c r="AY154" s="14" t="s">
        <v>111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4" t="s">
        <v>79</v>
      </c>
      <c r="BK154" s="152">
        <f t="shared" si="19"/>
        <v>0</v>
      </c>
      <c r="BL154" s="14" t="s">
        <v>117</v>
      </c>
      <c r="BM154" s="151" t="s">
        <v>218</v>
      </c>
    </row>
    <row r="155" spans="1:65" s="2" customFormat="1" ht="21.75" customHeight="1">
      <c r="A155" s="26"/>
      <c r="B155" s="139"/>
      <c r="C155" s="140" t="s">
        <v>219</v>
      </c>
      <c r="D155" s="140" t="s">
        <v>113</v>
      </c>
      <c r="E155" s="141" t="s">
        <v>220</v>
      </c>
      <c r="F155" s="142" t="s">
        <v>221</v>
      </c>
      <c r="G155" s="143" t="s">
        <v>128</v>
      </c>
      <c r="H155" s="144">
        <v>55.5</v>
      </c>
      <c r="I155" s="145"/>
      <c r="J155" s="145">
        <f t="shared" si="10"/>
        <v>0</v>
      </c>
      <c r="K155" s="146"/>
      <c r="L155" s="27"/>
      <c r="M155" s="147" t="s">
        <v>1</v>
      </c>
      <c r="N155" s="148" t="s">
        <v>32</v>
      </c>
      <c r="O155" s="149">
        <v>0.14499999999999999</v>
      </c>
      <c r="P155" s="149">
        <f t="shared" si="11"/>
        <v>8.0474999999999994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1" t="s">
        <v>117</v>
      </c>
      <c r="AT155" s="151" t="s">
        <v>113</v>
      </c>
      <c r="AU155" s="151" t="s">
        <v>79</v>
      </c>
      <c r="AY155" s="14" t="s">
        <v>111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4" t="s">
        <v>79</v>
      </c>
      <c r="BK155" s="152">
        <f t="shared" si="19"/>
        <v>0</v>
      </c>
      <c r="BL155" s="14" t="s">
        <v>117</v>
      </c>
      <c r="BM155" s="151" t="s">
        <v>222</v>
      </c>
    </row>
    <row r="156" spans="1:65" s="2" customFormat="1" ht="21.75" customHeight="1">
      <c r="A156" s="26"/>
      <c r="B156" s="139"/>
      <c r="C156" s="140" t="s">
        <v>223</v>
      </c>
      <c r="D156" s="140" t="s">
        <v>113</v>
      </c>
      <c r="E156" s="141" t="s">
        <v>224</v>
      </c>
      <c r="F156" s="142" t="s">
        <v>225</v>
      </c>
      <c r="G156" s="143" t="s">
        <v>205</v>
      </c>
      <c r="H156" s="144">
        <v>4</v>
      </c>
      <c r="I156" s="145"/>
      <c r="J156" s="145">
        <f t="shared" si="10"/>
        <v>0</v>
      </c>
      <c r="K156" s="146"/>
      <c r="L156" s="27"/>
      <c r="M156" s="147" t="s">
        <v>1</v>
      </c>
      <c r="N156" s="148" t="s">
        <v>32</v>
      </c>
      <c r="O156" s="149">
        <v>0.54900000000000004</v>
      </c>
      <c r="P156" s="149">
        <f t="shared" si="11"/>
        <v>2.1960000000000002</v>
      </c>
      <c r="Q156" s="149">
        <v>1.6167899999999999</v>
      </c>
      <c r="R156" s="149">
        <f t="shared" si="12"/>
        <v>6.4671599999999998</v>
      </c>
      <c r="S156" s="149">
        <v>0</v>
      </c>
      <c r="T156" s="15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51" t="s">
        <v>117</v>
      </c>
      <c r="AT156" s="151" t="s">
        <v>113</v>
      </c>
      <c r="AU156" s="151" t="s">
        <v>79</v>
      </c>
      <c r="AY156" s="14" t="s">
        <v>111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4" t="s">
        <v>79</v>
      </c>
      <c r="BK156" s="152">
        <f t="shared" si="19"/>
        <v>0</v>
      </c>
      <c r="BL156" s="14" t="s">
        <v>117</v>
      </c>
      <c r="BM156" s="151" t="s">
        <v>226</v>
      </c>
    </row>
    <row r="157" spans="1:65" s="2" customFormat="1" ht="21.75" customHeight="1">
      <c r="A157" s="26"/>
      <c r="B157" s="139"/>
      <c r="C157" s="140" t="s">
        <v>227</v>
      </c>
      <c r="D157" s="140" t="s">
        <v>113</v>
      </c>
      <c r="E157" s="141" t="s">
        <v>228</v>
      </c>
      <c r="F157" s="142" t="s">
        <v>229</v>
      </c>
      <c r="G157" s="143" t="s">
        <v>116</v>
      </c>
      <c r="H157" s="144">
        <v>617.4</v>
      </c>
      <c r="I157" s="145"/>
      <c r="J157" s="145">
        <f t="shared" si="10"/>
        <v>0</v>
      </c>
      <c r="K157" s="146"/>
      <c r="L157" s="27"/>
      <c r="M157" s="147" t="s">
        <v>1</v>
      </c>
      <c r="N157" s="148" t="s">
        <v>32</v>
      </c>
      <c r="O157" s="149">
        <v>2E-3</v>
      </c>
      <c r="P157" s="149">
        <f t="shared" si="11"/>
        <v>1.2347999999999999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1" t="s">
        <v>117</v>
      </c>
      <c r="AT157" s="151" t="s">
        <v>113</v>
      </c>
      <c r="AU157" s="151" t="s">
        <v>79</v>
      </c>
      <c r="AY157" s="14" t="s">
        <v>111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4" t="s">
        <v>79</v>
      </c>
      <c r="BK157" s="152">
        <f t="shared" si="19"/>
        <v>0</v>
      </c>
      <c r="BL157" s="14" t="s">
        <v>117</v>
      </c>
      <c r="BM157" s="151" t="s">
        <v>230</v>
      </c>
    </row>
    <row r="158" spans="1:65" s="2" customFormat="1" ht="21.75" customHeight="1">
      <c r="A158" s="26"/>
      <c r="B158" s="139"/>
      <c r="C158" s="140" t="s">
        <v>231</v>
      </c>
      <c r="D158" s="140" t="s">
        <v>113</v>
      </c>
      <c r="E158" s="141" t="s">
        <v>232</v>
      </c>
      <c r="F158" s="142" t="s">
        <v>233</v>
      </c>
      <c r="G158" s="143" t="s">
        <v>174</v>
      </c>
      <c r="H158" s="144">
        <v>76.759</v>
      </c>
      <c r="I158" s="145"/>
      <c r="J158" s="145">
        <f t="shared" si="10"/>
        <v>0</v>
      </c>
      <c r="K158" s="146"/>
      <c r="L158" s="27"/>
      <c r="M158" s="147" t="s">
        <v>1</v>
      </c>
      <c r="N158" s="148" t="s">
        <v>32</v>
      </c>
      <c r="O158" s="149">
        <v>0.80900000000000005</v>
      </c>
      <c r="P158" s="149">
        <f t="shared" si="11"/>
        <v>62.098031000000006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1" t="s">
        <v>117</v>
      </c>
      <c r="AT158" s="151" t="s">
        <v>113</v>
      </c>
      <c r="AU158" s="151" t="s">
        <v>79</v>
      </c>
      <c r="AY158" s="14" t="s">
        <v>111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4" t="s">
        <v>79</v>
      </c>
      <c r="BK158" s="152">
        <f t="shared" si="19"/>
        <v>0</v>
      </c>
      <c r="BL158" s="14" t="s">
        <v>117</v>
      </c>
      <c r="BM158" s="151" t="s">
        <v>234</v>
      </c>
    </row>
    <row r="159" spans="1:65" s="2" customFormat="1" ht="21.75" customHeight="1">
      <c r="A159" s="26"/>
      <c r="B159" s="139"/>
      <c r="C159" s="140" t="s">
        <v>235</v>
      </c>
      <c r="D159" s="140" t="s">
        <v>113</v>
      </c>
      <c r="E159" s="141" t="s">
        <v>236</v>
      </c>
      <c r="F159" s="142" t="s">
        <v>237</v>
      </c>
      <c r="G159" s="143" t="s">
        <v>174</v>
      </c>
      <c r="H159" s="144">
        <v>76.759</v>
      </c>
      <c r="I159" s="145"/>
      <c r="J159" s="145">
        <f t="shared" si="10"/>
        <v>0</v>
      </c>
      <c r="K159" s="146"/>
      <c r="L159" s="27"/>
      <c r="M159" s="147" t="s">
        <v>1</v>
      </c>
      <c r="N159" s="148" t="s">
        <v>32</v>
      </c>
      <c r="O159" s="149">
        <v>1.7000000000000001E-2</v>
      </c>
      <c r="P159" s="149">
        <f t="shared" si="11"/>
        <v>1.3049030000000001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51" t="s">
        <v>117</v>
      </c>
      <c r="AT159" s="151" t="s">
        <v>113</v>
      </c>
      <c r="AU159" s="151" t="s">
        <v>79</v>
      </c>
      <c r="AY159" s="14" t="s">
        <v>111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4" t="s">
        <v>79</v>
      </c>
      <c r="BK159" s="152">
        <f t="shared" si="19"/>
        <v>0</v>
      </c>
      <c r="BL159" s="14" t="s">
        <v>117</v>
      </c>
      <c r="BM159" s="151" t="s">
        <v>238</v>
      </c>
    </row>
    <row r="160" spans="1:65" s="2" customFormat="1" ht="21.75" customHeight="1">
      <c r="A160" s="26"/>
      <c r="B160" s="139"/>
      <c r="C160" s="140" t="s">
        <v>239</v>
      </c>
      <c r="D160" s="140" t="s">
        <v>113</v>
      </c>
      <c r="E160" s="141" t="s">
        <v>240</v>
      </c>
      <c r="F160" s="142" t="s">
        <v>241</v>
      </c>
      <c r="G160" s="143" t="s">
        <v>174</v>
      </c>
      <c r="H160" s="144">
        <v>76.759</v>
      </c>
      <c r="I160" s="145"/>
      <c r="J160" s="145">
        <f t="shared" si="10"/>
        <v>0</v>
      </c>
      <c r="K160" s="146"/>
      <c r="L160" s="27"/>
      <c r="M160" s="147" t="s">
        <v>1</v>
      </c>
      <c r="N160" s="148" t="s">
        <v>32</v>
      </c>
      <c r="O160" s="149">
        <v>0.749</v>
      </c>
      <c r="P160" s="149">
        <f t="shared" si="11"/>
        <v>57.492491000000001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1" t="s">
        <v>117</v>
      </c>
      <c r="AT160" s="151" t="s">
        <v>113</v>
      </c>
      <c r="AU160" s="151" t="s">
        <v>79</v>
      </c>
      <c r="AY160" s="14" t="s">
        <v>111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4" t="s">
        <v>79</v>
      </c>
      <c r="BK160" s="152">
        <f t="shared" si="19"/>
        <v>0</v>
      </c>
      <c r="BL160" s="14" t="s">
        <v>117</v>
      </c>
      <c r="BM160" s="151" t="s">
        <v>242</v>
      </c>
    </row>
    <row r="161" spans="1:65" s="2" customFormat="1" ht="21.75" customHeight="1">
      <c r="A161" s="26"/>
      <c r="B161" s="139"/>
      <c r="C161" s="140" t="s">
        <v>243</v>
      </c>
      <c r="D161" s="140" t="s">
        <v>113</v>
      </c>
      <c r="E161" s="141" t="s">
        <v>244</v>
      </c>
      <c r="F161" s="142" t="s">
        <v>245</v>
      </c>
      <c r="G161" s="143" t="s">
        <v>174</v>
      </c>
      <c r="H161" s="144">
        <v>27.933</v>
      </c>
      <c r="I161" s="145"/>
      <c r="J161" s="145">
        <f t="shared" si="10"/>
        <v>0</v>
      </c>
      <c r="K161" s="146"/>
      <c r="L161" s="27"/>
      <c r="M161" s="147" t="s">
        <v>1</v>
      </c>
      <c r="N161" s="148" t="s">
        <v>32</v>
      </c>
      <c r="O161" s="149">
        <v>0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1" t="s">
        <v>117</v>
      </c>
      <c r="AT161" s="151" t="s">
        <v>113</v>
      </c>
      <c r="AU161" s="151" t="s">
        <v>79</v>
      </c>
      <c r="AY161" s="14" t="s">
        <v>111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4" t="s">
        <v>79</v>
      </c>
      <c r="BK161" s="152">
        <f t="shared" si="19"/>
        <v>0</v>
      </c>
      <c r="BL161" s="14" t="s">
        <v>117</v>
      </c>
      <c r="BM161" s="151" t="s">
        <v>246</v>
      </c>
    </row>
    <row r="162" spans="1:65" s="2" customFormat="1" ht="21.75" customHeight="1">
      <c r="A162" s="26"/>
      <c r="B162" s="139"/>
      <c r="C162" s="140" t="s">
        <v>247</v>
      </c>
      <c r="D162" s="140" t="s">
        <v>113</v>
      </c>
      <c r="E162" s="141" t="s">
        <v>248</v>
      </c>
      <c r="F162" s="142" t="s">
        <v>249</v>
      </c>
      <c r="G162" s="143" t="s">
        <v>174</v>
      </c>
      <c r="H162" s="144">
        <v>48.826000000000001</v>
      </c>
      <c r="I162" s="145"/>
      <c r="J162" s="145">
        <f t="shared" si="10"/>
        <v>0</v>
      </c>
      <c r="K162" s="146"/>
      <c r="L162" s="27"/>
      <c r="M162" s="147" t="s">
        <v>1</v>
      </c>
      <c r="N162" s="148" t="s">
        <v>32</v>
      </c>
      <c r="O162" s="149">
        <v>0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51" t="s">
        <v>117</v>
      </c>
      <c r="AT162" s="151" t="s">
        <v>113</v>
      </c>
      <c r="AU162" s="151" t="s">
        <v>79</v>
      </c>
      <c r="AY162" s="14" t="s">
        <v>111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4" t="s">
        <v>79</v>
      </c>
      <c r="BK162" s="152">
        <f t="shared" si="19"/>
        <v>0</v>
      </c>
      <c r="BL162" s="14" t="s">
        <v>117</v>
      </c>
      <c r="BM162" s="151" t="s">
        <v>250</v>
      </c>
    </row>
    <row r="163" spans="1:65" s="12" customFormat="1" ht="22.9" customHeight="1">
      <c r="B163" s="127"/>
      <c r="D163" s="128" t="s">
        <v>65</v>
      </c>
      <c r="E163" s="137" t="s">
        <v>251</v>
      </c>
      <c r="F163" s="137" t="s">
        <v>252</v>
      </c>
      <c r="J163" s="138">
        <f>BK163</f>
        <v>0</v>
      </c>
      <c r="L163" s="127"/>
      <c r="M163" s="131"/>
      <c r="N163" s="132"/>
      <c r="O163" s="132"/>
      <c r="P163" s="133">
        <f>P164</f>
        <v>6.1119600000000007</v>
      </c>
      <c r="Q163" s="132"/>
      <c r="R163" s="133">
        <f>R164</f>
        <v>0</v>
      </c>
      <c r="S163" s="132"/>
      <c r="T163" s="134">
        <f>T164</f>
        <v>0</v>
      </c>
      <c r="AR163" s="128" t="s">
        <v>73</v>
      </c>
      <c r="AT163" s="135" t="s">
        <v>65</v>
      </c>
      <c r="AU163" s="135" t="s">
        <v>73</v>
      </c>
      <c r="AY163" s="128" t="s">
        <v>111</v>
      </c>
      <c r="BK163" s="136">
        <f>BK164</f>
        <v>0</v>
      </c>
    </row>
    <row r="164" spans="1:65" s="2" customFormat="1" ht="21.75" customHeight="1">
      <c r="A164" s="26"/>
      <c r="B164" s="139"/>
      <c r="C164" s="140" t="s">
        <v>253</v>
      </c>
      <c r="D164" s="140" t="s">
        <v>113</v>
      </c>
      <c r="E164" s="141" t="s">
        <v>254</v>
      </c>
      <c r="F164" s="142" t="s">
        <v>255</v>
      </c>
      <c r="G164" s="143" t="s">
        <v>174</v>
      </c>
      <c r="H164" s="144">
        <v>152.79900000000001</v>
      </c>
      <c r="I164" s="145"/>
      <c r="J164" s="145">
        <f>ROUND(I164*H164,2)</f>
        <v>0</v>
      </c>
      <c r="K164" s="146"/>
      <c r="L164" s="27"/>
      <c r="M164" s="163" t="s">
        <v>1</v>
      </c>
      <c r="N164" s="164" t="s">
        <v>32</v>
      </c>
      <c r="O164" s="165">
        <v>0.04</v>
      </c>
      <c r="P164" s="165">
        <f>O164*H164</f>
        <v>6.1119600000000007</v>
      </c>
      <c r="Q164" s="165">
        <v>0</v>
      </c>
      <c r="R164" s="165">
        <f>Q164*H164</f>
        <v>0</v>
      </c>
      <c r="S164" s="165">
        <v>0</v>
      </c>
      <c r="T164" s="166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51" t="s">
        <v>117</v>
      </c>
      <c r="AT164" s="151" t="s">
        <v>113</v>
      </c>
      <c r="AU164" s="151" t="s">
        <v>79</v>
      </c>
      <c r="AY164" s="14" t="s">
        <v>111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4" t="s">
        <v>79</v>
      </c>
      <c r="BK164" s="152">
        <f>ROUND(I164*H164,2)</f>
        <v>0</v>
      </c>
      <c r="BL164" s="14" t="s">
        <v>117</v>
      </c>
      <c r="BM164" s="151" t="s">
        <v>256</v>
      </c>
    </row>
    <row r="165" spans="1:65" s="2" customFormat="1" ht="6.95" customHeight="1">
      <c r="A165" s="26"/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27"/>
      <c r="M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</row>
  </sheetData>
  <autoFilter ref="C124:K164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7h - Obnova cyklochodníka...</vt:lpstr>
      <vt:lpstr>'7h - Obnova cyklochodníka...'!Názvy_tlače</vt:lpstr>
      <vt:lpstr>'Rekapitulácia stavby'!Názvy_tlače</vt:lpstr>
      <vt:lpstr>'7h - Obnova cyklochodníka...'!Oblasť_tlače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Ondrejička Miroslav, Ing.</cp:lastModifiedBy>
  <dcterms:created xsi:type="dcterms:W3CDTF">2020-03-11T07:48:51Z</dcterms:created>
  <dcterms:modified xsi:type="dcterms:W3CDTF">2020-03-19T11:49:30Z</dcterms:modified>
</cp:coreProperties>
</file>